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7640" activeTab="1"/>
  </bookViews>
  <sheets>
    <sheet name="Rekapitulace stavby" sheetId="1" r:id="rId1"/>
    <sheet name="01 - Stavební část" sheetId="2" r:id="rId2"/>
    <sheet name="02 - VRN" sheetId="3" r:id="rId3"/>
    <sheet name="Pokyny pro vyplnění" sheetId="4" r:id="rId4"/>
  </sheets>
  <definedNames>
    <definedName name="_xlnm.Print_Area" localSheetId="1">'01 - Stavební část'!$C$255:$I$275</definedName>
    <definedName name="_xlnm.Print_Area" localSheetId="2">'02 - VRN'!$C$4:$J$39,'02 - VRN'!$C$45:$J$62,'02 - VRN'!$C$68:$K$88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'01 - Stavební část'!$84:$84</definedName>
    <definedName name="_xlnm.Print_Titles" localSheetId="2">'02 - VRN'!$80:$80</definedName>
  </definedNames>
  <calcPr calcId="162913"/>
  <extLst/>
</workbook>
</file>

<file path=xl/sharedStrings.xml><?xml version="1.0" encoding="utf-8"?>
<sst xmlns="http://schemas.openxmlformats.org/spreadsheetml/2006/main" count="1880" uniqueCount="495">
  <si>
    <t>Export Komplet</t>
  </si>
  <si>
    <t>VZ</t>
  </si>
  <si>
    <t>2.0</t>
  </si>
  <si>
    <t>ZAMOK</t>
  </si>
  <si>
    <t>False</t>
  </si>
  <si>
    <t>{620cec20-1678-4466-bf86-c22c3d3677be}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</si>
  <si>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</si>
  <si>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</si>
  <si>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</si>
  <si>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</si>
  <si>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</si>
  <si>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</si>
  <si>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</si>
  <si>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</si>
  <si>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202313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</si>
  <si>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</si>
  <si>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</si>
  <si>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</si>
  <si>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</si>
  <si>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</si>
  <si>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</si>
  <si>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</si>
  <si>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</si>
  <si>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</si>
  <si>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</si>
  <si>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</si>
  <si>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</si>
  <si>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</si>
  <si>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</si>
  <si>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</si>
  <si>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</si>
  <si>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</si>
  <si>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</si>
  <si>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</si>
  <si>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</si>
  <si>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</si>
  <si>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</si>
  <si>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</si>
  <si>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</si>
  <si>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</si>
  <si>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</si>
  <si>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</si>
  <si>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</si>
  <si>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</si>
  <si>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</si>
  <si>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</si>
  <si>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</si>
  <si>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</si>
  <si>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</si>
  <si>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</si>
  <si>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</si>
  <si>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</si>
  <si>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</si>
  <si>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</si>
  <si>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</si>
  <si>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</si>
  <si>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</si>
  <si>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</si>
  <si>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</si>
  <si>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</si>
  <si>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</si>
  <si>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</si>
  <si>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</si>
  <si>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</si>
  <si>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</si>
  <si>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</si>
  <si>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</si>
  <si>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</si>
  <si>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</si>
  <si>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</si>
  <si>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</si>
  <si>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</si>
  <si>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</si>
  <si>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</si>
  <si>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</si>
  <si>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</si>
  <si>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{5c632852-c639-403e-893e-3ffaed897e65}</t>
  </si>
  <si>
    <t>2</t>
  </si>
  <si>
    <t>02</t>
  </si>
  <si>
    <t>VRN</t>
  </si>
  <si>
    <t>{8e3fc6a3-ba81-442c-aebb-8f30ec881aa8}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</si>
  <si>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</si>
  <si>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</si>
  <si>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</si>
  <si>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</si>
  <si>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</si>
  <si>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</si>
  <si>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</si>
  <si>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</si>
  <si>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</si>
  <si>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</si>
  <si>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</si>
  <si>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</si>
  <si>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</si>
  <si>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</si>
  <si>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</si>
  <si>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</si>
  <si>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</si>
  <si>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</si>
  <si>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</si>
  <si>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</si>
  <si>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</si>
  <si>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</si>
  <si>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</si>
  <si>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</si>
  <si>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</si>
  <si>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</si>
  <si>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</si>
  <si>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</si>
  <si>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</si>
  <si>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</si>
  <si>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</si>
  <si>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m2</t>
  </si>
  <si>
    <t>CS ÚRS 2023 02</t>
  </si>
  <si>
    <t>4</t>
  </si>
  <si>
    <t>Online PSC</t>
  </si>
  <si>
    <t>VV</t>
  </si>
  <si>
    <t>Součet</t>
  </si>
  <si>
    <t>m3</t>
  </si>
  <si>
    <t>133251101</t>
  </si>
  <si>
    <t>Hloubení nezapažených šachet strojně v hornině třídy těžitelnosti I skupiny 3 do 20 m3</t>
  </si>
  <si>
    <t>-590856183</t>
  </si>
  <si>
    <t>162251102</t>
  </si>
  <si>
    <t>487103606</t>
  </si>
  <si>
    <t>5</t>
  </si>
  <si>
    <t>-2020349042</t>
  </si>
  <si>
    <t>M</t>
  </si>
  <si>
    <t>9</t>
  </si>
  <si>
    <t>kus</t>
  </si>
  <si>
    <t>-511348746</t>
  </si>
  <si>
    <t>Zakládání</t>
  </si>
  <si>
    <t>275313711</t>
  </si>
  <si>
    <t>Základy z betonu prostého patky a bloky z betonu kamenem neprokládaného tř. C 20/25</t>
  </si>
  <si>
    <t>-972382261</t>
  </si>
  <si>
    <t>Komunikace pozemní</t>
  </si>
  <si>
    <t>kpl</t>
  </si>
  <si>
    <t>310682305</t>
  </si>
  <si>
    <t>Ostatní konstrukce a práce, bourání</t>
  </si>
  <si>
    <t>-2001678364</t>
  </si>
  <si>
    <t>-1335285717</t>
  </si>
  <si>
    <t>1162667730</t>
  </si>
  <si>
    <t>107870177</t>
  </si>
  <si>
    <t>1641080033</t>
  </si>
  <si>
    <t>998</t>
  </si>
  <si>
    <t>Přesun hmot</t>
  </si>
  <si>
    <t>998223011</t>
  </si>
  <si>
    <t>t</t>
  </si>
  <si>
    <t>1211308920</t>
  </si>
  <si>
    <t>02 - VRN</t>
  </si>
  <si>
    <t>ON - Ostatní náklady</t>
  </si>
  <si>
    <t>VN - Vedlejší náklady</t>
  </si>
  <si>
    <t>ON</t>
  </si>
  <si>
    <t>Ostatní náklady</t>
  </si>
  <si>
    <t>ON0000R14</t>
  </si>
  <si>
    <t>Geodetické vytyčení geodetických sítí</t>
  </si>
  <si>
    <t>1110531614</t>
  </si>
  <si>
    <t>ON0000R16</t>
  </si>
  <si>
    <t>Dokladová část předání díla</t>
  </si>
  <si>
    <t>372564415</t>
  </si>
  <si>
    <t>VN</t>
  </si>
  <si>
    <t>Vedlejší náklady</t>
  </si>
  <si>
    <t>VRN000R01</t>
  </si>
  <si>
    <t>Vybudování zařízení staveniště</t>
  </si>
  <si>
    <t>sada</t>
  </si>
  <si>
    <t>-1109135257</t>
  </si>
  <si>
    <t>VRN000R02</t>
  </si>
  <si>
    <t>Provoz zařízení staveniště</t>
  </si>
  <si>
    <t>1605340955</t>
  </si>
  <si>
    <t>VRN000R03</t>
  </si>
  <si>
    <t>Odstranění zařízení staveniště</t>
  </si>
  <si>
    <t>-1832289155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</si>
  <si>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</si>
  <si>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</si>
  <si>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</si>
  <si>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</si>
  <si>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</si>
  <si>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</si>
  <si>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</si>
  <si>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</si>
  <si>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</si>
  <si>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</si>
  <si>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</si>
  <si>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</si>
  <si>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</si>
  <si>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</si>
  <si>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</si>
  <si>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</si>
  <si>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</si>
  <si>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</si>
  <si>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</si>
  <si>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</si>
  <si>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</si>
  <si>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</si>
  <si>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</si>
  <si>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</si>
  <si>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</si>
  <si>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</si>
  <si>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</si>
  <si>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</si>
  <si>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</si>
  <si>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</si>
  <si>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</si>
  <si>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</si>
  <si>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</si>
  <si>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</si>
  <si>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</si>
  <si>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</si>
  <si>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</si>
  <si>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</si>
  <si>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</si>
  <si>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</si>
  <si>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</si>
  <si>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</si>
  <si>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</si>
  <si>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</si>
  <si>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</si>
  <si>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</si>
  <si>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</si>
  <si>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</si>
  <si>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</si>
  <si>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</si>
  <si>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</si>
  <si>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</si>
  <si>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</si>
  <si>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</si>
  <si>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</si>
  <si>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</si>
  <si>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</si>
  <si>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</si>
  <si>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</si>
  <si>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</si>
  <si>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</si>
  <si>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</si>
  <si>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</si>
  <si>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</si>
  <si>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</si>
  <si>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</si>
  <si>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</si>
  <si>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</si>
  <si>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</si>
  <si>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</si>
  <si>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</si>
  <si>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</si>
  <si>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</si>
  <si>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</si>
  <si>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</si>
  <si>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</si>
  <si>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</si>
  <si>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</si>
  <si>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</si>
  <si>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</si>
  <si>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</si>
  <si>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</si>
  <si>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</si>
  <si>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</si>
  <si>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</si>
  <si>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</si>
  <si>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</si>
  <si>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</si>
  <si>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</si>
  <si>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</si>
  <si>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</si>
  <si>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</si>
  <si>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</si>
  <si>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</si>
  <si>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</si>
  <si>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</si>
  <si>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</si>
  <si>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</si>
  <si>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</si>
  <si>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</si>
  <si>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</si>
  <si>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</si>
  <si>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</si>
  <si>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</si>
  <si>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</si>
  <si>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</si>
  <si>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</si>
  <si>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</si>
  <si>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</si>
  <si>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</si>
  <si>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</si>
  <si>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</si>
  <si>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</si>
  <si>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</si>
  <si>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</si>
  <si>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</si>
  <si>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</si>
  <si>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</si>
  <si>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</si>
  <si>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</si>
  <si>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</si>
  <si>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</si>
  <si>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</si>
  <si>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</si>
  <si>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</si>
  <si>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</si>
  <si>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</si>
  <si>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</si>
  <si>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</si>
  <si>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</si>
  <si>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</si>
  <si>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</si>
  <si>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</si>
  <si>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</si>
  <si>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</si>
  <si>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</si>
  <si>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</si>
  <si>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</si>
  <si>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</si>
  <si>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</si>
  <si>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</si>
  <si>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</si>
  <si>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</si>
  <si>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</si>
  <si>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</si>
  <si>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</si>
  <si>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</si>
  <si>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</si>
  <si>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</si>
  <si>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</si>
  <si>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</si>
  <si>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</si>
  <si>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</si>
  <si>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</si>
  <si>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</si>
  <si>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</si>
  <si>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</si>
  <si>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</si>
  <si>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</si>
  <si>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</si>
  <si>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</si>
  <si>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</si>
  <si>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</si>
  <si>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</si>
  <si>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</si>
  <si>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</si>
  <si>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</si>
  <si>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</si>
  <si>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</si>
  <si>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</si>
  <si>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</si>
  <si>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</si>
  <si>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</si>
  <si>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</si>
  <si>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</si>
  <si>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</si>
  <si>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</si>
  <si>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</si>
  <si>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</si>
  <si>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</si>
  <si>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</si>
  <si>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</si>
  <si>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</si>
  <si>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</si>
  <si>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</si>
  <si>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Výkop jam pro spodní stavbu hřiště</t>
  </si>
  <si>
    <t>Demontáž a odstranění stávajícího vybavení hřište - lavičky , vč. ekologické likvidace, vč. odstranění základů</t>
  </si>
  <si>
    <t>981011111R0</t>
  </si>
  <si>
    <t>Poplatek za uložení na skládce (skládkovné) zeminy a kamení kód odpadu 17 05 04</t>
  </si>
  <si>
    <t>171201221</t>
  </si>
  <si>
    <t>P1</t>
  </si>
  <si>
    <t>P2</t>
  </si>
  <si>
    <t>P3</t>
  </si>
  <si>
    <t>P4</t>
  </si>
  <si>
    <t>P5</t>
  </si>
  <si>
    <t>Odvoz suti a vybouraných hmot na skládku nebo meziskládku do 1 km se složením</t>
  </si>
  <si>
    <t>997013501</t>
  </si>
  <si>
    <t xml:space="preserve"> 997013509</t>
  </si>
  <si>
    <t>Příplatek k odvozu suti a vybouraných hmot na skládku ZKD 1 km přes 1 km</t>
  </si>
  <si>
    <t>936009113R00</t>
  </si>
  <si>
    <t>M1</t>
  </si>
  <si>
    <t>M2</t>
  </si>
  <si>
    <t>"6</t>
  </si>
  <si>
    <t>"7</t>
  </si>
  <si>
    <t>Vodorovné přemístění přes 20 do 50 m výkopku/sypaniny z horniny třídy těžitelnosti I skupiny 1 až 3 vzdálenost přes 20 do 50 m</t>
  </si>
  <si>
    <t>113106123R</t>
  </si>
  <si>
    <t xml:space="preserve">Přesun hmot </t>
  </si>
  <si>
    <t>*ekologická likvidace</t>
  </si>
  <si>
    <t>Demontáž a odstranění stávajícího vybavení hřiště - lavičky, vč. ekologické likvidace</t>
  </si>
  <si>
    <t>Základ pro spodní stavbu hřiště</t>
  </si>
  <si>
    <t>184807111.R0</t>
  </si>
  <si>
    <t>Ochrana stromu bedněním - zřízení</t>
  </si>
  <si>
    <t>soubor</t>
  </si>
  <si>
    <t>184807112.R0</t>
  </si>
  <si>
    <t>Ochrana stromu bedněním - odstranění</t>
  </si>
  <si>
    <t>121151106</t>
  </si>
  <si>
    <t>564760101</t>
  </si>
  <si>
    <t>Podklad z kameniva hrubého drceného vel. 16-32 mm plochy do 100 m2 tl 200 mm</t>
  </si>
  <si>
    <t>"skladba pod EPDM povrch</t>
  </si>
  <si>
    <t>271562211R00</t>
  </si>
  <si>
    <t>Podklad nebo podsyp, lomový prach  fr. 0-4 mm</t>
  </si>
  <si>
    <t>589161119R00</t>
  </si>
  <si>
    <t>Vyrovnávací elastická podložka na hřiště SBR, tl. dle výšky pádu herních prvků</t>
  </si>
  <si>
    <t>589161110R00</t>
  </si>
  <si>
    <t>"EPDM povrch</t>
  </si>
  <si>
    <t xml:space="preserve">"Stávající travnatá plocha </t>
  </si>
  <si>
    <t>"1</t>
  </si>
  <si>
    <t>"2</t>
  </si>
  <si>
    <t>"3</t>
  </si>
  <si>
    <t>"4</t>
  </si>
  <si>
    <t>"5</t>
  </si>
  <si>
    <t>"8</t>
  </si>
  <si>
    <t>"9</t>
  </si>
  <si>
    <t>"10</t>
  </si>
  <si>
    <t>"11</t>
  </si>
  <si>
    <t>"12</t>
  </si>
  <si>
    <t>Demontáž a odstranění stávajícího vybavení hřiště - koš, vč. ekologické likvidace</t>
  </si>
  <si>
    <t>Demontáž a odstranění stávajícího vybavení hřište - koš, vč. ekologické likvidace, vč. odstranění základů</t>
  </si>
  <si>
    <t>Demontáž a odstranění stávajícího herního prvku Herní věž, vč. ekologické likvidace</t>
  </si>
  <si>
    <t>213141111</t>
  </si>
  <si>
    <t>Zřízení vrstvy z geotextilie filtrační, separační, odvodňovací, ochranné, výztužné nebo protierozní v rovině nebo ve sklonu do 1:5, šířky do 3 m</t>
  </si>
  <si>
    <t>geotextilie netkaná separační, ochranná, filtrační, drenážní PES 300g/m2</t>
  </si>
  <si>
    <t>69311081</t>
  </si>
  <si>
    <t>Bezpečnostní dopadová plocha na dětském hřišti z písku, tl. do 400 mm</t>
  </si>
  <si>
    <t>"certifikovaný písek dle vyhlášky č.238/2011 Sb. S01</t>
  </si>
  <si>
    <t>P6</t>
  </si>
  <si>
    <t>184102136.R0</t>
  </si>
  <si>
    <t>936009113R01</t>
  </si>
  <si>
    <t>Dětské hřiště Chomutov - ul. Karolíny Světlé SV24_010a</t>
  </si>
  <si>
    <t>(6,79*1,1)+(1,63*2,1)</t>
  </si>
  <si>
    <t>Odstranění stávajíciho podkladu z písku, stávajíci dopadová plocha, sejmutí vrsty tl. do 300 mm strojně</t>
  </si>
  <si>
    <t>"písek</t>
  </si>
  <si>
    <t>Sejmutí ornice plochy do 50 m2 tl vrstvy přes 300 do 400 mm strojně</t>
  </si>
  <si>
    <t>Demontáž a odstranění stávajícího herního prvku Skluzavka, vč. ekologické likvidace</t>
  </si>
  <si>
    <t>Demontáž a odstranění stávajícího herního prvku Pružinové houpadlo, vč. ekologické likvidace</t>
  </si>
  <si>
    <t>981011111R1</t>
  </si>
  <si>
    <t>CS ÚRS 2023 03</t>
  </si>
  <si>
    <t>Demontáž a odstranění stávajícího herního prvku Pískoviště, vč. ekologické likvidace</t>
  </si>
  <si>
    <t>Demontáž a odstranění stávajícího herního prvku Hrazda, vč. ekologické likvidace</t>
  </si>
  <si>
    <t>Demontáž a odstranění stávajícího vybavení hřiště - infocedule, vč. ekologické likvidace</t>
  </si>
  <si>
    <t>Demontáž a odstranění stávajícího oplocení hřiště, vč. ekologické likvidace</t>
  </si>
  <si>
    <t>bm</t>
  </si>
  <si>
    <t>Nová výsadba živého plotu, D+M</t>
  </si>
  <si>
    <t>181451164R</t>
  </si>
  <si>
    <t>(0,2*0,4*0,4)*8</t>
  </si>
  <si>
    <t>(0,2*0,4*0,4)*2</t>
  </si>
  <si>
    <t>(3,14*0,15*0,15)*0,8</t>
  </si>
  <si>
    <t>(3,14*0,15*0,15)*0,8*4</t>
  </si>
  <si>
    <t>(0,2*0,4*0,4)</t>
  </si>
  <si>
    <t>(0,3*0,8)*73</t>
  </si>
  <si>
    <t>"kačírek</t>
  </si>
  <si>
    <t>"mulč</t>
  </si>
  <si>
    <t>"dlažba</t>
  </si>
  <si>
    <t>*1,1 'Přepočtené koeficientem množství</t>
  </si>
  <si>
    <t>(0,3*0,8*73)*0,3</t>
  </si>
  <si>
    <t>Bezpečnostní dopadová plocha na dětském hřišti, kačírek tl. do 300 mm</t>
  </si>
  <si>
    <t>Bezpečnostní dopadová plocha na dětském hřišti, polyuretanový povrch EPDM, barevnostní mix dle PD, tl. 11 mm</t>
  </si>
  <si>
    <t>596211111R0</t>
  </si>
  <si>
    <t>567001R00</t>
  </si>
  <si>
    <t>916231213</t>
  </si>
  <si>
    <t>Osazení chodníkového obrubníku betonového tl. 50 mm, s boční opěrou do lože z betonu prostého</t>
  </si>
  <si>
    <t>m</t>
  </si>
  <si>
    <t>567000R00</t>
  </si>
  <si>
    <t>parkový obrubník betonový rozměr 1000x200x50 mm, barva přírodní</t>
  </si>
  <si>
    <t>Kladení dlažby z dlaždic pro pěší komunikace ručně, do štěrkového lože, pro plochy do 100 m2</t>
  </si>
  <si>
    <t xml:space="preserve">dlažba betonová rozměr 200x100x60 mm, barva přírodní </t>
  </si>
  <si>
    <t>70*1,1 'Přepočtené koeficientem množství</t>
  </si>
  <si>
    <t>50*1,1 'Přepočtené koeficientem množství</t>
  </si>
  <si>
    <t>Založení parkového trávníku travním kobercem pl do 100 m2, v rovině a ve svahu do 1:5, včt. terénních úprav v podobě rozprostření a doplnění ornice</t>
  </si>
  <si>
    <t>(30,525+15,365+30,525+15,365)*0,5+32</t>
  </si>
  <si>
    <t>35*1,1 'Přepočtené koeficientem množství</t>
  </si>
  <si>
    <t>obrubník plastový tl. 40 mm, barva černá</t>
  </si>
  <si>
    <t>česaný beton</t>
  </si>
  <si>
    <t>Česaný beton C 20/25 (B 25) tl.10 cm, pro plochy do 10 m2</t>
  </si>
  <si>
    <t>273321321R0C</t>
  </si>
  <si>
    <t>184921093R0T</t>
  </si>
  <si>
    <t xml:space="preserve">Mulčování rostlin tl. do 0,1 m rovina a svah 1:5 </t>
  </si>
  <si>
    <t>Osazení skrytého flexibilního zahradního obrubníku plastového zarytím včetně začištění</t>
  </si>
  <si>
    <t>916371214</t>
  </si>
  <si>
    <t>D+M, Točidlo, miska</t>
  </si>
  <si>
    <t>D+M, Herní sestava, pískovna</t>
  </si>
  <si>
    <t>D+M, Mini kopule se skluzavkou</t>
  </si>
  <si>
    <t>D+M, Portálová houpačka</t>
  </si>
  <si>
    <t xml:space="preserve">D+M, Piknikový set </t>
  </si>
  <si>
    <t>D+M, Lavička s opěradlem</t>
  </si>
  <si>
    <t>D+M, Návštěvní řád + Cedule</t>
  </si>
  <si>
    <t>D+M, Zastínění - oc. KCE Ø100mm, v. 3 000, lakované, barva tmavě modrá (RAL5003), plachta čtvercová 5,3 x 5,3 m</t>
  </si>
  <si>
    <t>M3</t>
  </si>
  <si>
    <t>M4</t>
  </si>
  <si>
    <t xml:space="preserve">D+M, Zděné oplocení ze ztraceného bednění š. 300mm, v.1 030mm + omítka barva šedá </t>
  </si>
  <si>
    <t>D+M, Zděná podezdívka oplocení ze ztraceného bednění š. 300mm, v.200mm + omítka barva šedá</t>
  </si>
  <si>
    <t>D+M, Oplocení Nylofor 3D s prolisem, antracit, výška 830 mm, průměr drátu 5 mm</t>
  </si>
  <si>
    <t>D+M, Branka výplň svařovaný panel 3D dvoukřídlá, výška 1 030x2 000 mm pozink</t>
  </si>
  <si>
    <t>D+M, Branka výplň svařovaný panel 3D jednokřídlá, výška 1 030x1 000 mm pozink</t>
  </si>
  <si>
    <t>D+M, Betonové pódium s pískovištěm a povrchem z EPDM, 6 300 x 6 300 x (100-300)mm, + schůdky</t>
  </si>
  <si>
    <t>V1</t>
  </si>
  <si>
    <t>V2</t>
  </si>
  <si>
    <t>D+M, Skákací panák 2D</t>
  </si>
  <si>
    <t>X01</t>
  </si>
  <si>
    <t>X02</t>
  </si>
  <si>
    <t>X03</t>
  </si>
  <si>
    <t>X04</t>
  </si>
  <si>
    <t>X05</t>
  </si>
  <si>
    <t>D+M, Pružinové houpadlo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</si>
</sst>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/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 applyProtection="1">
      <alignment vertical="center"/>
      <protection locked="0"/>
    </xf>
    <xf numFmtId="167" fontId="10" fillId="0" borderId="0" xfId="0" applyNumberFormat="1" applyFont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40">
      <selection activeCell="BE5" sqref="BE5:BE3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42187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42187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93" t="s">
        <v>14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R5" s="20"/>
      <c r="BE5" s="290" t="s">
        <v>15</v>
      </c>
      <c r="BS5" s="17" t="s">
        <v>6</v>
      </c>
    </row>
    <row r="6" spans="2:71" ht="36.95" customHeight="1">
      <c r="B6" s="20"/>
      <c r="D6" s="26" t="s">
        <v>16</v>
      </c>
      <c r="K6" s="294" t="s">
        <v>419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R6" s="20"/>
      <c r="BE6" s="291"/>
      <c r="BS6" s="17" t="s">
        <v>6</v>
      </c>
    </row>
    <row r="7" spans="2:71" ht="12" customHeight="1">
      <c r="B7" s="20"/>
      <c r="D7" s="27" t="s">
        <v>17</v>
      </c>
      <c r="K7" s="25" t="s">
        <v>18</v>
      </c>
      <c r="AK7" s="27" t="s">
        <v>19</v>
      </c>
      <c r="AN7" s="25" t="s">
        <v>18</v>
      </c>
      <c r="AR7" s="20"/>
      <c r="BE7" s="291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/>
      <c r="AR8" s="20"/>
      <c r="BE8" s="291"/>
      <c r="BS8" s="17" t="s">
        <v>6</v>
      </c>
    </row>
    <row r="9" spans="2:71" ht="14.45" customHeight="1">
      <c r="B9" s="20"/>
      <c r="AR9" s="20"/>
      <c r="BE9" s="291"/>
      <c r="BS9" s="17" t="s">
        <v>6</v>
      </c>
    </row>
    <row r="10" spans="2:71" ht="12" customHeight="1">
      <c r="B10" s="20"/>
      <c r="D10" s="27" t="s">
        <v>23</v>
      </c>
      <c r="AK10" s="27" t="s">
        <v>24</v>
      </c>
      <c r="AN10" s="25" t="s">
        <v>18</v>
      </c>
      <c r="AR10" s="20"/>
      <c r="BE10" s="291"/>
      <c r="BS10" s="17" t="s">
        <v>6</v>
      </c>
    </row>
    <row r="11" spans="2:71" ht="18.4" customHeight="1">
      <c r="B11" s="20"/>
      <c r="E11" s="25" t="s">
        <v>21</v>
      </c>
      <c r="AK11" s="27" t="s">
        <v>25</v>
      </c>
      <c r="AN11" s="25" t="s">
        <v>18</v>
      </c>
      <c r="AR11" s="20"/>
      <c r="BE11" s="291"/>
      <c r="BS11" s="17" t="s">
        <v>6</v>
      </c>
    </row>
    <row r="12" spans="2:71" ht="6.95" customHeight="1">
      <c r="B12" s="20"/>
      <c r="AR12" s="20"/>
      <c r="BE12" s="291"/>
      <c r="BS12" s="17" t="s">
        <v>6</v>
      </c>
    </row>
    <row r="13" spans="2:71" ht="12" customHeight="1">
      <c r="B13" s="20"/>
      <c r="D13" s="27" t="s">
        <v>26</v>
      </c>
      <c r="AK13" s="27" t="s">
        <v>24</v>
      </c>
      <c r="AN13" s="29" t="s">
        <v>27</v>
      </c>
      <c r="AR13" s="20"/>
      <c r="BE13" s="291"/>
      <c r="BS13" s="17" t="s">
        <v>6</v>
      </c>
    </row>
    <row r="14" spans="2:71" ht="12.75">
      <c r="B14" s="20"/>
      <c r="E14" s="295" t="s">
        <v>27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7" t="s">
        <v>25</v>
      </c>
      <c r="AN14" s="29" t="s">
        <v>27</v>
      </c>
      <c r="AR14" s="20"/>
      <c r="BE14" s="291"/>
      <c r="BS14" s="17" t="s">
        <v>6</v>
      </c>
    </row>
    <row r="15" spans="2:71" ht="6.95" customHeight="1">
      <c r="B15" s="20"/>
      <c r="AR15" s="20"/>
      <c r="BE15" s="291"/>
      <c r="BS15" s="17" t="s">
        <v>4</v>
      </c>
    </row>
    <row r="16" spans="2:71" ht="12" customHeight="1">
      <c r="B16" s="20"/>
      <c r="D16" s="27" t="s">
        <v>28</v>
      </c>
      <c r="AK16" s="27" t="s">
        <v>24</v>
      </c>
      <c r="AN16" s="25" t="s">
        <v>18</v>
      </c>
      <c r="AR16" s="20"/>
      <c r="BE16" s="291"/>
      <c r="BS16" s="17" t="s">
        <v>4</v>
      </c>
    </row>
    <row r="17" spans="2:71" ht="18.4" customHeight="1">
      <c r="B17" s="20"/>
      <c r="E17" s="25" t="s">
        <v>21</v>
      </c>
      <c r="AK17" s="27" t="s">
        <v>25</v>
      </c>
      <c r="AN17" s="25" t="s">
        <v>18</v>
      </c>
      <c r="AR17" s="20"/>
      <c r="BE17" s="291"/>
      <c r="BS17" s="17" t="s">
        <v>29</v>
      </c>
    </row>
    <row r="18" spans="2:71" ht="6.95" customHeight="1">
      <c r="B18" s="20"/>
      <c r="AR18" s="20"/>
      <c r="BE18" s="291"/>
      <c r="BS18" s="17" t="s">
        <v>6</v>
      </c>
    </row>
    <row r="19" spans="2:71" ht="12" customHeight="1">
      <c r="B19" s="20"/>
      <c r="D19" s="27" t="s">
        <v>30</v>
      </c>
      <c r="AK19" s="27" t="s">
        <v>24</v>
      </c>
      <c r="AN19" s="25" t="s">
        <v>18</v>
      </c>
      <c r="AR19" s="20"/>
      <c r="BE19" s="291"/>
      <c r="BS19" s="17" t="s">
        <v>6</v>
      </c>
    </row>
    <row r="20" spans="2:71" ht="18.4" customHeight="1">
      <c r="B20" s="20"/>
      <c r="E20" s="25" t="s">
        <v>21</v>
      </c>
      <c r="AK20" s="27" t="s">
        <v>25</v>
      </c>
      <c r="AN20" s="25" t="s">
        <v>18</v>
      </c>
      <c r="AR20" s="20"/>
      <c r="BE20" s="291"/>
      <c r="BS20" s="17" t="s">
        <v>4</v>
      </c>
    </row>
    <row r="21" spans="2:57" ht="6.95" customHeight="1">
      <c r="B21" s="20"/>
      <c r="AR21" s="20"/>
      <c r="BE21" s="291"/>
    </row>
    <row r="22" spans="2:57" ht="12" customHeight="1">
      <c r="B22" s="20"/>
      <c r="D22" s="27" t="s">
        <v>31</v>
      </c>
      <c r="AR22" s="20"/>
      <c r="BE22" s="291"/>
    </row>
    <row r="23" spans="2:57" ht="47.25" customHeight="1">
      <c r="B23" s="20"/>
      <c r="E23" s="297" t="s">
        <v>32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R23" s="20"/>
      <c r="BE23" s="291"/>
    </row>
    <row r="24" spans="2:57" ht="6.95" customHeight="1">
      <c r="B24" s="20"/>
      <c r="AR24" s="20"/>
      <c r="BE24" s="291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91"/>
    </row>
    <row r="26" spans="2:57" s="1" customFormat="1" ht="25.9" customHeight="1">
      <c r="B26" s="32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98">
        <f>ROUND(AG54,2)</f>
        <v>0</v>
      </c>
      <c r="AL26" s="299"/>
      <c r="AM26" s="299"/>
      <c r="AN26" s="299"/>
      <c r="AO26" s="299"/>
      <c r="AR26" s="32"/>
      <c r="BE26" s="291"/>
    </row>
    <row r="27" spans="2:57" s="1" customFormat="1" ht="6.95" customHeight="1">
      <c r="B27" s="32"/>
      <c r="AR27" s="32"/>
      <c r="BE27" s="291"/>
    </row>
    <row r="28" spans="2:57" s="1" customFormat="1" ht="12.75">
      <c r="B28" s="32"/>
      <c r="L28" s="300" t="s">
        <v>34</v>
      </c>
      <c r="M28" s="300"/>
      <c r="N28" s="300"/>
      <c r="O28" s="300"/>
      <c r="P28" s="300"/>
      <c r="W28" s="300" t="s">
        <v>35</v>
      </c>
      <c r="X28" s="300"/>
      <c r="Y28" s="300"/>
      <c r="Z28" s="300"/>
      <c r="AA28" s="300"/>
      <c r="AB28" s="300"/>
      <c r="AC28" s="300"/>
      <c r="AD28" s="300"/>
      <c r="AE28" s="300"/>
      <c r="AK28" s="300" t="s">
        <v>36</v>
      </c>
      <c r="AL28" s="300"/>
      <c r="AM28" s="300"/>
      <c r="AN28" s="300"/>
      <c r="AO28" s="300"/>
      <c r="AR28" s="32"/>
      <c r="BE28" s="291"/>
    </row>
    <row r="29" spans="2:57" s="2" customFormat="1" ht="14.45" customHeight="1">
      <c r="B29" s="36"/>
      <c r="D29" s="27" t="s">
        <v>37</v>
      </c>
      <c r="F29" s="27" t="s">
        <v>38</v>
      </c>
      <c r="L29" s="285">
        <v>0.21</v>
      </c>
      <c r="M29" s="284"/>
      <c r="N29" s="284"/>
      <c r="O29" s="284"/>
      <c r="P29" s="284"/>
      <c r="W29" s="283">
        <f>AK26</f>
        <v>0</v>
      </c>
      <c r="X29" s="284"/>
      <c r="Y29" s="284"/>
      <c r="Z29" s="284"/>
      <c r="AA29" s="284"/>
      <c r="AB29" s="284"/>
      <c r="AC29" s="284"/>
      <c r="AD29" s="284"/>
      <c r="AE29" s="284"/>
      <c r="AK29" s="283">
        <f>ROUND(AV54,2)</f>
        <v>0</v>
      </c>
      <c r="AL29" s="284"/>
      <c r="AM29" s="284"/>
      <c r="AN29" s="284"/>
      <c r="AO29" s="284"/>
      <c r="AR29" s="36"/>
      <c r="BE29" s="292"/>
    </row>
    <row r="30" spans="2:57" s="2" customFormat="1" ht="14.45" customHeight="1">
      <c r="B30" s="36"/>
      <c r="F30" s="27" t="s">
        <v>39</v>
      </c>
      <c r="L30" s="285">
        <v>0.15</v>
      </c>
      <c r="M30" s="284"/>
      <c r="N30" s="284"/>
      <c r="O30" s="284"/>
      <c r="P30" s="284"/>
      <c r="W30" s="283">
        <f>ROUND(BA54,2)</f>
        <v>0</v>
      </c>
      <c r="X30" s="284"/>
      <c r="Y30" s="284"/>
      <c r="Z30" s="284"/>
      <c r="AA30" s="284"/>
      <c r="AB30" s="284"/>
      <c r="AC30" s="284"/>
      <c r="AD30" s="284"/>
      <c r="AE30" s="284"/>
      <c r="AK30" s="283">
        <f>ROUND(AW54,2)</f>
        <v>0</v>
      </c>
      <c r="AL30" s="284"/>
      <c r="AM30" s="284"/>
      <c r="AN30" s="284"/>
      <c r="AO30" s="284"/>
      <c r="AR30" s="36"/>
      <c r="BE30" s="292"/>
    </row>
    <row r="31" spans="2:57" s="2" customFormat="1" ht="14.45" customHeight="1" hidden="1">
      <c r="B31" s="36"/>
      <c r="F31" s="27" t="s">
        <v>40</v>
      </c>
      <c r="L31" s="285">
        <v>0.21</v>
      </c>
      <c r="M31" s="284"/>
      <c r="N31" s="284"/>
      <c r="O31" s="284"/>
      <c r="P31" s="284"/>
      <c r="W31" s="283">
        <f>ROUND(BB54,2)</f>
        <v>0</v>
      </c>
      <c r="X31" s="284"/>
      <c r="Y31" s="284"/>
      <c r="Z31" s="284"/>
      <c r="AA31" s="284"/>
      <c r="AB31" s="284"/>
      <c r="AC31" s="284"/>
      <c r="AD31" s="284"/>
      <c r="AE31" s="284"/>
      <c r="AK31" s="283">
        <v>0</v>
      </c>
      <c r="AL31" s="284"/>
      <c r="AM31" s="284"/>
      <c r="AN31" s="284"/>
      <c r="AO31" s="284"/>
      <c r="AR31" s="36"/>
      <c r="BE31" s="292"/>
    </row>
    <row r="32" spans="2:57" s="2" customFormat="1" ht="14.45" customHeight="1" hidden="1">
      <c r="B32" s="36"/>
      <c r="F32" s="27" t="s">
        <v>41</v>
      </c>
      <c r="L32" s="285">
        <v>0.15</v>
      </c>
      <c r="M32" s="284"/>
      <c r="N32" s="284"/>
      <c r="O32" s="284"/>
      <c r="P32" s="284"/>
      <c r="W32" s="283">
        <f>ROUND(BC54,2)</f>
        <v>0</v>
      </c>
      <c r="X32" s="284"/>
      <c r="Y32" s="284"/>
      <c r="Z32" s="284"/>
      <c r="AA32" s="284"/>
      <c r="AB32" s="284"/>
      <c r="AC32" s="284"/>
      <c r="AD32" s="284"/>
      <c r="AE32" s="284"/>
      <c r="AK32" s="283">
        <v>0</v>
      </c>
      <c r="AL32" s="284"/>
      <c r="AM32" s="284"/>
      <c r="AN32" s="284"/>
      <c r="AO32" s="284"/>
      <c r="AR32" s="36"/>
      <c r="BE32" s="292"/>
    </row>
    <row r="33" spans="2:44" s="2" customFormat="1" ht="14.45" customHeight="1" hidden="1">
      <c r="B33" s="36"/>
      <c r="F33" s="27" t="s">
        <v>42</v>
      </c>
      <c r="L33" s="285">
        <v>0</v>
      </c>
      <c r="M33" s="284"/>
      <c r="N33" s="284"/>
      <c r="O33" s="284"/>
      <c r="P33" s="284"/>
      <c r="W33" s="283">
        <f>ROUND(BD54,2)</f>
        <v>0</v>
      </c>
      <c r="X33" s="284"/>
      <c r="Y33" s="284"/>
      <c r="Z33" s="284"/>
      <c r="AA33" s="284"/>
      <c r="AB33" s="284"/>
      <c r="AC33" s="284"/>
      <c r="AD33" s="284"/>
      <c r="AE33" s="284"/>
      <c r="AK33" s="283">
        <v>0</v>
      </c>
      <c r="AL33" s="284"/>
      <c r="AM33" s="284"/>
      <c r="AN33" s="284"/>
      <c r="AO33" s="284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44</v>
      </c>
      <c r="U35" s="39"/>
      <c r="V35" s="39"/>
      <c r="W35" s="39"/>
      <c r="X35" s="286" t="s">
        <v>45</v>
      </c>
      <c r="Y35" s="287"/>
      <c r="Z35" s="287"/>
      <c r="AA35" s="287"/>
      <c r="AB35" s="287"/>
      <c r="AC35" s="39"/>
      <c r="AD35" s="39"/>
      <c r="AE35" s="39"/>
      <c r="AF35" s="39"/>
      <c r="AG35" s="39"/>
      <c r="AH35" s="39"/>
      <c r="AI35" s="39"/>
      <c r="AJ35" s="39"/>
      <c r="AK35" s="288">
        <f>SUM(AK26:AK33)</f>
        <v>0</v>
      </c>
      <c r="AL35" s="287"/>
      <c r="AM35" s="287"/>
      <c r="AN35" s="287"/>
      <c r="AO35" s="289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46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202313</v>
      </c>
      <c r="AR44" s="45"/>
    </row>
    <row r="45" spans="2:44" s="4" customFormat="1" ht="36.95" customHeight="1">
      <c r="B45" s="46"/>
      <c r="C45" s="47" t="s">
        <v>16</v>
      </c>
      <c r="L45" s="274" t="str">
        <f>K6</f>
        <v>Dětské hřiště Chomutov - ul. Karolíny Světlé SV24_010a</v>
      </c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20</v>
      </c>
      <c r="L47" s="48" t="str">
        <f>IF(K8="","",K8)</f>
        <v xml:space="preserve"> </v>
      </c>
      <c r="AI47" s="27" t="s">
        <v>22</v>
      </c>
      <c r="AM47" s="276" t="str">
        <f>IF(AN8="","",AN8)</f>
        <v/>
      </c>
      <c r="AN47" s="276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23</v>
      </c>
      <c r="L49" s="3" t="str">
        <f>IF(E11="","",E11)</f>
        <v xml:space="preserve"> </v>
      </c>
      <c r="AI49" s="27" t="s">
        <v>28</v>
      </c>
      <c r="AM49" s="277" t="str">
        <f>IF(E17="","",E17)</f>
        <v xml:space="preserve"> </v>
      </c>
      <c r="AN49" s="278"/>
      <c r="AO49" s="278"/>
      <c r="AP49" s="278"/>
      <c r="AR49" s="32"/>
      <c r="AS49" s="279" t="s">
        <v>47</v>
      </c>
      <c r="AT49" s="280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26</v>
      </c>
      <c r="L50" s="3" t="str">
        <f>IF(E14="Vyplň údaj","",E14)</f>
        <v/>
      </c>
      <c r="AI50" s="27" t="s">
        <v>30</v>
      </c>
      <c r="AM50" s="277" t="str">
        <f>IF(E20="","",E20)</f>
        <v xml:space="preserve"> </v>
      </c>
      <c r="AN50" s="278"/>
      <c r="AO50" s="278"/>
      <c r="AP50" s="278"/>
      <c r="AR50" s="32"/>
      <c r="AS50" s="281"/>
      <c r="AT50" s="282"/>
      <c r="BD50" s="53"/>
    </row>
    <row r="51" spans="2:56" s="1" customFormat="1" ht="10.9" customHeight="1">
      <c r="B51" s="32"/>
      <c r="AR51" s="32"/>
      <c r="AS51" s="281"/>
      <c r="AT51" s="282"/>
      <c r="BD51" s="53"/>
    </row>
    <row r="52" spans="2:56" s="1" customFormat="1" ht="29.25" customHeight="1">
      <c r="B52" s="32"/>
      <c r="C52" s="270" t="s">
        <v>48</v>
      </c>
      <c r="D52" s="271"/>
      <c r="E52" s="271"/>
      <c r="F52" s="271"/>
      <c r="G52" s="271"/>
      <c r="H52" s="54"/>
      <c r="I52" s="272" t="s">
        <v>49</v>
      </c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3" t="s">
        <v>50</v>
      </c>
      <c r="AH52" s="271"/>
      <c r="AI52" s="271"/>
      <c r="AJ52" s="271"/>
      <c r="AK52" s="271"/>
      <c r="AL52" s="271"/>
      <c r="AM52" s="271"/>
      <c r="AN52" s="272" t="s">
        <v>51</v>
      </c>
      <c r="AO52" s="271"/>
      <c r="AP52" s="271"/>
      <c r="AQ52" s="55" t="s">
        <v>52</v>
      </c>
      <c r="AR52" s="32"/>
      <c r="AS52" s="56" t="s">
        <v>53</v>
      </c>
      <c r="AT52" s="57" t="s">
        <v>54</v>
      </c>
      <c r="AU52" s="57" t="s">
        <v>55</v>
      </c>
      <c r="AV52" s="57" t="s">
        <v>56</v>
      </c>
      <c r="AW52" s="57" t="s">
        <v>57</v>
      </c>
      <c r="AX52" s="57" t="s">
        <v>58</v>
      </c>
      <c r="AY52" s="57" t="s">
        <v>59</v>
      </c>
      <c r="AZ52" s="57" t="s">
        <v>60</v>
      </c>
      <c r="BA52" s="57" t="s">
        <v>61</v>
      </c>
      <c r="BB52" s="57" t="s">
        <v>62</v>
      </c>
      <c r="BC52" s="57" t="s">
        <v>63</v>
      </c>
      <c r="BD52" s="58" t="s">
        <v>64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65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68">
        <f>ROUND(SUM(AG55:AG56),2)</f>
        <v>0</v>
      </c>
      <c r="AH54" s="268"/>
      <c r="AI54" s="268"/>
      <c r="AJ54" s="268"/>
      <c r="AK54" s="268"/>
      <c r="AL54" s="268"/>
      <c r="AM54" s="268"/>
      <c r="AN54" s="269">
        <f>AG54*1.21</f>
        <v>0</v>
      </c>
      <c r="AO54" s="269"/>
      <c r="AP54" s="269"/>
      <c r="AQ54" s="64" t="s">
        <v>18</v>
      </c>
      <c r="AR54" s="60"/>
      <c r="AS54" s="65">
        <f>ROUND(SUM(AS55:AS56),2)</f>
        <v>0</v>
      </c>
      <c r="AT54" s="66">
        <f>ROUND(SUM(AV54:AW54),2)</f>
        <v>0</v>
      </c>
      <c r="AU54" s="67" t="e">
        <f>ROUND(SUM(AU55:AU56),5)</f>
        <v>#REF!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ROUND(SUM(AZ55:AZ56),2)</f>
        <v>0</v>
      </c>
      <c r="BA54" s="66">
        <f>ROUND(SUM(BA55:BA56),2)</f>
        <v>0</v>
      </c>
      <c r="BB54" s="66">
        <f>ROUND(SUM(BB55:BB56),2)</f>
        <v>0</v>
      </c>
      <c r="BC54" s="66">
        <f>ROUND(SUM(BC55:BC56),2)</f>
        <v>0</v>
      </c>
      <c r="BD54" s="68">
        <f>ROUND(SUM(BD55:BD56),2)</f>
        <v>0</v>
      </c>
      <c r="BS54" s="69" t="s">
        <v>66</v>
      </c>
      <c r="BT54" s="69" t="s">
        <v>67</v>
      </c>
      <c r="BU54" s="70" t="s">
        <v>68</v>
      </c>
      <c r="BV54" s="69" t="s">
        <v>69</v>
      </c>
      <c r="BW54" s="69" t="s">
        <v>5</v>
      </c>
      <c r="BX54" s="69" t="s">
        <v>70</v>
      </c>
      <c r="CL54" s="69" t="s">
        <v>18</v>
      </c>
    </row>
    <row r="55" spans="1:91" s="6" customFormat="1" ht="16.5" customHeight="1">
      <c r="A55" s="71" t="s">
        <v>71</v>
      </c>
      <c r="B55" s="72"/>
      <c r="C55" s="73"/>
      <c r="D55" s="267" t="s">
        <v>72</v>
      </c>
      <c r="E55" s="267"/>
      <c r="F55" s="267"/>
      <c r="G55" s="267"/>
      <c r="H55" s="267"/>
      <c r="I55" s="74"/>
      <c r="J55" s="267" t="s">
        <v>73</v>
      </c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5">
        <f>'01 - Stavební část'!J30</f>
        <v>0</v>
      </c>
      <c r="AH55" s="266"/>
      <c r="AI55" s="266"/>
      <c r="AJ55" s="266"/>
      <c r="AK55" s="266"/>
      <c r="AL55" s="266"/>
      <c r="AM55" s="266"/>
      <c r="AN55" s="265">
        <f>AG55*1.21</f>
        <v>0</v>
      </c>
      <c r="AO55" s="266"/>
      <c r="AP55" s="266"/>
      <c r="AQ55" s="75" t="s">
        <v>74</v>
      </c>
      <c r="AR55" s="72"/>
      <c r="AS55" s="76">
        <v>0</v>
      </c>
      <c r="AT55" s="77">
        <f>ROUND(SUM(AV55:AW55),2)</f>
        <v>0</v>
      </c>
      <c r="AU55" s="78" t="e">
        <f>'01 - Stavební část'!P85</f>
        <v>#REF!</v>
      </c>
      <c r="AV55" s="77">
        <f>'01 - Stavební část'!J33</f>
        <v>0</v>
      </c>
      <c r="AW55" s="77">
        <f>'01 - Stavební část'!J34</f>
        <v>0</v>
      </c>
      <c r="AX55" s="77">
        <f>'01 - Stavební část'!J35</f>
        <v>0</v>
      </c>
      <c r="AY55" s="77">
        <f>'01 - Stavební část'!J36</f>
        <v>0</v>
      </c>
      <c r="AZ55" s="77">
        <f>'01 - Stavební část'!F33</f>
        <v>0</v>
      </c>
      <c r="BA55" s="77">
        <f>'01 - Stavební část'!F34</f>
        <v>0</v>
      </c>
      <c r="BB55" s="77">
        <f>'01 - Stavební část'!F35</f>
        <v>0</v>
      </c>
      <c r="BC55" s="77">
        <f>'01 - Stavební část'!F36</f>
        <v>0</v>
      </c>
      <c r="BD55" s="79">
        <f>'01 - Stavební část'!F37</f>
        <v>0</v>
      </c>
      <c r="BT55" s="80" t="s">
        <v>75</v>
      </c>
      <c r="BV55" s="80" t="s">
        <v>69</v>
      </c>
      <c r="BW55" s="80" t="s">
        <v>76</v>
      </c>
      <c r="BX55" s="80" t="s">
        <v>5</v>
      </c>
      <c r="CL55" s="80" t="s">
        <v>18</v>
      </c>
      <c r="CM55" s="80" t="s">
        <v>77</v>
      </c>
    </row>
    <row r="56" spans="1:91" s="6" customFormat="1" ht="16.5" customHeight="1">
      <c r="A56" s="71" t="s">
        <v>71</v>
      </c>
      <c r="B56" s="72"/>
      <c r="C56" s="73"/>
      <c r="D56" s="267" t="s">
        <v>78</v>
      </c>
      <c r="E56" s="267"/>
      <c r="F56" s="267"/>
      <c r="G56" s="267"/>
      <c r="H56" s="267"/>
      <c r="I56" s="74"/>
      <c r="J56" s="267" t="s">
        <v>79</v>
      </c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5">
        <f>'02 - VRN'!J30</f>
        <v>0</v>
      </c>
      <c r="AH56" s="266"/>
      <c r="AI56" s="266"/>
      <c r="AJ56" s="266"/>
      <c r="AK56" s="266"/>
      <c r="AL56" s="266"/>
      <c r="AM56" s="266"/>
      <c r="AN56" s="265">
        <f>AG56*1.21</f>
        <v>0</v>
      </c>
      <c r="AO56" s="266"/>
      <c r="AP56" s="266"/>
      <c r="AQ56" s="75" t="s">
        <v>74</v>
      </c>
      <c r="AR56" s="72"/>
      <c r="AS56" s="81">
        <v>0</v>
      </c>
      <c r="AT56" s="82">
        <f>ROUND(SUM(AV56:AW56),2)</f>
        <v>0</v>
      </c>
      <c r="AU56" s="83">
        <f>'02 - VRN'!P81</f>
        <v>0</v>
      </c>
      <c r="AV56" s="82">
        <f>'02 - VRN'!J33</f>
        <v>0</v>
      </c>
      <c r="AW56" s="82">
        <f>'02 - VRN'!J34</f>
        <v>0</v>
      </c>
      <c r="AX56" s="82">
        <f>'02 - VRN'!J35</f>
        <v>0</v>
      </c>
      <c r="AY56" s="82">
        <f>'02 - VRN'!J36</f>
        <v>0</v>
      </c>
      <c r="AZ56" s="82">
        <f>'02 - VRN'!F33</f>
        <v>0</v>
      </c>
      <c r="BA56" s="82">
        <f>'02 - VRN'!F34</f>
        <v>0</v>
      </c>
      <c r="BB56" s="82">
        <f>'02 - VRN'!F35</f>
        <v>0</v>
      </c>
      <c r="BC56" s="82">
        <f>'02 - VRN'!F36</f>
        <v>0</v>
      </c>
      <c r="BD56" s="84">
        <f>'02 - VRN'!F37</f>
        <v>0</v>
      </c>
      <c r="BT56" s="80" t="s">
        <v>75</v>
      </c>
      <c r="BV56" s="80" t="s">
        <v>69</v>
      </c>
      <c r="BW56" s="80" t="s">
        <v>80</v>
      </c>
      <c r="BX56" s="80" t="s">
        <v>5</v>
      </c>
      <c r="CL56" s="80" t="s">
        <v>18</v>
      </c>
      <c r="CM56" s="80" t="s">
        <v>77</v>
      </c>
    </row>
    <row r="57" spans="2:44" s="1" customFormat="1" ht="30" customHeight="1">
      <c r="B57" s="32"/>
      <c r="AR57" s="32"/>
    </row>
    <row r="58" spans="2:44" s="1" customFormat="1" ht="6.95" customHeight="1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32"/>
    </row>
  </sheetData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01 - Stavební část'!C2" display="/"/>
    <hyperlink ref="A56" location="'02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6"/>
  <sheetViews>
    <sheetView showGridLines="0" tabSelected="1" zoomScale="80" zoomScaleNormal="80" workbookViewId="0" topLeftCell="A257">
      <selection activeCell="F248" sqref="F24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42187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7" t="s">
        <v>76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77</v>
      </c>
    </row>
    <row r="4" spans="2:46" ht="24.95" customHeight="1">
      <c r="B4" s="20"/>
      <c r="D4" s="21" t="s">
        <v>81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2" t="str">
        <f>'Rekapitulace stavby'!K6</f>
        <v>Dětské hřiště Chomutov - ul. Karolíny Světlé SV24_010a</v>
      </c>
      <c r="F7" s="303"/>
      <c r="G7" s="303"/>
      <c r="H7" s="303"/>
      <c r="L7" s="20"/>
    </row>
    <row r="8" spans="2:12" s="1" customFormat="1" ht="12" customHeight="1">
      <c r="B8" s="32"/>
      <c r="D8" s="27" t="s">
        <v>82</v>
      </c>
      <c r="L8" s="32"/>
    </row>
    <row r="9" spans="2:12" s="1" customFormat="1" ht="16.5" customHeight="1">
      <c r="B9" s="32"/>
      <c r="E9" s="274" t="s">
        <v>83</v>
      </c>
      <c r="F9" s="301"/>
      <c r="G9" s="301"/>
      <c r="H9" s="301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17</v>
      </c>
      <c r="F11" s="25" t="s">
        <v>18</v>
      </c>
      <c r="I11" s="27" t="s">
        <v>19</v>
      </c>
      <c r="J11" s="25" t="s">
        <v>18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49"/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4" t="str">
        <f>'Rekapitulace stavby'!E14</f>
        <v>Vyplň údaj</v>
      </c>
      <c r="F18" s="293"/>
      <c r="G18" s="293"/>
      <c r="H18" s="293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6"/>
      <c r="E27" s="297" t="s">
        <v>18</v>
      </c>
      <c r="F27" s="297"/>
      <c r="G27" s="297"/>
      <c r="H27" s="297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33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35</v>
      </c>
      <c r="I32" s="35" t="s">
        <v>34</v>
      </c>
      <c r="J32" s="35" t="s">
        <v>36</v>
      </c>
      <c r="L32" s="32"/>
    </row>
    <row r="33" spans="2:12" s="1" customFormat="1" ht="14.45" customHeight="1">
      <c r="B33" s="32"/>
      <c r="D33" s="52" t="s">
        <v>37</v>
      </c>
      <c r="E33" s="27" t="s">
        <v>38</v>
      </c>
      <c r="F33" s="88">
        <f>J30</f>
        <v>0</v>
      </c>
      <c r="I33" s="89">
        <v>0.21</v>
      </c>
      <c r="J33" s="88">
        <f>F33*0.21</f>
        <v>0</v>
      </c>
      <c r="L33" s="32"/>
    </row>
    <row r="34" spans="2:12" s="1" customFormat="1" ht="14.45" customHeight="1">
      <c r="B34" s="32"/>
      <c r="E34" s="27" t="s">
        <v>39</v>
      </c>
      <c r="F34" s="88">
        <f>ROUND((SUM(BF85:BF275)),2)</f>
        <v>0</v>
      </c>
      <c r="I34" s="89">
        <v>0.15</v>
      </c>
      <c r="J34" s="88">
        <f>ROUND(((SUM(BF85:BF275))*I34),2)</f>
        <v>0</v>
      </c>
      <c r="L34" s="32"/>
    </row>
    <row r="35" spans="2:12" s="1" customFormat="1" ht="14.45" customHeight="1" hidden="1">
      <c r="B35" s="32"/>
      <c r="E35" s="27" t="s">
        <v>40</v>
      </c>
      <c r="F35" s="88">
        <f>ROUND((SUM(BG85:BG275)),2)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41</v>
      </c>
      <c r="F36" s="88">
        <f>ROUND((SUM(BH85:BH275)),2)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42</v>
      </c>
      <c r="F37" s="88">
        <f>ROUND((SUM(BI85:BI275)),2)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43</v>
      </c>
      <c r="E39" s="54"/>
      <c r="F39" s="54"/>
      <c r="G39" s="92" t="s">
        <v>44</v>
      </c>
      <c r="H39" s="93" t="s">
        <v>45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84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2" t="str">
        <f>E7</f>
        <v>Dětské hřiště Chomutov - ul. Karolíny Světlé SV24_010a</v>
      </c>
      <c r="F48" s="303"/>
      <c r="G48" s="303"/>
      <c r="H48" s="303"/>
      <c r="L48" s="32"/>
    </row>
    <row r="49" spans="2:12" s="1" customFormat="1" ht="12" customHeight="1">
      <c r="B49" s="32"/>
      <c r="C49" s="27" t="s">
        <v>82</v>
      </c>
      <c r="L49" s="32"/>
    </row>
    <row r="50" spans="2:12" s="1" customFormat="1" ht="16.5" customHeight="1">
      <c r="B50" s="32"/>
      <c r="E50" s="274" t="str">
        <f>E9</f>
        <v>01 - Stavební část</v>
      </c>
      <c r="F50" s="301"/>
      <c r="G50" s="301"/>
      <c r="H50" s="301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20</v>
      </c>
      <c r="F52" s="25" t="str">
        <f>F12</f>
        <v xml:space="preserve"> </v>
      </c>
      <c r="I52" s="27" t="s">
        <v>22</v>
      </c>
      <c r="J52" s="49" t="str">
        <f>IF(J12="","",J12)</f>
        <v/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23</v>
      </c>
      <c r="F54" s="25" t="str">
        <f>E15</f>
        <v xml:space="preserve"> </v>
      </c>
      <c r="I54" s="27" t="s">
        <v>28</v>
      </c>
      <c r="J54" s="30" t="str">
        <f>E21</f>
        <v xml:space="preserve"> </v>
      </c>
      <c r="L54" s="32"/>
    </row>
    <row r="55" spans="2:12" s="1" customFormat="1" ht="15.2" customHeight="1">
      <c r="B55" s="32"/>
      <c r="C55" s="27" t="s">
        <v>26</v>
      </c>
      <c r="F55" s="25" t="str">
        <f>IF(E18="","",E18)</f>
        <v>Vyplň údaj</v>
      </c>
      <c r="I55" s="27" t="s">
        <v>30</v>
      </c>
      <c r="J55" s="30" t="str">
        <f>E24</f>
        <v xml:space="preserve"> 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85</v>
      </c>
      <c r="D57" s="90"/>
      <c r="E57" s="90"/>
      <c r="F57" s="90"/>
      <c r="G57" s="90"/>
      <c r="H57" s="90"/>
      <c r="I57" s="90"/>
      <c r="J57" s="97" t="s">
        <v>86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65</v>
      </c>
      <c r="J59" s="63">
        <f>J85</f>
        <v>0</v>
      </c>
      <c r="L59" s="32"/>
      <c r="AU59" s="17" t="s">
        <v>87</v>
      </c>
    </row>
    <row r="60" spans="2:12" s="8" customFormat="1" ht="24.95" customHeight="1">
      <c r="B60" s="99"/>
      <c r="D60" s="100" t="s">
        <v>88</v>
      </c>
      <c r="E60" s="101"/>
      <c r="F60" s="101"/>
      <c r="G60" s="101"/>
      <c r="H60" s="101"/>
      <c r="I60" s="101"/>
      <c r="J60" s="102">
        <f>J86</f>
        <v>0</v>
      </c>
      <c r="L60" s="99"/>
    </row>
    <row r="61" spans="2:12" s="9" customFormat="1" ht="19.9" customHeight="1">
      <c r="B61" s="103"/>
      <c r="D61" s="104" t="s">
        <v>89</v>
      </c>
      <c r="E61" s="105"/>
      <c r="F61" s="105"/>
      <c r="G61" s="105"/>
      <c r="H61" s="105"/>
      <c r="I61" s="105"/>
      <c r="J61" s="106">
        <f>J87</f>
        <v>0</v>
      </c>
      <c r="L61" s="103"/>
    </row>
    <row r="62" spans="2:12" s="9" customFormat="1" ht="19.9" customHeight="1">
      <c r="B62" s="103"/>
      <c r="D62" s="104" t="s">
        <v>90</v>
      </c>
      <c r="E62" s="105"/>
      <c r="F62" s="105"/>
      <c r="G62" s="105"/>
      <c r="H62" s="105"/>
      <c r="I62" s="105"/>
      <c r="J62" s="106">
        <f>J167</f>
        <v>0</v>
      </c>
      <c r="L62" s="103"/>
    </row>
    <row r="63" spans="2:12" s="9" customFormat="1" ht="19.9" customHeight="1">
      <c r="B63" s="103"/>
      <c r="D63" s="104" t="s">
        <v>91</v>
      </c>
      <c r="E63" s="105"/>
      <c r="F63" s="105"/>
      <c r="G63" s="105"/>
      <c r="H63" s="105"/>
      <c r="I63" s="105"/>
      <c r="J63" s="106">
        <f>J200</f>
        <v>0</v>
      </c>
      <c r="L63" s="103"/>
    </row>
    <row r="64" spans="2:12" s="9" customFormat="1" ht="19.9" customHeight="1">
      <c r="B64" s="103"/>
      <c r="D64" s="104" t="s">
        <v>92</v>
      </c>
      <c r="E64" s="105"/>
      <c r="F64" s="105"/>
      <c r="G64" s="105"/>
      <c r="H64" s="105"/>
      <c r="I64" s="105"/>
      <c r="J64" s="106">
        <f>J255</f>
        <v>0</v>
      </c>
      <c r="L64" s="103"/>
    </row>
    <row r="65" spans="2:12" s="9" customFormat="1" ht="19.9" customHeight="1">
      <c r="B65" s="103"/>
      <c r="D65" s="104" t="s">
        <v>93</v>
      </c>
      <c r="E65" s="105"/>
      <c r="F65" s="105"/>
      <c r="G65" s="105"/>
      <c r="H65" s="105"/>
      <c r="I65" s="105"/>
      <c r="J65" s="106">
        <f>J273</f>
        <v>0</v>
      </c>
      <c r="L65" s="103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94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02" t="str">
        <f>E7</f>
        <v>Dětské hřiště Chomutov - ul. Karolíny Světlé SV24_010a</v>
      </c>
      <c r="F75" s="303"/>
      <c r="G75" s="303"/>
      <c r="H75" s="303"/>
      <c r="L75" s="32"/>
    </row>
    <row r="76" spans="2:12" s="1" customFormat="1" ht="12" customHeight="1">
      <c r="B76" s="32"/>
      <c r="C76" s="27" t="s">
        <v>82</v>
      </c>
      <c r="L76" s="32"/>
    </row>
    <row r="77" spans="2:12" s="1" customFormat="1" ht="16.5" customHeight="1">
      <c r="B77" s="32"/>
      <c r="E77" s="274" t="str">
        <f>E9</f>
        <v>01 - Stavební část</v>
      </c>
      <c r="F77" s="301"/>
      <c r="G77" s="301"/>
      <c r="H77" s="301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20</v>
      </c>
      <c r="F79" s="25" t="str">
        <f>F12</f>
        <v xml:space="preserve"> </v>
      </c>
      <c r="I79" s="27" t="s">
        <v>22</v>
      </c>
      <c r="J79" s="49"/>
      <c r="L79" s="32"/>
    </row>
    <row r="80" spans="2:12" s="1" customFormat="1" ht="6.95" customHeight="1">
      <c r="B80" s="32"/>
      <c r="L80" s="32"/>
    </row>
    <row r="81" spans="2:12" s="1" customFormat="1" ht="15.2" customHeight="1">
      <c r="B81" s="32"/>
      <c r="C81" s="27" t="s">
        <v>23</v>
      </c>
      <c r="F81" s="25" t="str">
        <f>E15</f>
        <v xml:space="preserve"> </v>
      </c>
      <c r="I81" s="27" t="s">
        <v>28</v>
      </c>
      <c r="J81" s="30" t="str">
        <f>E21</f>
        <v xml:space="preserve"> </v>
      </c>
      <c r="L81" s="32"/>
    </row>
    <row r="82" spans="2:12" s="1" customFormat="1" ht="15.2" customHeight="1">
      <c r="B82" s="32"/>
      <c r="C82" s="27" t="s">
        <v>26</v>
      </c>
      <c r="F82" s="25" t="str">
        <f>IF(E18="","",E18)</f>
        <v>Vyplň údaj</v>
      </c>
      <c r="I82" s="27" t="s">
        <v>30</v>
      </c>
      <c r="J82" s="30" t="str">
        <f>E24</f>
        <v xml:space="preserve"> 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07"/>
      <c r="C84" s="108" t="s">
        <v>95</v>
      </c>
      <c r="D84" s="109" t="s">
        <v>52</v>
      </c>
      <c r="E84" s="109" t="s">
        <v>48</v>
      </c>
      <c r="F84" s="109" t="s">
        <v>49</v>
      </c>
      <c r="G84" s="109" t="s">
        <v>96</v>
      </c>
      <c r="H84" s="109" t="s">
        <v>97</v>
      </c>
      <c r="I84" s="109" t="s">
        <v>98</v>
      </c>
      <c r="J84" s="109" t="s">
        <v>86</v>
      </c>
      <c r="K84" s="110" t="s">
        <v>99</v>
      </c>
      <c r="L84" s="107"/>
      <c r="M84" s="56" t="s">
        <v>18</v>
      </c>
      <c r="N84" s="57" t="s">
        <v>37</v>
      </c>
      <c r="O84" s="57" t="s">
        <v>100</v>
      </c>
      <c r="P84" s="57" t="s">
        <v>101</v>
      </c>
      <c r="Q84" s="57" t="s">
        <v>102</v>
      </c>
      <c r="R84" s="57" t="s">
        <v>103</v>
      </c>
      <c r="S84" s="57" t="s">
        <v>104</v>
      </c>
      <c r="T84" s="58" t="s">
        <v>105</v>
      </c>
    </row>
    <row r="85" spans="2:63" s="1" customFormat="1" ht="22.9" customHeight="1">
      <c r="B85" s="32"/>
      <c r="C85" s="61" t="s">
        <v>106</v>
      </c>
      <c r="J85" s="111">
        <f>J86</f>
        <v>0</v>
      </c>
      <c r="L85" s="32"/>
      <c r="M85" s="59"/>
      <c r="N85" s="50"/>
      <c r="O85" s="50"/>
      <c r="P85" s="112" t="e">
        <f>P86</f>
        <v>#REF!</v>
      </c>
      <c r="Q85" s="50"/>
      <c r="R85" s="112" t="e">
        <f>R86</f>
        <v>#REF!</v>
      </c>
      <c r="S85" s="50"/>
      <c r="T85" s="113" t="e">
        <f>T86</f>
        <v>#REF!</v>
      </c>
      <c r="AT85" s="17" t="s">
        <v>66</v>
      </c>
      <c r="AU85" s="17" t="s">
        <v>87</v>
      </c>
      <c r="BK85" s="114" t="e">
        <f>BK86</f>
        <v>#REF!</v>
      </c>
    </row>
    <row r="86" spans="2:63" s="11" customFormat="1" ht="25.9" customHeight="1">
      <c r="B86" s="115"/>
      <c r="D86" s="116" t="s">
        <v>66</v>
      </c>
      <c r="E86" s="117" t="s">
        <v>107</v>
      </c>
      <c r="F86" s="117" t="s">
        <v>108</v>
      </c>
      <c r="I86" s="118"/>
      <c r="J86" s="119">
        <f>J87+J167+J200+J255+J273</f>
        <v>0</v>
      </c>
      <c r="L86" s="115"/>
      <c r="M86" s="120"/>
      <c r="P86" s="121" t="e">
        <f>P87+P167+#REF!+P200+P255+P273</f>
        <v>#REF!</v>
      </c>
      <c r="R86" s="121" t="e">
        <f>R87+R167+#REF!+R200+R255+R273</f>
        <v>#REF!</v>
      </c>
      <c r="T86" s="122" t="e">
        <f>T87+T167+#REF!+T200+T255+T273</f>
        <v>#REF!</v>
      </c>
      <c r="AR86" s="116" t="s">
        <v>75</v>
      </c>
      <c r="AT86" s="123" t="s">
        <v>66</v>
      </c>
      <c r="AU86" s="123" t="s">
        <v>67</v>
      </c>
      <c r="AY86" s="116" t="s">
        <v>109</v>
      </c>
      <c r="BK86" s="124" t="e">
        <f>BK87+BK167+#REF!+BK200+BK255+BK273</f>
        <v>#REF!</v>
      </c>
    </row>
    <row r="87" spans="2:63" s="11" customFormat="1" ht="22.9" customHeight="1">
      <c r="B87" s="115"/>
      <c r="D87" s="116" t="s">
        <v>66</v>
      </c>
      <c r="E87" s="125" t="s">
        <v>75</v>
      </c>
      <c r="F87" s="125" t="s">
        <v>110</v>
      </c>
      <c r="I87" s="118"/>
      <c r="J87" s="126">
        <f>SUM(J88:J166)</f>
        <v>0</v>
      </c>
      <c r="L87" s="115"/>
      <c r="M87" s="120"/>
      <c r="P87" s="121">
        <f>SUM(P97:P154)</f>
        <v>0</v>
      </c>
      <c r="R87" s="121">
        <f>SUM(R97:R154)</f>
        <v>0</v>
      </c>
      <c r="T87" s="122">
        <f>SUM(T97:T154)</f>
        <v>0</v>
      </c>
      <c r="AR87" s="116" t="s">
        <v>75</v>
      </c>
      <c r="AT87" s="123" t="s">
        <v>66</v>
      </c>
      <c r="AU87" s="123" t="s">
        <v>75</v>
      </c>
      <c r="AY87" s="116" t="s">
        <v>109</v>
      </c>
      <c r="BK87" s="124">
        <f>SUM(BK97:BK154)</f>
        <v>0</v>
      </c>
    </row>
    <row r="88" spans="2:63" s="11" customFormat="1" ht="16.5" customHeight="1">
      <c r="B88" s="115"/>
      <c r="C88" s="127">
        <v>1</v>
      </c>
      <c r="D88" s="127" t="s">
        <v>111</v>
      </c>
      <c r="E88" s="128" t="s">
        <v>386</v>
      </c>
      <c r="F88" s="129" t="s">
        <v>423</v>
      </c>
      <c r="G88" s="130" t="s">
        <v>112</v>
      </c>
      <c r="H88" s="131">
        <f>H91</f>
        <v>10.892</v>
      </c>
      <c r="I88" s="132"/>
      <c r="J88" s="133">
        <f>ROUND(I88*H88,2)</f>
        <v>0</v>
      </c>
      <c r="K88" s="129" t="s">
        <v>113</v>
      </c>
      <c r="L88" s="115"/>
      <c r="M88" s="120"/>
      <c r="P88" s="121"/>
      <c r="R88" s="121"/>
      <c r="T88" s="122"/>
      <c r="AR88" s="116"/>
      <c r="AT88" s="123"/>
      <c r="AU88" s="123"/>
      <c r="AY88" s="116"/>
      <c r="BK88" s="124"/>
    </row>
    <row r="89" spans="2:63" s="11" customFormat="1" ht="12" customHeight="1">
      <c r="B89" s="115"/>
      <c r="C89" s="14"/>
      <c r="D89" s="145" t="s">
        <v>116</v>
      </c>
      <c r="E89" s="160" t="s">
        <v>18</v>
      </c>
      <c r="F89" s="161" t="s">
        <v>396</v>
      </c>
      <c r="G89" s="14"/>
      <c r="H89" s="160" t="s">
        <v>18</v>
      </c>
      <c r="I89" s="162"/>
      <c r="J89" s="14"/>
      <c r="K89" s="14"/>
      <c r="L89" s="115"/>
      <c r="M89" s="120"/>
      <c r="P89" s="121"/>
      <c r="R89" s="121"/>
      <c r="T89" s="122"/>
      <c r="AR89" s="116"/>
      <c r="AT89" s="123"/>
      <c r="AU89" s="123"/>
      <c r="AY89" s="116"/>
      <c r="BK89" s="124"/>
    </row>
    <row r="90" spans="2:63" s="11" customFormat="1" ht="12" customHeight="1">
      <c r="B90" s="115"/>
      <c r="C90" s="12"/>
      <c r="D90" s="145" t="s">
        <v>116</v>
      </c>
      <c r="E90" s="146" t="s">
        <v>18</v>
      </c>
      <c r="F90" s="147" t="s">
        <v>420</v>
      </c>
      <c r="G90" s="12"/>
      <c r="H90" s="148">
        <f>(6.79*1.1)+(1.63*2.1)</f>
        <v>10.892</v>
      </c>
      <c r="I90" s="149"/>
      <c r="J90" s="12"/>
      <c r="K90" s="12"/>
      <c r="L90" s="115"/>
      <c r="M90" s="120"/>
      <c r="P90" s="121"/>
      <c r="R90" s="121"/>
      <c r="T90" s="122"/>
      <c r="AR90" s="116"/>
      <c r="AT90" s="123"/>
      <c r="AU90" s="123"/>
      <c r="AY90" s="116"/>
      <c r="BK90" s="124"/>
    </row>
    <row r="91" spans="2:63" s="11" customFormat="1" ht="12" customHeight="1">
      <c r="B91" s="115"/>
      <c r="C91" s="13"/>
      <c r="D91" s="145" t="s">
        <v>116</v>
      </c>
      <c r="E91" s="153" t="s">
        <v>18</v>
      </c>
      <c r="F91" s="154" t="s">
        <v>117</v>
      </c>
      <c r="G91" s="13"/>
      <c r="H91" s="155">
        <f>H90</f>
        <v>10.892</v>
      </c>
      <c r="I91" s="156"/>
      <c r="J91" s="13"/>
      <c r="K91" s="13"/>
      <c r="L91" s="115"/>
      <c r="M91" s="120"/>
      <c r="P91" s="121"/>
      <c r="R91" s="121"/>
      <c r="T91" s="122"/>
      <c r="AR91" s="116"/>
      <c r="AT91" s="123"/>
      <c r="AU91" s="123"/>
      <c r="AY91" s="116"/>
      <c r="BK91" s="124"/>
    </row>
    <row r="92" spans="2:63" s="11" customFormat="1" ht="16.5" customHeight="1">
      <c r="B92" s="115"/>
      <c r="C92" s="127">
        <v>2</v>
      </c>
      <c r="D92" s="127" t="s">
        <v>111</v>
      </c>
      <c r="E92" s="128" t="s">
        <v>376</v>
      </c>
      <c r="F92" s="129" t="s">
        <v>421</v>
      </c>
      <c r="G92" s="130" t="s">
        <v>112</v>
      </c>
      <c r="H92" s="131">
        <f>H96</f>
        <v>469</v>
      </c>
      <c r="I92" s="132"/>
      <c r="J92" s="133">
        <f>I92*H92</f>
        <v>0</v>
      </c>
      <c r="K92" s="129" t="s">
        <v>113</v>
      </c>
      <c r="L92" s="115"/>
      <c r="M92" s="120"/>
      <c r="P92" s="121"/>
      <c r="R92" s="121"/>
      <c r="T92" s="122"/>
      <c r="AR92" s="116"/>
      <c r="AT92" s="123"/>
      <c r="AU92" s="123"/>
      <c r="AY92" s="116"/>
      <c r="BK92" s="124"/>
    </row>
    <row r="93" spans="2:63" s="11" customFormat="1" ht="12" customHeight="1">
      <c r="B93" s="115"/>
      <c r="C93" s="14"/>
      <c r="D93" s="145" t="s">
        <v>116</v>
      </c>
      <c r="E93" s="160" t="s">
        <v>18</v>
      </c>
      <c r="F93" s="161" t="s">
        <v>422</v>
      </c>
      <c r="G93" s="14"/>
      <c r="H93" s="160" t="s">
        <v>18</v>
      </c>
      <c r="I93" s="162"/>
      <c r="J93" s="14"/>
      <c r="K93" s="14"/>
      <c r="L93" s="115"/>
      <c r="M93" s="120"/>
      <c r="P93" s="121"/>
      <c r="R93" s="121"/>
      <c r="T93" s="122"/>
      <c r="AR93" s="116"/>
      <c r="AT93" s="123"/>
      <c r="AU93" s="123"/>
      <c r="AY93" s="116"/>
      <c r="BK93" s="124"/>
    </row>
    <row r="94" spans="2:63" s="11" customFormat="1" ht="12" customHeight="1">
      <c r="B94" s="115"/>
      <c r="C94" s="12"/>
      <c r="D94" s="145" t="s">
        <v>116</v>
      </c>
      <c r="E94" s="146" t="s">
        <v>18</v>
      </c>
      <c r="F94" s="147">
        <v>469</v>
      </c>
      <c r="G94" s="12"/>
      <c r="H94" s="148">
        <f>F94</f>
        <v>469</v>
      </c>
      <c r="I94" s="149"/>
      <c r="J94" s="12"/>
      <c r="K94" s="12"/>
      <c r="L94" s="115"/>
      <c r="M94" s="120"/>
      <c r="P94" s="121"/>
      <c r="R94" s="121"/>
      <c r="T94" s="122"/>
      <c r="AR94" s="116"/>
      <c r="AT94" s="123"/>
      <c r="AU94" s="123"/>
      <c r="AY94" s="116"/>
      <c r="BK94" s="124"/>
    </row>
    <row r="95" spans="2:63" s="11" customFormat="1" ht="12" customHeight="1">
      <c r="B95" s="115"/>
      <c r="C95" s="12"/>
      <c r="D95" s="145" t="s">
        <v>116</v>
      </c>
      <c r="E95" s="146" t="s">
        <v>18</v>
      </c>
      <c r="F95" s="147" t="s">
        <v>378</v>
      </c>
      <c r="G95" s="12"/>
      <c r="H95" s="148"/>
      <c r="I95" s="149"/>
      <c r="J95" s="12"/>
      <c r="K95" s="12"/>
      <c r="L95" s="115"/>
      <c r="M95" s="120"/>
      <c r="P95" s="121"/>
      <c r="R95" s="121"/>
      <c r="T95" s="122"/>
      <c r="AR95" s="116"/>
      <c r="AT95" s="123"/>
      <c r="AU95" s="123"/>
      <c r="AY95" s="116"/>
      <c r="BK95" s="124"/>
    </row>
    <row r="96" spans="2:63" s="11" customFormat="1" ht="12" customHeight="1">
      <c r="B96" s="115"/>
      <c r="C96" s="13"/>
      <c r="D96" s="145" t="s">
        <v>116</v>
      </c>
      <c r="E96" s="153" t="s">
        <v>18</v>
      </c>
      <c r="F96" s="154" t="s">
        <v>117</v>
      </c>
      <c r="G96" s="13"/>
      <c r="H96" s="155">
        <f>H94</f>
        <v>469</v>
      </c>
      <c r="I96" s="156"/>
      <c r="J96" s="13"/>
      <c r="K96" s="13"/>
      <c r="L96" s="115"/>
      <c r="M96" s="120"/>
      <c r="P96" s="121"/>
      <c r="R96" s="121"/>
      <c r="T96" s="122"/>
      <c r="AR96" s="116"/>
      <c r="AT96" s="123"/>
      <c r="AU96" s="123"/>
      <c r="AY96" s="116"/>
      <c r="BK96" s="124"/>
    </row>
    <row r="97" spans="2:65" s="1" customFormat="1" ht="16.5" customHeight="1">
      <c r="B97" s="32"/>
      <c r="C97" s="127">
        <v>3</v>
      </c>
      <c r="D97" s="127" t="s">
        <v>111</v>
      </c>
      <c r="E97" s="128" t="s">
        <v>119</v>
      </c>
      <c r="F97" s="129" t="s">
        <v>120</v>
      </c>
      <c r="G97" s="130" t="s">
        <v>118</v>
      </c>
      <c r="H97" s="131">
        <f>H123</f>
        <v>37.114599999999996</v>
      </c>
      <c r="I97" s="132"/>
      <c r="J97" s="133">
        <f>ROUND(I97*H97,2)</f>
        <v>0</v>
      </c>
      <c r="K97" s="129" t="s">
        <v>113</v>
      </c>
      <c r="L97" s="32"/>
      <c r="M97" s="134" t="s">
        <v>18</v>
      </c>
      <c r="N97" s="135" t="s">
        <v>38</v>
      </c>
      <c r="P97" s="136">
        <f>O97*H97</f>
        <v>0</v>
      </c>
      <c r="Q97" s="136">
        <v>0</v>
      </c>
      <c r="R97" s="136">
        <f>Q97*H97</f>
        <v>0</v>
      </c>
      <c r="S97" s="136">
        <v>0</v>
      </c>
      <c r="T97" s="137">
        <f>S97*H97</f>
        <v>0</v>
      </c>
      <c r="AR97" s="138" t="s">
        <v>114</v>
      </c>
      <c r="AT97" s="138" t="s">
        <v>111</v>
      </c>
      <c r="AU97" s="138" t="s">
        <v>77</v>
      </c>
      <c r="AY97" s="17" t="s">
        <v>109</v>
      </c>
      <c r="BE97" s="139">
        <f>IF(N97="základní",J97,0)</f>
        <v>0</v>
      </c>
      <c r="BF97" s="139">
        <f>IF(N97="snížená",J97,0)</f>
        <v>0</v>
      </c>
      <c r="BG97" s="139">
        <f>IF(N97="zákl. přenesená",J97,0)</f>
        <v>0</v>
      </c>
      <c r="BH97" s="139">
        <f>IF(N97="sníž. přenesená",J97,0)</f>
        <v>0</v>
      </c>
      <c r="BI97" s="139">
        <f>IF(N97="nulová",J97,0)</f>
        <v>0</v>
      </c>
      <c r="BJ97" s="17" t="s">
        <v>75</v>
      </c>
      <c r="BK97" s="139">
        <f>ROUND(I97*H97,2)</f>
        <v>0</v>
      </c>
      <c r="BL97" s="17" t="s">
        <v>114</v>
      </c>
      <c r="BM97" s="138" t="s">
        <v>121</v>
      </c>
    </row>
    <row r="98" spans="2:51" s="14" customFormat="1" ht="12">
      <c r="B98" s="159"/>
      <c r="D98" s="145" t="s">
        <v>116</v>
      </c>
      <c r="E98" s="160" t="s">
        <v>18</v>
      </c>
      <c r="F98" s="161" t="s">
        <v>356</v>
      </c>
      <c r="H98" s="160" t="s">
        <v>18</v>
      </c>
      <c r="I98" s="162"/>
      <c r="L98" s="159"/>
      <c r="M98" s="163"/>
      <c r="T98" s="164"/>
      <c r="AT98" s="160" t="s">
        <v>116</v>
      </c>
      <c r="AU98" s="160" t="s">
        <v>77</v>
      </c>
      <c r="AV98" s="14" t="s">
        <v>75</v>
      </c>
      <c r="AW98" s="14" t="s">
        <v>29</v>
      </c>
      <c r="AX98" s="14" t="s">
        <v>67</v>
      </c>
      <c r="AY98" s="160" t="s">
        <v>109</v>
      </c>
    </row>
    <row r="99" spans="2:51" s="14" customFormat="1" ht="12">
      <c r="B99" s="159"/>
      <c r="D99" s="145" t="s">
        <v>116</v>
      </c>
      <c r="E99" s="160" t="s">
        <v>18</v>
      </c>
      <c r="F99" s="161" t="s">
        <v>397</v>
      </c>
      <c r="H99" s="160" t="s">
        <v>18</v>
      </c>
      <c r="I99" s="162"/>
      <c r="L99" s="159"/>
      <c r="M99" s="163"/>
      <c r="T99" s="164"/>
      <c r="AT99" s="160" t="s">
        <v>116</v>
      </c>
      <c r="AU99" s="160" t="s">
        <v>77</v>
      </c>
      <c r="AV99" s="14" t="s">
        <v>75</v>
      </c>
      <c r="AW99" s="14" t="s">
        <v>29</v>
      </c>
      <c r="AX99" s="14" t="s">
        <v>67</v>
      </c>
      <c r="AY99" s="160" t="s">
        <v>109</v>
      </c>
    </row>
    <row r="100" spans="2:51" s="12" customFormat="1" ht="12">
      <c r="B100" s="144"/>
      <c r="D100" s="145" t="s">
        <v>116</v>
      </c>
      <c r="E100" s="146" t="s">
        <v>18</v>
      </c>
      <c r="F100" s="147">
        <v>0.19</v>
      </c>
      <c r="H100" s="148">
        <f>F100</f>
        <v>0.19</v>
      </c>
      <c r="I100" s="149"/>
      <c r="L100" s="144"/>
      <c r="M100" s="150"/>
      <c r="T100" s="151"/>
      <c r="AT100" s="146" t="s">
        <v>116</v>
      </c>
      <c r="AU100" s="146" t="s">
        <v>77</v>
      </c>
      <c r="AV100" s="12" t="s">
        <v>77</v>
      </c>
      <c r="AW100" s="12" t="s">
        <v>29</v>
      </c>
      <c r="AX100" s="12" t="s">
        <v>67</v>
      </c>
      <c r="AY100" s="146" t="s">
        <v>109</v>
      </c>
    </row>
    <row r="101" spans="2:51" s="14" customFormat="1" ht="12">
      <c r="B101" s="159"/>
      <c r="D101" s="145" t="s">
        <v>116</v>
      </c>
      <c r="E101" s="160" t="s">
        <v>18</v>
      </c>
      <c r="F101" s="161" t="s">
        <v>398</v>
      </c>
      <c r="H101" s="160" t="s">
        <v>18</v>
      </c>
      <c r="I101" s="162"/>
      <c r="L101" s="159"/>
      <c r="M101" s="163"/>
      <c r="T101" s="164"/>
      <c r="AT101" s="160" t="s">
        <v>116</v>
      </c>
      <c r="AU101" s="160" t="s">
        <v>77</v>
      </c>
      <c r="AV101" s="14" t="s">
        <v>75</v>
      </c>
      <c r="AW101" s="14" t="s">
        <v>29</v>
      </c>
      <c r="AX101" s="14" t="s">
        <v>67</v>
      </c>
      <c r="AY101" s="160" t="s">
        <v>109</v>
      </c>
    </row>
    <row r="102" spans="2:51" s="12" customFormat="1" ht="12">
      <c r="B102" s="144"/>
      <c r="D102" s="145" t="s">
        <v>116</v>
      </c>
      <c r="E102" s="146" t="s">
        <v>18</v>
      </c>
      <c r="F102" s="147">
        <v>0.29</v>
      </c>
      <c r="H102" s="148">
        <f>F102</f>
        <v>0.29</v>
      </c>
      <c r="I102" s="149"/>
      <c r="L102" s="144"/>
      <c r="M102" s="150"/>
      <c r="T102" s="151"/>
      <c r="AT102" s="146" t="s">
        <v>116</v>
      </c>
      <c r="AU102" s="146" t="s">
        <v>77</v>
      </c>
      <c r="AV102" s="12" t="s">
        <v>77</v>
      </c>
      <c r="AW102" s="12" t="s">
        <v>29</v>
      </c>
      <c r="AX102" s="12" t="s">
        <v>67</v>
      </c>
      <c r="AY102" s="146" t="s">
        <v>109</v>
      </c>
    </row>
    <row r="103" spans="2:51" s="14" customFormat="1" ht="12">
      <c r="B103" s="159"/>
      <c r="D103" s="145" t="s">
        <v>116</v>
      </c>
      <c r="E103" s="160" t="s">
        <v>18</v>
      </c>
      <c r="F103" s="161" t="s">
        <v>399</v>
      </c>
      <c r="H103" s="160" t="s">
        <v>18</v>
      </c>
      <c r="I103" s="162"/>
      <c r="L103" s="159"/>
      <c r="M103" s="163"/>
      <c r="T103" s="164"/>
      <c r="AT103" s="160" t="s">
        <v>116</v>
      </c>
      <c r="AU103" s="160" t="s">
        <v>77</v>
      </c>
      <c r="AV103" s="14" t="s">
        <v>75</v>
      </c>
      <c r="AW103" s="14" t="s">
        <v>29</v>
      </c>
      <c r="AX103" s="14" t="s">
        <v>67</v>
      </c>
      <c r="AY103" s="160" t="s">
        <v>109</v>
      </c>
    </row>
    <row r="104" spans="2:51" s="12" customFormat="1" ht="12">
      <c r="B104" s="144"/>
      <c r="D104" s="145" t="s">
        <v>116</v>
      </c>
      <c r="E104" s="146" t="s">
        <v>18</v>
      </c>
      <c r="F104" s="147">
        <v>0.33</v>
      </c>
      <c r="H104" s="148">
        <f>F104</f>
        <v>0.33</v>
      </c>
      <c r="I104" s="149"/>
      <c r="L104" s="144"/>
      <c r="M104" s="150"/>
      <c r="T104" s="151"/>
      <c r="AT104" s="146" t="s">
        <v>116</v>
      </c>
      <c r="AU104" s="146" t="s">
        <v>77</v>
      </c>
      <c r="AV104" s="12" t="s">
        <v>77</v>
      </c>
      <c r="AW104" s="12" t="s">
        <v>29</v>
      </c>
      <c r="AX104" s="12" t="s">
        <v>67</v>
      </c>
      <c r="AY104" s="146" t="s">
        <v>109</v>
      </c>
    </row>
    <row r="105" spans="2:51" s="14" customFormat="1" ht="12">
      <c r="B105" s="159"/>
      <c r="D105" s="145" t="s">
        <v>116</v>
      </c>
      <c r="E105" s="160" t="s">
        <v>18</v>
      </c>
      <c r="F105" s="161" t="s">
        <v>400</v>
      </c>
      <c r="H105" s="160" t="s">
        <v>18</v>
      </c>
      <c r="I105" s="162"/>
      <c r="L105" s="159"/>
      <c r="M105" s="163"/>
      <c r="T105" s="164"/>
      <c r="AT105" s="160" t="s">
        <v>116</v>
      </c>
      <c r="AU105" s="160" t="s">
        <v>77</v>
      </c>
      <c r="AV105" s="14" t="s">
        <v>75</v>
      </c>
      <c r="AW105" s="14" t="s">
        <v>29</v>
      </c>
      <c r="AX105" s="14" t="s">
        <v>67</v>
      </c>
      <c r="AY105" s="160" t="s">
        <v>109</v>
      </c>
    </row>
    <row r="106" spans="2:51" s="12" customFormat="1" ht="12">
      <c r="B106" s="144"/>
      <c r="D106" s="145" t="s">
        <v>116</v>
      </c>
      <c r="E106" s="146" t="s">
        <v>18</v>
      </c>
      <c r="F106" s="147">
        <v>0.19</v>
      </c>
      <c r="H106" s="148">
        <f>F106</f>
        <v>0.19</v>
      </c>
      <c r="I106" s="149"/>
      <c r="L106" s="144"/>
      <c r="M106" s="150"/>
      <c r="T106" s="151"/>
      <c r="AT106" s="146" t="s">
        <v>116</v>
      </c>
      <c r="AU106" s="146" t="s">
        <v>77</v>
      </c>
      <c r="AV106" s="12" t="s">
        <v>77</v>
      </c>
      <c r="AW106" s="12" t="s">
        <v>29</v>
      </c>
      <c r="AX106" s="12" t="s">
        <v>67</v>
      </c>
      <c r="AY106" s="146" t="s">
        <v>109</v>
      </c>
    </row>
    <row r="107" spans="2:51" s="14" customFormat="1" ht="12">
      <c r="B107" s="159"/>
      <c r="D107" s="145" t="s">
        <v>116</v>
      </c>
      <c r="E107" s="160" t="s">
        <v>18</v>
      </c>
      <c r="F107" s="161" t="s">
        <v>401</v>
      </c>
      <c r="H107" s="160" t="s">
        <v>18</v>
      </c>
      <c r="I107" s="162"/>
      <c r="L107" s="159"/>
      <c r="M107" s="163"/>
      <c r="T107" s="164"/>
      <c r="AT107" s="160" t="s">
        <v>116</v>
      </c>
      <c r="AU107" s="160" t="s">
        <v>77</v>
      </c>
      <c r="AV107" s="14" t="s">
        <v>75</v>
      </c>
      <c r="AW107" s="14" t="s">
        <v>29</v>
      </c>
      <c r="AX107" s="14" t="s">
        <v>67</v>
      </c>
      <c r="AY107" s="160" t="s">
        <v>109</v>
      </c>
    </row>
    <row r="108" spans="2:51" s="12" customFormat="1" ht="12">
      <c r="B108" s="144"/>
      <c r="D108" s="145" t="s">
        <v>116</v>
      </c>
      <c r="E108" s="146" t="s">
        <v>18</v>
      </c>
      <c r="F108" s="147">
        <v>16.28</v>
      </c>
      <c r="H108" s="148">
        <f>F108</f>
        <v>16.28</v>
      </c>
      <c r="I108" s="149"/>
      <c r="L108" s="144"/>
      <c r="M108" s="150"/>
      <c r="T108" s="151"/>
      <c r="AT108" s="146" t="s">
        <v>116</v>
      </c>
      <c r="AU108" s="146" t="s">
        <v>77</v>
      </c>
      <c r="AV108" s="12" t="s">
        <v>77</v>
      </c>
      <c r="AW108" s="12" t="s">
        <v>29</v>
      </c>
      <c r="AX108" s="12" t="s">
        <v>67</v>
      </c>
      <c r="AY108" s="146" t="s">
        <v>109</v>
      </c>
    </row>
    <row r="109" spans="2:51" s="14" customFormat="1" ht="12">
      <c r="B109" s="159"/>
      <c r="D109" s="145" t="s">
        <v>116</v>
      </c>
      <c r="E109" s="160" t="s">
        <v>18</v>
      </c>
      <c r="F109" s="161" t="s">
        <v>373</v>
      </c>
      <c r="H109" s="160" t="s">
        <v>18</v>
      </c>
      <c r="I109" s="162"/>
      <c r="L109" s="159"/>
      <c r="M109" s="163"/>
      <c r="T109" s="164"/>
      <c r="AT109" s="160" t="s">
        <v>116</v>
      </c>
      <c r="AU109" s="160" t="s">
        <v>77</v>
      </c>
      <c r="AV109" s="14" t="s">
        <v>75</v>
      </c>
      <c r="AW109" s="14" t="s">
        <v>29</v>
      </c>
      <c r="AX109" s="14" t="s">
        <v>67</v>
      </c>
      <c r="AY109" s="160" t="s">
        <v>109</v>
      </c>
    </row>
    <row r="110" spans="2:51" s="12" customFormat="1" ht="12">
      <c r="B110" s="144"/>
      <c r="D110" s="145" t="s">
        <v>116</v>
      </c>
      <c r="E110" s="146" t="s">
        <v>18</v>
      </c>
      <c r="F110" s="147">
        <v>1.68</v>
      </c>
      <c r="H110" s="148">
        <f>F110</f>
        <v>1.68</v>
      </c>
      <c r="I110" s="149"/>
      <c r="L110" s="144"/>
      <c r="M110" s="150"/>
      <c r="T110" s="151"/>
      <c r="AT110" s="146" t="s">
        <v>116</v>
      </c>
      <c r="AU110" s="146" t="s">
        <v>77</v>
      </c>
      <c r="AV110" s="12" t="s">
        <v>77</v>
      </c>
      <c r="AW110" s="12" t="s">
        <v>29</v>
      </c>
      <c r="AX110" s="12" t="s">
        <v>67</v>
      </c>
      <c r="AY110" s="146" t="s">
        <v>109</v>
      </c>
    </row>
    <row r="111" spans="2:51" s="14" customFormat="1" ht="12">
      <c r="B111" s="159"/>
      <c r="D111" s="145" t="s">
        <v>116</v>
      </c>
      <c r="E111" s="160" t="s">
        <v>18</v>
      </c>
      <c r="F111" s="161" t="s">
        <v>374</v>
      </c>
      <c r="H111" s="160" t="s">
        <v>18</v>
      </c>
      <c r="I111" s="162"/>
      <c r="L111" s="159"/>
      <c r="M111" s="163"/>
      <c r="T111" s="164"/>
      <c r="AT111" s="160" t="s">
        <v>116</v>
      </c>
      <c r="AU111" s="160" t="s">
        <v>77</v>
      </c>
      <c r="AV111" s="14" t="s">
        <v>75</v>
      </c>
      <c r="AW111" s="14" t="s">
        <v>29</v>
      </c>
      <c r="AX111" s="14" t="s">
        <v>67</v>
      </c>
      <c r="AY111" s="160" t="s">
        <v>109</v>
      </c>
    </row>
    <row r="112" spans="2:51" s="12" customFormat="1" ht="12">
      <c r="B112" s="144"/>
      <c r="D112" s="145" t="s">
        <v>116</v>
      </c>
      <c r="E112" s="146" t="s">
        <v>18</v>
      </c>
      <c r="F112" s="147" t="s">
        <v>435</v>
      </c>
      <c r="H112" s="148">
        <f>(0.2*0.4*0.4)*8</f>
        <v>0.25600000000000006</v>
      </c>
      <c r="I112" s="149"/>
      <c r="L112" s="144"/>
      <c r="M112" s="150"/>
      <c r="T112" s="151"/>
      <c r="AT112" s="146" t="s">
        <v>116</v>
      </c>
      <c r="AU112" s="146" t="s">
        <v>77</v>
      </c>
      <c r="AV112" s="12" t="s">
        <v>77</v>
      </c>
      <c r="AW112" s="12" t="s">
        <v>29</v>
      </c>
      <c r="AX112" s="12" t="s">
        <v>67</v>
      </c>
      <c r="AY112" s="146" t="s">
        <v>109</v>
      </c>
    </row>
    <row r="113" spans="2:51" s="14" customFormat="1" ht="12">
      <c r="B113" s="159"/>
      <c r="D113" s="145" t="s">
        <v>116</v>
      </c>
      <c r="E113" s="160" t="s">
        <v>18</v>
      </c>
      <c r="F113" s="161" t="s">
        <v>402</v>
      </c>
      <c r="H113" s="160" t="s">
        <v>18</v>
      </c>
      <c r="I113" s="162"/>
      <c r="L113" s="159"/>
      <c r="M113" s="163"/>
      <c r="T113" s="164"/>
      <c r="AT113" s="160" t="s">
        <v>116</v>
      </c>
      <c r="AU113" s="160" t="s">
        <v>77</v>
      </c>
      <c r="AV113" s="14" t="s">
        <v>75</v>
      </c>
      <c r="AW113" s="14" t="s">
        <v>29</v>
      </c>
      <c r="AX113" s="14" t="s">
        <v>67</v>
      </c>
      <c r="AY113" s="160" t="s">
        <v>109</v>
      </c>
    </row>
    <row r="114" spans="2:51" s="12" customFormat="1" ht="12">
      <c r="B114" s="144"/>
      <c r="D114" s="145" t="s">
        <v>116</v>
      </c>
      <c r="E114" s="146" t="s">
        <v>18</v>
      </c>
      <c r="F114" s="147" t="s">
        <v>436</v>
      </c>
      <c r="H114" s="148">
        <f>(0.2*0.4*0.4)*2</f>
        <v>0.06400000000000002</v>
      </c>
      <c r="I114" s="149"/>
      <c r="L114" s="144"/>
      <c r="M114" s="150"/>
      <c r="T114" s="151"/>
      <c r="AT114" s="146" t="s">
        <v>116</v>
      </c>
      <c r="AU114" s="146" t="s">
        <v>77</v>
      </c>
      <c r="AV114" s="12" t="s">
        <v>77</v>
      </c>
      <c r="AW114" s="12" t="s">
        <v>29</v>
      </c>
      <c r="AX114" s="12" t="s">
        <v>67</v>
      </c>
      <c r="AY114" s="146" t="s">
        <v>109</v>
      </c>
    </row>
    <row r="115" spans="2:51" s="14" customFormat="1" ht="12">
      <c r="B115" s="159"/>
      <c r="D115" s="145" t="s">
        <v>116</v>
      </c>
      <c r="E115" s="160" t="s">
        <v>18</v>
      </c>
      <c r="F115" s="161" t="s">
        <v>403</v>
      </c>
      <c r="H115" s="160" t="s">
        <v>18</v>
      </c>
      <c r="I115" s="162"/>
      <c r="L115" s="159"/>
      <c r="M115" s="163"/>
      <c r="T115" s="164"/>
      <c r="AT115" s="160" t="s">
        <v>116</v>
      </c>
      <c r="AU115" s="160" t="s">
        <v>77</v>
      </c>
      <c r="AV115" s="14" t="s">
        <v>75</v>
      </c>
      <c r="AW115" s="14" t="s">
        <v>29</v>
      </c>
      <c r="AX115" s="14" t="s">
        <v>67</v>
      </c>
      <c r="AY115" s="160" t="s">
        <v>109</v>
      </c>
    </row>
    <row r="116" spans="2:51" s="12" customFormat="1" ht="12">
      <c r="B116" s="144"/>
      <c r="D116" s="145" t="s">
        <v>116</v>
      </c>
      <c r="E116" s="146" t="s">
        <v>18</v>
      </c>
      <c r="F116" s="147" t="s">
        <v>437</v>
      </c>
      <c r="H116" s="148">
        <f>(3.14*0.15*0.15)*0.8</f>
        <v>0.056519999999999994</v>
      </c>
      <c r="I116" s="149"/>
      <c r="L116" s="144"/>
      <c r="M116" s="150"/>
      <c r="T116" s="151"/>
      <c r="AT116" s="146" t="s">
        <v>116</v>
      </c>
      <c r="AU116" s="146" t="s">
        <v>77</v>
      </c>
      <c r="AV116" s="12" t="s">
        <v>77</v>
      </c>
      <c r="AW116" s="12" t="s">
        <v>29</v>
      </c>
      <c r="AX116" s="12" t="s">
        <v>67</v>
      </c>
      <c r="AY116" s="146" t="s">
        <v>109</v>
      </c>
    </row>
    <row r="117" spans="2:51" s="14" customFormat="1" ht="12">
      <c r="B117" s="159"/>
      <c r="D117" s="145" t="s">
        <v>116</v>
      </c>
      <c r="E117" s="160" t="s">
        <v>18</v>
      </c>
      <c r="F117" s="161" t="s">
        <v>404</v>
      </c>
      <c r="H117" s="160" t="s">
        <v>18</v>
      </c>
      <c r="I117" s="162"/>
      <c r="L117" s="159"/>
      <c r="M117" s="163"/>
      <c r="T117" s="164"/>
      <c r="AT117" s="160" t="s">
        <v>116</v>
      </c>
      <c r="AU117" s="160" t="s">
        <v>77</v>
      </c>
      <c r="AV117" s="14" t="s">
        <v>75</v>
      </c>
      <c r="AW117" s="14" t="s">
        <v>29</v>
      </c>
      <c r="AX117" s="14" t="s">
        <v>67</v>
      </c>
      <c r="AY117" s="160" t="s">
        <v>109</v>
      </c>
    </row>
    <row r="118" spans="2:51" s="12" customFormat="1" ht="12">
      <c r="B118" s="144"/>
      <c r="D118" s="145" t="s">
        <v>116</v>
      </c>
      <c r="E118" s="146" t="s">
        <v>18</v>
      </c>
      <c r="F118" s="147" t="s">
        <v>438</v>
      </c>
      <c r="H118" s="148">
        <f>(3.14*0.15*0.15)*0.8*4</f>
        <v>0.22607999999999998</v>
      </c>
      <c r="I118" s="149"/>
      <c r="L118" s="144"/>
      <c r="M118" s="150"/>
      <c r="T118" s="151"/>
      <c r="AT118" s="146" t="s">
        <v>116</v>
      </c>
      <c r="AU118" s="146" t="s">
        <v>77</v>
      </c>
      <c r="AV118" s="12" t="s">
        <v>77</v>
      </c>
      <c r="AW118" s="12" t="s">
        <v>29</v>
      </c>
      <c r="AX118" s="12" t="s">
        <v>67</v>
      </c>
      <c r="AY118" s="146" t="s">
        <v>109</v>
      </c>
    </row>
    <row r="119" spans="2:51" s="12" customFormat="1" ht="12">
      <c r="B119" s="144"/>
      <c r="D119" s="145" t="s">
        <v>116</v>
      </c>
      <c r="E119" s="160" t="s">
        <v>18</v>
      </c>
      <c r="F119" s="161" t="s">
        <v>405</v>
      </c>
      <c r="G119" s="14"/>
      <c r="H119" s="160" t="s">
        <v>18</v>
      </c>
      <c r="I119" s="149"/>
      <c r="L119" s="144"/>
      <c r="M119" s="150"/>
      <c r="T119" s="151"/>
      <c r="AT119" s="146"/>
      <c r="AU119" s="146"/>
      <c r="AY119" s="146"/>
    </row>
    <row r="120" spans="2:51" s="12" customFormat="1" ht="12">
      <c r="B120" s="144"/>
      <c r="D120" s="145" t="s">
        <v>116</v>
      </c>
      <c r="E120" s="146" t="s">
        <v>18</v>
      </c>
      <c r="F120" s="147" t="s">
        <v>439</v>
      </c>
      <c r="H120" s="148">
        <f>(0.2*0.4*0.4)</f>
        <v>0.03200000000000001</v>
      </c>
      <c r="I120" s="149"/>
      <c r="L120" s="144"/>
      <c r="M120" s="150"/>
      <c r="T120" s="151"/>
      <c r="AT120" s="146"/>
      <c r="AU120" s="146"/>
      <c r="AY120" s="146"/>
    </row>
    <row r="121" spans="2:51" s="12" customFormat="1" ht="12">
      <c r="B121" s="144"/>
      <c r="D121" s="145" t="s">
        <v>116</v>
      </c>
      <c r="E121" s="160" t="s">
        <v>18</v>
      </c>
      <c r="F121" s="161" t="s">
        <v>406</v>
      </c>
      <c r="G121" s="14"/>
      <c r="H121" s="160" t="s">
        <v>18</v>
      </c>
      <c r="I121" s="149"/>
      <c r="L121" s="144"/>
      <c r="M121" s="150"/>
      <c r="T121" s="151"/>
      <c r="AT121" s="146"/>
      <c r="AU121" s="146"/>
      <c r="AY121" s="146"/>
    </row>
    <row r="122" spans="2:51" s="12" customFormat="1" ht="12">
      <c r="B122" s="144"/>
      <c r="D122" s="145" t="s">
        <v>116</v>
      </c>
      <c r="E122" s="146" t="s">
        <v>18</v>
      </c>
      <c r="F122" s="147" t="s">
        <v>440</v>
      </c>
      <c r="H122" s="148">
        <f>(0.3*0.8)*73</f>
        <v>17.52</v>
      </c>
      <c r="I122" s="149"/>
      <c r="L122" s="144"/>
      <c r="M122" s="150"/>
      <c r="T122" s="151"/>
      <c r="AT122" s="146"/>
      <c r="AU122" s="146"/>
      <c r="AY122" s="146"/>
    </row>
    <row r="123" spans="2:51" s="13" customFormat="1" ht="12">
      <c r="B123" s="152"/>
      <c r="D123" s="145" t="s">
        <v>116</v>
      </c>
      <c r="E123" s="153" t="s">
        <v>18</v>
      </c>
      <c r="F123" s="154" t="s">
        <v>117</v>
      </c>
      <c r="H123" s="155">
        <f>SUM(H100:H122)</f>
        <v>37.114599999999996</v>
      </c>
      <c r="I123" s="156"/>
      <c r="L123" s="152"/>
      <c r="M123" s="157"/>
      <c r="T123" s="158"/>
      <c r="AT123" s="153" t="s">
        <v>116</v>
      </c>
      <c r="AU123" s="153" t="s">
        <v>77</v>
      </c>
      <c r="AV123" s="13" t="s">
        <v>114</v>
      </c>
      <c r="AW123" s="13" t="s">
        <v>29</v>
      </c>
      <c r="AX123" s="13" t="s">
        <v>75</v>
      </c>
      <c r="AY123" s="153" t="s">
        <v>109</v>
      </c>
    </row>
    <row r="124" spans="2:65" s="1" customFormat="1" ht="27" customHeight="1">
      <c r="B124" s="32"/>
      <c r="C124" s="127">
        <v>4</v>
      </c>
      <c r="D124" s="127" t="s">
        <v>111</v>
      </c>
      <c r="E124" s="128" t="s">
        <v>122</v>
      </c>
      <c r="F124" s="129" t="s">
        <v>375</v>
      </c>
      <c r="G124" s="130" t="s">
        <v>118</v>
      </c>
      <c r="H124" s="131">
        <f>H127</f>
        <v>40.92679999999999</v>
      </c>
      <c r="I124" s="132"/>
      <c r="J124" s="133">
        <f>ROUND(I124*H124,2)</f>
        <v>0</v>
      </c>
      <c r="K124" s="129" t="s">
        <v>113</v>
      </c>
      <c r="L124" s="32"/>
      <c r="M124" s="134" t="s">
        <v>18</v>
      </c>
      <c r="N124" s="135" t="s">
        <v>38</v>
      </c>
      <c r="P124" s="136">
        <f>O124*H124</f>
        <v>0</v>
      </c>
      <c r="Q124" s="136">
        <v>0</v>
      </c>
      <c r="R124" s="136">
        <f>Q124*H124</f>
        <v>0</v>
      </c>
      <c r="S124" s="136">
        <v>0</v>
      </c>
      <c r="T124" s="137">
        <f>S124*H124</f>
        <v>0</v>
      </c>
      <c r="AR124" s="138" t="s">
        <v>114</v>
      </c>
      <c r="AT124" s="138" t="s">
        <v>111</v>
      </c>
      <c r="AU124" s="138" t="s">
        <v>77</v>
      </c>
      <c r="AY124" s="17" t="s">
        <v>109</v>
      </c>
      <c r="BE124" s="139">
        <f>IF(N124="základní",J124,0)</f>
        <v>0</v>
      </c>
      <c r="BF124" s="139">
        <f>IF(N124="snížená",J124,0)</f>
        <v>0</v>
      </c>
      <c r="BG124" s="139">
        <f>IF(N124="zákl. přenesená",J124,0)</f>
        <v>0</v>
      </c>
      <c r="BH124" s="139">
        <f>IF(N124="sníž. přenesená",J124,0)</f>
        <v>0</v>
      </c>
      <c r="BI124" s="139">
        <f>IF(N124="nulová",J124,0)</f>
        <v>0</v>
      </c>
      <c r="BJ124" s="17" t="s">
        <v>75</v>
      </c>
      <c r="BK124" s="139">
        <f>ROUND(I124*H124,2)</f>
        <v>0</v>
      </c>
      <c r="BL124" s="17" t="s">
        <v>114</v>
      </c>
      <c r="BM124" s="138" t="s">
        <v>123</v>
      </c>
    </row>
    <row r="125" spans="2:51" s="12" customFormat="1" ht="12">
      <c r="B125" s="144"/>
      <c r="D125" s="145" t="s">
        <v>116</v>
      </c>
      <c r="E125" s="146"/>
      <c r="F125" s="256">
        <f>H123</f>
        <v>37.114599999999996</v>
      </c>
      <c r="H125" s="148">
        <f>H123</f>
        <v>37.114599999999996</v>
      </c>
      <c r="I125" s="149"/>
      <c r="L125" s="144"/>
      <c r="M125" s="150"/>
      <c r="T125" s="151"/>
      <c r="AT125" s="146"/>
      <c r="AU125" s="146"/>
      <c r="AY125" s="146"/>
    </row>
    <row r="126" spans="2:51" s="12" customFormat="1" ht="12">
      <c r="B126" s="144"/>
      <c r="D126" s="145" t="s">
        <v>116</v>
      </c>
      <c r="E126" s="146"/>
      <c r="F126" s="256">
        <f>H90*0.35</f>
        <v>3.8121999999999994</v>
      </c>
      <c r="H126" s="148">
        <f>F126</f>
        <v>3.8121999999999994</v>
      </c>
      <c r="I126" s="149"/>
      <c r="L126" s="144"/>
      <c r="M126" s="150"/>
      <c r="T126" s="151"/>
      <c r="AT126" s="146"/>
      <c r="AU126" s="146"/>
      <c r="AY126" s="146"/>
    </row>
    <row r="127" spans="2:51" s="13" customFormat="1" ht="12">
      <c r="B127" s="152"/>
      <c r="D127" s="145" t="s">
        <v>116</v>
      </c>
      <c r="E127" s="153" t="s">
        <v>18</v>
      </c>
      <c r="F127" s="154" t="s">
        <v>117</v>
      </c>
      <c r="H127" s="155">
        <f>H125+H126</f>
        <v>40.92679999999999</v>
      </c>
      <c r="I127" s="156"/>
      <c r="L127" s="152"/>
      <c r="M127" s="157"/>
      <c r="T127" s="158"/>
      <c r="AT127" s="153" t="s">
        <v>116</v>
      </c>
      <c r="AU127" s="153" t="s">
        <v>77</v>
      </c>
      <c r="AV127" s="13" t="s">
        <v>114</v>
      </c>
      <c r="AW127" s="13" t="s">
        <v>29</v>
      </c>
      <c r="AX127" s="13" t="s">
        <v>75</v>
      </c>
      <c r="AY127" s="153" t="s">
        <v>109</v>
      </c>
    </row>
    <row r="128" spans="2:51" s="13" customFormat="1" ht="15" customHeight="1">
      <c r="B128" s="152"/>
      <c r="C128" s="127">
        <v>5</v>
      </c>
      <c r="D128" s="127" t="s">
        <v>111</v>
      </c>
      <c r="E128" s="128" t="s">
        <v>358</v>
      </c>
      <c r="F128" s="129" t="s">
        <v>409</v>
      </c>
      <c r="G128" s="130" t="s">
        <v>128</v>
      </c>
      <c r="H128" s="131">
        <v>1</v>
      </c>
      <c r="I128" s="132"/>
      <c r="J128" s="133">
        <f>ROUND(I128*H128,2)</f>
        <v>0</v>
      </c>
      <c r="K128" s="129" t="s">
        <v>113</v>
      </c>
      <c r="L128" s="152"/>
      <c r="M128" s="157"/>
      <c r="T128" s="158"/>
      <c r="AT128" s="153"/>
      <c r="AU128" s="153"/>
      <c r="AY128" s="153"/>
    </row>
    <row r="129" spans="2:51" s="13" customFormat="1" ht="12">
      <c r="B129" s="152"/>
      <c r="C129" s="12"/>
      <c r="D129" s="145" t="s">
        <v>116</v>
      </c>
      <c r="E129" s="146" t="s">
        <v>18</v>
      </c>
      <c r="F129" s="147" t="s">
        <v>409</v>
      </c>
      <c r="G129" s="12"/>
      <c r="H129" s="148"/>
      <c r="I129" s="149"/>
      <c r="J129" s="12"/>
      <c r="K129" s="12"/>
      <c r="L129" s="152"/>
      <c r="M129" s="157"/>
      <c r="T129" s="158"/>
      <c r="AT129" s="153"/>
      <c r="AU129" s="153"/>
      <c r="AY129" s="153"/>
    </row>
    <row r="130" spans="2:51" s="13" customFormat="1" ht="15" customHeight="1">
      <c r="B130" s="152"/>
      <c r="C130" s="127">
        <v>6</v>
      </c>
      <c r="D130" s="127" t="s">
        <v>111</v>
      </c>
      <c r="E130" s="128" t="s">
        <v>358</v>
      </c>
      <c r="F130" s="129" t="s">
        <v>424</v>
      </c>
      <c r="G130" s="130" t="s">
        <v>128</v>
      </c>
      <c r="H130" s="131">
        <v>1</v>
      </c>
      <c r="I130" s="132"/>
      <c r="J130" s="133">
        <f>ROUND(I130*H130,2)</f>
        <v>0</v>
      </c>
      <c r="K130" s="129" t="s">
        <v>113</v>
      </c>
      <c r="L130" s="152"/>
      <c r="M130" s="157"/>
      <c r="T130" s="158"/>
      <c r="AT130" s="153"/>
      <c r="AU130" s="153"/>
      <c r="AY130" s="153"/>
    </row>
    <row r="131" spans="2:51" s="13" customFormat="1" ht="12">
      <c r="B131" s="152"/>
      <c r="C131" s="12"/>
      <c r="D131" s="145" t="s">
        <v>116</v>
      </c>
      <c r="E131" s="146" t="s">
        <v>18</v>
      </c>
      <c r="F131" s="147" t="s">
        <v>424</v>
      </c>
      <c r="G131" s="12"/>
      <c r="H131" s="148"/>
      <c r="I131" s="149"/>
      <c r="J131" s="12"/>
      <c r="K131" s="12"/>
      <c r="L131" s="152"/>
      <c r="M131" s="157"/>
      <c r="T131" s="158"/>
      <c r="AT131" s="153"/>
      <c r="AU131" s="153"/>
      <c r="AY131" s="153"/>
    </row>
    <row r="132" spans="2:51" s="13" customFormat="1" ht="15" customHeight="1">
      <c r="B132" s="152"/>
      <c r="C132" s="127">
        <v>7</v>
      </c>
      <c r="D132" s="127" t="s">
        <v>111</v>
      </c>
      <c r="E132" s="128" t="s">
        <v>358</v>
      </c>
      <c r="F132" s="129" t="s">
        <v>425</v>
      </c>
      <c r="G132" s="130" t="s">
        <v>128</v>
      </c>
      <c r="H132" s="131">
        <v>3</v>
      </c>
      <c r="I132" s="132"/>
      <c r="J132" s="133">
        <f>ROUND(I132*H132,2)</f>
        <v>0</v>
      </c>
      <c r="K132" s="129" t="s">
        <v>113</v>
      </c>
      <c r="L132" s="152"/>
      <c r="M132" s="157"/>
      <c r="T132" s="158"/>
      <c r="AT132" s="153"/>
      <c r="AU132" s="153"/>
      <c r="AY132" s="153"/>
    </row>
    <row r="133" spans="2:51" s="13" customFormat="1" ht="12">
      <c r="B133" s="152"/>
      <c r="C133" s="12"/>
      <c r="D133" s="145" t="s">
        <v>116</v>
      </c>
      <c r="E133" s="146" t="s">
        <v>18</v>
      </c>
      <c r="F133" s="147" t="s">
        <v>425</v>
      </c>
      <c r="G133" s="12"/>
      <c r="H133" s="148"/>
      <c r="I133" s="149"/>
      <c r="J133" s="12"/>
      <c r="K133" s="12"/>
      <c r="L133" s="152"/>
      <c r="M133" s="157"/>
      <c r="T133" s="158"/>
      <c r="AT133" s="153"/>
      <c r="AU133" s="153"/>
      <c r="AY133" s="153"/>
    </row>
    <row r="134" spans="2:51" s="13" customFormat="1" ht="15" customHeight="1">
      <c r="B134" s="152"/>
      <c r="C134" s="127">
        <v>8</v>
      </c>
      <c r="D134" s="127" t="s">
        <v>111</v>
      </c>
      <c r="E134" s="128" t="s">
        <v>426</v>
      </c>
      <c r="F134" s="129" t="s">
        <v>428</v>
      </c>
      <c r="G134" s="130" t="s">
        <v>128</v>
      </c>
      <c r="H134" s="131">
        <v>1</v>
      </c>
      <c r="I134" s="132"/>
      <c r="J134" s="133">
        <f>ROUND(I134*H134,2)</f>
        <v>0</v>
      </c>
      <c r="K134" s="129" t="s">
        <v>427</v>
      </c>
      <c r="L134" s="152"/>
      <c r="M134" s="157"/>
      <c r="T134" s="158"/>
      <c r="AT134" s="153"/>
      <c r="AU134" s="153"/>
      <c r="AY134" s="153"/>
    </row>
    <row r="135" spans="2:51" s="13" customFormat="1" ht="12">
      <c r="B135" s="152"/>
      <c r="C135" s="12"/>
      <c r="D135" s="145" t="s">
        <v>116</v>
      </c>
      <c r="E135" s="146" t="s">
        <v>18</v>
      </c>
      <c r="F135" s="147" t="s">
        <v>428</v>
      </c>
      <c r="G135" s="12"/>
      <c r="H135" s="148"/>
      <c r="I135" s="149"/>
      <c r="J135" s="12"/>
      <c r="K135" s="12"/>
      <c r="L135" s="152"/>
      <c r="M135" s="157"/>
      <c r="T135" s="158"/>
      <c r="AT135" s="153"/>
      <c r="AU135" s="153"/>
      <c r="AY135" s="153"/>
    </row>
    <row r="136" spans="2:51" s="13" customFormat="1" ht="15" customHeight="1">
      <c r="B136" s="152"/>
      <c r="C136" s="127">
        <v>9</v>
      </c>
      <c r="D136" s="127" t="s">
        <v>111</v>
      </c>
      <c r="E136" s="128" t="s">
        <v>426</v>
      </c>
      <c r="F136" s="129" t="s">
        <v>429</v>
      </c>
      <c r="G136" s="130" t="s">
        <v>128</v>
      </c>
      <c r="H136" s="131">
        <v>1</v>
      </c>
      <c r="I136" s="132"/>
      <c r="J136" s="133">
        <f>ROUND(I136*H136,2)</f>
        <v>0</v>
      </c>
      <c r="K136" s="129" t="s">
        <v>427</v>
      </c>
      <c r="L136" s="152"/>
      <c r="M136" s="157"/>
      <c r="T136" s="158"/>
      <c r="AT136" s="153"/>
      <c r="AU136" s="153"/>
      <c r="AY136" s="153"/>
    </row>
    <row r="137" spans="2:51" s="13" customFormat="1" ht="12">
      <c r="B137" s="152"/>
      <c r="C137" s="12"/>
      <c r="D137" s="145" t="s">
        <v>116</v>
      </c>
      <c r="E137" s="146" t="s">
        <v>18</v>
      </c>
      <c r="F137" s="147" t="s">
        <v>429</v>
      </c>
      <c r="G137" s="12"/>
      <c r="H137" s="148"/>
      <c r="I137" s="149"/>
      <c r="J137" s="12"/>
      <c r="K137" s="12"/>
      <c r="L137" s="152"/>
      <c r="M137" s="157"/>
      <c r="T137" s="158"/>
      <c r="AT137" s="153"/>
      <c r="AU137" s="153"/>
      <c r="AY137" s="153"/>
    </row>
    <row r="138" spans="2:51" s="13" customFormat="1" ht="15" customHeight="1">
      <c r="B138" s="152"/>
      <c r="C138" s="127">
        <v>10</v>
      </c>
      <c r="D138" s="127" t="s">
        <v>111</v>
      </c>
      <c r="E138" s="128" t="s">
        <v>358</v>
      </c>
      <c r="F138" s="129" t="s">
        <v>407</v>
      </c>
      <c r="G138" s="130" t="s">
        <v>128</v>
      </c>
      <c r="H138" s="131">
        <v>2</v>
      </c>
      <c r="I138" s="132"/>
      <c r="J138" s="133">
        <f>ROUND(I138*H138,2)</f>
        <v>0</v>
      </c>
      <c r="K138" s="129" t="s">
        <v>113</v>
      </c>
      <c r="L138" s="152"/>
      <c r="M138" s="157"/>
      <c r="T138" s="158"/>
      <c r="AT138" s="153"/>
      <c r="AU138" s="153"/>
      <c r="AY138" s="153"/>
    </row>
    <row r="139" spans="2:51" s="13" customFormat="1" ht="12">
      <c r="B139" s="152"/>
      <c r="C139" s="12"/>
      <c r="D139" s="145" t="s">
        <v>116</v>
      </c>
      <c r="E139" s="146" t="s">
        <v>18</v>
      </c>
      <c r="F139" s="147" t="s">
        <v>408</v>
      </c>
      <c r="G139" s="12"/>
      <c r="H139" s="148"/>
      <c r="I139" s="149"/>
      <c r="J139" s="12"/>
      <c r="K139" s="12"/>
      <c r="L139" s="152"/>
      <c r="M139" s="157"/>
      <c r="T139" s="158"/>
      <c r="AT139" s="153"/>
      <c r="AU139" s="153"/>
      <c r="AY139" s="153"/>
    </row>
    <row r="140" spans="2:51" s="13" customFormat="1" ht="15" customHeight="1">
      <c r="B140" s="152"/>
      <c r="C140" s="127">
        <v>11</v>
      </c>
      <c r="D140" s="127" t="s">
        <v>111</v>
      </c>
      <c r="E140" s="128" t="s">
        <v>358</v>
      </c>
      <c r="F140" s="129" t="s">
        <v>379</v>
      </c>
      <c r="G140" s="130" t="s">
        <v>128</v>
      </c>
      <c r="H140" s="131">
        <v>4</v>
      </c>
      <c r="I140" s="132"/>
      <c r="J140" s="133">
        <f>ROUND(I140*H140,2)</f>
        <v>0</v>
      </c>
      <c r="K140" s="129" t="s">
        <v>113</v>
      </c>
      <c r="L140" s="152"/>
      <c r="M140" s="157"/>
      <c r="T140" s="158"/>
      <c r="AT140" s="153"/>
      <c r="AU140" s="153"/>
      <c r="AY140" s="153"/>
    </row>
    <row r="141" spans="2:51" s="13" customFormat="1" ht="12">
      <c r="B141" s="152"/>
      <c r="C141" s="12"/>
      <c r="D141" s="145" t="s">
        <v>116</v>
      </c>
      <c r="E141" s="146" t="s">
        <v>18</v>
      </c>
      <c r="F141" s="147" t="s">
        <v>357</v>
      </c>
      <c r="G141" s="12"/>
      <c r="H141" s="148"/>
      <c r="I141" s="149"/>
      <c r="J141" s="12"/>
      <c r="K141" s="12"/>
      <c r="L141" s="152"/>
      <c r="M141" s="157"/>
      <c r="T141" s="158"/>
      <c r="AT141" s="153"/>
      <c r="AU141" s="153"/>
      <c r="AY141" s="153"/>
    </row>
    <row r="142" spans="2:51" s="13" customFormat="1" ht="15" customHeight="1">
      <c r="B142" s="152"/>
      <c r="C142" s="127">
        <v>12</v>
      </c>
      <c r="D142" s="127" t="s">
        <v>111</v>
      </c>
      <c r="E142" s="128" t="s">
        <v>358</v>
      </c>
      <c r="F142" s="129" t="s">
        <v>430</v>
      </c>
      <c r="G142" s="130" t="s">
        <v>128</v>
      </c>
      <c r="H142" s="131">
        <v>1</v>
      </c>
      <c r="I142" s="132"/>
      <c r="J142" s="133">
        <f>ROUND(I142*H142,2)</f>
        <v>0</v>
      </c>
      <c r="K142" s="129" t="s">
        <v>113</v>
      </c>
      <c r="L142" s="152"/>
      <c r="M142" s="157"/>
      <c r="T142" s="158"/>
      <c r="AT142" s="153"/>
      <c r="AU142" s="153"/>
      <c r="AY142" s="153"/>
    </row>
    <row r="143" spans="2:51" s="13" customFormat="1" ht="12">
      <c r="B143" s="152"/>
      <c r="C143" s="12"/>
      <c r="D143" s="145" t="s">
        <v>116</v>
      </c>
      <c r="E143" s="146" t="s">
        <v>18</v>
      </c>
      <c r="F143" s="147" t="s">
        <v>430</v>
      </c>
      <c r="G143" s="12"/>
      <c r="H143" s="148"/>
      <c r="I143" s="149"/>
      <c r="J143" s="12"/>
      <c r="K143" s="12"/>
      <c r="L143" s="152"/>
      <c r="M143" s="157"/>
      <c r="T143" s="158"/>
      <c r="AT143" s="153"/>
      <c r="AU143" s="153"/>
      <c r="AY143" s="153"/>
    </row>
    <row r="144" spans="2:65" s="1" customFormat="1" ht="15" customHeight="1">
      <c r="B144" s="32"/>
      <c r="C144" s="127">
        <v>13</v>
      </c>
      <c r="D144" s="127" t="s">
        <v>111</v>
      </c>
      <c r="E144" s="128" t="s">
        <v>358</v>
      </c>
      <c r="F144" s="129" t="s">
        <v>431</v>
      </c>
      <c r="G144" s="130" t="s">
        <v>432</v>
      </c>
      <c r="H144" s="131">
        <v>87</v>
      </c>
      <c r="I144" s="132"/>
      <c r="J144" s="133">
        <f>ROUND(I144*H144,2)</f>
        <v>0</v>
      </c>
      <c r="K144" s="129" t="s">
        <v>113</v>
      </c>
      <c r="L144" s="32"/>
      <c r="M144" s="134" t="s">
        <v>18</v>
      </c>
      <c r="N144" s="135" t="s">
        <v>38</v>
      </c>
      <c r="P144" s="136">
        <f>O144*H144</f>
        <v>0</v>
      </c>
      <c r="Q144" s="136">
        <v>0</v>
      </c>
      <c r="R144" s="136">
        <f>Q144*H144</f>
        <v>0</v>
      </c>
      <c r="S144" s="136">
        <v>0</v>
      </c>
      <c r="T144" s="137">
        <f>S144*H144</f>
        <v>0</v>
      </c>
      <c r="AR144" s="138" t="s">
        <v>114</v>
      </c>
      <c r="AT144" s="138" t="s">
        <v>111</v>
      </c>
      <c r="AU144" s="138" t="s">
        <v>77</v>
      </c>
      <c r="AY144" s="17" t="s">
        <v>109</v>
      </c>
      <c r="BE144" s="139">
        <f>IF(N144="základní",J144,0)</f>
        <v>0</v>
      </c>
      <c r="BF144" s="139">
        <f>IF(N144="snížená",J144,0)</f>
        <v>0</v>
      </c>
      <c r="BG144" s="139">
        <f>IF(N144="zákl. přenesená",J144,0)</f>
        <v>0</v>
      </c>
      <c r="BH144" s="139">
        <f>IF(N144="sníž. přenesená",J144,0)</f>
        <v>0</v>
      </c>
      <c r="BI144" s="139">
        <f>IF(N144="nulová",J144,0)</f>
        <v>0</v>
      </c>
      <c r="BJ144" s="17" t="s">
        <v>75</v>
      </c>
      <c r="BK144" s="139">
        <f>ROUND(I144*H144,2)</f>
        <v>0</v>
      </c>
      <c r="BL144" s="17" t="s">
        <v>114</v>
      </c>
      <c r="BM144" s="138" t="s">
        <v>125</v>
      </c>
    </row>
    <row r="145" spans="2:51" s="12" customFormat="1" ht="12">
      <c r="B145" s="144"/>
      <c r="D145" s="145" t="s">
        <v>116</v>
      </c>
      <c r="E145" s="146" t="s">
        <v>18</v>
      </c>
      <c r="F145" s="147" t="s">
        <v>431</v>
      </c>
      <c r="H145" s="148"/>
      <c r="I145" s="149"/>
      <c r="L145" s="144"/>
      <c r="M145" s="150"/>
      <c r="T145" s="151"/>
      <c r="AT145" s="146" t="s">
        <v>116</v>
      </c>
      <c r="AU145" s="146" t="s">
        <v>77</v>
      </c>
      <c r="AV145" s="12" t="s">
        <v>77</v>
      </c>
      <c r="AW145" s="12" t="s">
        <v>29</v>
      </c>
      <c r="AX145" s="12" t="s">
        <v>67</v>
      </c>
      <c r="AY145" s="146" t="s">
        <v>109</v>
      </c>
    </row>
    <row r="146" spans="2:65" s="1" customFormat="1" ht="15" customHeight="1">
      <c r="B146" s="32"/>
      <c r="C146" s="127">
        <v>14</v>
      </c>
      <c r="D146" s="127"/>
      <c r="E146" s="128" t="s">
        <v>367</v>
      </c>
      <c r="F146" s="129" t="s">
        <v>366</v>
      </c>
      <c r="G146" s="130" t="s">
        <v>146</v>
      </c>
      <c r="H146" s="131">
        <f>H148</f>
        <v>73.66823999999998</v>
      </c>
      <c r="I146" s="132"/>
      <c r="J146" s="133">
        <f>I146*H146</f>
        <v>0</v>
      </c>
      <c r="K146" s="129" t="s">
        <v>113</v>
      </c>
      <c r="L146" s="32"/>
      <c r="M146" s="134" t="s">
        <v>18</v>
      </c>
      <c r="N146" s="135" t="s">
        <v>38</v>
      </c>
      <c r="P146" s="136">
        <f>O146*H146</f>
        <v>0</v>
      </c>
      <c r="Q146" s="136">
        <v>0</v>
      </c>
      <c r="R146" s="136">
        <f>Q146*H146</f>
        <v>0</v>
      </c>
      <c r="S146" s="136">
        <v>0</v>
      </c>
      <c r="T146" s="137">
        <f>S146*H146</f>
        <v>0</v>
      </c>
      <c r="AR146" s="138" t="s">
        <v>114</v>
      </c>
      <c r="AT146" s="138" t="s">
        <v>111</v>
      </c>
      <c r="AU146" s="138" t="s">
        <v>77</v>
      </c>
      <c r="AY146" s="17" t="s">
        <v>109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7" t="s">
        <v>75</v>
      </c>
      <c r="BK146" s="139">
        <f>ROUND(I146*H146,2)</f>
        <v>0</v>
      </c>
      <c r="BL146" s="17" t="s">
        <v>114</v>
      </c>
      <c r="BM146" s="138" t="s">
        <v>129</v>
      </c>
    </row>
    <row r="147" spans="2:65" s="1" customFormat="1" ht="11.25" customHeight="1">
      <c r="B147" s="32"/>
      <c r="C147" s="252"/>
      <c r="D147" s="145" t="s">
        <v>116</v>
      </c>
      <c r="E147" s="146" t="s">
        <v>18</v>
      </c>
      <c r="F147" s="256">
        <f>H124*1.8</f>
        <v>73.66823999999998</v>
      </c>
      <c r="G147" s="12"/>
      <c r="H147" s="148">
        <f>F147</f>
        <v>73.66823999999998</v>
      </c>
      <c r="I147" s="255"/>
      <c r="J147" s="254"/>
      <c r="K147" s="253"/>
      <c r="L147" s="32"/>
      <c r="M147" s="134"/>
      <c r="N147" s="135"/>
      <c r="P147" s="136"/>
      <c r="Q147" s="136"/>
      <c r="R147" s="136"/>
      <c r="S147" s="136"/>
      <c r="T147" s="137"/>
      <c r="AR147" s="138"/>
      <c r="AT147" s="138"/>
      <c r="AU147" s="138"/>
      <c r="AY147" s="17"/>
      <c r="BE147" s="139"/>
      <c r="BF147" s="139"/>
      <c r="BG147" s="139"/>
      <c r="BH147" s="139"/>
      <c r="BI147" s="139"/>
      <c r="BJ147" s="17"/>
      <c r="BK147" s="139"/>
      <c r="BL147" s="17"/>
      <c r="BM147" s="138"/>
    </row>
    <row r="148" spans="2:65" s="1" customFormat="1" ht="11.25" customHeight="1">
      <c r="B148" s="32"/>
      <c r="C148" s="252"/>
      <c r="D148" s="145" t="s">
        <v>116</v>
      </c>
      <c r="E148" s="153" t="s">
        <v>18</v>
      </c>
      <c r="F148" s="154" t="s">
        <v>117</v>
      </c>
      <c r="G148" s="13"/>
      <c r="H148" s="155">
        <f>H147</f>
        <v>73.66823999999998</v>
      </c>
      <c r="I148" s="255"/>
      <c r="J148" s="254"/>
      <c r="K148" s="253"/>
      <c r="L148" s="32"/>
      <c r="M148" s="134"/>
      <c r="N148" s="135"/>
      <c r="P148" s="136"/>
      <c r="Q148" s="136"/>
      <c r="R148" s="136"/>
      <c r="S148" s="136"/>
      <c r="T148" s="137"/>
      <c r="AR148" s="138"/>
      <c r="AT148" s="138"/>
      <c r="AU148" s="138"/>
      <c r="AY148" s="17"/>
      <c r="BE148" s="139"/>
      <c r="BF148" s="139"/>
      <c r="BG148" s="139"/>
      <c r="BH148" s="139"/>
      <c r="BI148" s="139"/>
      <c r="BJ148" s="17"/>
      <c r="BK148" s="139"/>
      <c r="BL148" s="17"/>
      <c r="BM148" s="138"/>
    </row>
    <row r="149" spans="2:65" s="1" customFormat="1" ht="16.5" customHeight="1">
      <c r="B149" s="32"/>
      <c r="C149" s="127">
        <v>15</v>
      </c>
      <c r="D149" s="127"/>
      <c r="E149" s="128" t="s">
        <v>368</v>
      </c>
      <c r="F149" s="129" t="s">
        <v>369</v>
      </c>
      <c r="G149" s="130" t="s">
        <v>146</v>
      </c>
      <c r="H149" s="131">
        <f>H151</f>
        <v>294.67295999999993</v>
      </c>
      <c r="I149" s="132"/>
      <c r="J149" s="133">
        <f>I149*H149</f>
        <v>0</v>
      </c>
      <c r="K149" s="129" t="s">
        <v>113</v>
      </c>
      <c r="L149" s="32"/>
      <c r="M149" s="134"/>
      <c r="N149" s="135"/>
      <c r="P149" s="136"/>
      <c r="Q149" s="136"/>
      <c r="R149" s="136"/>
      <c r="S149" s="136"/>
      <c r="T149" s="137"/>
      <c r="AR149" s="138"/>
      <c r="AT149" s="138"/>
      <c r="AU149" s="138"/>
      <c r="AY149" s="17"/>
      <c r="BE149" s="139"/>
      <c r="BF149" s="139"/>
      <c r="BG149" s="139"/>
      <c r="BH149" s="139"/>
      <c r="BI149" s="139"/>
      <c r="BJ149" s="17"/>
      <c r="BK149" s="139"/>
      <c r="BL149" s="17"/>
      <c r="BM149" s="138"/>
    </row>
    <row r="150" spans="2:65" s="1" customFormat="1" ht="12" customHeight="1">
      <c r="B150" s="32"/>
      <c r="C150" s="252"/>
      <c r="D150" s="145" t="s">
        <v>116</v>
      </c>
      <c r="E150" s="146" t="s">
        <v>18</v>
      </c>
      <c r="F150" s="256">
        <f>F147*4</f>
        <v>294.67295999999993</v>
      </c>
      <c r="G150" s="12"/>
      <c r="H150" s="148">
        <f>F150</f>
        <v>294.67295999999993</v>
      </c>
      <c r="I150" s="255"/>
      <c r="J150" s="254"/>
      <c r="K150" s="253"/>
      <c r="L150" s="32"/>
      <c r="M150" s="134"/>
      <c r="N150" s="135"/>
      <c r="P150" s="136"/>
      <c r="Q150" s="136"/>
      <c r="R150" s="136"/>
      <c r="S150" s="136"/>
      <c r="T150" s="137"/>
      <c r="AR150" s="138"/>
      <c r="AT150" s="138"/>
      <c r="AU150" s="138"/>
      <c r="AY150" s="17"/>
      <c r="BE150" s="139"/>
      <c r="BF150" s="139"/>
      <c r="BG150" s="139"/>
      <c r="BH150" s="139"/>
      <c r="BI150" s="139"/>
      <c r="BJ150" s="17"/>
      <c r="BK150" s="139"/>
      <c r="BL150" s="17"/>
      <c r="BM150" s="138"/>
    </row>
    <row r="151" spans="2:47" s="1" customFormat="1" ht="11.25" customHeight="1">
      <c r="B151" s="32"/>
      <c r="C151" s="252"/>
      <c r="D151" s="145" t="s">
        <v>116</v>
      </c>
      <c r="E151" s="153" t="s">
        <v>18</v>
      </c>
      <c r="F151" s="154" t="s">
        <v>117</v>
      </c>
      <c r="G151" s="13"/>
      <c r="H151" s="155">
        <f>H150</f>
        <v>294.67295999999993</v>
      </c>
      <c r="I151" s="255"/>
      <c r="J151" s="254"/>
      <c r="K151" s="253"/>
      <c r="L151" s="32"/>
      <c r="M151" s="143"/>
      <c r="T151" s="53"/>
      <c r="AT151" s="17" t="s">
        <v>115</v>
      </c>
      <c r="AU151" s="17" t="s">
        <v>77</v>
      </c>
    </row>
    <row r="152" spans="2:47" s="1" customFormat="1" ht="16.5" customHeight="1">
      <c r="B152" s="32"/>
      <c r="C152" s="127">
        <v>16</v>
      </c>
      <c r="D152" s="165"/>
      <c r="E152" s="128" t="s">
        <v>360</v>
      </c>
      <c r="F152" s="129" t="s">
        <v>359</v>
      </c>
      <c r="G152" s="130" t="s">
        <v>146</v>
      </c>
      <c r="H152" s="131">
        <f>H154</f>
        <v>73.66823999999998</v>
      </c>
      <c r="I152" s="132"/>
      <c r="J152" s="133">
        <f>I152*H152</f>
        <v>0</v>
      </c>
      <c r="K152" s="129" t="s">
        <v>113</v>
      </c>
      <c r="L152" s="32"/>
      <c r="M152" s="143"/>
      <c r="T152" s="53"/>
      <c r="AT152" s="17"/>
      <c r="AU152" s="17"/>
    </row>
    <row r="153" spans="2:47" s="1" customFormat="1" ht="11.25" customHeight="1">
      <c r="B153" s="32"/>
      <c r="C153" s="12"/>
      <c r="D153" s="145" t="s">
        <v>116</v>
      </c>
      <c r="E153" s="146" t="s">
        <v>18</v>
      </c>
      <c r="F153" s="256">
        <f>H127*1.8</f>
        <v>73.66823999999998</v>
      </c>
      <c r="G153" s="12"/>
      <c r="H153" s="148">
        <f>F153</f>
        <v>73.66823999999998</v>
      </c>
      <c r="I153" s="149"/>
      <c r="J153" s="12"/>
      <c r="K153" s="12"/>
      <c r="L153" s="32"/>
      <c r="M153" s="143"/>
      <c r="T153" s="53"/>
      <c r="AT153" s="17"/>
      <c r="AU153" s="17"/>
    </row>
    <row r="154" spans="2:47" s="1" customFormat="1" ht="11.25" customHeight="1">
      <c r="B154" s="32"/>
      <c r="C154" s="13"/>
      <c r="D154" s="145" t="s">
        <v>116</v>
      </c>
      <c r="E154" s="153" t="s">
        <v>18</v>
      </c>
      <c r="F154" s="154" t="s">
        <v>117</v>
      </c>
      <c r="G154" s="13"/>
      <c r="H154" s="155">
        <f>H153</f>
        <v>73.66823999999998</v>
      </c>
      <c r="I154" s="156"/>
      <c r="J154" s="13"/>
      <c r="K154" s="13"/>
      <c r="L154" s="32"/>
      <c r="M154" s="143"/>
      <c r="T154" s="53"/>
      <c r="AT154" s="17"/>
      <c r="AU154" s="17"/>
    </row>
    <row r="155" spans="2:51" s="13" customFormat="1" ht="24">
      <c r="B155" s="152"/>
      <c r="C155" s="127">
        <v>17</v>
      </c>
      <c r="D155" s="127"/>
      <c r="E155" s="128" t="s">
        <v>434</v>
      </c>
      <c r="F155" s="129" t="s">
        <v>459</v>
      </c>
      <c r="G155" s="130" t="s">
        <v>112</v>
      </c>
      <c r="H155" s="131">
        <f>H157</f>
        <v>77.88999999999999</v>
      </c>
      <c r="I155" s="132"/>
      <c r="J155" s="133">
        <f>I155*H155</f>
        <v>0</v>
      </c>
      <c r="K155" s="129" t="s">
        <v>113</v>
      </c>
      <c r="L155" s="152"/>
      <c r="M155" s="157"/>
      <c r="T155" s="158"/>
      <c r="AT155" s="153"/>
      <c r="AU155" s="153"/>
      <c r="AY155" s="153"/>
    </row>
    <row r="156" spans="2:51" s="13" customFormat="1" ht="12">
      <c r="B156" s="152"/>
      <c r="C156" s="252"/>
      <c r="D156" s="145" t="s">
        <v>116</v>
      </c>
      <c r="E156" s="146" t="s">
        <v>18</v>
      </c>
      <c r="F156" s="256" t="s">
        <v>460</v>
      </c>
      <c r="G156" s="12"/>
      <c r="H156" s="148">
        <f>(30.525+15.365+30.525+15.365)*0.5+32</f>
        <v>77.88999999999999</v>
      </c>
      <c r="I156" s="255"/>
      <c r="J156" s="254"/>
      <c r="K156" s="253"/>
      <c r="L156" s="152"/>
      <c r="M156" s="157"/>
      <c r="T156" s="158"/>
      <c r="AT156" s="153"/>
      <c r="AU156" s="153"/>
      <c r="AY156" s="153"/>
    </row>
    <row r="157" spans="2:51" s="13" customFormat="1" ht="12">
      <c r="B157" s="152"/>
      <c r="C157" s="252"/>
      <c r="D157" s="145" t="s">
        <v>116</v>
      </c>
      <c r="E157" s="153" t="s">
        <v>18</v>
      </c>
      <c r="F157" s="154" t="s">
        <v>117</v>
      </c>
      <c r="H157" s="155">
        <f>H156</f>
        <v>77.88999999999999</v>
      </c>
      <c r="I157" s="255"/>
      <c r="J157" s="254"/>
      <c r="K157" s="253"/>
      <c r="L157" s="152"/>
      <c r="M157" s="157"/>
      <c r="T157" s="158"/>
      <c r="AT157" s="153"/>
      <c r="AU157" s="153"/>
      <c r="AY157" s="153"/>
    </row>
    <row r="158" spans="2:51" s="13" customFormat="1" ht="15.95" customHeight="1">
      <c r="B158" s="152"/>
      <c r="C158" s="127">
        <v>18</v>
      </c>
      <c r="D158" s="127"/>
      <c r="E158" s="128" t="s">
        <v>381</v>
      </c>
      <c r="F158" s="129" t="s">
        <v>382</v>
      </c>
      <c r="G158" s="130" t="s">
        <v>383</v>
      </c>
      <c r="H158" s="131">
        <f>H160</f>
        <v>1</v>
      </c>
      <c r="I158" s="132"/>
      <c r="J158" s="133">
        <f>I158*H158</f>
        <v>0</v>
      </c>
      <c r="K158" s="129" t="s">
        <v>113</v>
      </c>
      <c r="L158" s="152"/>
      <c r="M158" s="157"/>
      <c r="T158" s="158"/>
      <c r="AT158" s="153"/>
      <c r="AU158" s="153"/>
      <c r="AY158" s="153"/>
    </row>
    <row r="159" spans="2:51" s="13" customFormat="1" ht="12">
      <c r="B159" s="152"/>
      <c r="C159" s="252"/>
      <c r="D159" s="145" t="s">
        <v>116</v>
      </c>
      <c r="E159" s="146" t="s">
        <v>18</v>
      </c>
      <c r="F159" s="256">
        <v>1</v>
      </c>
      <c r="G159" s="12"/>
      <c r="H159" s="148">
        <v>1</v>
      </c>
      <c r="I159" s="255"/>
      <c r="J159" s="254"/>
      <c r="K159" s="253"/>
      <c r="L159" s="152"/>
      <c r="M159" s="157"/>
      <c r="T159" s="158"/>
      <c r="AT159" s="153"/>
      <c r="AU159" s="153"/>
      <c r="AY159" s="153"/>
    </row>
    <row r="160" spans="2:51" s="13" customFormat="1" ht="12">
      <c r="B160" s="152"/>
      <c r="C160" s="252"/>
      <c r="D160" s="145" t="s">
        <v>116</v>
      </c>
      <c r="E160" s="153" t="s">
        <v>18</v>
      </c>
      <c r="F160" s="154" t="s">
        <v>117</v>
      </c>
      <c r="H160" s="155">
        <f>H159</f>
        <v>1</v>
      </c>
      <c r="I160" s="255"/>
      <c r="J160" s="254"/>
      <c r="K160" s="253"/>
      <c r="L160" s="152"/>
      <c r="M160" s="157"/>
      <c r="T160" s="158"/>
      <c r="AT160" s="153"/>
      <c r="AU160" s="153"/>
      <c r="AY160" s="153"/>
    </row>
    <row r="161" spans="2:51" s="13" customFormat="1" ht="15.95" customHeight="1">
      <c r="B161" s="152"/>
      <c r="C161" s="127">
        <v>19</v>
      </c>
      <c r="D161" s="165"/>
      <c r="E161" s="128" t="s">
        <v>384</v>
      </c>
      <c r="F161" s="129" t="s">
        <v>385</v>
      </c>
      <c r="G161" s="130" t="s">
        <v>383</v>
      </c>
      <c r="H161" s="131">
        <f>H163</f>
        <v>1</v>
      </c>
      <c r="I161" s="132"/>
      <c r="J161" s="133">
        <f>I161*H161</f>
        <v>0</v>
      </c>
      <c r="K161" s="129" t="s">
        <v>113</v>
      </c>
      <c r="L161" s="152"/>
      <c r="M161" s="157"/>
      <c r="T161" s="158"/>
      <c r="AT161" s="153"/>
      <c r="AU161" s="153"/>
      <c r="AY161" s="153"/>
    </row>
    <row r="162" spans="2:51" s="13" customFormat="1" ht="12">
      <c r="B162" s="152"/>
      <c r="C162" s="12"/>
      <c r="D162" s="145" t="s">
        <v>116</v>
      </c>
      <c r="E162" s="146" t="s">
        <v>18</v>
      </c>
      <c r="F162" s="256">
        <v>1</v>
      </c>
      <c r="G162" s="12"/>
      <c r="H162" s="148">
        <v>1</v>
      </c>
      <c r="I162" s="149"/>
      <c r="J162" s="12"/>
      <c r="K162" s="12"/>
      <c r="L162" s="152"/>
      <c r="M162" s="157"/>
      <c r="T162" s="158"/>
      <c r="AT162" s="153"/>
      <c r="AU162" s="153"/>
      <c r="AY162" s="153"/>
    </row>
    <row r="163" spans="2:51" s="13" customFormat="1" ht="12">
      <c r="B163" s="152"/>
      <c r="D163" s="145" t="s">
        <v>116</v>
      </c>
      <c r="E163" s="153" t="s">
        <v>18</v>
      </c>
      <c r="F163" s="154" t="s">
        <v>117</v>
      </c>
      <c r="H163" s="155">
        <f>H162</f>
        <v>1</v>
      </c>
      <c r="I163" s="156"/>
      <c r="L163" s="152"/>
      <c r="M163" s="157"/>
      <c r="T163" s="158"/>
      <c r="AT163" s="153"/>
      <c r="AU163" s="153"/>
      <c r="AY163" s="153"/>
    </row>
    <row r="164" spans="2:51" s="13" customFormat="1" ht="16.5" customHeight="1">
      <c r="B164" s="152"/>
      <c r="C164" s="127">
        <v>20</v>
      </c>
      <c r="D164" s="165"/>
      <c r="E164" s="128" t="s">
        <v>417</v>
      </c>
      <c r="F164" s="129" t="s">
        <v>433</v>
      </c>
      <c r="G164" s="130" t="s">
        <v>432</v>
      </c>
      <c r="H164" s="131">
        <f>H166</f>
        <v>16</v>
      </c>
      <c r="I164" s="132"/>
      <c r="J164" s="133">
        <f>I164*H164</f>
        <v>0</v>
      </c>
      <c r="K164" s="129" t="s">
        <v>113</v>
      </c>
      <c r="L164" s="152"/>
      <c r="M164" s="157"/>
      <c r="T164" s="158"/>
      <c r="AT164" s="153"/>
      <c r="AU164" s="153"/>
      <c r="AY164" s="153"/>
    </row>
    <row r="165" spans="2:51" s="13" customFormat="1" ht="12">
      <c r="B165" s="152"/>
      <c r="C165" s="12"/>
      <c r="D165" s="145" t="s">
        <v>116</v>
      </c>
      <c r="E165" s="146" t="s">
        <v>18</v>
      </c>
      <c r="F165" s="256">
        <v>16</v>
      </c>
      <c r="G165" s="12"/>
      <c r="H165" s="148">
        <v>16</v>
      </c>
      <c r="I165" s="149"/>
      <c r="J165" s="12"/>
      <c r="K165" s="12"/>
      <c r="L165" s="152"/>
      <c r="M165" s="157"/>
      <c r="T165" s="158"/>
      <c r="AT165" s="153"/>
      <c r="AU165" s="153"/>
      <c r="AY165" s="153"/>
    </row>
    <row r="166" spans="2:51" s="13" customFormat="1" ht="12">
      <c r="B166" s="152"/>
      <c r="D166" s="145" t="s">
        <v>116</v>
      </c>
      <c r="E166" s="153" t="s">
        <v>18</v>
      </c>
      <c r="F166" s="154" t="s">
        <v>117</v>
      </c>
      <c r="H166" s="155">
        <f>H165</f>
        <v>16</v>
      </c>
      <c r="I166" s="156"/>
      <c r="L166" s="152"/>
      <c r="M166" s="157"/>
      <c r="T166" s="158"/>
      <c r="AT166" s="153"/>
      <c r="AU166" s="153"/>
      <c r="AY166" s="153"/>
    </row>
    <row r="167" spans="2:63" s="11" customFormat="1" ht="22.9" customHeight="1">
      <c r="B167" s="115"/>
      <c r="D167" s="116" t="s">
        <v>66</v>
      </c>
      <c r="E167" s="125" t="s">
        <v>77</v>
      </c>
      <c r="F167" s="125" t="s">
        <v>130</v>
      </c>
      <c r="I167" s="118"/>
      <c r="J167" s="126">
        <f>SUM(J168:J183)</f>
        <v>0</v>
      </c>
      <c r="L167" s="115"/>
      <c r="M167" s="120"/>
      <c r="P167" s="121">
        <f>SUM(P183:P199)</f>
        <v>0</v>
      </c>
      <c r="R167" s="121">
        <f>SUM(R183:R199)</f>
        <v>43.292558629599995</v>
      </c>
      <c r="T167" s="122">
        <f>SUM(T183:T199)</f>
        <v>0</v>
      </c>
      <c r="AR167" s="116" t="s">
        <v>75</v>
      </c>
      <c r="AT167" s="123" t="s">
        <v>66</v>
      </c>
      <c r="AU167" s="123" t="s">
        <v>75</v>
      </c>
      <c r="AY167" s="116" t="s">
        <v>109</v>
      </c>
      <c r="BK167" s="124">
        <f>SUM(BK183:BK199)</f>
        <v>0</v>
      </c>
    </row>
    <row r="168" spans="2:63" s="11" customFormat="1" ht="22.9" customHeight="1">
      <c r="B168" s="115"/>
      <c r="C168" s="127">
        <v>21</v>
      </c>
      <c r="D168" s="127" t="s">
        <v>111</v>
      </c>
      <c r="E168" s="128" t="s">
        <v>410</v>
      </c>
      <c r="F168" s="129" t="s">
        <v>411</v>
      </c>
      <c r="G168" s="130" t="s">
        <v>112</v>
      </c>
      <c r="H168" s="131">
        <f>H170</f>
        <v>476.3</v>
      </c>
      <c r="I168" s="132"/>
      <c r="J168" s="133">
        <f>ROUND(I168*H168,2)</f>
        <v>0</v>
      </c>
      <c r="K168" s="129" t="s">
        <v>113</v>
      </c>
      <c r="L168" s="115"/>
      <c r="M168" s="120"/>
      <c r="P168" s="121"/>
      <c r="R168" s="121"/>
      <c r="T168" s="122"/>
      <c r="AR168" s="116"/>
      <c r="AT168" s="123"/>
      <c r="AU168" s="123"/>
      <c r="AY168" s="116"/>
      <c r="BK168" s="124"/>
    </row>
    <row r="169" spans="2:63" s="11" customFormat="1" ht="12" customHeight="1">
      <c r="B169" s="115"/>
      <c r="C169" s="1"/>
      <c r="D169" s="140"/>
      <c r="E169" s="1"/>
      <c r="F169" s="141" t="s">
        <v>412</v>
      </c>
      <c r="G169" s="1"/>
      <c r="H169" s="1"/>
      <c r="I169" s="142"/>
      <c r="J169" s="1"/>
      <c r="K169" s="1"/>
      <c r="L169" s="115"/>
      <c r="M169" s="120"/>
      <c r="P169" s="121"/>
      <c r="R169" s="121"/>
      <c r="T169" s="122"/>
      <c r="AR169" s="116"/>
      <c r="AT169" s="123"/>
      <c r="AU169" s="123"/>
      <c r="AY169" s="116"/>
      <c r="BK169" s="124"/>
    </row>
    <row r="170" spans="2:63" s="11" customFormat="1" ht="16.5" customHeight="1">
      <c r="B170" s="115"/>
      <c r="C170" s="165">
        <v>22</v>
      </c>
      <c r="D170" s="165" t="s">
        <v>126</v>
      </c>
      <c r="E170" s="258" t="s">
        <v>413</v>
      </c>
      <c r="F170" s="259" t="s">
        <v>412</v>
      </c>
      <c r="G170" s="260" t="s">
        <v>112</v>
      </c>
      <c r="H170" s="261">
        <f>H182</f>
        <v>476.3</v>
      </c>
      <c r="I170" s="262"/>
      <c r="J170" s="263">
        <f>ROUND(I170*H170,2)</f>
        <v>0</v>
      </c>
      <c r="K170" s="259" t="s">
        <v>113</v>
      </c>
      <c r="L170" s="115"/>
      <c r="M170" s="120"/>
      <c r="P170" s="121"/>
      <c r="R170" s="121"/>
      <c r="T170" s="122"/>
      <c r="AR170" s="116"/>
      <c r="AT170" s="123"/>
      <c r="AU170" s="123"/>
      <c r="AY170" s="116"/>
      <c r="BK170" s="124"/>
    </row>
    <row r="171" spans="2:63" s="11" customFormat="1" ht="12" customHeight="1">
      <c r="B171" s="115"/>
      <c r="C171" s="14"/>
      <c r="D171" s="145" t="s">
        <v>116</v>
      </c>
      <c r="E171" s="160" t="s">
        <v>18</v>
      </c>
      <c r="F171" s="161" t="s">
        <v>441</v>
      </c>
      <c r="G171" s="14"/>
      <c r="H171" s="160" t="s">
        <v>18</v>
      </c>
      <c r="I171" s="162"/>
      <c r="J171" s="14"/>
      <c r="K171" s="14"/>
      <c r="L171" s="115"/>
      <c r="M171" s="120"/>
      <c r="P171" s="121"/>
      <c r="R171" s="121"/>
      <c r="T171" s="122"/>
      <c r="AR171" s="116"/>
      <c r="AT171" s="123"/>
      <c r="AU171" s="123"/>
      <c r="AY171" s="116"/>
      <c r="BK171" s="124"/>
    </row>
    <row r="172" spans="2:63" s="11" customFormat="1" ht="12" customHeight="1">
      <c r="B172" s="115"/>
      <c r="C172" s="12"/>
      <c r="D172" s="145" t="s">
        <v>116</v>
      </c>
      <c r="E172" s="146" t="s">
        <v>18</v>
      </c>
      <c r="F172" s="147">
        <v>170</v>
      </c>
      <c r="G172" s="12"/>
      <c r="H172" s="148">
        <f>F172</f>
        <v>170</v>
      </c>
      <c r="I172" s="149"/>
      <c r="J172" s="12"/>
      <c r="K172" s="12"/>
      <c r="L172" s="115"/>
      <c r="M172" s="120"/>
      <c r="P172" s="121"/>
      <c r="R172" s="121"/>
      <c r="T172" s="122"/>
      <c r="AR172" s="116"/>
      <c r="AT172" s="123"/>
      <c r="AU172" s="123"/>
      <c r="AY172" s="116"/>
      <c r="BK172" s="124"/>
    </row>
    <row r="173" spans="2:63" s="11" customFormat="1" ht="12" customHeight="1">
      <c r="B173" s="115"/>
      <c r="C173" s="14"/>
      <c r="D173" s="145" t="s">
        <v>116</v>
      </c>
      <c r="E173" s="160" t="s">
        <v>18</v>
      </c>
      <c r="F173" s="161" t="s">
        <v>422</v>
      </c>
      <c r="G173" s="14"/>
      <c r="H173" s="160" t="s">
        <v>18</v>
      </c>
      <c r="I173" s="162"/>
      <c r="J173" s="14"/>
      <c r="K173" s="14"/>
      <c r="L173" s="115"/>
      <c r="M173" s="120"/>
      <c r="P173" s="121"/>
      <c r="R173" s="121"/>
      <c r="T173" s="122"/>
      <c r="AR173" s="116"/>
      <c r="AT173" s="123"/>
      <c r="AU173" s="123"/>
      <c r="AY173" s="116"/>
      <c r="BK173" s="124"/>
    </row>
    <row r="174" spans="2:63" s="11" customFormat="1" ht="12" customHeight="1">
      <c r="B174" s="115"/>
      <c r="C174" s="12"/>
      <c r="D174" s="145" t="s">
        <v>116</v>
      </c>
      <c r="E174" s="146" t="s">
        <v>18</v>
      </c>
      <c r="F174" s="147">
        <v>13</v>
      </c>
      <c r="G174" s="12"/>
      <c r="H174" s="148">
        <f>F174</f>
        <v>13</v>
      </c>
      <c r="I174" s="149"/>
      <c r="J174" s="12"/>
      <c r="K174" s="12"/>
      <c r="L174" s="115"/>
      <c r="M174" s="120"/>
      <c r="P174" s="121"/>
      <c r="R174" s="121"/>
      <c r="T174" s="122"/>
      <c r="AR174" s="116"/>
      <c r="AT174" s="123"/>
      <c r="AU174" s="123"/>
      <c r="AY174" s="116"/>
      <c r="BK174" s="124"/>
    </row>
    <row r="175" spans="2:63" s="11" customFormat="1" ht="12" customHeight="1">
      <c r="B175" s="115"/>
      <c r="C175" s="12"/>
      <c r="D175" s="145" t="s">
        <v>116</v>
      </c>
      <c r="E175" s="160" t="s">
        <v>18</v>
      </c>
      <c r="F175" s="161" t="s">
        <v>395</v>
      </c>
      <c r="G175" s="14"/>
      <c r="H175" s="160" t="s">
        <v>18</v>
      </c>
      <c r="I175" s="149"/>
      <c r="J175" s="12"/>
      <c r="K175" s="12"/>
      <c r="L175" s="115"/>
      <c r="M175" s="120"/>
      <c r="P175" s="121"/>
      <c r="R175" s="121"/>
      <c r="T175" s="122"/>
      <c r="AR175" s="116"/>
      <c r="AT175" s="123"/>
      <c r="AU175" s="123"/>
      <c r="AY175" s="116"/>
      <c r="BK175" s="124"/>
    </row>
    <row r="176" spans="2:63" s="11" customFormat="1" ht="12" customHeight="1">
      <c r="B176" s="115"/>
      <c r="C176" s="12"/>
      <c r="D176" s="145" t="s">
        <v>116</v>
      </c>
      <c r="E176" s="146" t="s">
        <v>18</v>
      </c>
      <c r="F176" s="147">
        <f>20+40+35</f>
        <v>95</v>
      </c>
      <c r="G176" s="12"/>
      <c r="H176" s="148">
        <f>F176</f>
        <v>95</v>
      </c>
      <c r="I176" s="149"/>
      <c r="J176" s="12"/>
      <c r="K176" s="12"/>
      <c r="L176" s="115"/>
      <c r="M176" s="120"/>
      <c r="P176" s="121"/>
      <c r="R176" s="121"/>
      <c r="T176" s="122"/>
      <c r="AR176" s="116"/>
      <c r="AT176" s="123"/>
      <c r="AU176" s="123"/>
      <c r="AY176" s="116"/>
      <c r="BK176" s="124"/>
    </row>
    <row r="177" spans="2:63" s="11" customFormat="1" ht="12" customHeight="1">
      <c r="B177" s="115"/>
      <c r="C177" s="12"/>
      <c r="D177" s="145" t="s">
        <v>116</v>
      </c>
      <c r="E177" s="160" t="s">
        <v>18</v>
      </c>
      <c r="F177" s="161" t="s">
        <v>442</v>
      </c>
      <c r="G177" s="14"/>
      <c r="H177" s="160" t="s">
        <v>18</v>
      </c>
      <c r="I177" s="149"/>
      <c r="J177" s="12"/>
      <c r="K177" s="12"/>
      <c r="L177" s="115"/>
      <c r="M177" s="120"/>
      <c r="P177" s="121"/>
      <c r="R177" s="121"/>
      <c r="T177" s="122"/>
      <c r="AR177" s="116"/>
      <c r="AT177" s="123"/>
      <c r="AU177" s="123"/>
      <c r="AY177" s="116"/>
      <c r="BK177" s="124"/>
    </row>
    <row r="178" spans="2:63" s="11" customFormat="1" ht="12" customHeight="1">
      <c r="B178" s="115"/>
      <c r="C178" s="12"/>
      <c r="D178" s="145" t="s">
        <v>116</v>
      </c>
      <c r="E178" s="146" t="s">
        <v>18</v>
      </c>
      <c r="F178" s="147">
        <v>85</v>
      </c>
      <c r="G178" s="12"/>
      <c r="H178" s="148">
        <f>F178</f>
        <v>85</v>
      </c>
      <c r="I178" s="149"/>
      <c r="J178" s="12"/>
      <c r="K178" s="12"/>
      <c r="L178" s="115"/>
      <c r="M178" s="120"/>
      <c r="P178" s="121"/>
      <c r="R178" s="121"/>
      <c r="T178" s="122"/>
      <c r="AR178" s="116"/>
      <c r="AT178" s="123"/>
      <c r="AU178" s="123"/>
      <c r="AY178" s="116"/>
      <c r="BK178" s="124"/>
    </row>
    <row r="179" spans="2:63" s="11" customFormat="1" ht="12" customHeight="1">
      <c r="B179" s="115"/>
      <c r="C179" s="12"/>
      <c r="D179" s="145" t="s">
        <v>116</v>
      </c>
      <c r="E179" s="160" t="s">
        <v>18</v>
      </c>
      <c r="F179" s="161" t="s">
        <v>443</v>
      </c>
      <c r="G179" s="14"/>
      <c r="H179" s="160" t="s">
        <v>18</v>
      </c>
      <c r="I179" s="149"/>
      <c r="J179" s="12"/>
      <c r="K179" s="12"/>
      <c r="L179" s="115"/>
      <c r="M179" s="120"/>
      <c r="P179" s="121"/>
      <c r="R179" s="121"/>
      <c r="T179" s="122"/>
      <c r="AR179" s="116"/>
      <c r="AT179" s="123"/>
      <c r="AU179" s="123"/>
      <c r="AY179" s="116"/>
      <c r="BK179" s="124"/>
    </row>
    <row r="180" spans="2:63" s="11" customFormat="1" ht="12" customHeight="1">
      <c r="B180" s="115"/>
      <c r="C180" s="12"/>
      <c r="D180" s="145" t="s">
        <v>116</v>
      </c>
      <c r="E180" s="146" t="s">
        <v>18</v>
      </c>
      <c r="F180" s="147">
        <v>70</v>
      </c>
      <c r="G180" s="12"/>
      <c r="H180" s="148">
        <f>F180</f>
        <v>70</v>
      </c>
      <c r="I180" s="149"/>
      <c r="J180" s="12"/>
      <c r="K180" s="12"/>
      <c r="L180" s="115"/>
      <c r="M180" s="120"/>
      <c r="P180" s="121"/>
      <c r="R180" s="121"/>
      <c r="T180" s="122"/>
      <c r="AR180" s="116"/>
      <c r="AT180" s="123"/>
      <c r="AU180" s="123"/>
      <c r="AY180" s="116"/>
      <c r="BK180" s="124"/>
    </row>
    <row r="181" spans="2:63" s="11" customFormat="1" ht="12" customHeight="1">
      <c r="B181" s="115"/>
      <c r="C181" s="13"/>
      <c r="D181" s="145" t="s">
        <v>116</v>
      </c>
      <c r="E181" s="153" t="s">
        <v>18</v>
      </c>
      <c r="F181" s="154" t="s">
        <v>117</v>
      </c>
      <c r="G181" s="13"/>
      <c r="H181" s="155">
        <f>SUM(H172:H180)</f>
        <v>433</v>
      </c>
      <c r="I181" s="156"/>
      <c r="J181" s="13"/>
      <c r="K181" s="13"/>
      <c r="L181" s="115"/>
      <c r="M181" s="120"/>
      <c r="P181" s="121"/>
      <c r="R181" s="121"/>
      <c r="T181" s="122"/>
      <c r="AR181" s="116"/>
      <c r="AT181" s="123"/>
      <c r="AU181" s="123"/>
      <c r="AY181" s="116"/>
      <c r="BK181" s="124"/>
    </row>
    <row r="182" spans="2:63" s="11" customFormat="1" ht="12" customHeight="1">
      <c r="B182" s="115"/>
      <c r="C182" s="12"/>
      <c r="D182" s="145" t="s">
        <v>116</v>
      </c>
      <c r="E182" s="12"/>
      <c r="F182" s="147" t="s">
        <v>444</v>
      </c>
      <c r="G182" s="12"/>
      <c r="H182" s="148">
        <f>H181*1.1</f>
        <v>476.3</v>
      </c>
      <c r="I182" s="149"/>
      <c r="J182" s="12"/>
      <c r="K182" s="12"/>
      <c r="L182" s="115"/>
      <c r="M182" s="120"/>
      <c r="P182" s="121"/>
      <c r="R182" s="121"/>
      <c r="T182" s="122"/>
      <c r="AR182" s="116"/>
      <c r="AT182" s="123"/>
      <c r="AU182" s="123"/>
      <c r="AY182" s="116"/>
      <c r="BK182" s="124"/>
    </row>
    <row r="183" spans="2:65" s="1" customFormat="1" ht="16.5" customHeight="1">
      <c r="B183" s="32"/>
      <c r="C183" s="127">
        <v>23</v>
      </c>
      <c r="D183" s="127" t="s">
        <v>111</v>
      </c>
      <c r="E183" s="128" t="s">
        <v>131</v>
      </c>
      <c r="F183" s="129" t="s">
        <v>132</v>
      </c>
      <c r="G183" s="130" t="s">
        <v>118</v>
      </c>
      <c r="H183" s="131">
        <f>H199</f>
        <v>17.30408</v>
      </c>
      <c r="I183" s="132"/>
      <c r="J183" s="133">
        <f>ROUND(I183*H183,2)</f>
        <v>0</v>
      </c>
      <c r="K183" s="129" t="s">
        <v>113</v>
      </c>
      <c r="L183" s="32"/>
      <c r="M183" s="134" t="s">
        <v>18</v>
      </c>
      <c r="N183" s="135" t="s">
        <v>38</v>
      </c>
      <c r="P183" s="136">
        <f>O183*H183</f>
        <v>0</v>
      </c>
      <c r="Q183" s="136">
        <v>2.50187</v>
      </c>
      <c r="R183" s="136">
        <f>Q183*H183</f>
        <v>43.292558629599995</v>
      </c>
      <c r="S183" s="136">
        <v>0</v>
      </c>
      <c r="T183" s="137">
        <f>S183*H183</f>
        <v>0</v>
      </c>
      <c r="AR183" s="138" t="s">
        <v>114</v>
      </c>
      <c r="AT183" s="138" t="s">
        <v>111</v>
      </c>
      <c r="AU183" s="138" t="s">
        <v>77</v>
      </c>
      <c r="AY183" s="17" t="s">
        <v>109</v>
      </c>
      <c r="BE183" s="139">
        <f>IF(N183="základní",J183,0)</f>
        <v>0</v>
      </c>
      <c r="BF183" s="139">
        <f>IF(N183="snížená",J183,0)</f>
        <v>0</v>
      </c>
      <c r="BG183" s="139">
        <f>IF(N183="zákl. přenesená",J183,0)</f>
        <v>0</v>
      </c>
      <c r="BH183" s="139">
        <f>IF(N183="sníž. přenesená",J183,0)</f>
        <v>0</v>
      </c>
      <c r="BI183" s="139">
        <f>IF(N183="nulová",J183,0)</f>
        <v>0</v>
      </c>
      <c r="BJ183" s="17" t="s">
        <v>75</v>
      </c>
      <c r="BK183" s="139">
        <f>ROUND(I183*H183,2)</f>
        <v>0</v>
      </c>
      <c r="BL183" s="17" t="s">
        <v>114</v>
      </c>
      <c r="BM183" s="138" t="s">
        <v>133</v>
      </c>
    </row>
    <row r="184" spans="2:51" s="14" customFormat="1" ht="12">
      <c r="B184" s="159"/>
      <c r="D184" s="145" t="s">
        <v>116</v>
      </c>
      <c r="E184" s="160" t="s">
        <v>18</v>
      </c>
      <c r="F184" s="161" t="s">
        <v>380</v>
      </c>
      <c r="H184" s="160" t="s">
        <v>18</v>
      </c>
      <c r="I184" s="162"/>
      <c r="L184" s="159"/>
      <c r="M184" s="163"/>
      <c r="T184" s="164"/>
      <c r="AT184" s="160" t="s">
        <v>116</v>
      </c>
      <c r="AU184" s="160" t="s">
        <v>77</v>
      </c>
      <c r="AV184" s="14" t="s">
        <v>75</v>
      </c>
      <c r="AW184" s="14" t="s">
        <v>29</v>
      </c>
      <c r="AX184" s="14" t="s">
        <v>67</v>
      </c>
      <c r="AY184" s="160" t="s">
        <v>109</v>
      </c>
    </row>
    <row r="185" spans="2:51" s="12" customFormat="1" ht="12">
      <c r="B185" s="144"/>
      <c r="D185" s="145" t="s">
        <v>116</v>
      </c>
      <c r="E185" s="160" t="s">
        <v>18</v>
      </c>
      <c r="F185" s="161" t="s">
        <v>397</v>
      </c>
      <c r="G185" s="14"/>
      <c r="H185" s="160" t="s">
        <v>18</v>
      </c>
      <c r="I185" s="149"/>
      <c r="L185" s="144"/>
      <c r="M185" s="150"/>
      <c r="T185" s="151"/>
      <c r="AT185" s="146" t="s">
        <v>116</v>
      </c>
      <c r="AU185" s="146" t="s">
        <v>77</v>
      </c>
      <c r="AV185" s="12" t="s">
        <v>77</v>
      </c>
      <c r="AW185" s="12" t="s">
        <v>29</v>
      </c>
      <c r="AX185" s="12" t="s">
        <v>67</v>
      </c>
      <c r="AY185" s="146" t="s">
        <v>109</v>
      </c>
    </row>
    <row r="186" spans="2:51" s="14" customFormat="1" ht="12">
      <c r="B186" s="159"/>
      <c r="D186" s="145" t="s">
        <v>116</v>
      </c>
      <c r="E186" s="146" t="s">
        <v>18</v>
      </c>
      <c r="F186" s="147">
        <v>0.04</v>
      </c>
      <c r="G186" s="12"/>
      <c r="H186" s="148">
        <f>F186</f>
        <v>0.04</v>
      </c>
      <c r="I186" s="162"/>
      <c r="L186" s="159"/>
      <c r="M186" s="163"/>
      <c r="T186" s="164"/>
      <c r="AT186" s="160" t="s">
        <v>116</v>
      </c>
      <c r="AU186" s="160" t="s">
        <v>77</v>
      </c>
      <c r="AV186" s="14" t="s">
        <v>75</v>
      </c>
      <c r="AW186" s="14" t="s">
        <v>29</v>
      </c>
      <c r="AX186" s="14" t="s">
        <v>67</v>
      </c>
      <c r="AY186" s="160" t="s">
        <v>109</v>
      </c>
    </row>
    <row r="187" spans="2:51" s="12" customFormat="1" ht="12">
      <c r="B187" s="144"/>
      <c r="D187" s="145" t="s">
        <v>116</v>
      </c>
      <c r="E187" s="160" t="s">
        <v>18</v>
      </c>
      <c r="F187" s="161" t="s">
        <v>398</v>
      </c>
      <c r="G187" s="14"/>
      <c r="H187" s="160" t="s">
        <v>18</v>
      </c>
      <c r="I187" s="149"/>
      <c r="L187" s="144"/>
      <c r="M187" s="150"/>
      <c r="T187" s="151"/>
      <c r="AT187" s="146" t="s">
        <v>116</v>
      </c>
      <c r="AU187" s="146" t="s">
        <v>77</v>
      </c>
      <c r="AV187" s="12" t="s">
        <v>77</v>
      </c>
      <c r="AW187" s="12" t="s">
        <v>29</v>
      </c>
      <c r="AX187" s="12" t="s">
        <v>67</v>
      </c>
      <c r="AY187" s="146" t="s">
        <v>109</v>
      </c>
    </row>
    <row r="188" spans="2:51" s="12" customFormat="1" ht="12">
      <c r="B188" s="144"/>
      <c r="D188" s="145" t="s">
        <v>116</v>
      </c>
      <c r="E188" s="146" t="s">
        <v>18</v>
      </c>
      <c r="F188" s="147">
        <v>11.43</v>
      </c>
      <c r="H188" s="148">
        <f>F188</f>
        <v>11.43</v>
      </c>
      <c r="I188" s="149"/>
      <c r="L188" s="144"/>
      <c r="M188" s="150"/>
      <c r="T188" s="151"/>
      <c r="AT188" s="146"/>
      <c r="AU188" s="146"/>
      <c r="AY188" s="146"/>
    </row>
    <row r="189" spans="2:51" s="12" customFormat="1" ht="12">
      <c r="B189" s="144"/>
      <c r="D189" s="145" t="s">
        <v>116</v>
      </c>
      <c r="E189" s="160" t="s">
        <v>18</v>
      </c>
      <c r="F189" s="161" t="s">
        <v>399</v>
      </c>
      <c r="G189" s="14"/>
      <c r="H189" s="160" t="s">
        <v>18</v>
      </c>
      <c r="I189" s="149"/>
      <c r="L189" s="144"/>
      <c r="M189" s="150"/>
      <c r="T189" s="151"/>
      <c r="AT189" s="146"/>
      <c r="AU189" s="146"/>
      <c r="AY189" s="146"/>
    </row>
    <row r="190" spans="2:51" s="12" customFormat="1" ht="12">
      <c r="B190" s="144"/>
      <c r="D190" s="145" t="s">
        <v>116</v>
      </c>
      <c r="E190" s="146" t="s">
        <v>18</v>
      </c>
      <c r="F190" s="147" t="s">
        <v>435</v>
      </c>
      <c r="H190" s="148">
        <f>(0.2*0.4*0.4)*8</f>
        <v>0.25600000000000006</v>
      </c>
      <c r="I190" s="149"/>
      <c r="L190" s="144"/>
      <c r="M190" s="150"/>
      <c r="T190" s="151"/>
      <c r="AT190" s="146"/>
      <c r="AU190" s="146"/>
      <c r="AY190" s="146"/>
    </row>
    <row r="191" spans="2:51" s="12" customFormat="1" ht="12">
      <c r="B191" s="144"/>
      <c r="D191" s="145" t="s">
        <v>116</v>
      </c>
      <c r="E191" s="160" t="s">
        <v>18</v>
      </c>
      <c r="F191" s="161" t="s">
        <v>400</v>
      </c>
      <c r="G191" s="14"/>
      <c r="H191" s="160" t="s">
        <v>18</v>
      </c>
      <c r="I191" s="149"/>
      <c r="L191" s="144"/>
      <c r="M191" s="150"/>
      <c r="T191" s="151"/>
      <c r="AT191" s="146"/>
      <c r="AU191" s="146"/>
      <c r="AY191" s="146"/>
    </row>
    <row r="192" spans="2:51" s="12" customFormat="1" ht="12">
      <c r="B192" s="144"/>
      <c r="D192" s="145" t="s">
        <v>116</v>
      </c>
      <c r="E192" s="146" t="s">
        <v>18</v>
      </c>
      <c r="F192" s="147" t="s">
        <v>436</v>
      </c>
      <c r="H192" s="148">
        <f>(0.2*0.4*0.4)*2</f>
        <v>0.06400000000000002</v>
      </c>
      <c r="I192" s="149"/>
      <c r="L192" s="144"/>
      <c r="M192" s="150"/>
      <c r="T192" s="151"/>
      <c r="AT192" s="146"/>
      <c r="AU192" s="146"/>
      <c r="AY192" s="146"/>
    </row>
    <row r="193" spans="2:51" s="12" customFormat="1" ht="12">
      <c r="B193" s="144"/>
      <c r="D193" s="145" t="s">
        <v>116</v>
      </c>
      <c r="E193" s="160" t="s">
        <v>18</v>
      </c>
      <c r="F193" s="161" t="s">
        <v>401</v>
      </c>
      <c r="G193" s="14"/>
      <c r="H193" s="160" t="s">
        <v>18</v>
      </c>
      <c r="I193" s="149"/>
      <c r="L193" s="144"/>
      <c r="M193" s="150"/>
      <c r="T193" s="151"/>
      <c r="AT193" s="146"/>
      <c r="AU193" s="146"/>
      <c r="AY193" s="146"/>
    </row>
    <row r="194" spans="2:51" s="12" customFormat="1" ht="12">
      <c r="B194" s="144"/>
      <c r="D194" s="145" t="s">
        <v>116</v>
      </c>
      <c r="E194" s="146" t="s">
        <v>18</v>
      </c>
      <c r="F194" s="147" t="s">
        <v>438</v>
      </c>
      <c r="H194" s="148">
        <f>(3.14*0.15*0.15)*0.8*4</f>
        <v>0.22607999999999998</v>
      </c>
      <c r="I194" s="149"/>
      <c r="L194" s="144"/>
      <c r="M194" s="150"/>
      <c r="T194" s="151"/>
      <c r="AT194" s="146"/>
      <c r="AU194" s="146"/>
      <c r="AY194" s="146"/>
    </row>
    <row r="195" spans="2:51" s="12" customFormat="1" ht="12">
      <c r="B195" s="144"/>
      <c r="D195" s="145" t="s">
        <v>116</v>
      </c>
      <c r="E195" s="160" t="s">
        <v>18</v>
      </c>
      <c r="F195" s="161" t="s">
        <v>373</v>
      </c>
      <c r="G195" s="14"/>
      <c r="H195" s="160" t="s">
        <v>18</v>
      </c>
      <c r="I195" s="149"/>
      <c r="L195" s="144"/>
      <c r="M195" s="150"/>
      <c r="T195" s="151"/>
      <c r="AT195" s="146"/>
      <c r="AU195" s="146"/>
      <c r="AY195" s="146"/>
    </row>
    <row r="196" spans="2:51" s="14" customFormat="1" ht="12">
      <c r="B196" s="159"/>
      <c r="D196" s="145" t="s">
        <v>116</v>
      </c>
      <c r="E196" s="146" t="s">
        <v>18</v>
      </c>
      <c r="F196" s="147" t="s">
        <v>439</v>
      </c>
      <c r="G196" s="12"/>
      <c r="H196" s="148">
        <f>(0.2*0.4*0.4)</f>
        <v>0.03200000000000001</v>
      </c>
      <c r="I196" s="162"/>
      <c r="L196" s="159"/>
      <c r="M196" s="163"/>
      <c r="T196" s="164"/>
      <c r="AT196" s="160" t="s">
        <v>116</v>
      </c>
      <c r="AU196" s="160" t="s">
        <v>77</v>
      </c>
      <c r="AV196" s="14" t="s">
        <v>75</v>
      </c>
      <c r="AW196" s="14" t="s">
        <v>29</v>
      </c>
      <c r="AX196" s="14" t="s">
        <v>67</v>
      </c>
      <c r="AY196" s="160" t="s">
        <v>109</v>
      </c>
    </row>
    <row r="197" spans="2:51" s="12" customFormat="1" ht="12">
      <c r="B197" s="144"/>
      <c r="D197" s="145" t="s">
        <v>116</v>
      </c>
      <c r="E197" s="160" t="s">
        <v>18</v>
      </c>
      <c r="F197" s="161" t="s">
        <v>374</v>
      </c>
      <c r="G197" s="14"/>
      <c r="H197" s="160" t="s">
        <v>18</v>
      </c>
      <c r="I197" s="149"/>
      <c r="L197" s="144"/>
      <c r="M197" s="150"/>
      <c r="T197" s="151"/>
      <c r="AT197" s="146" t="s">
        <v>116</v>
      </c>
      <c r="AU197" s="146" t="s">
        <v>77</v>
      </c>
      <c r="AV197" s="12" t="s">
        <v>77</v>
      </c>
      <c r="AW197" s="12" t="s">
        <v>29</v>
      </c>
      <c r="AX197" s="12" t="s">
        <v>67</v>
      </c>
      <c r="AY197" s="146" t="s">
        <v>109</v>
      </c>
    </row>
    <row r="198" spans="2:51" s="14" customFormat="1" ht="12">
      <c r="B198" s="159"/>
      <c r="D198" s="145" t="s">
        <v>116</v>
      </c>
      <c r="E198" s="146" t="s">
        <v>18</v>
      </c>
      <c r="F198" s="147" t="s">
        <v>445</v>
      </c>
      <c r="G198" s="12"/>
      <c r="H198" s="148">
        <f>(0.3*0.8*73)*0.3</f>
        <v>5.255999999999999</v>
      </c>
      <c r="I198" s="162"/>
      <c r="L198" s="159"/>
      <c r="M198" s="163"/>
      <c r="T198" s="164"/>
      <c r="AT198" s="160" t="s">
        <v>116</v>
      </c>
      <c r="AU198" s="160" t="s">
        <v>77</v>
      </c>
      <c r="AV198" s="14" t="s">
        <v>75</v>
      </c>
      <c r="AW198" s="14" t="s">
        <v>29</v>
      </c>
      <c r="AX198" s="14" t="s">
        <v>67</v>
      </c>
      <c r="AY198" s="160" t="s">
        <v>109</v>
      </c>
    </row>
    <row r="199" spans="2:51" s="12" customFormat="1" ht="12">
      <c r="B199" s="144"/>
      <c r="D199" s="145" t="s">
        <v>116</v>
      </c>
      <c r="E199" s="153" t="s">
        <v>18</v>
      </c>
      <c r="F199" s="154" t="s">
        <v>117</v>
      </c>
      <c r="G199" s="13"/>
      <c r="H199" s="155">
        <f>SUM(H186:H198)</f>
        <v>17.30408</v>
      </c>
      <c r="I199" s="149"/>
      <c r="L199" s="144"/>
      <c r="M199" s="150"/>
      <c r="T199" s="151"/>
      <c r="AT199" s="146" t="s">
        <v>116</v>
      </c>
      <c r="AU199" s="146" t="s">
        <v>77</v>
      </c>
      <c r="AV199" s="12" t="s">
        <v>77</v>
      </c>
      <c r="AW199" s="12" t="s">
        <v>29</v>
      </c>
      <c r="AX199" s="12" t="s">
        <v>67</v>
      </c>
      <c r="AY199" s="146" t="s">
        <v>109</v>
      </c>
    </row>
    <row r="200" spans="2:63" s="11" customFormat="1" ht="22.9" customHeight="1">
      <c r="B200" s="115"/>
      <c r="D200" s="116" t="s">
        <v>66</v>
      </c>
      <c r="E200" s="125" t="s">
        <v>124</v>
      </c>
      <c r="F200" s="125" t="s">
        <v>134</v>
      </c>
      <c r="I200" s="118"/>
      <c r="J200" s="126">
        <f>SUM(J201:J251)</f>
        <v>0</v>
      </c>
      <c r="L200" s="115"/>
      <c r="M200" s="120"/>
      <c r="P200" s="121">
        <f>SUM(P201:P204)</f>
        <v>0</v>
      </c>
      <c r="R200" s="121">
        <f>SUM(R201:R204)</f>
        <v>7.803640000000001</v>
      </c>
      <c r="T200" s="122">
        <f>SUM(T201:T204)</f>
        <v>0</v>
      </c>
      <c r="AR200" s="116" t="s">
        <v>75</v>
      </c>
      <c r="AT200" s="123" t="s">
        <v>66</v>
      </c>
      <c r="AU200" s="123" t="s">
        <v>75</v>
      </c>
      <c r="AY200" s="116" t="s">
        <v>109</v>
      </c>
      <c r="BK200" s="124">
        <f>SUM(BK201:BK204)</f>
        <v>0</v>
      </c>
    </row>
    <row r="201" spans="2:65" s="1" customFormat="1" ht="16.15" customHeight="1">
      <c r="B201" s="32"/>
      <c r="C201" s="127">
        <v>24</v>
      </c>
      <c r="D201" s="127" t="s">
        <v>111</v>
      </c>
      <c r="E201" s="128" t="s">
        <v>370</v>
      </c>
      <c r="F201" s="129" t="s">
        <v>414</v>
      </c>
      <c r="G201" s="130" t="s">
        <v>112</v>
      </c>
      <c r="H201" s="131">
        <f>H204</f>
        <v>13</v>
      </c>
      <c r="I201" s="132"/>
      <c r="J201" s="133">
        <f>ROUND(I201*H201,2)</f>
        <v>0</v>
      </c>
      <c r="K201" s="129" t="s">
        <v>113</v>
      </c>
      <c r="L201" s="32"/>
      <c r="M201" s="134" t="s">
        <v>18</v>
      </c>
      <c r="N201" s="135" t="s">
        <v>38</v>
      </c>
      <c r="P201" s="136">
        <f>O201*H201</f>
        <v>0</v>
      </c>
      <c r="Q201" s="136">
        <v>0.60028</v>
      </c>
      <c r="R201" s="136">
        <f>Q201*H201</f>
        <v>7.803640000000001</v>
      </c>
      <c r="S201" s="136">
        <v>0</v>
      </c>
      <c r="T201" s="137">
        <f>S201*H201</f>
        <v>0</v>
      </c>
      <c r="AR201" s="138" t="s">
        <v>114</v>
      </c>
      <c r="AT201" s="138" t="s">
        <v>111</v>
      </c>
      <c r="AU201" s="138" t="s">
        <v>77</v>
      </c>
      <c r="AY201" s="17" t="s">
        <v>109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7" t="s">
        <v>75</v>
      </c>
      <c r="BK201" s="139">
        <f>ROUND(I201*H201,2)</f>
        <v>0</v>
      </c>
      <c r="BL201" s="17" t="s">
        <v>114</v>
      </c>
      <c r="BM201" s="138" t="s">
        <v>136</v>
      </c>
    </row>
    <row r="202" spans="2:51" s="14" customFormat="1" ht="12">
      <c r="B202" s="159"/>
      <c r="D202" s="145" t="s">
        <v>116</v>
      </c>
      <c r="E202" s="160" t="s">
        <v>18</v>
      </c>
      <c r="F202" s="161" t="s">
        <v>415</v>
      </c>
      <c r="H202" s="160" t="s">
        <v>18</v>
      </c>
      <c r="I202" s="162"/>
      <c r="L202" s="159"/>
      <c r="M202" s="163"/>
      <c r="T202" s="164"/>
      <c r="AT202" s="160" t="s">
        <v>116</v>
      </c>
      <c r="AU202" s="160" t="s">
        <v>77</v>
      </c>
      <c r="AV202" s="14" t="s">
        <v>75</v>
      </c>
      <c r="AW202" s="14" t="s">
        <v>29</v>
      </c>
      <c r="AX202" s="14" t="s">
        <v>67</v>
      </c>
      <c r="AY202" s="160" t="s">
        <v>109</v>
      </c>
    </row>
    <row r="203" spans="2:51" s="12" customFormat="1" ht="12">
      <c r="B203" s="144"/>
      <c r="D203" s="145" t="s">
        <v>116</v>
      </c>
      <c r="E203" s="146" t="s">
        <v>18</v>
      </c>
      <c r="F203" s="256">
        <v>13</v>
      </c>
      <c r="H203" s="148">
        <f>F203</f>
        <v>13</v>
      </c>
      <c r="I203" s="149"/>
      <c r="L203" s="144"/>
      <c r="M203" s="150"/>
      <c r="T203" s="151"/>
      <c r="AT203" s="146" t="s">
        <v>116</v>
      </c>
      <c r="AU203" s="146" t="s">
        <v>77</v>
      </c>
      <c r="AV203" s="12" t="s">
        <v>77</v>
      </c>
      <c r="AW203" s="12" t="s">
        <v>29</v>
      </c>
      <c r="AX203" s="12" t="s">
        <v>67</v>
      </c>
      <c r="AY203" s="146" t="s">
        <v>109</v>
      </c>
    </row>
    <row r="204" spans="2:51" s="13" customFormat="1" ht="12">
      <c r="B204" s="152"/>
      <c r="D204" s="145" t="s">
        <v>116</v>
      </c>
      <c r="E204" s="153" t="s">
        <v>18</v>
      </c>
      <c r="F204" s="154" t="s">
        <v>117</v>
      </c>
      <c r="H204" s="155">
        <f>H203</f>
        <v>13</v>
      </c>
      <c r="I204" s="156"/>
      <c r="L204" s="152"/>
      <c r="M204" s="157"/>
      <c r="T204" s="158"/>
      <c r="AT204" s="153" t="s">
        <v>116</v>
      </c>
      <c r="AU204" s="153" t="s">
        <v>77</v>
      </c>
      <c r="AV204" s="13" t="s">
        <v>114</v>
      </c>
      <c r="AW204" s="13" t="s">
        <v>29</v>
      </c>
      <c r="AX204" s="13" t="s">
        <v>75</v>
      </c>
      <c r="AY204" s="153" t="s">
        <v>109</v>
      </c>
    </row>
    <row r="205" spans="2:51" s="13" customFormat="1" ht="16.5" customHeight="1">
      <c r="B205" s="152"/>
      <c r="C205" s="127">
        <v>25</v>
      </c>
      <c r="D205" s="127" t="s">
        <v>111</v>
      </c>
      <c r="E205" s="128" t="s">
        <v>418</v>
      </c>
      <c r="F205" s="129" t="s">
        <v>446</v>
      </c>
      <c r="G205" s="130" t="s">
        <v>112</v>
      </c>
      <c r="H205" s="131">
        <f>H208</f>
        <v>170</v>
      </c>
      <c r="I205" s="132"/>
      <c r="J205" s="133">
        <f>ROUND(I205*H205,2)</f>
        <v>0</v>
      </c>
      <c r="K205" s="129" t="s">
        <v>113</v>
      </c>
      <c r="L205" s="152"/>
      <c r="M205" s="157"/>
      <c r="T205" s="158"/>
      <c r="AT205" s="153"/>
      <c r="AU205" s="153"/>
      <c r="AY205" s="153"/>
    </row>
    <row r="206" spans="2:51" s="13" customFormat="1" ht="12">
      <c r="B206" s="152"/>
      <c r="C206" s="14"/>
      <c r="D206" s="145" t="s">
        <v>116</v>
      </c>
      <c r="E206" s="160" t="s">
        <v>18</v>
      </c>
      <c r="F206" s="161" t="s">
        <v>441</v>
      </c>
      <c r="G206" s="14"/>
      <c r="H206" s="160" t="s">
        <v>18</v>
      </c>
      <c r="I206" s="162"/>
      <c r="J206" s="14"/>
      <c r="K206" s="14"/>
      <c r="L206" s="152"/>
      <c r="M206" s="157"/>
      <c r="T206" s="158"/>
      <c r="AT206" s="153"/>
      <c r="AU206" s="153"/>
      <c r="AY206" s="153"/>
    </row>
    <row r="207" spans="2:51" s="13" customFormat="1" ht="12">
      <c r="B207" s="152"/>
      <c r="C207" s="12"/>
      <c r="D207" s="145" t="s">
        <v>116</v>
      </c>
      <c r="E207" s="146" t="s">
        <v>18</v>
      </c>
      <c r="F207" s="147">
        <v>170</v>
      </c>
      <c r="G207" s="12"/>
      <c r="H207" s="148">
        <f>F207</f>
        <v>170</v>
      </c>
      <c r="I207" s="149"/>
      <c r="J207" s="12"/>
      <c r="K207" s="12"/>
      <c r="L207" s="152"/>
      <c r="M207" s="157"/>
      <c r="T207" s="158"/>
      <c r="AT207" s="153"/>
      <c r="AU207" s="153"/>
      <c r="AY207" s="153"/>
    </row>
    <row r="208" spans="2:51" s="13" customFormat="1" ht="12">
      <c r="B208" s="152"/>
      <c r="D208" s="145" t="s">
        <v>116</v>
      </c>
      <c r="E208" s="153" t="s">
        <v>18</v>
      </c>
      <c r="F208" s="154" t="s">
        <v>117</v>
      </c>
      <c r="H208" s="155">
        <f>H207</f>
        <v>170</v>
      </c>
      <c r="I208" s="156"/>
      <c r="L208" s="152"/>
      <c r="M208" s="157"/>
      <c r="T208" s="158"/>
      <c r="AT208" s="153"/>
      <c r="AU208" s="153"/>
      <c r="AY208" s="153"/>
    </row>
    <row r="209" spans="2:51" s="13" customFormat="1" ht="16.5" customHeight="1">
      <c r="B209" s="152"/>
      <c r="C209" s="127">
        <v>26</v>
      </c>
      <c r="D209" s="127" t="s">
        <v>111</v>
      </c>
      <c r="E209" s="128" t="s">
        <v>387</v>
      </c>
      <c r="F209" s="129" t="s">
        <v>388</v>
      </c>
      <c r="G209" s="130" t="s">
        <v>112</v>
      </c>
      <c r="H209" s="131">
        <f>H212</f>
        <v>95</v>
      </c>
      <c r="I209" s="132"/>
      <c r="J209" s="133">
        <f>ROUND(I209*H209,2)</f>
        <v>0</v>
      </c>
      <c r="K209" s="129" t="s">
        <v>113</v>
      </c>
      <c r="L209" s="152"/>
      <c r="M209" s="157"/>
      <c r="T209" s="158"/>
      <c r="AT209" s="153"/>
      <c r="AU209" s="153"/>
      <c r="AY209" s="153"/>
    </row>
    <row r="210" spans="2:51" s="13" customFormat="1" ht="12">
      <c r="B210" s="152"/>
      <c r="C210" s="14"/>
      <c r="D210" s="145" t="s">
        <v>116</v>
      </c>
      <c r="E210" s="160" t="s">
        <v>18</v>
      </c>
      <c r="F210" s="161" t="s">
        <v>389</v>
      </c>
      <c r="G210" s="14"/>
      <c r="H210" s="160" t="s">
        <v>18</v>
      </c>
      <c r="I210" s="162"/>
      <c r="J210" s="14"/>
      <c r="K210" s="14"/>
      <c r="L210" s="152"/>
      <c r="M210" s="157"/>
      <c r="T210" s="158"/>
      <c r="AT210" s="153"/>
      <c r="AU210" s="153"/>
      <c r="AY210" s="153"/>
    </row>
    <row r="211" spans="2:51" s="13" customFormat="1" ht="12">
      <c r="B211" s="152"/>
      <c r="C211" s="12"/>
      <c r="D211" s="145" t="s">
        <v>116</v>
      </c>
      <c r="E211" s="146" t="s">
        <v>18</v>
      </c>
      <c r="F211" s="147">
        <f>20+40+35</f>
        <v>95</v>
      </c>
      <c r="G211" s="12"/>
      <c r="H211" s="148">
        <f>F211</f>
        <v>95</v>
      </c>
      <c r="I211" s="149"/>
      <c r="J211" s="12"/>
      <c r="K211" s="12"/>
      <c r="L211" s="152"/>
      <c r="M211" s="157"/>
      <c r="T211" s="158"/>
      <c r="AT211" s="153"/>
      <c r="AU211" s="153"/>
      <c r="AY211" s="153"/>
    </row>
    <row r="212" spans="2:51" s="13" customFormat="1" ht="12">
      <c r="B212" s="152"/>
      <c r="D212" s="145" t="s">
        <v>116</v>
      </c>
      <c r="E212" s="153" t="s">
        <v>18</v>
      </c>
      <c r="F212" s="154" t="s">
        <v>117</v>
      </c>
      <c r="H212" s="155">
        <f>H211</f>
        <v>95</v>
      </c>
      <c r="I212" s="156"/>
      <c r="L212" s="152"/>
      <c r="M212" s="157"/>
      <c r="T212" s="158"/>
      <c r="AT212" s="153"/>
      <c r="AU212" s="153"/>
      <c r="AY212" s="153"/>
    </row>
    <row r="213" spans="2:51" s="13" customFormat="1" ht="16.5" customHeight="1">
      <c r="B213" s="152"/>
      <c r="C213" s="127">
        <v>27</v>
      </c>
      <c r="D213" s="127" t="s">
        <v>111</v>
      </c>
      <c r="E213" s="128" t="s">
        <v>390</v>
      </c>
      <c r="F213" s="129" t="s">
        <v>391</v>
      </c>
      <c r="G213" s="130" t="s">
        <v>112</v>
      </c>
      <c r="H213" s="131">
        <f>H216</f>
        <v>95</v>
      </c>
      <c r="I213" s="132"/>
      <c r="J213" s="133">
        <f>ROUND(I213*H213,2)</f>
        <v>0</v>
      </c>
      <c r="K213" s="129" t="s">
        <v>113</v>
      </c>
      <c r="L213" s="152"/>
      <c r="M213" s="157"/>
      <c r="T213" s="158"/>
      <c r="AT213" s="153"/>
      <c r="AU213" s="153"/>
      <c r="AY213" s="153"/>
    </row>
    <row r="214" spans="2:51" s="13" customFormat="1" ht="12">
      <c r="B214" s="152"/>
      <c r="C214" s="14"/>
      <c r="D214" s="145" t="s">
        <v>116</v>
      </c>
      <c r="E214" s="160" t="s">
        <v>18</v>
      </c>
      <c r="F214" s="161" t="s">
        <v>389</v>
      </c>
      <c r="G214" s="14"/>
      <c r="H214" s="160" t="s">
        <v>18</v>
      </c>
      <c r="I214" s="162"/>
      <c r="J214" s="14"/>
      <c r="K214" s="14"/>
      <c r="L214" s="152"/>
      <c r="M214" s="157"/>
      <c r="T214" s="158"/>
      <c r="AT214" s="153"/>
      <c r="AU214" s="153"/>
      <c r="AY214" s="153"/>
    </row>
    <row r="215" spans="2:51" s="13" customFormat="1" ht="12">
      <c r="B215" s="152"/>
      <c r="C215" s="12"/>
      <c r="D215" s="145" t="s">
        <v>116</v>
      </c>
      <c r="E215" s="146" t="s">
        <v>18</v>
      </c>
      <c r="F215" s="147">
        <f>F211</f>
        <v>95</v>
      </c>
      <c r="G215" s="12"/>
      <c r="H215" s="148">
        <f>F215</f>
        <v>95</v>
      </c>
      <c r="I215" s="149"/>
      <c r="J215" s="12"/>
      <c r="K215" s="12"/>
      <c r="L215" s="152"/>
      <c r="M215" s="157"/>
      <c r="T215" s="158"/>
      <c r="AT215" s="153"/>
      <c r="AU215" s="153"/>
      <c r="AY215" s="153"/>
    </row>
    <row r="216" spans="2:51" s="13" customFormat="1" ht="12">
      <c r="B216" s="152"/>
      <c r="D216" s="145" t="s">
        <v>116</v>
      </c>
      <c r="E216" s="153" t="s">
        <v>18</v>
      </c>
      <c r="F216" s="154" t="s">
        <v>117</v>
      </c>
      <c r="H216" s="155">
        <f>H215</f>
        <v>95</v>
      </c>
      <c r="I216" s="156"/>
      <c r="L216" s="152"/>
      <c r="M216" s="157"/>
      <c r="T216" s="158"/>
      <c r="AT216" s="153"/>
      <c r="AU216" s="153"/>
      <c r="AY216" s="153"/>
    </row>
    <row r="217" spans="2:51" s="13" customFormat="1" ht="16.5" customHeight="1">
      <c r="B217" s="152"/>
      <c r="C217" s="127">
        <v>28</v>
      </c>
      <c r="D217" s="127" t="s">
        <v>111</v>
      </c>
      <c r="E217" s="128" t="s">
        <v>392</v>
      </c>
      <c r="F217" s="129" t="s">
        <v>393</v>
      </c>
      <c r="G217" s="130" t="s">
        <v>112</v>
      </c>
      <c r="H217" s="131">
        <f>H220</f>
        <v>95</v>
      </c>
      <c r="I217" s="132"/>
      <c r="J217" s="133">
        <f>ROUND(I217*H217,2)</f>
        <v>0</v>
      </c>
      <c r="K217" s="129" t="s">
        <v>113</v>
      </c>
      <c r="L217" s="152"/>
      <c r="M217" s="157"/>
      <c r="T217" s="158"/>
      <c r="AT217" s="153"/>
      <c r="AU217" s="153"/>
      <c r="AY217" s="153"/>
    </row>
    <row r="218" spans="2:51" s="13" customFormat="1" ht="12">
      <c r="B218" s="152"/>
      <c r="C218" s="14"/>
      <c r="D218" s="145" t="s">
        <v>116</v>
      </c>
      <c r="E218" s="160" t="s">
        <v>18</v>
      </c>
      <c r="F218" s="161" t="s">
        <v>389</v>
      </c>
      <c r="G218" s="14"/>
      <c r="H218" s="160" t="s">
        <v>18</v>
      </c>
      <c r="I218" s="162"/>
      <c r="J218" s="14"/>
      <c r="K218" s="14"/>
      <c r="L218" s="152"/>
      <c r="M218" s="157"/>
      <c r="T218" s="158"/>
      <c r="AT218" s="153"/>
      <c r="AU218" s="153"/>
      <c r="AY218" s="153"/>
    </row>
    <row r="219" spans="2:51" s="13" customFormat="1" ht="12">
      <c r="B219" s="152"/>
      <c r="C219" s="12"/>
      <c r="D219" s="145" t="s">
        <v>116</v>
      </c>
      <c r="E219" s="146" t="s">
        <v>18</v>
      </c>
      <c r="F219" s="147">
        <f>F215</f>
        <v>95</v>
      </c>
      <c r="G219" s="12"/>
      <c r="H219" s="148">
        <f>F219</f>
        <v>95</v>
      </c>
      <c r="I219" s="149"/>
      <c r="J219" s="12"/>
      <c r="K219" s="12"/>
      <c r="L219" s="152"/>
      <c r="M219" s="157"/>
      <c r="T219" s="158"/>
      <c r="AT219" s="153"/>
      <c r="AU219" s="153"/>
      <c r="AY219" s="153"/>
    </row>
    <row r="220" spans="2:51" s="13" customFormat="1" ht="12">
      <c r="B220" s="152"/>
      <c r="D220" s="145" t="s">
        <v>116</v>
      </c>
      <c r="E220" s="153" t="s">
        <v>18</v>
      </c>
      <c r="F220" s="154" t="s">
        <v>117</v>
      </c>
      <c r="H220" s="155">
        <f>H219</f>
        <v>95</v>
      </c>
      <c r="I220" s="156"/>
      <c r="L220" s="152"/>
      <c r="M220" s="157"/>
      <c r="T220" s="158"/>
      <c r="AT220" s="153"/>
      <c r="AU220" s="153"/>
      <c r="AY220" s="153"/>
    </row>
    <row r="221" spans="2:51" s="13" customFormat="1" ht="24">
      <c r="B221" s="152"/>
      <c r="C221" s="127">
        <v>29</v>
      </c>
      <c r="D221" s="127" t="s">
        <v>111</v>
      </c>
      <c r="E221" s="128" t="s">
        <v>394</v>
      </c>
      <c r="F221" s="257" t="s">
        <v>447</v>
      </c>
      <c r="G221" s="130" t="s">
        <v>112</v>
      </c>
      <c r="H221" s="131">
        <f>H224</f>
        <v>95</v>
      </c>
      <c r="I221" s="132"/>
      <c r="J221" s="133">
        <f>ROUND(I221*H221,2)</f>
        <v>0</v>
      </c>
      <c r="K221" s="129" t="s">
        <v>113</v>
      </c>
      <c r="L221" s="152"/>
      <c r="M221" s="157"/>
      <c r="T221" s="158"/>
      <c r="AT221" s="153"/>
      <c r="AU221" s="153"/>
      <c r="AY221" s="153"/>
    </row>
    <row r="222" spans="2:51" s="13" customFormat="1" ht="12">
      <c r="B222" s="152"/>
      <c r="C222" s="14"/>
      <c r="D222" s="145" t="s">
        <v>116</v>
      </c>
      <c r="E222" s="160" t="s">
        <v>18</v>
      </c>
      <c r="F222" s="161" t="s">
        <v>395</v>
      </c>
      <c r="G222" s="14"/>
      <c r="H222" s="160" t="s">
        <v>18</v>
      </c>
      <c r="I222" s="162"/>
      <c r="J222" s="14"/>
      <c r="K222" s="14"/>
      <c r="L222" s="152"/>
      <c r="M222" s="157"/>
      <c r="T222" s="158"/>
      <c r="AT222" s="153"/>
      <c r="AU222" s="153"/>
      <c r="AY222" s="153"/>
    </row>
    <row r="223" spans="2:51" s="13" customFormat="1" ht="12">
      <c r="B223" s="152"/>
      <c r="C223" s="12"/>
      <c r="D223" s="145" t="s">
        <v>116</v>
      </c>
      <c r="E223" s="146" t="s">
        <v>18</v>
      </c>
      <c r="F223" s="147">
        <f>F219</f>
        <v>95</v>
      </c>
      <c r="G223" s="12"/>
      <c r="H223" s="148">
        <f>F223</f>
        <v>95</v>
      </c>
      <c r="I223" s="149"/>
      <c r="J223" s="12"/>
      <c r="K223" s="12"/>
      <c r="L223" s="152"/>
      <c r="M223" s="157"/>
      <c r="T223" s="158"/>
      <c r="AT223" s="153"/>
      <c r="AU223" s="153"/>
      <c r="AY223" s="153"/>
    </row>
    <row r="224" spans="2:51" s="13" customFormat="1" ht="12">
      <c r="B224" s="152"/>
      <c r="D224" s="145" t="s">
        <v>116</v>
      </c>
      <c r="E224" s="153" t="s">
        <v>18</v>
      </c>
      <c r="F224" s="154" t="s">
        <v>117</v>
      </c>
      <c r="H224" s="155">
        <f>H223</f>
        <v>95</v>
      </c>
      <c r="I224" s="156"/>
      <c r="L224" s="152"/>
      <c r="M224" s="157"/>
      <c r="T224" s="158"/>
      <c r="AT224" s="153"/>
      <c r="AU224" s="153"/>
      <c r="AY224" s="153"/>
    </row>
    <row r="225" spans="2:51" s="13" customFormat="1" ht="16.5" customHeight="1">
      <c r="B225" s="152"/>
      <c r="C225" s="127">
        <v>30</v>
      </c>
      <c r="D225" s="127" t="s">
        <v>111</v>
      </c>
      <c r="E225" s="128" t="s">
        <v>466</v>
      </c>
      <c r="F225" s="129" t="s">
        <v>467</v>
      </c>
      <c r="G225" s="130" t="s">
        <v>112</v>
      </c>
      <c r="H225" s="131">
        <f>H228</f>
        <v>85</v>
      </c>
      <c r="I225" s="132"/>
      <c r="J225" s="133">
        <f>ROUND(I225*H225,2)</f>
        <v>0</v>
      </c>
      <c r="K225" s="129" t="s">
        <v>113</v>
      </c>
      <c r="L225" s="152"/>
      <c r="M225" s="157"/>
      <c r="T225" s="158"/>
      <c r="AT225" s="153"/>
      <c r="AU225" s="153"/>
      <c r="AY225" s="153"/>
    </row>
    <row r="226" spans="2:51" s="13" customFormat="1" ht="12">
      <c r="B226" s="152"/>
      <c r="C226" s="14"/>
      <c r="D226" s="145" t="s">
        <v>116</v>
      </c>
      <c r="E226" s="160" t="s">
        <v>18</v>
      </c>
      <c r="F226" s="161" t="s">
        <v>442</v>
      </c>
      <c r="G226" s="14"/>
      <c r="H226" s="160" t="s">
        <v>18</v>
      </c>
      <c r="I226" s="162"/>
      <c r="J226" s="14"/>
      <c r="K226" s="14"/>
      <c r="L226" s="152"/>
      <c r="M226" s="157"/>
      <c r="T226" s="158"/>
      <c r="AT226" s="153"/>
      <c r="AU226" s="153"/>
      <c r="AY226" s="153"/>
    </row>
    <row r="227" spans="2:51" s="13" customFormat="1" ht="12">
      <c r="B227" s="152"/>
      <c r="C227" s="12"/>
      <c r="D227" s="145" t="s">
        <v>116</v>
      </c>
      <c r="E227" s="146" t="s">
        <v>18</v>
      </c>
      <c r="F227" s="147">
        <v>85</v>
      </c>
      <c r="G227" s="12"/>
      <c r="H227" s="148">
        <f>F227</f>
        <v>85</v>
      </c>
      <c r="I227" s="149"/>
      <c r="J227" s="12"/>
      <c r="K227" s="12"/>
      <c r="L227" s="152"/>
      <c r="M227" s="157"/>
      <c r="T227" s="158"/>
      <c r="AT227" s="153"/>
      <c r="AU227" s="153"/>
      <c r="AY227" s="153"/>
    </row>
    <row r="228" spans="2:51" s="13" customFormat="1" ht="12">
      <c r="B228" s="152"/>
      <c r="D228" s="145" t="s">
        <v>116</v>
      </c>
      <c r="E228" s="153" t="s">
        <v>18</v>
      </c>
      <c r="F228" s="154" t="s">
        <v>117</v>
      </c>
      <c r="H228" s="155">
        <f>H227</f>
        <v>85</v>
      </c>
      <c r="I228" s="156"/>
      <c r="L228" s="152"/>
      <c r="M228" s="157"/>
      <c r="T228" s="158"/>
      <c r="AT228" s="153"/>
      <c r="AU228" s="153"/>
      <c r="AY228" s="153"/>
    </row>
    <row r="229" spans="2:51" s="13" customFormat="1" ht="16.15" customHeight="1">
      <c r="B229" s="152"/>
      <c r="C229" s="127">
        <v>31</v>
      </c>
      <c r="D229" s="127" t="s">
        <v>111</v>
      </c>
      <c r="E229" s="128" t="s">
        <v>465</v>
      </c>
      <c r="F229" s="129" t="s">
        <v>464</v>
      </c>
      <c r="G229" s="130" t="s">
        <v>112</v>
      </c>
      <c r="H229" s="131">
        <f>H231</f>
        <v>2</v>
      </c>
      <c r="I229" s="132"/>
      <c r="J229" s="133">
        <f>ROUND(I229*H229,2)</f>
        <v>0</v>
      </c>
      <c r="K229" s="129" t="s">
        <v>113</v>
      </c>
      <c r="L229" s="152"/>
      <c r="M229" s="157"/>
      <c r="T229" s="158"/>
      <c r="AT229" s="153"/>
      <c r="AU229" s="153"/>
      <c r="AY229" s="153"/>
    </row>
    <row r="230" spans="2:51" s="13" customFormat="1" ht="12">
      <c r="B230" s="152"/>
      <c r="C230" s="252"/>
      <c r="D230" s="145" t="s">
        <v>116</v>
      </c>
      <c r="E230" s="160" t="s">
        <v>18</v>
      </c>
      <c r="F230" s="161" t="s">
        <v>463</v>
      </c>
      <c r="G230" s="14"/>
      <c r="H230" s="160" t="s">
        <v>18</v>
      </c>
      <c r="I230" s="255"/>
      <c r="J230" s="254"/>
      <c r="K230" s="253"/>
      <c r="L230" s="152"/>
      <c r="M230" s="157"/>
      <c r="T230" s="158"/>
      <c r="AT230" s="153"/>
      <c r="AU230" s="153"/>
      <c r="AY230" s="153"/>
    </row>
    <row r="231" spans="2:51" s="13" customFormat="1" ht="12">
      <c r="B231" s="152"/>
      <c r="C231" s="252"/>
      <c r="D231" s="145" t="s">
        <v>116</v>
      </c>
      <c r="E231" s="146" t="s">
        <v>18</v>
      </c>
      <c r="F231" s="256">
        <v>2</v>
      </c>
      <c r="G231" s="12"/>
      <c r="H231" s="148">
        <f>F231</f>
        <v>2</v>
      </c>
      <c r="I231" s="255"/>
      <c r="J231" s="254"/>
      <c r="K231" s="253"/>
      <c r="L231" s="152"/>
      <c r="M231" s="157"/>
      <c r="T231" s="158"/>
      <c r="AT231" s="153"/>
      <c r="AU231" s="153"/>
      <c r="AY231" s="153"/>
    </row>
    <row r="232" spans="2:51" s="13" customFormat="1" ht="12">
      <c r="B232" s="152"/>
      <c r="C232" s="1"/>
      <c r="D232" s="145" t="s">
        <v>116</v>
      </c>
      <c r="E232" s="153" t="s">
        <v>18</v>
      </c>
      <c r="F232" s="154" t="s">
        <v>117</v>
      </c>
      <c r="H232" s="155">
        <f>H231</f>
        <v>2</v>
      </c>
      <c r="I232" s="142"/>
      <c r="J232" s="1"/>
      <c r="K232" s="1"/>
      <c r="L232" s="152"/>
      <c r="M232" s="157"/>
      <c r="T232" s="158"/>
      <c r="AT232" s="153"/>
      <c r="AU232" s="153"/>
      <c r="AY232" s="153"/>
    </row>
    <row r="233" spans="2:51" s="13" customFormat="1" ht="16.15" customHeight="1">
      <c r="B233" s="152"/>
      <c r="C233" s="127">
        <v>32</v>
      </c>
      <c r="D233" s="127" t="s">
        <v>111</v>
      </c>
      <c r="E233" s="128" t="s">
        <v>448</v>
      </c>
      <c r="F233" s="129" t="s">
        <v>455</v>
      </c>
      <c r="G233" s="130" t="s">
        <v>112</v>
      </c>
      <c r="H233" s="131">
        <f>H235</f>
        <v>70</v>
      </c>
      <c r="I233" s="132"/>
      <c r="J233" s="133">
        <f>ROUND(I233*H233,2)</f>
        <v>0</v>
      </c>
      <c r="K233" s="129" t="s">
        <v>113</v>
      </c>
      <c r="L233" s="152"/>
      <c r="M233" s="157"/>
      <c r="T233" s="158"/>
      <c r="AT233" s="153"/>
      <c r="AU233" s="153"/>
      <c r="AY233" s="153"/>
    </row>
    <row r="234" spans="2:51" s="13" customFormat="1" ht="12">
      <c r="B234" s="152"/>
      <c r="C234" s="252"/>
      <c r="D234" s="145" t="s">
        <v>116</v>
      </c>
      <c r="E234" s="160" t="s">
        <v>18</v>
      </c>
      <c r="F234" s="161" t="s">
        <v>443</v>
      </c>
      <c r="G234" s="14"/>
      <c r="H234" s="160" t="s">
        <v>18</v>
      </c>
      <c r="I234" s="255"/>
      <c r="J234" s="254"/>
      <c r="K234" s="253"/>
      <c r="L234" s="152"/>
      <c r="M234" s="157"/>
      <c r="T234" s="158"/>
      <c r="AT234" s="153"/>
      <c r="AU234" s="153"/>
      <c r="AY234" s="153"/>
    </row>
    <row r="235" spans="2:51" s="13" customFormat="1" ht="12">
      <c r="B235" s="152"/>
      <c r="C235" s="252"/>
      <c r="D235" s="145" t="s">
        <v>116</v>
      </c>
      <c r="E235" s="146" t="s">
        <v>18</v>
      </c>
      <c r="F235" s="256">
        <v>70</v>
      </c>
      <c r="G235" s="12"/>
      <c r="H235" s="148">
        <f>F235</f>
        <v>70</v>
      </c>
      <c r="I235" s="255"/>
      <c r="J235" s="254"/>
      <c r="K235" s="253"/>
      <c r="L235" s="152"/>
      <c r="M235" s="157"/>
      <c r="T235" s="158"/>
      <c r="AT235" s="153"/>
      <c r="AU235" s="153"/>
      <c r="AY235" s="153"/>
    </row>
    <row r="236" spans="2:51" s="13" customFormat="1" ht="12">
      <c r="B236" s="152"/>
      <c r="C236" s="1"/>
      <c r="D236" s="145" t="s">
        <v>116</v>
      </c>
      <c r="E236" s="153" t="s">
        <v>18</v>
      </c>
      <c r="F236" s="154" t="s">
        <v>117</v>
      </c>
      <c r="H236" s="155">
        <f>H235</f>
        <v>70</v>
      </c>
      <c r="I236" s="142"/>
      <c r="J236" s="1"/>
      <c r="K236" s="1"/>
      <c r="L236" s="152"/>
      <c r="M236" s="157"/>
      <c r="T236" s="158"/>
      <c r="AT236" s="153"/>
      <c r="AU236" s="153"/>
      <c r="AY236" s="153"/>
    </row>
    <row r="237" spans="2:51" s="13" customFormat="1" ht="16.15" customHeight="1">
      <c r="B237" s="152"/>
      <c r="C237" s="165">
        <v>33</v>
      </c>
      <c r="D237" s="165" t="s">
        <v>126</v>
      </c>
      <c r="E237" s="258" t="s">
        <v>449</v>
      </c>
      <c r="F237" s="259" t="s">
        <v>456</v>
      </c>
      <c r="G237" s="260" t="s">
        <v>112</v>
      </c>
      <c r="H237" s="261">
        <f>H240</f>
        <v>77</v>
      </c>
      <c r="I237" s="262"/>
      <c r="J237" s="263">
        <f>ROUND(I237*H237,2)</f>
        <v>0</v>
      </c>
      <c r="K237" s="259" t="s">
        <v>113</v>
      </c>
      <c r="L237" s="152"/>
      <c r="M237" s="157"/>
      <c r="T237" s="158"/>
      <c r="AT237" s="153"/>
      <c r="AU237" s="153"/>
      <c r="AY237" s="153"/>
    </row>
    <row r="238" spans="2:51" s="13" customFormat="1" ht="12">
      <c r="B238" s="152"/>
      <c r="C238" s="12"/>
      <c r="D238" s="145" t="s">
        <v>116</v>
      </c>
      <c r="E238" s="146" t="s">
        <v>18</v>
      </c>
      <c r="F238" s="147">
        <v>70</v>
      </c>
      <c r="G238" s="12"/>
      <c r="H238" s="148">
        <f>F238</f>
        <v>70</v>
      </c>
      <c r="I238" s="149"/>
      <c r="J238" s="12"/>
      <c r="K238" s="12"/>
      <c r="L238" s="152"/>
      <c r="M238" s="157"/>
      <c r="T238" s="158"/>
      <c r="AT238" s="153"/>
      <c r="AU238" s="153"/>
      <c r="AY238" s="153"/>
    </row>
    <row r="239" spans="2:51" s="13" customFormat="1" ht="12">
      <c r="B239" s="152"/>
      <c r="D239" s="145" t="s">
        <v>116</v>
      </c>
      <c r="E239" s="153" t="s">
        <v>18</v>
      </c>
      <c r="F239" s="154" t="s">
        <v>117</v>
      </c>
      <c r="H239" s="155">
        <f>H238</f>
        <v>70</v>
      </c>
      <c r="I239" s="156"/>
      <c r="L239" s="152"/>
      <c r="M239" s="157"/>
      <c r="T239" s="158"/>
      <c r="AT239" s="153"/>
      <c r="AU239" s="153"/>
      <c r="AY239" s="153"/>
    </row>
    <row r="240" spans="2:51" s="13" customFormat="1" ht="12">
      <c r="B240" s="152"/>
      <c r="C240" s="12"/>
      <c r="D240" s="145" t="s">
        <v>116</v>
      </c>
      <c r="E240" s="12"/>
      <c r="F240" s="147" t="s">
        <v>457</v>
      </c>
      <c r="G240" s="12"/>
      <c r="H240" s="148">
        <f>70*1.1</f>
        <v>77</v>
      </c>
      <c r="I240" s="149"/>
      <c r="J240" s="12"/>
      <c r="K240" s="12"/>
      <c r="L240" s="152"/>
      <c r="M240" s="157"/>
      <c r="T240" s="158"/>
      <c r="AT240" s="153"/>
      <c r="AU240" s="153"/>
      <c r="AY240" s="153"/>
    </row>
    <row r="241" spans="2:51" s="13" customFormat="1" ht="16.15" customHeight="1">
      <c r="B241" s="152"/>
      <c r="C241" s="127">
        <v>34</v>
      </c>
      <c r="D241" s="127" t="s">
        <v>111</v>
      </c>
      <c r="E241" s="128" t="s">
        <v>450</v>
      </c>
      <c r="F241" s="129" t="s">
        <v>451</v>
      </c>
      <c r="G241" s="130" t="s">
        <v>452</v>
      </c>
      <c r="H241" s="131">
        <f>H243</f>
        <v>50</v>
      </c>
      <c r="I241" s="132"/>
      <c r="J241" s="133">
        <f>ROUND(I241*H241,2)</f>
        <v>0</v>
      </c>
      <c r="K241" s="129" t="s">
        <v>113</v>
      </c>
      <c r="L241" s="152"/>
      <c r="M241" s="157"/>
      <c r="T241" s="158"/>
      <c r="AT241" s="153"/>
      <c r="AU241" s="153"/>
      <c r="AY241" s="153"/>
    </row>
    <row r="242" spans="2:51" s="13" customFormat="1" ht="12">
      <c r="B242" s="152"/>
      <c r="C242" s="252"/>
      <c r="D242" s="145"/>
      <c r="E242" s="146"/>
      <c r="F242" s="147">
        <v>50</v>
      </c>
      <c r="G242" s="12"/>
      <c r="H242" s="148">
        <f>F242</f>
        <v>50</v>
      </c>
      <c r="I242" s="255"/>
      <c r="J242" s="254"/>
      <c r="K242" s="253"/>
      <c r="L242" s="152"/>
      <c r="M242" s="157"/>
      <c r="T242" s="158"/>
      <c r="AT242" s="153"/>
      <c r="AU242" s="153"/>
      <c r="AY242" s="153"/>
    </row>
    <row r="243" spans="2:51" s="13" customFormat="1" ht="12">
      <c r="B243" s="152"/>
      <c r="C243" s="252"/>
      <c r="D243" s="145" t="s">
        <v>116</v>
      </c>
      <c r="E243" s="153" t="s">
        <v>18</v>
      </c>
      <c r="F243" s="154" t="s">
        <v>117</v>
      </c>
      <c r="H243" s="155">
        <f>H242</f>
        <v>50</v>
      </c>
      <c r="I243" s="255"/>
      <c r="J243" s="254"/>
      <c r="K243" s="253"/>
      <c r="L243" s="152"/>
      <c r="M243" s="157"/>
      <c r="T243" s="158"/>
      <c r="AT243" s="153"/>
      <c r="AU243" s="153"/>
      <c r="AY243" s="153"/>
    </row>
    <row r="244" spans="2:51" s="13" customFormat="1" ht="16.15" customHeight="1">
      <c r="B244" s="152"/>
      <c r="C244" s="165">
        <v>35</v>
      </c>
      <c r="D244" s="165" t="s">
        <v>126</v>
      </c>
      <c r="E244" s="258" t="s">
        <v>453</v>
      </c>
      <c r="F244" s="259" t="s">
        <v>454</v>
      </c>
      <c r="G244" s="260" t="s">
        <v>452</v>
      </c>
      <c r="H244" s="261">
        <f>H247</f>
        <v>55.00000000000001</v>
      </c>
      <c r="I244" s="262"/>
      <c r="J244" s="263">
        <f>ROUND(I244*H244,2)</f>
        <v>0</v>
      </c>
      <c r="K244" s="259" t="s">
        <v>113</v>
      </c>
      <c r="L244" s="152"/>
      <c r="M244" s="157"/>
      <c r="T244" s="158"/>
      <c r="AT244" s="153"/>
      <c r="AU244" s="153"/>
      <c r="AY244" s="153"/>
    </row>
    <row r="245" spans="2:51" s="13" customFormat="1" ht="12">
      <c r="B245" s="152"/>
      <c r="C245" s="12"/>
      <c r="D245" s="145" t="s">
        <v>116</v>
      </c>
      <c r="E245" s="146" t="s">
        <v>18</v>
      </c>
      <c r="F245" s="147">
        <v>50</v>
      </c>
      <c r="G245" s="12"/>
      <c r="H245" s="148">
        <f>F245</f>
        <v>50</v>
      </c>
      <c r="I245" s="149"/>
      <c r="J245" s="12"/>
      <c r="K245" s="12"/>
      <c r="L245" s="152"/>
      <c r="M245" s="157"/>
      <c r="T245" s="158"/>
      <c r="AT245" s="153"/>
      <c r="AU245" s="153"/>
      <c r="AY245" s="153"/>
    </row>
    <row r="246" spans="2:51" s="13" customFormat="1" ht="12">
      <c r="B246" s="152"/>
      <c r="D246" s="145" t="s">
        <v>116</v>
      </c>
      <c r="E246" s="153" t="s">
        <v>18</v>
      </c>
      <c r="F246" s="154" t="s">
        <v>117</v>
      </c>
      <c r="H246" s="155">
        <f>H245</f>
        <v>50</v>
      </c>
      <c r="I246" s="156"/>
      <c r="L246" s="152"/>
      <c r="M246" s="157"/>
      <c r="T246" s="158"/>
      <c r="AT246" s="153"/>
      <c r="AU246" s="153"/>
      <c r="AY246" s="153"/>
    </row>
    <row r="247" spans="2:51" s="13" customFormat="1" ht="12">
      <c r="B247" s="152"/>
      <c r="C247" s="12"/>
      <c r="D247" s="145" t="s">
        <v>116</v>
      </c>
      <c r="E247" s="12"/>
      <c r="F247" s="147" t="s">
        <v>458</v>
      </c>
      <c r="G247" s="12"/>
      <c r="H247" s="148">
        <f>50*1.1</f>
        <v>55.00000000000001</v>
      </c>
      <c r="I247" s="149"/>
      <c r="J247" s="12"/>
      <c r="K247" s="12"/>
      <c r="L247" s="152"/>
      <c r="M247" s="157"/>
      <c r="T247" s="158"/>
      <c r="AT247" s="153"/>
      <c r="AU247" s="153"/>
      <c r="AY247" s="153"/>
    </row>
    <row r="248" spans="2:51" s="13" customFormat="1" ht="16.15" customHeight="1">
      <c r="B248" s="152"/>
      <c r="C248" s="127">
        <v>36</v>
      </c>
      <c r="D248" s="127" t="s">
        <v>111</v>
      </c>
      <c r="E248" s="128" t="s">
        <v>469</v>
      </c>
      <c r="F248" s="129" t="s">
        <v>468</v>
      </c>
      <c r="G248" s="130" t="s">
        <v>452</v>
      </c>
      <c r="H248" s="131">
        <f>H250</f>
        <v>35</v>
      </c>
      <c r="I248" s="132"/>
      <c r="J248" s="133">
        <f>ROUND(I248*H248,2)</f>
        <v>0</v>
      </c>
      <c r="K248" s="129" t="s">
        <v>113</v>
      </c>
      <c r="L248" s="152"/>
      <c r="M248" s="157"/>
      <c r="T248" s="158"/>
      <c r="AT248" s="153"/>
      <c r="AU248" s="153"/>
      <c r="AY248" s="153"/>
    </row>
    <row r="249" spans="2:51" s="13" customFormat="1" ht="12">
      <c r="B249" s="152"/>
      <c r="C249" s="252"/>
      <c r="D249" s="145"/>
      <c r="E249" s="146"/>
      <c r="F249" s="147">
        <v>35</v>
      </c>
      <c r="G249" s="12"/>
      <c r="H249" s="148">
        <f>F249</f>
        <v>35</v>
      </c>
      <c r="I249" s="255"/>
      <c r="J249" s="254"/>
      <c r="K249" s="253"/>
      <c r="L249" s="152"/>
      <c r="M249" s="157"/>
      <c r="T249" s="158"/>
      <c r="AT249" s="153"/>
      <c r="AU249" s="153"/>
      <c r="AY249" s="153"/>
    </row>
    <row r="250" spans="2:51" s="13" customFormat="1" ht="12">
      <c r="B250" s="152"/>
      <c r="C250" s="252"/>
      <c r="D250" s="145" t="s">
        <v>116</v>
      </c>
      <c r="E250" s="153" t="s">
        <v>18</v>
      </c>
      <c r="F250" s="154" t="s">
        <v>117</v>
      </c>
      <c r="H250" s="155">
        <f>H249</f>
        <v>35</v>
      </c>
      <c r="I250" s="255"/>
      <c r="J250" s="254"/>
      <c r="K250" s="253"/>
      <c r="L250" s="152"/>
      <c r="M250" s="157"/>
      <c r="T250" s="158"/>
      <c r="AT250" s="153"/>
      <c r="AU250" s="153"/>
      <c r="AY250" s="153"/>
    </row>
    <row r="251" spans="2:51" s="13" customFormat="1" ht="16.15" customHeight="1">
      <c r="B251" s="152"/>
      <c r="C251" s="165">
        <v>37</v>
      </c>
      <c r="D251" s="165" t="s">
        <v>126</v>
      </c>
      <c r="E251" s="258" t="s">
        <v>449</v>
      </c>
      <c r="F251" s="259" t="s">
        <v>462</v>
      </c>
      <c r="G251" s="260" t="s">
        <v>452</v>
      </c>
      <c r="H251" s="261">
        <f>H254</f>
        <v>38.5</v>
      </c>
      <c r="I251" s="262"/>
      <c r="J251" s="263">
        <f>ROUND(I251*H251,2)</f>
        <v>0</v>
      </c>
      <c r="K251" s="259" t="s">
        <v>113</v>
      </c>
      <c r="L251" s="152"/>
      <c r="M251" s="157"/>
      <c r="T251" s="158"/>
      <c r="AT251" s="153"/>
      <c r="AU251" s="153"/>
      <c r="AY251" s="153"/>
    </row>
    <row r="252" spans="2:51" s="13" customFormat="1" ht="12">
      <c r="B252" s="152"/>
      <c r="C252" s="12"/>
      <c r="D252" s="145" t="s">
        <v>116</v>
      </c>
      <c r="E252" s="146" t="s">
        <v>18</v>
      </c>
      <c r="F252" s="147">
        <v>35</v>
      </c>
      <c r="G252" s="12"/>
      <c r="H252" s="148">
        <f>F252</f>
        <v>35</v>
      </c>
      <c r="I252" s="149"/>
      <c r="J252" s="12"/>
      <c r="K252" s="12"/>
      <c r="L252" s="152"/>
      <c r="M252" s="157"/>
      <c r="T252" s="158"/>
      <c r="AT252" s="153"/>
      <c r="AU252" s="153"/>
      <c r="AY252" s="153"/>
    </row>
    <row r="253" spans="2:51" s="13" customFormat="1" ht="12">
      <c r="B253" s="152"/>
      <c r="D253" s="145" t="s">
        <v>116</v>
      </c>
      <c r="E253" s="153" t="s">
        <v>18</v>
      </c>
      <c r="F253" s="154" t="s">
        <v>117</v>
      </c>
      <c r="H253" s="155">
        <f>H252</f>
        <v>35</v>
      </c>
      <c r="I253" s="156"/>
      <c r="L253" s="152"/>
      <c r="M253" s="157"/>
      <c r="T253" s="158"/>
      <c r="AT253" s="153"/>
      <c r="AU253" s="153"/>
      <c r="AY253" s="153"/>
    </row>
    <row r="254" spans="2:51" s="13" customFormat="1" ht="12">
      <c r="B254" s="152"/>
      <c r="C254" s="12"/>
      <c r="D254" s="145" t="s">
        <v>116</v>
      </c>
      <c r="E254" s="12"/>
      <c r="F254" s="147" t="s">
        <v>461</v>
      </c>
      <c r="G254" s="12"/>
      <c r="H254" s="148">
        <f>H253*1.1</f>
        <v>38.5</v>
      </c>
      <c r="I254" s="149"/>
      <c r="J254" s="12"/>
      <c r="K254" s="12"/>
      <c r="L254" s="152"/>
      <c r="M254" s="157"/>
      <c r="T254" s="158"/>
      <c r="AT254" s="153"/>
      <c r="AU254" s="153"/>
      <c r="AY254" s="153"/>
    </row>
    <row r="255" spans="2:63" s="11" customFormat="1" ht="22.9" customHeight="1">
      <c r="B255" s="115"/>
      <c r="D255" s="116" t="s">
        <v>66</v>
      </c>
      <c r="E255" s="125" t="s">
        <v>127</v>
      </c>
      <c r="F255" s="125" t="s">
        <v>137</v>
      </c>
      <c r="I255" s="118"/>
      <c r="J255" s="126">
        <f>SUM(J256:J272)</f>
        <v>0</v>
      </c>
      <c r="L255" s="115"/>
      <c r="M255" s="120"/>
      <c r="P255" s="121">
        <f>SUM(P256:P272)</f>
        <v>0</v>
      </c>
      <c r="R255" s="121">
        <f>SUM(R256:R272)</f>
        <v>0</v>
      </c>
      <c r="T255" s="122">
        <f>SUM(T256:T272)</f>
        <v>0</v>
      </c>
      <c r="AR255" s="116" t="s">
        <v>75</v>
      </c>
      <c r="AT255" s="123" t="s">
        <v>66</v>
      </c>
      <c r="AU255" s="123" t="s">
        <v>75</v>
      </c>
      <c r="AY255" s="116" t="s">
        <v>109</v>
      </c>
      <c r="BK255" s="124">
        <f>SUM(BK256:BK272)</f>
        <v>0</v>
      </c>
    </row>
    <row r="256" spans="2:65" s="1" customFormat="1" ht="16.5" customHeight="1">
      <c r="B256" s="32"/>
      <c r="C256" s="127">
        <v>38</v>
      </c>
      <c r="D256" s="127" t="s">
        <v>111</v>
      </c>
      <c r="E256" s="128" t="s">
        <v>361</v>
      </c>
      <c r="F256" s="129" t="s">
        <v>494</v>
      </c>
      <c r="G256" s="130" t="s">
        <v>128</v>
      </c>
      <c r="H256" s="131">
        <v>1</v>
      </c>
      <c r="I256" s="132"/>
      <c r="J256" s="133">
        <f aca="true" t="shared" si="0" ref="J256:J264">ROUND(I256*H256,2)</f>
        <v>0</v>
      </c>
      <c r="K256" s="129" t="s">
        <v>18</v>
      </c>
      <c r="L256" s="32"/>
      <c r="M256" s="134" t="s">
        <v>18</v>
      </c>
      <c r="N256" s="135" t="s">
        <v>38</v>
      </c>
      <c r="P256" s="136">
        <f aca="true" t="shared" si="1" ref="P256:P260">O256*H256</f>
        <v>0</v>
      </c>
      <c r="Q256" s="136">
        <v>0</v>
      </c>
      <c r="R256" s="136">
        <f aca="true" t="shared" si="2" ref="R256:R260">Q256*H256</f>
        <v>0</v>
      </c>
      <c r="S256" s="136">
        <v>0</v>
      </c>
      <c r="T256" s="137">
        <f aca="true" t="shared" si="3" ref="T256:T260">S256*H256</f>
        <v>0</v>
      </c>
      <c r="AR256" s="138" t="s">
        <v>114</v>
      </c>
      <c r="AT256" s="138" t="s">
        <v>111</v>
      </c>
      <c r="AU256" s="138" t="s">
        <v>77</v>
      </c>
      <c r="AY256" s="17" t="s">
        <v>109</v>
      </c>
      <c r="BE256" s="139">
        <f aca="true" t="shared" si="4" ref="BE256:BE260">IF(N256="základní",J256,0)</f>
        <v>0</v>
      </c>
      <c r="BF256" s="139">
        <f aca="true" t="shared" si="5" ref="BF256:BF260">IF(N256="snížená",J256,0)</f>
        <v>0</v>
      </c>
      <c r="BG256" s="139">
        <f aca="true" t="shared" si="6" ref="BG256:BG260">IF(N256="zákl. přenesená",J256,0)</f>
        <v>0</v>
      </c>
      <c r="BH256" s="139">
        <f aca="true" t="shared" si="7" ref="BH256:BH260">IF(N256="sníž. přenesená",J256,0)</f>
        <v>0</v>
      </c>
      <c r="BI256" s="139">
        <f aca="true" t="shared" si="8" ref="BI256:BI260">IF(N256="nulová",J256,0)</f>
        <v>0</v>
      </c>
      <c r="BJ256" s="17" t="s">
        <v>75</v>
      </c>
      <c r="BK256" s="139">
        <f aca="true" t="shared" si="9" ref="BK256:BK272">ROUND(I256*H256,2)</f>
        <v>0</v>
      </c>
      <c r="BL256" s="17" t="s">
        <v>114</v>
      </c>
      <c r="BM256" s="138" t="s">
        <v>138</v>
      </c>
    </row>
    <row r="257" spans="2:65" s="1" customFormat="1" ht="16.5" customHeight="1">
      <c r="B257" s="32"/>
      <c r="C257" s="127">
        <v>39</v>
      </c>
      <c r="D257" s="127" t="s">
        <v>111</v>
      </c>
      <c r="E257" s="128" t="s">
        <v>362</v>
      </c>
      <c r="F257" s="129" t="s">
        <v>470</v>
      </c>
      <c r="G257" s="130" t="s">
        <v>128</v>
      </c>
      <c r="H257" s="131">
        <v>1</v>
      </c>
      <c r="I257" s="132"/>
      <c r="J257" s="133">
        <f t="shared" si="0"/>
        <v>0</v>
      </c>
      <c r="K257" s="129" t="s">
        <v>18</v>
      </c>
      <c r="L257" s="32"/>
      <c r="M257" s="134" t="s">
        <v>18</v>
      </c>
      <c r="N257" s="135" t="s">
        <v>38</v>
      </c>
      <c r="P257" s="136">
        <f t="shared" si="1"/>
        <v>0</v>
      </c>
      <c r="Q257" s="136">
        <v>0</v>
      </c>
      <c r="R257" s="136">
        <f t="shared" si="2"/>
        <v>0</v>
      </c>
      <c r="S257" s="136">
        <v>0</v>
      </c>
      <c r="T257" s="137">
        <f t="shared" si="3"/>
        <v>0</v>
      </c>
      <c r="AR257" s="138" t="s">
        <v>114</v>
      </c>
      <c r="AT257" s="138" t="s">
        <v>111</v>
      </c>
      <c r="AU257" s="138" t="s">
        <v>77</v>
      </c>
      <c r="AY257" s="17" t="s">
        <v>109</v>
      </c>
      <c r="BE257" s="139">
        <f t="shared" si="4"/>
        <v>0</v>
      </c>
      <c r="BF257" s="139">
        <f t="shared" si="5"/>
        <v>0</v>
      </c>
      <c r="BG257" s="139">
        <f t="shared" si="6"/>
        <v>0</v>
      </c>
      <c r="BH257" s="139">
        <f t="shared" si="7"/>
        <v>0</v>
      </c>
      <c r="BI257" s="139">
        <f t="shared" si="8"/>
        <v>0</v>
      </c>
      <c r="BJ257" s="17" t="s">
        <v>75</v>
      </c>
      <c r="BK257" s="139">
        <f t="shared" si="9"/>
        <v>0</v>
      </c>
      <c r="BL257" s="17" t="s">
        <v>114</v>
      </c>
      <c r="BM257" s="138" t="s">
        <v>139</v>
      </c>
    </row>
    <row r="258" spans="2:65" s="1" customFormat="1" ht="16.5" customHeight="1">
      <c r="B258" s="32"/>
      <c r="C258" s="127">
        <v>40</v>
      </c>
      <c r="D258" s="127" t="s">
        <v>111</v>
      </c>
      <c r="E258" s="128" t="s">
        <v>363</v>
      </c>
      <c r="F258" s="129" t="s">
        <v>471</v>
      </c>
      <c r="G258" s="130" t="s">
        <v>128</v>
      </c>
      <c r="H258" s="131">
        <v>1</v>
      </c>
      <c r="I258" s="132"/>
      <c r="J258" s="133">
        <f t="shared" si="0"/>
        <v>0</v>
      </c>
      <c r="K258" s="129" t="s">
        <v>18</v>
      </c>
      <c r="L258" s="32"/>
      <c r="M258" s="134" t="s">
        <v>18</v>
      </c>
      <c r="N258" s="135" t="s">
        <v>38</v>
      </c>
      <c r="P258" s="136">
        <f t="shared" si="1"/>
        <v>0</v>
      </c>
      <c r="Q258" s="136">
        <v>0</v>
      </c>
      <c r="R258" s="136">
        <f t="shared" si="2"/>
        <v>0</v>
      </c>
      <c r="S258" s="136">
        <v>0</v>
      </c>
      <c r="T258" s="137">
        <f t="shared" si="3"/>
        <v>0</v>
      </c>
      <c r="AR258" s="138" t="s">
        <v>114</v>
      </c>
      <c r="AT258" s="138" t="s">
        <v>111</v>
      </c>
      <c r="AU258" s="138" t="s">
        <v>77</v>
      </c>
      <c r="AY258" s="17" t="s">
        <v>109</v>
      </c>
      <c r="BE258" s="139">
        <f t="shared" si="4"/>
        <v>0</v>
      </c>
      <c r="BF258" s="139">
        <f t="shared" si="5"/>
        <v>0</v>
      </c>
      <c r="BG258" s="139">
        <f t="shared" si="6"/>
        <v>0</v>
      </c>
      <c r="BH258" s="139">
        <f t="shared" si="7"/>
        <v>0</v>
      </c>
      <c r="BI258" s="139">
        <f t="shared" si="8"/>
        <v>0</v>
      </c>
      <c r="BJ258" s="17" t="s">
        <v>75</v>
      </c>
      <c r="BK258" s="139">
        <f t="shared" si="9"/>
        <v>0</v>
      </c>
      <c r="BL258" s="17" t="s">
        <v>114</v>
      </c>
      <c r="BM258" s="138" t="s">
        <v>140</v>
      </c>
    </row>
    <row r="259" spans="2:65" s="1" customFormat="1" ht="16.5" customHeight="1">
      <c r="B259" s="32"/>
      <c r="C259" s="127">
        <v>41</v>
      </c>
      <c r="D259" s="127" t="s">
        <v>111</v>
      </c>
      <c r="E259" s="128" t="s">
        <v>364</v>
      </c>
      <c r="F259" s="129" t="s">
        <v>494</v>
      </c>
      <c r="G259" s="130" t="s">
        <v>128</v>
      </c>
      <c r="H259" s="131">
        <v>1</v>
      </c>
      <c r="I259" s="132"/>
      <c r="J259" s="133">
        <f t="shared" si="0"/>
        <v>0</v>
      </c>
      <c r="K259" s="129" t="s">
        <v>18</v>
      </c>
      <c r="L259" s="32"/>
      <c r="M259" s="134" t="s">
        <v>18</v>
      </c>
      <c r="N259" s="135" t="s">
        <v>38</v>
      </c>
      <c r="P259" s="136">
        <f t="shared" si="1"/>
        <v>0</v>
      </c>
      <c r="Q259" s="136">
        <v>0</v>
      </c>
      <c r="R259" s="136">
        <f t="shared" si="2"/>
        <v>0</v>
      </c>
      <c r="S259" s="136">
        <v>0</v>
      </c>
      <c r="T259" s="137">
        <f t="shared" si="3"/>
        <v>0</v>
      </c>
      <c r="AR259" s="138" t="s">
        <v>114</v>
      </c>
      <c r="AT259" s="138" t="s">
        <v>111</v>
      </c>
      <c r="AU259" s="138" t="s">
        <v>77</v>
      </c>
      <c r="AY259" s="17" t="s">
        <v>109</v>
      </c>
      <c r="BE259" s="139">
        <f t="shared" si="4"/>
        <v>0</v>
      </c>
      <c r="BF259" s="139">
        <f t="shared" si="5"/>
        <v>0</v>
      </c>
      <c r="BG259" s="139">
        <f t="shared" si="6"/>
        <v>0</v>
      </c>
      <c r="BH259" s="139">
        <f t="shared" si="7"/>
        <v>0</v>
      </c>
      <c r="BI259" s="139">
        <f t="shared" si="8"/>
        <v>0</v>
      </c>
      <c r="BJ259" s="17" t="s">
        <v>75</v>
      </c>
      <c r="BK259" s="139">
        <f t="shared" si="9"/>
        <v>0</v>
      </c>
      <c r="BL259" s="17" t="s">
        <v>114</v>
      </c>
      <c r="BM259" s="138" t="s">
        <v>141</v>
      </c>
    </row>
    <row r="260" spans="2:65" s="1" customFormat="1" ht="16.5" customHeight="1">
      <c r="B260" s="32"/>
      <c r="C260" s="127">
        <v>42</v>
      </c>
      <c r="D260" s="127" t="s">
        <v>111</v>
      </c>
      <c r="E260" s="128" t="s">
        <v>365</v>
      </c>
      <c r="F260" s="129" t="s">
        <v>472</v>
      </c>
      <c r="G260" s="130" t="s">
        <v>128</v>
      </c>
      <c r="H260" s="131">
        <v>1</v>
      </c>
      <c r="I260" s="132"/>
      <c r="J260" s="133">
        <f t="shared" si="0"/>
        <v>0</v>
      </c>
      <c r="K260" s="129" t="s">
        <v>18</v>
      </c>
      <c r="L260" s="32"/>
      <c r="M260" s="134" t="s">
        <v>18</v>
      </c>
      <c r="N260" s="135" t="s">
        <v>38</v>
      </c>
      <c r="P260" s="136">
        <f t="shared" si="1"/>
        <v>0</v>
      </c>
      <c r="Q260" s="136">
        <v>0</v>
      </c>
      <c r="R260" s="136">
        <f t="shared" si="2"/>
        <v>0</v>
      </c>
      <c r="S260" s="136">
        <v>0</v>
      </c>
      <c r="T260" s="137">
        <f t="shared" si="3"/>
        <v>0</v>
      </c>
      <c r="AR260" s="138" t="s">
        <v>114</v>
      </c>
      <c r="AT260" s="138" t="s">
        <v>111</v>
      </c>
      <c r="AU260" s="138" t="s">
        <v>77</v>
      </c>
      <c r="AY260" s="17" t="s">
        <v>109</v>
      </c>
      <c r="BE260" s="139">
        <f t="shared" si="4"/>
        <v>0</v>
      </c>
      <c r="BF260" s="139">
        <f t="shared" si="5"/>
        <v>0</v>
      </c>
      <c r="BG260" s="139">
        <f t="shared" si="6"/>
        <v>0</v>
      </c>
      <c r="BH260" s="139">
        <f t="shared" si="7"/>
        <v>0</v>
      </c>
      <c r="BI260" s="139">
        <f t="shared" si="8"/>
        <v>0</v>
      </c>
      <c r="BJ260" s="17" t="s">
        <v>75</v>
      </c>
      <c r="BK260" s="139">
        <f t="shared" si="9"/>
        <v>0</v>
      </c>
      <c r="BL260" s="17" t="s">
        <v>114</v>
      </c>
      <c r="BM260" s="138" t="s">
        <v>142</v>
      </c>
    </row>
    <row r="261" spans="2:65" s="1" customFormat="1" ht="16.15" customHeight="1">
      <c r="B261" s="32"/>
      <c r="C261" s="127">
        <v>43</v>
      </c>
      <c r="D261" s="127" t="s">
        <v>111</v>
      </c>
      <c r="E261" s="128" t="s">
        <v>416</v>
      </c>
      <c r="F261" s="129" t="s">
        <v>473</v>
      </c>
      <c r="G261" s="130" t="s">
        <v>128</v>
      </c>
      <c r="H261" s="131">
        <v>1</v>
      </c>
      <c r="I261" s="132"/>
      <c r="J261" s="133">
        <f t="shared" si="0"/>
        <v>0</v>
      </c>
      <c r="K261" s="129"/>
      <c r="L261" s="32"/>
      <c r="M261" s="134"/>
      <c r="N261" s="135"/>
      <c r="P261" s="136"/>
      <c r="Q261" s="136"/>
      <c r="R261" s="136"/>
      <c r="S261" s="136"/>
      <c r="T261" s="137"/>
      <c r="AR261" s="138"/>
      <c r="AT261" s="138"/>
      <c r="AU261" s="138"/>
      <c r="AY261" s="17"/>
      <c r="BE261" s="139"/>
      <c r="BF261" s="139"/>
      <c r="BG261" s="139"/>
      <c r="BH261" s="139"/>
      <c r="BI261" s="139"/>
      <c r="BJ261" s="17"/>
      <c r="BK261" s="139">
        <f t="shared" si="9"/>
        <v>0</v>
      </c>
      <c r="BL261" s="17"/>
      <c r="BM261" s="138"/>
    </row>
    <row r="262" spans="2:65" s="1" customFormat="1" ht="16.5" customHeight="1">
      <c r="B262" s="32"/>
      <c r="C262" s="127">
        <v>44</v>
      </c>
      <c r="D262" s="127" t="s">
        <v>111</v>
      </c>
      <c r="E262" s="128" t="s">
        <v>371</v>
      </c>
      <c r="F262" s="129" t="s">
        <v>475</v>
      </c>
      <c r="G262" s="130" t="s">
        <v>128</v>
      </c>
      <c r="H262" s="131">
        <v>8</v>
      </c>
      <c r="I262" s="132"/>
      <c r="J262" s="133">
        <f t="shared" si="0"/>
        <v>0</v>
      </c>
      <c r="K262" s="129"/>
      <c r="L262" s="32"/>
      <c r="M262" s="134"/>
      <c r="N262" s="135"/>
      <c r="P262" s="136"/>
      <c r="Q262" s="136"/>
      <c r="R262" s="136"/>
      <c r="S262" s="136"/>
      <c r="T262" s="137"/>
      <c r="AR262" s="138"/>
      <c r="AT262" s="138"/>
      <c r="AU262" s="138"/>
      <c r="AY262" s="17"/>
      <c r="BE262" s="139"/>
      <c r="BF262" s="139"/>
      <c r="BG262" s="139"/>
      <c r="BH262" s="139"/>
      <c r="BI262" s="139"/>
      <c r="BJ262" s="17"/>
      <c r="BK262" s="139">
        <f t="shared" si="9"/>
        <v>0</v>
      </c>
      <c r="BL262" s="17"/>
      <c r="BM262" s="138"/>
    </row>
    <row r="263" spans="2:65" s="1" customFormat="1" ht="16.5" customHeight="1">
      <c r="B263" s="32"/>
      <c r="C263" s="127">
        <v>45</v>
      </c>
      <c r="D263" s="127" t="s">
        <v>111</v>
      </c>
      <c r="E263" s="128" t="s">
        <v>372</v>
      </c>
      <c r="F263" s="129" t="s">
        <v>474</v>
      </c>
      <c r="G263" s="130" t="s">
        <v>128</v>
      </c>
      <c r="H263" s="131">
        <v>1</v>
      </c>
      <c r="I263" s="132"/>
      <c r="J263" s="133">
        <f t="shared" si="0"/>
        <v>0</v>
      </c>
      <c r="K263" s="129"/>
      <c r="L263" s="32"/>
      <c r="M263" s="134"/>
      <c r="N263" s="135"/>
      <c r="P263" s="136"/>
      <c r="Q263" s="136"/>
      <c r="R263" s="136"/>
      <c r="S263" s="136"/>
      <c r="T263" s="137"/>
      <c r="AR263" s="138"/>
      <c r="AT263" s="138"/>
      <c r="AU263" s="138"/>
      <c r="AY263" s="17"/>
      <c r="BE263" s="139"/>
      <c r="BF263" s="139"/>
      <c r="BG263" s="139"/>
      <c r="BH263" s="139"/>
      <c r="BI263" s="139"/>
      <c r="BJ263" s="17"/>
      <c r="BK263" s="139">
        <f t="shared" si="9"/>
        <v>0</v>
      </c>
      <c r="BL263" s="17"/>
      <c r="BM263" s="138"/>
    </row>
    <row r="264" spans="2:65" s="1" customFormat="1" ht="16.15" customHeight="1">
      <c r="B264" s="32"/>
      <c r="C264" s="127">
        <v>46</v>
      </c>
      <c r="D264" s="127" t="s">
        <v>111</v>
      </c>
      <c r="E264" s="128" t="s">
        <v>478</v>
      </c>
      <c r="F264" s="129" t="s">
        <v>476</v>
      </c>
      <c r="G264" s="130" t="s">
        <v>128</v>
      </c>
      <c r="H264" s="131">
        <v>1</v>
      </c>
      <c r="I264" s="132"/>
      <c r="J264" s="133">
        <f t="shared" si="0"/>
        <v>0</v>
      </c>
      <c r="K264" s="129"/>
      <c r="L264" s="32"/>
      <c r="M264" s="134"/>
      <c r="N264" s="135"/>
      <c r="P264" s="136"/>
      <c r="Q264" s="136"/>
      <c r="R264" s="136"/>
      <c r="S264" s="136"/>
      <c r="T264" s="137"/>
      <c r="AR264" s="138"/>
      <c r="AT264" s="138"/>
      <c r="AU264" s="138"/>
      <c r="AY264" s="17"/>
      <c r="BE264" s="139"/>
      <c r="BF264" s="139"/>
      <c r="BG264" s="139"/>
      <c r="BH264" s="139"/>
      <c r="BI264" s="139"/>
      <c r="BJ264" s="17"/>
      <c r="BK264" s="139">
        <f t="shared" si="9"/>
        <v>0</v>
      </c>
      <c r="BL264" s="17"/>
      <c r="BM264" s="138"/>
    </row>
    <row r="265" spans="2:65" s="1" customFormat="1" ht="22.15" customHeight="1">
      <c r="B265" s="32"/>
      <c r="C265" s="127">
        <v>47</v>
      </c>
      <c r="D265" s="127" t="s">
        <v>111</v>
      </c>
      <c r="E265" s="128" t="s">
        <v>479</v>
      </c>
      <c r="F265" s="129" t="s">
        <v>477</v>
      </c>
      <c r="G265" s="130" t="s">
        <v>128</v>
      </c>
      <c r="H265" s="131">
        <v>1</v>
      </c>
      <c r="I265" s="132"/>
      <c r="J265" s="133">
        <f aca="true" t="shared" si="10" ref="J265:J267">ROUND(I265*H265,2)</f>
        <v>0</v>
      </c>
      <c r="K265" s="129" t="s">
        <v>18</v>
      </c>
      <c r="L265" s="32"/>
      <c r="M265" s="134"/>
      <c r="N265" s="135"/>
      <c r="P265" s="136"/>
      <c r="Q265" s="136"/>
      <c r="R265" s="136"/>
      <c r="S265" s="136"/>
      <c r="T265" s="137"/>
      <c r="AR265" s="138"/>
      <c r="AT265" s="138"/>
      <c r="AU265" s="138"/>
      <c r="AY265" s="17"/>
      <c r="BE265" s="139"/>
      <c r="BF265" s="139"/>
      <c r="BG265" s="139"/>
      <c r="BH265" s="139"/>
      <c r="BI265" s="139"/>
      <c r="BJ265" s="17"/>
      <c r="BK265" s="139">
        <f t="shared" si="9"/>
        <v>0</v>
      </c>
      <c r="BL265" s="17"/>
      <c r="BM265" s="138"/>
    </row>
    <row r="266" spans="2:65" s="1" customFormat="1" ht="16.9" customHeight="1">
      <c r="B266" s="32"/>
      <c r="C266" s="127">
        <v>48</v>
      </c>
      <c r="D266" s="127" t="s">
        <v>111</v>
      </c>
      <c r="E266" s="128" t="s">
        <v>486</v>
      </c>
      <c r="F266" s="129" t="s">
        <v>485</v>
      </c>
      <c r="G266" s="130" t="s">
        <v>128</v>
      </c>
      <c r="H266" s="131">
        <v>1</v>
      </c>
      <c r="I266" s="132"/>
      <c r="J266" s="133">
        <f t="shared" si="10"/>
        <v>0</v>
      </c>
      <c r="K266" s="129"/>
      <c r="L266" s="32"/>
      <c r="M266" s="134"/>
      <c r="N266" s="135"/>
      <c r="P266" s="136"/>
      <c r="Q266" s="136"/>
      <c r="R266" s="136"/>
      <c r="S266" s="136"/>
      <c r="T266" s="137"/>
      <c r="AR266" s="138"/>
      <c r="AT266" s="138"/>
      <c r="AU266" s="138"/>
      <c r="AY266" s="17"/>
      <c r="BE266" s="139"/>
      <c r="BF266" s="139"/>
      <c r="BG266" s="139"/>
      <c r="BH266" s="139"/>
      <c r="BI266" s="139"/>
      <c r="BJ266" s="17"/>
      <c r="BK266" s="139">
        <f t="shared" si="9"/>
        <v>0</v>
      </c>
      <c r="BL266" s="17"/>
      <c r="BM266" s="138"/>
    </row>
    <row r="267" spans="2:65" s="1" customFormat="1" ht="16.9" customHeight="1">
      <c r="B267" s="32"/>
      <c r="C267" s="127">
        <v>49</v>
      </c>
      <c r="D267" s="127" t="s">
        <v>111</v>
      </c>
      <c r="E267" s="128" t="s">
        <v>487</v>
      </c>
      <c r="F267" s="129" t="s">
        <v>488</v>
      </c>
      <c r="G267" s="130" t="s">
        <v>128</v>
      </c>
      <c r="H267" s="131">
        <v>1</v>
      </c>
      <c r="I267" s="132"/>
      <c r="J267" s="133">
        <f t="shared" si="10"/>
        <v>0</v>
      </c>
      <c r="K267" s="129"/>
      <c r="L267" s="32"/>
      <c r="M267" s="134"/>
      <c r="N267" s="135"/>
      <c r="P267" s="136"/>
      <c r="Q267" s="136"/>
      <c r="R267" s="136"/>
      <c r="S267" s="136"/>
      <c r="T267" s="137"/>
      <c r="AR267" s="138"/>
      <c r="AT267" s="138"/>
      <c r="AU267" s="138"/>
      <c r="AY267" s="17"/>
      <c r="BE267" s="139"/>
      <c r="BF267" s="139"/>
      <c r="BG267" s="139"/>
      <c r="BH267" s="139"/>
      <c r="BI267" s="139"/>
      <c r="BJ267" s="17"/>
      <c r="BK267" s="139">
        <f t="shared" si="9"/>
        <v>0</v>
      </c>
      <c r="BL267" s="17"/>
      <c r="BM267" s="138"/>
    </row>
    <row r="268" spans="2:65" s="1" customFormat="1" ht="16.9" customHeight="1">
      <c r="B268" s="32"/>
      <c r="C268" s="127">
        <v>50</v>
      </c>
      <c r="D268" s="127" t="s">
        <v>111</v>
      </c>
      <c r="E268" s="128" t="s">
        <v>489</v>
      </c>
      <c r="F268" s="129" t="s">
        <v>480</v>
      </c>
      <c r="G268" s="130" t="s">
        <v>452</v>
      </c>
      <c r="H268" s="131">
        <v>14</v>
      </c>
      <c r="I268" s="132"/>
      <c r="J268" s="133">
        <f aca="true" t="shared" si="11" ref="J268">ROUND(I268*H268,2)</f>
        <v>0</v>
      </c>
      <c r="K268" s="129"/>
      <c r="L268" s="32"/>
      <c r="M268" s="134"/>
      <c r="N268" s="135"/>
      <c r="P268" s="136"/>
      <c r="Q268" s="136"/>
      <c r="R268" s="136"/>
      <c r="S268" s="136"/>
      <c r="T268" s="137"/>
      <c r="AR268" s="138"/>
      <c r="AT268" s="138"/>
      <c r="AU268" s="138"/>
      <c r="AY268" s="17"/>
      <c r="BE268" s="139"/>
      <c r="BF268" s="139"/>
      <c r="BG268" s="139"/>
      <c r="BH268" s="139"/>
      <c r="BI268" s="139"/>
      <c r="BJ268" s="17"/>
      <c r="BK268" s="139">
        <f t="shared" si="9"/>
        <v>0</v>
      </c>
      <c r="BL268" s="17"/>
      <c r="BM268" s="138"/>
    </row>
    <row r="269" spans="2:65" s="1" customFormat="1" ht="16.5" customHeight="1">
      <c r="B269" s="32"/>
      <c r="C269" s="127">
        <v>51</v>
      </c>
      <c r="D269" s="127" t="s">
        <v>111</v>
      </c>
      <c r="E269" s="128" t="s">
        <v>490</v>
      </c>
      <c r="F269" s="129" t="s">
        <v>481</v>
      </c>
      <c r="G269" s="130" t="s">
        <v>452</v>
      </c>
      <c r="H269" s="131">
        <v>73</v>
      </c>
      <c r="I269" s="132"/>
      <c r="J269" s="133">
        <f aca="true" t="shared" si="12" ref="J269:J272">ROUND(I269*H269,2)</f>
        <v>0</v>
      </c>
      <c r="K269" s="129"/>
      <c r="L269" s="32"/>
      <c r="M269" s="134"/>
      <c r="N269" s="135"/>
      <c r="P269" s="136"/>
      <c r="Q269" s="136"/>
      <c r="R269" s="136"/>
      <c r="S269" s="136"/>
      <c r="T269" s="137"/>
      <c r="AR269" s="138"/>
      <c r="AT269" s="138"/>
      <c r="AU269" s="138"/>
      <c r="AY269" s="17"/>
      <c r="BE269" s="139"/>
      <c r="BF269" s="139"/>
      <c r="BG269" s="139"/>
      <c r="BH269" s="139"/>
      <c r="BI269" s="139"/>
      <c r="BJ269" s="17"/>
      <c r="BK269" s="139">
        <f t="shared" si="9"/>
        <v>0</v>
      </c>
      <c r="BL269" s="17"/>
      <c r="BM269" s="138"/>
    </row>
    <row r="270" spans="2:65" s="1" customFormat="1" ht="16.5" customHeight="1">
      <c r="B270" s="32"/>
      <c r="C270" s="127">
        <v>52</v>
      </c>
      <c r="D270" s="127" t="s">
        <v>111</v>
      </c>
      <c r="E270" s="128" t="s">
        <v>491</v>
      </c>
      <c r="F270" s="129" t="s">
        <v>482</v>
      </c>
      <c r="G270" s="130" t="s">
        <v>452</v>
      </c>
      <c r="H270" s="131">
        <v>73</v>
      </c>
      <c r="I270" s="132"/>
      <c r="J270" s="133">
        <f t="shared" si="12"/>
        <v>0</v>
      </c>
      <c r="K270" s="129"/>
      <c r="L270" s="32"/>
      <c r="M270" s="134"/>
      <c r="N270" s="135"/>
      <c r="P270" s="136"/>
      <c r="Q270" s="136"/>
      <c r="R270" s="136"/>
      <c r="S270" s="136"/>
      <c r="T270" s="137"/>
      <c r="AR270" s="138"/>
      <c r="AT270" s="138"/>
      <c r="AU270" s="138"/>
      <c r="AY270" s="17"/>
      <c r="BE270" s="139"/>
      <c r="BF270" s="139"/>
      <c r="BG270" s="139"/>
      <c r="BH270" s="139"/>
      <c r="BI270" s="139"/>
      <c r="BJ270" s="17"/>
      <c r="BK270" s="139">
        <f t="shared" si="9"/>
        <v>0</v>
      </c>
      <c r="BL270" s="17"/>
      <c r="BM270" s="138"/>
    </row>
    <row r="271" spans="2:65" s="1" customFormat="1" ht="16.5" customHeight="1">
      <c r="B271" s="32"/>
      <c r="C271" s="127">
        <v>53</v>
      </c>
      <c r="D271" s="127" t="s">
        <v>111</v>
      </c>
      <c r="E271" s="128" t="s">
        <v>492</v>
      </c>
      <c r="F271" s="129" t="s">
        <v>483</v>
      </c>
      <c r="G271" s="130" t="s">
        <v>128</v>
      </c>
      <c r="H271" s="131">
        <v>1</v>
      </c>
      <c r="I271" s="132"/>
      <c r="J271" s="133">
        <f t="shared" si="12"/>
        <v>0</v>
      </c>
      <c r="K271" s="129"/>
      <c r="L271" s="32"/>
      <c r="M271" s="134"/>
      <c r="N271" s="135"/>
      <c r="P271" s="136"/>
      <c r="Q271" s="136"/>
      <c r="R271" s="136"/>
      <c r="S271" s="136"/>
      <c r="T271" s="137"/>
      <c r="AR271" s="138"/>
      <c r="AT271" s="138"/>
      <c r="AU271" s="138"/>
      <c r="AY271" s="17"/>
      <c r="BE271" s="139"/>
      <c r="BF271" s="139"/>
      <c r="BG271" s="139"/>
      <c r="BH271" s="139"/>
      <c r="BI271" s="139"/>
      <c r="BJ271" s="17"/>
      <c r="BK271" s="139">
        <f t="shared" si="9"/>
        <v>0</v>
      </c>
      <c r="BL271" s="17"/>
      <c r="BM271" s="138"/>
    </row>
    <row r="272" spans="2:65" s="1" customFormat="1" ht="16.5" customHeight="1">
      <c r="B272" s="32"/>
      <c r="C272" s="127">
        <v>54</v>
      </c>
      <c r="D272" s="127" t="s">
        <v>111</v>
      </c>
      <c r="E272" s="128" t="s">
        <v>493</v>
      </c>
      <c r="F272" s="129" t="s">
        <v>484</v>
      </c>
      <c r="G272" s="130" t="s">
        <v>128</v>
      </c>
      <c r="H272" s="131">
        <v>1</v>
      </c>
      <c r="I272" s="132"/>
      <c r="J272" s="133">
        <f t="shared" si="12"/>
        <v>0</v>
      </c>
      <c r="K272" s="129"/>
      <c r="L272" s="32"/>
      <c r="M272" s="134"/>
      <c r="N272" s="135"/>
      <c r="P272" s="136"/>
      <c r="Q272" s="136"/>
      <c r="R272" s="136"/>
      <c r="S272" s="136"/>
      <c r="T272" s="137"/>
      <c r="AR272" s="138"/>
      <c r="AT272" s="138"/>
      <c r="AU272" s="138"/>
      <c r="AY272" s="17"/>
      <c r="BE272" s="139"/>
      <c r="BF272" s="139"/>
      <c r="BG272" s="139"/>
      <c r="BH272" s="139"/>
      <c r="BI272" s="139"/>
      <c r="BJ272" s="17"/>
      <c r="BK272" s="139">
        <f t="shared" si="9"/>
        <v>0</v>
      </c>
      <c r="BL272" s="17"/>
      <c r="BM272" s="138"/>
    </row>
    <row r="273" spans="2:63" s="11" customFormat="1" ht="22.9" customHeight="1">
      <c r="B273" s="115"/>
      <c r="D273" s="116" t="s">
        <v>66</v>
      </c>
      <c r="E273" s="125" t="s">
        <v>143</v>
      </c>
      <c r="F273" s="125" t="s">
        <v>144</v>
      </c>
      <c r="I273" s="118"/>
      <c r="J273" s="126">
        <f>J274</f>
        <v>0</v>
      </c>
      <c r="L273" s="115"/>
      <c r="M273" s="120"/>
      <c r="P273" s="121">
        <f>SUM(P274:P275)</f>
        <v>0</v>
      </c>
      <c r="R273" s="121">
        <f>SUM(R274:R275)</f>
        <v>0</v>
      </c>
      <c r="T273" s="122">
        <f>SUM(T274:T275)</f>
        <v>0</v>
      </c>
      <c r="AR273" s="116" t="s">
        <v>75</v>
      </c>
      <c r="AT273" s="123" t="s">
        <v>66</v>
      </c>
      <c r="AU273" s="123" t="s">
        <v>75</v>
      </c>
      <c r="AY273" s="116" t="s">
        <v>109</v>
      </c>
      <c r="BK273" s="124">
        <f>SUM(BK274:BK275)</f>
        <v>0</v>
      </c>
    </row>
    <row r="274" spans="2:65" s="1" customFormat="1" ht="16.5" customHeight="1">
      <c r="B274" s="32"/>
      <c r="C274" s="127">
        <v>55</v>
      </c>
      <c r="D274" s="127" t="s">
        <v>111</v>
      </c>
      <c r="E274" s="128" t="s">
        <v>145</v>
      </c>
      <c r="F274" s="129" t="s">
        <v>377</v>
      </c>
      <c r="G274" s="130" t="s">
        <v>135</v>
      </c>
      <c r="H274" s="131">
        <v>1</v>
      </c>
      <c r="I274" s="132"/>
      <c r="J274" s="133">
        <f>ROUND(I274*H274,2)</f>
        <v>0</v>
      </c>
      <c r="K274" s="129" t="s">
        <v>113</v>
      </c>
      <c r="L274" s="32"/>
      <c r="M274" s="134" t="s">
        <v>18</v>
      </c>
      <c r="N274" s="135" t="s">
        <v>38</v>
      </c>
      <c r="P274" s="136">
        <f>O274*H274</f>
        <v>0</v>
      </c>
      <c r="Q274" s="136">
        <v>0</v>
      </c>
      <c r="R274" s="136">
        <f>Q274*H274</f>
        <v>0</v>
      </c>
      <c r="S274" s="136">
        <v>0</v>
      </c>
      <c r="T274" s="137">
        <f>S274*H274</f>
        <v>0</v>
      </c>
      <c r="AR274" s="138" t="s">
        <v>114</v>
      </c>
      <c r="AT274" s="138" t="s">
        <v>111</v>
      </c>
      <c r="AU274" s="138" t="s">
        <v>77</v>
      </c>
      <c r="AY274" s="17" t="s">
        <v>109</v>
      </c>
      <c r="BE274" s="139">
        <f>IF(N274="základní",J274,0)</f>
        <v>0</v>
      </c>
      <c r="BF274" s="139">
        <f>IF(N274="snížená",J274,0)</f>
        <v>0</v>
      </c>
      <c r="BG274" s="139">
        <f>IF(N274="zákl. přenesená",J274,0)</f>
        <v>0</v>
      </c>
      <c r="BH274" s="139">
        <f>IF(N274="sníž. přenesená",J274,0)</f>
        <v>0</v>
      </c>
      <c r="BI274" s="139">
        <f>IF(N274="nulová",J274,0)</f>
        <v>0</v>
      </c>
      <c r="BJ274" s="17" t="s">
        <v>75</v>
      </c>
      <c r="BK274" s="139">
        <f>ROUND(I274*H274,2)</f>
        <v>0</v>
      </c>
      <c r="BL274" s="17" t="s">
        <v>114</v>
      </c>
      <c r="BM274" s="138" t="s">
        <v>147</v>
      </c>
    </row>
    <row r="275" spans="2:47" s="1" customFormat="1" ht="12">
      <c r="B275" s="32"/>
      <c r="D275" s="140"/>
      <c r="F275" s="141"/>
      <c r="I275" s="142"/>
      <c r="L275" s="32"/>
      <c r="M275" s="166"/>
      <c r="N275" s="167"/>
      <c r="O275" s="167"/>
      <c r="P275" s="167"/>
      <c r="Q275" s="167"/>
      <c r="R275" s="167"/>
      <c r="S275" s="167"/>
      <c r="T275" s="168"/>
      <c r="AT275" s="17" t="s">
        <v>115</v>
      </c>
      <c r="AU275" s="17" t="s">
        <v>77</v>
      </c>
    </row>
    <row r="276" spans="2:12" s="1" customFormat="1" ht="6.95" customHeight="1">
      <c r="B276" s="41"/>
      <c r="C276" s="42"/>
      <c r="D276" s="42"/>
      <c r="E276" s="42"/>
      <c r="F276" s="42"/>
      <c r="G276" s="42"/>
      <c r="H276" s="42"/>
      <c r="I276" s="42"/>
      <c r="J276" s="42"/>
      <c r="K276" s="42"/>
      <c r="L276" s="32"/>
    </row>
  </sheetData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9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42187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7" t="s">
        <v>80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77</v>
      </c>
    </row>
    <row r="4" spans="2:46" ht="24.95" customHeight="1">
      <c r="B4" s="20"/>
      <c r="D4" s="21" t="s">
        <v>81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2" t="str">
        <f>'Rekapitulace stavby'!K6</f>
        <v>Dětské hřiště Chomutov - ul. Karolíny Světlé SV24_010a</v>
      </c>
      <c r="F7" s="303"/>
      <c r="G7" s="303"/>
      <c r="H7" s="303"/>
      <c r="L7" s="20"/>
    </row>
    <row r="8" spans="2:12" s="1" customFormat="1" ht="12" customHeight="1">
      <c r="B8" s="32"/>
      <c r="D8" s="27" t="s">
        <v>82</v>
      </c>
      <c r="L8" s="32"/>
    </row>
    <row r="9" spans="2:12" s="1" customFormat="1" ht="16.5" customHeight="1">
      <c r="B9" s="32"/>
      <c r="E9" s="274" t="s">
        <v>148</v>
      </c>
      <c r="F9" s="301"/>
      <c r="G9" s="301"/>
      <c r="H9" s="301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17</v>
      </c>
      <c r="F11" s="25" t="s">
        <v>18</v>
      </c>
      <c r="I11" s="27" t="s">
        <v>19</v>
      </c>
      <c r="J11" s="25" t="s">
        <v>18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49">
        <f>'Rekapitulace stavby'!AN8</f>
        <v>0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 xml:space="preserve"> </v>
      </c>
      <c r="I15" s="27" t="s">
        <v>25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4" t="str">
        <f>'Rekapitulace stavby'!E14</f>
        <v>Vyplň údaj</v>
      </c>
      <c r="F18" s="293"/>
      <c r="G18" s="293"/>
      <c r="H18" s="293"/>
      <c r="I18" s="27" t="s">
        <v>25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24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25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30</v>
      </c>
      <c r="I23" s="27" t="s">
        <v>24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31</v>
      </c>
      <c r="L26" s="32"/>
    </row>
    <row r="27" spans="2:12" s="7" customFormat="1" ht="16.5" customHeight="1">
      <c r="B27" s="86"/>
      <c r="E27" s="297" t="s">
        <v>18</v>
      </c>
      <c r="F27" s="297"/>
      <c r="G27" s="297"/>
      <c r="H27" s="297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33</v>
      </c>
      <c r="J30" s="63">
        <f>ROUND(J81,2)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35</v>
      </c>
      <c r="I32" s="35" t="s">
        <v>34</v>
      </c>
      <c r="J32" s="35" t="s">
        <v>36</v>
      </c>
      <c r="L32" s="32"/>
    </row>
    <row r="33" spans="2:12" s="1" customFormat="1" ht="14.45" customHeight="1">
      <c r="B33" s="32"/>
      <c r="D33" s="52" t="s">
        <v>37</v>
      </c>
      <c r="E33" s="27" t="s">
        <v>38</v>
      </c>
      <c r="F33" s="88">
        <f>ROUND((SUM(BE81:BE88)),2)</f>
        <v>0</v>
      </c>
      <c r="I33" s="89">
        <v>0.21</v>
      </c>
      <c r="J33" s="88">
        <f>F33*0.21</f>
        <v>0</v>
      </c>
      <c r="L33" s="32"/>
    </row>
    <row r="34" spans="2:12" s="1" customFormat="1" ht="14.45" customHeight="1">
      <c r="B34" s="32"/>
      <c r="E34" s="27" t="s">
        <v>39</v>
      </c>
      <c r="F34" s="88">
        <f>ROUND((SUM(BF81:BF88)),2)</f>
        <v>0</v>
      </c>
      <c r="I34" s="89">
        <v>0.15</v>
      </c>
      <c r="J34" s="88">
        <f>ROUND(((SUM(BF81:BF88))*I34),2)</f>
        <v>0</v>
      </c>
      <c r="L34" s="32"/>
    </row>
    <row r="35" spans="2:12" s="1" customFormat="1" ht="14.45" customHeight="1" hidden="1">
      <c r="B35" s="32"/>
      <c r="E35" s="27" t="s">
        <v>40</v>
      </c>
      <c r="F35" s="88">
        <f>ROUND((SUM(BG81:BG88)),2)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41</v>
      </c>
      <c r="F36" s="88">
        <f>ROUND((SUM(BH81:BH88)),2)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42</v>
      </c>
      <c r="F37" s="88">
        <f>ROUND((SUM(BI81:BI88)),2)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43</v>
      </c>
      <c r="E39" s="54"/>
      <c r="F39" s="54"/>
      <c r="G39" s="92" t="s">
        <v>44</v>
      </c>
      <c r="H39" s="93" t="s">
        <v>45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84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2" t="str">
        <f>E7</f>
        <v>Dětské hřiště Chomutov - ul. Karolíny Světlé SV24_010a</v>
      </c>
      <c r="F48" s="303"/>
      <c r="G48" s="303"/>
      <c r="H48" s="303"/>
      <c r="L48" s="32"/>
    </row>
    <row r="49" spans="2:12" s="1" customFormat="1" ht="12" customHeight="1">
      <c r="B49" s="32"/>
      <c r="C49" s="27" t="s">
        <v>82</v>
      </c>
      <c r="L49" s="32"/>
    </row>
    <row r="50" spans="2:12" s="1" customFormat="1" ht="16.5" customHeight="1">
      <c r="B50" s="32"/>
      <c r="E50" s="274" t="str">
        <f>E9</f>
        <v>02 - VRN</v>
      </c>
      <c r="F50" s="301"/>
      <c r="G50" s="301"/>
      <c r="H50" s="301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20</v>
      </c>
      <c r="F52" s="25" t="str">
        <f>F12</f>
        <v xml:space="preserve"> </v>
      </c>
      <c r="I52" s="27" t="s">
        <v>22</v>
      </c>
      <c r="J52" s="49">
        <f>IF(J12="","",J12)</f>
        <v>0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23</v>
      </c>
      <c r="F54" s="25" t="str">
        <f>E15</f>
        <v xml:space="preserve"> </v>
      </c>
      <c r="I54" s="27" t="s">
        <v>28</v>
      </c>
      <c r="J54" s="30" t="str">
        <f>E21</f>
        <v xml:space="preserve"> </v>
      </c>
      <c r="L54" s="32"/>
    </row>
    <row r="55" spans="2:12" s="1" customFormat="1" ht="15.2" customHeight="1">
      <c r="B55" s="32"/>
      <c r="C55" s="27" t="s">
        <v>26</v>
      </c>
      <c r="F55" s="25" t="str">
        <f>IF(E18="","",E18)</f>
        <v>Vyplň údaj</v>
      </c>
      <c r="I55" s="27" t="s">
        <v>30</v>
      </c>
      <c r="J55" s="30" t="str">
        <f>E24</f>
        <v xml:space="preserve"> 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85</v>
      </c>
      <c r="D57" s="90"/>
      <c r="E57" s="90"/>
      <c r="F57" s="90"/>
      <c r="G57" s="90"/>
      <c r="H57" s="90"/>
      <c r="I57" s="90"/>
      <c r="J57" s="97" t="s">
        <v>86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65</v>
      </c>
      <c r="J59" s="63">
        <f>J81</f>
        <v>0</v>
      </c>
      <c r="L59" s="32"/>
      <c r="AU59" s="17" t="s">
        <v>87</v>
      </c>
    </row>
    <row r="60" spans="2:12" s="8" customFormat="1" ht="24.95" customHeight="1">
      <c r="B60" s="99"/>
      <c r="D60" s="100" t="s">
        <v>149</v>
      </c>
      <c r="E60" s="101"/>
      <c r="F60" s="101"/>
      <c r="G60" s="101"/>
      <c r="H60" s="101"/>
      <c r="I60" s="101"/>
      <c r="J60" s="102">
        <f>J82</f>
        <v>0</v>
      </c>
      <c r="L60" s="99"/>
    </row>
    <row r="61" spans="2:12" s="8" customFormat="1" ht="24.95" customHeight="1">
      <c r="B61" s="99"/>
      <c r="D61" s="100" t="s">
        <v>150</v>
      </c>
      <c r="E61" s="101"/>
      <c r="F61" s="101"/>
      <c r="G61" s="101"/>
      <c r="H61" s="101"/>
      <c r="I61" s="101"/>
      <c r="J61" s="102">
        <f>J85</f>
        <v>0</v>
      </c>
      <c r="L61" s="99"/>
    </row>
    <row r="62" spans="2:12" s="1" customFormat="1" ht="21.75" customHeight="1">
      <c r="B62" s="32"/>
      <c r="L62" s="32"/>
    </row>
    <row r="63" spans="2:12" s="1" customFormat="1" ht="6.9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32"/>
    </row>
    <row r="67" spans="2:12" s="1" customFormat="1" ht="6.95" customHeight="1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32"/>
    </row>
    <row r="68" spans="2:12" s="1" customFormat="1" ht="24.95" customHeight="1">
      <c r="B68" s="32"/>
      <c r="C68" s="21" t="s">
        <v>94</v>
      </c>
      <c r="L68" s="32"/>
    </row>
    <row r="69" spans="2:12" s="1" customFormat="1" ht="6.95" customHeight="1">
      <c r="B69" s="32"/>
      <c r="L69" s="32"/>
    </row>
    <row r="70" spans="2:12" s="1" customFormat="1" ht="12" customHeight="1">
      <c r="B70" s="32"/>
      <c r="C70" s="27" t="s">
        <v>16</v>
      </c>
      <c r="L70" s="32"/>
    </row>
    <row r="71" spans="2:12" s="1" customFormat="1" ht="16.5" customHeight="1">
      <c r="B71" s="32"/>
      <c r="E71" s="302" t="str">
        <f>E7</f>
        <v>Dětské hřiště Chomutov - ul. Karolíny Světlé SV24_010a</v>
      </c>
      <c r="F71" s="303"/>
      <c r="G71" s="303"/>
      <c r="H71" s="303"/>
      <c r="L71" s="32"/>
    </row>
    <row r="72" spans="2:12" s="1" customFormat="1" ht="12" customHeight="1">
      <c r="B72" s="32"/>
      <c r="C72" s="27" t="s">
        <v>82</v>
      </c>
      <c r="L72" s="32"/>
    </row>
    <row r="73" spans="2:12" s="1" customFormat="1" ht="16.5" customHeight="1">
      <c r="B73" s="32"/>
      <c r="E73" s="274" t="str">
        <f>E9</f>
        <v>02 - VRN</v>
      </c>
      <c r="F73" s="301"/>
      <c r="G73" s="301"/>
      <c r="H73" s="301"/>
      <c r="L73" s="32"/>
    </row>
    <row r="74" spans="2:12" s="1" customFormat="1" ht="6.95" customHeight="1">
      <c r="B74" s="32"/>
      <c r="L74" s="32"/>
    </row>
    <row r="75" spans="2:12" s="1" customFormat="1" ht="12" customHeight="1">
      <c r="B75" s="32"/>
      <c r="C75" s="27" t="s">
        <v>20</v>
      </c>
      <c r="F75" s="25" t="str">
        <f>F12</f>
        <v xml:space="preserve"> </v>
      </c>
      <c r="I75" s="27" t="s">
        <v>22</v>
      </c>
      <c r="J75" s="49">
        <f>IF(J12="","",J12)</f>
        <v>0</v>
      </c>
      <c r="L75" s="32"/>
    </row>
    <row r="76" spans="2:12" s="1" customFormat="1" ht="6.95" customHeight="1">
      <c r="B76" s="32"/>
      <c r="L76" s="32"/>
    </row>
    <row r="77" spans="2:12" s="1" customFormat="1" ht="15.2" customHeight="1">
      <c r="B77" s="32"/>
      <c r="C77" s="27" t="s">
        <v>23</v>
      </c>
      <c r="F77" s="25" t="str">
        <f>E15</f>
        <v xml:space="preserve"> </v>
      </c>
      <c r="I77" s="27" t="s">
        <v>28</v>
      </c>
      <c r="J77" s="30" t="str">
        <f>E21</f>
        <v xml:space="preserve"> </v>
      </c>
      <c r="L77" s="32"/>
    </row>
    <row r="78" spans="2:12" s="1" customFormat="1" ht="15.2" customHeight="1">
      <c r="B78" s="32"/>
      <c r="C78" s="27" t="s">
        <v>26</v>
      </c>
      <c r="F78" s="25" t="str">
        <f>IF(E18="","",E18)</f>
        <v>Vyplň údaj</v>
      </c>
      <c r="I78" s="27" t="s">
        <v>30</v>
      </c>
      <c r="J78" s="30" t="str">
        <f>E24</f>
        <v xml:space="preserve"> </v>
      </c>
      <c r="L78" s="32"/>
    </row>
    <row r="79" spans="2:12" s="1" customFormat="1" ht="10.35" customHeight="1">
      <c r="B79" s="32"/>
      <c r="L79" s="32"/>
    </row>
    <row r="80" spans="2:20" s="10" customFormat="1" ht="29.25" customHeight="1">
      <c r="B80" s="107"/>
      <c r="C80" s="108" t="s">
        <v>95</v>
      </c>
      <c r="D80" s="109" t="s">
        <v>52</v>
      </c>
      <c r="E80" s="109" t="s">
        <v>48</v>
      </c>
      <c r="F80" s="109" t="s">
        <v>49</v>
      </c>
      <c r="G80" s="109" t="s">
        <v>96</v>
      </c>
      <c r="H80" s="109" t="s">
        <v>97</v>
      </c>
      <c r="I80" s="109" t="s">
        <v>98</v>
      </c>
      <c r="J80" s="109" t="s">
        <v>86</v>
      </c>
      <c r="K80" s="110" t="s">
        <v>99</v>
      </c>
      <c r="L80" s="107"/>
      <c r="M80" s="56" t="s">
        <v>18</v>
      </c>
      <c r="N80" s="57" t="s">
        <v>37</v>
      </c>
      <c r="O80" s="57" t="s">
        <v>100</v>
      </c>
      <c r="P80" s="57" t="s">
        <v>101</v>
      </c>
      <c r="Q80" s="57" t="s">
        <v>102</v>
      </c>
      <c r="R80" s="57" t="s">
        <v>103</v>
      </c>
      <c r="S80" s="57" t="s">
        <v>104</v>
      </c>
      <c r="T80" s="58" t="s">
        <v>105</v>
      </c>
    </row>
    <row r="81" spans="2:63" s="1" customFormat="1" ht="22.9" customHeight="1">
      <c r="B81" s="32"/>
      <c r="C81" s="61" t="s">
        <v>106</v>
      </c>
      <c r="J81" s="111">
        <f>BK81</f>
        <v>0</v>
      </c>
      <c r="L81" s="32"/>
      <c r="M81" s="59"/>
      <c r="N81" s="50"/>
      <c r="O81" s="50"/>
      <c r="P81" s="112">
        <f>P82+P85</f>
        <v>0</v>
      </c>
      <c r="Q81" s="50"/>
      <c r="R81" s="112">
        <f>R82+R85</f>
        <v>0</v>
      </c>
      <c r="S81" s="50"/>
      <c r="T81" s="113">
        <f>T82+T85</f>
        <v>0</v>
      </c>
      <c r="AT81" s="17" t="s">
        <v>66</v>
      </c>
      <c r="AU81" s="17" t="s">
        <v>87</v>
      </c>
      <c r="BK81" s="114">
        <f>BK82+BK85</f>
        <v>0</v>
      </c>
    </row>
    <row r="82" spans="2:63" s="11" customFormat="1" ht="25.9" customHeight="1">
      <c r="B82" s="115"/>
      <c r="D82" s="116" t="s">
        <v>66</v>
      </c>
      <c r="E82" s="117" t="s">
        <v>151</v>
      </c>
      <c r="F82" s="117" t="s">
        <v>152</v>
      </c>
      <c r="I82" s="118"/>
      <c r="J82" s="119">
        <f>BK82</f>
        <v>0</v>
      </c>
      <c r="L82" s="115"/>
      <c r="M82" s="120"/>
      <c r="P82" s="121">
        <f>SUM(P83:P84)</f>
        <v>0</v>
      </c>
      <c r="R82" s="121">
        <f>SUM(R83:R84)</f>
        <v>0</v>
      </c>
      <c r="T82" s="122">
        <f>SUM(T83:T84)</f>
        <v>0</v>
      </c>
      <c r="AR82" s="116" t="s">
        <v>75</v>
      </c>
      <c r="AT82" s="123" t="s">
        <v>66</v>
      </c>
      <c r="AU82" s="123" t="s">
        <v>67</v>
      </c>
      <c r="AY82" s="116" t="s">
        <v>109</v>
      </c>
      <c r="BK82" s="124">
        <f>SUM(BK83:BK84)</f>
        <v>0</v>
      </c>
    </row>
    <row r="83" spans="2:65" s="1" customFormat="1" ht="16.5" customHeight="1">
      <c r="B83" s="32"/>
      <c r="C83" s="127">
        <v>1</v>
      </c>
      <c r="D83" s="127" t="s">
        <v>111</v>
      </c>
      <c r="E83" s="128" t="s">
        <v>153</v>
      </c>
      <c r="F83" s="129" t="s">
        <v>154</v>
      </c>
      <c r="G83" s="130" t="s">
        <v>135</v>
      </c>
      <c r="H83" s="131">
        <v>1</v>
      </c>
      <c r="I83" s="132"/>
      <c r="J83" s="133">
        <f aca="true" t="shared" si="0" ref="J83:J84">ROUND(I83*H83,2)</f>
        <v>0</v>
      </c>
      <c r="K83" s="129" t="s">
        <v>18</v>
      </c>
      <c r="L83" s="32"/>
      <c r="M83" s="134" t="s">
        <v>18</v>
      </c>
      <c r="N83" s="135" t="s">
        <v>38</v>
      </c>
      <c r="P83" s="136">
        <f aca="true" t="shared" si="1" ref="P83:P84">O83*H83</f>
        <v>0</v>
      </c>
      <c r="Q83" s="136">
        <v>0</v>
      </c>
      <c r="R83" s="136">
        <f aca="true" t="shared" si="2" ref="R83:R84">Q83*H83</f>
        <v>0</v>
      </c>
      <c r="S83" s="136">
        <v>0</v>
      </c>
      <c r="T83" s="137">
        <f aca="true" t="shared" si="3" ref="T83:T84">S83*H83</f>
        <v>0</v>
      </c>
      <c r="AR83" s="138" t="s">
        <v>114</v>
      </c>
      <c r="AT83" s="138" t="s">
        <v>111</v>
      </c>
      <c r="AU83" s="138" t="s">
        <v>75</v>
      </c>
      <c r="AY83" s="17" t="s">
        <v>109</v>
      </c>
      <c r="BE83" s="139">
        <f aca="true" t="shared" si="4" ref="BE83:BE84">IF(N83="základní",J83,0)</f>
        <v>0</v>
      </c>
      <c r="BF83" s="139">
        <f aca="true" t="shared" si="5" ref="BF83:BF84">IF(N83="snížená",J83,0)</f>
        <v>0</v>
      </c>
      <c r="BG83" s="139">
        <f aca="true" t="shared" si="6" ref="BG83:BG84">IF(N83="zákl. přenesená",J83,0)</f>
        <v>0</v>
      </c>
      <c r="BH83" s="139">
        <f aca="true" t="shared" si="7" ref="BH83:BH84">IF(N83="sníž. přenesená",J83,0)</f>
        <v>0</v>
      </c>
      <c r="BI83" s="139">
        <f aca="true" t="shared" si="8" ref="BI83:BI84">IF(N83="nulová",J83,0)</f>
        <v>0</v>
      </c>
      <c r="BJ83" s="17" t="s">
        <v>75</v>
      </c>
      <c r="BK83" s="139">
        <f aca="true" t="shared" si="9" ref="BK83:BK84">ROUND(I83*H83,2)</f>
        <v>0</v>
      </c>
      <c r="BL83" s="17" t="s">
        <v>114</v>
      </c>
      <c r="BM83" s="138" t="s">
        <v>155</v>
      </c>
    </row>
    <row r="84" spans="2:65" s="1" customFormat="1" ht="16.5" customHeight="1">
      <c r="B84" s="32"/>
      <c r="C84" s="127">
        <v>2</v>
      </c>
      <c r="D84" s="127" t="s">
        <v>111</v>
      </c>
      <c r="E84" s="128" t="s">
        <v>156</v>
      </c>
      <c r="F84" s="129" t="s">
        <v>157</v>
      </c>
      <c r="G84" s="130" t="s">
        <v>135</v>
      </c>
      <c r="H84" s="131">
        <v>1</v>
      </c>
      <c r="I84" s="132"/>
      <c r="J84" s="133">
        <f t="shared" si="0"/>
        <v>0</v>
      </c>
      <c r="K84" s="129" t="s">
        <v>18</v>
      </c>
      <c r="L84" s="32"/>
      <c r="M84" s="134" t="s">
        <v>18</v>
      </c>
      <c r="N84" s="135" t="s">
        <v>38</v>
      </c>
      <c r="P84" s="136">
        <f t="shared" si="1"/>
        <v>0</v>
      </c>
      <c r="Q84" s="136">
        <v>0</v>
      </c>
      <c r="R84" s="136">
        <f t="shared" si="2"/>
        <v>0</v>
      </c>
      <c r="S84" s="136">
        <v>0</v>
      </c>
      <c r="T84" s="137">
        <f t="shared" si="3"/>
        <v>0</v>
      </c>
      <c r="AR84" s="138" t="s">
        <v>114</v>
      </c>
      <c r="AT84" s="138" t="s">
        <v>111</v>
      </c>
      <c r="AU84" s="138" t="s">
        <v>75</v>
      </c>
      <c r="AY84" s="17" t="s">
        <v>109</v>
      </c>
      <c r="BE84" s="139">
        <f t="shared" si="4"/>
        <v>0</v>
      </c>
      <c r="BF84" s="139">
        <f t="shared" si="5"/>
        <v>0</v>
      </c>
      <c r="BG84" s="139">
        <f t="shared" si="6"/>
        <v>0</v>
      </c>
      <c r="BH84" s="139">
        <f t="shared" si="7"/>
        <v>0</v>
      </c>
      <c r="BI84" s="139">
        <f t="shared" si="8"/>
        <v>0</v>
      </c>
      <c r="BJ84" s="17" t="s">
        <v>75</v>
      </c>
      <c r="BK84" s="139">
        <f t="shared" si="9"/>
        <v>0</v>
      </c>
      <c r="BL84" s="17" t="s">
        <v>114</v>
      </c>
      <c r="BM84" s="138" t="s">
        <v>158</v>
      </c>
    </row>
    <row r="85" spans="2:63" s="11" customFormat="1" ht="25.9" customHeight="1">
      <c r="B85" s="115"/>
      <c r="D85" s="116" t="s">
        <v>66</v>
      </c>
      <c r="E85" s="117" t="s">
        <v>159</v>
      </c>
      <c r="F85" s="117" t="s">
        <v>160</v>
      </c>
      <c r="I85" s="118"/>
      <c r="J85" s="119">
        <f>BK85</f>
        <v>0</v>
      </c>
      <c r="L85" s="115"/>
      <c r="M85" s="120"/>
      <c r="P85" s="121">
        <f>SUM(P86:P88)</f>
        <v>0</v>
      </c>
      <c r="R85" s="121">
        <f>SUM(R86:R88)</f>
        <v>0</v>
      </c>
      <c r="T85" s="122">
        <f>SUM(T86:T88)</f>
        <v>0</v>
      </c>
      <c r="AR85" s="116" t="s">
        <v>75</v>
      </c>
      <c r="AT85" s="123" t="s">
        <v>66</v>
      </c>
      <c r="AU85" s="123" t="s">
        <v>67</v>
      </c>
      <c r="AY85" s="116" t="s">
        <v>109</v>
      </c>
      <c r="BK85" s="124">
        <f>SUM(BK86:BK88)</f>
        <v>0</v>
      </c>
    </row>
    <row r="86" spans="2:65" s="1" customFormat="1" ht="16.5" customHeight="1">
      <c r="B86" s="32"/>
      <c r="C86" s="127">
        <v>3</v>
      </c>
      <c r="D86" s="127" t="s">
        <v>111</v>
      </c>
      <c r="E86" s="128" t="s">
        <v>161</v>
      </c>
      <c r="F86" s="129" t="s">
        <v>162</v>
      </c>
      <c r="G86" s="130" t="s">
        <v>163</v>
      </c>
      <c r="H86" s="131">
        <v>1</v>
      </c>
      <c r="I86" s="132"/>
      <c r="J86" s="133">
        <f>ROUND(I86*H86,2)</f>
        <v>0</v>
      </c>
      <c r="K86" s="129" t="s">
        <v>18</v>
      </c>
      <c r="L86" s="32"/>
      <c r="M86" s="134" t="s">
        <v>18</v>
      </c>
      <c r="N86" s="135" t="s">
        <v>38</v>
      </c>
      <c r="P86" s="136">
        <f>O86*H86</f>
        <v>0</v>
      </c>
      <c r="Q86" s="136">
        <v>0</v>
      </c>
      <c r="R86" s="136">
        <f>Q86*H86</f>
        <v>0</v>
      </c>
      <c r="S86" s="136">
        <v>0</v>
      </c>
      <c r="T86" s="137">
        <f>S86*H86</f>
        <v>0</v>
      </c>
      <c r="AR86" s="138" t="s">
        <v>114</v>
      </c>
      <c r="AT86" s="138" t="s">
        <v>111</v>
      </c>
      <c r="AU86" s="138" t="s">
        <v>75</v>
      </c>
      <c r="AY86" s="17" t="s">
        <v>109</v>
      </c>
      <c r="BE86" s="139">
        <f>IF(N86="základní",J86,0)</f>
        <v>0</v>
      </c>
      <c r="BF86" s="139">
        <f>IF(N86="snížená",J86,0)</f>
        <v>0</v>
      </c>
      <c r="BG86" s="139">
        <f>IF(N86="zákl. přenesená",J86,0)</f>
        <v>0</v>
      </c>
      <c r="BH86" s="139">
        <f>IF(N86="sníž. přenesená",J86,0)</f>
        <v>0</v>
      </c>
      <c r="BI86" s="139">
        <f>IF(N86="nulová",J86,0)</f>
        <v>0</v>
      </c>
      <c r="BJ86" s="17" t="s">
        <v>75</v>
      </c>
      <c r="BK86" s="139">
        <f>ROUND(I86*H86,2)</f>
        <v>0</v>
      </c>
      <c r="BL86" s="17" t="s">
        <v>114</v>
      </c>
      <c r="BM86" s="138" t="s">
        <v>164</v>
      </c>
    </row>
    <row r="87" spans="2:65" s="1" customFormat="1" ht="16.5" customHeight="1">
      <c r="B87" s="32"/>
      <c r="C87" s="127">
        <v>4</v>
      </c>
      <c r="D87" s="127" t="s">
        <v>111</v>
      </c>
      <c r="E87" s="128" t="s">
        <v>165</v>
      </c>
      <c r="F87" s="129" t="s">
        <v>166</v>
      </c>
      <c r="G87" s="130" t="s">
        <v>163</v>
      </c>
      <c r="H87" s="131">
        <v>1</v>
      </c>
      <c r="I87" s="132"/>
      <c r="J87" s="133">
        <f>ROUND(I87*H87,2)</f>
        <v>0</v>
      </c>
      <c r="K87" s="129" t="s">
        <v>18</v>
      </c>
      <c r="L87" s="32"/>
      <c r="M87" s="134" t="s">
        <v>18</v>
      </c>
      <c r="N87" s="135" t="s">
        <v>38</v>
      </c>
      <c r="P87" s="136">
        <f>O87*H87</f>
        <v>0</v>
      </c>
      <c r="Q87" s="136">
        <v>0</v>
      </c>
      <c r="R87" s="136">
        <f>Q87*H87</f>
        <v>0</v>
      </c>
      <c r="S87" s="136">
        <v>0</v>
      </c>
      <c r="T87" s="137">
        <f>S87*H87</f>
        <v>0</v>
      </c>
      <c r="AR87" s="138" t="s">
        <v>114</v>
      </c>
      <c r="AT87" s="138" t="s">
        <v>111</v>
      </c>
      <c r="AU87" s="138" t="s">
        <v>75</v>
      </c>
      <c r="AY87" s="17" t="s">
        <v>109</v>
      </c>
      <c r="BE87" s="139">
        <f>IF(N87="základní",J87,0)</f>
        <v>0</v>
      </c>
      <c r="BF87" s="139">
        <f>IF(N87="snížená",J87,0)</f>
        <v>0</v>
      </c>
      <c r="BG87" s="139">
        <f>IF(N87="zákl. přenesená",J87,0)</f>
        <v>0</v>
      </c>
      <c r="BH87" s="139">
        <f>IF(N87="sníž. přenesená",J87,0)</f>
        <v>0</v>
      </c>
      <c r="BI87" s="139">
        <f>IF(N87="nulová",J87,0)</f>
        <v>0</v>
      </c>
      <c r="BJ87" s="17" t="s">
        <v>75</v>
      </c>
      <c r="BK87" s="139">
        <f>ROUND(I87*H87,2)</f>
        <v>0</v>
      </c>
      <c r="BL87" s="17" t="s">
        <v>114</v>
      </c>
      <c r="BM87" s="138" t="s">
        <v>167</v>
      </c>
    </row>
    <row r="88" spans="2:65" s="1" customFormat="1" ht="16.5" customHeight="1">
      <c r="B88" s="32"/>
      <c r="C88" s="127">
        <v>5</v>
      </c>
      <c r="D88" s="127" t="s">
        <v>111</v>
      </c>
      <c r="E88" s="128" t="s">
        <v>168</v>
      </c>
      <c r="F88" s="129" t="s">
        <v>169</v>
      </c>
      <c r="G88" s="130" t="s">
        <v>163</v>
      </c>
      <c r="H88" s="131">
        <v>1</v>
      </c>
      <c r="I88" s="132"/>
      <c r="J88" s="133">
        <f>ROUND(I88*H88,2)</f>
        <v>0</v>
      </c>
      <c r="K88" s="129" t="s">
        <v>18</v>
      </c>
      <c r="L88" s="32"/>
      <c r="M88" s="169" t="s">
        <v>18</v>
      </c>
      <c r="N88" s="170" t="s">
        <v>38</v>
      </c>
      <c r="O88" s="167"/>
      <c r="P88" s="171">
        <f>O88*H88</f>
        <v>0</v>
      </c>
      <c r="Q88" s="171">
        <v>0</v>
      </c>
      <c r="R88" s="171">
        <f>Q88*H88</f>
        <v>0</v>
      </c>
      <c r="S88" s="171">
        <v>0</v>
      </c>
      <c r="T88" s="172">
        <f>S88*H88</f>
        <v>0</v>
      </c>
      <c r="AR88" s="138" t="s">
        <v>114</v>
      </c>
      <c r="AT88" s="138" t="s">
        <v>111</v>
      </c>
      <c r="AU88" s="138" t="s">
        <v>75</v>
      </c>
      <c r="AY88" s="17" t="s">
        <v>109</v>
      </c>
      <c r="BE88" s="139">
        <f>IF(N88="základní",J88,0)</f>
        <v>0</v>
      </c>
      <c r="BF88" s="139">
        <f>IF(N88="snížená",J88,0)</f>
        <v>0</v>
      </c>
      <c r="BG88" s="139">
        <f>IF(N88="zákl. přenesená",J88,0)</f>
        <v>0</v>
      </c>
      <c r="BH88" s="139">
        <f>IF(N88="sníž. přenesená",J88,0)</f>
        <v>0</v>
      </c>
      <c r="BI88" s="139">
        <f>IF(N88="nulová",J88,0)</f>
        <v>0</v>
      </c>
      <c r="BJ88" s="17" t="s">
        <v>75</v>
      </c>
      <c r="BK88" s="139">
        <f>ROUND(I88*H88,2)</f>
        <v>0</v>
      </c>
      <c r="BL88" s="17" t="s">
        <v>114</v>
      </c>
      <c r="BM88" s="138" t="s">
        <v>170</v>
      </c>
    </row>
    <row r="89" spans="2:12" s="1" customFormat="1" ht="6.95" customHeight="1"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32"/>
    </row>
  </sheetData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225">
      <selection activeCell="F22" sqref="F22:J22"/>
    </sheetView>
  </sheetViews>
  <sheetFormatPr defaultColWidth="9.140625" defaultRowHeight="12"/>
  <cols>
    <col min="1" max="1" width="8.28125" style="173" customWidth="1"/>
    <col min="2" max="2" width="1.7109375" style="173" customWidth="1"/>
    <col min="3" max="4" width="5.00390625" style="173" customWidth="1"/>
    <col min="5" max="5" width="11.421875" style="173" customWidth="1"/>
    <col min="6" max="6" width="9.140625" style="173" customWidth="1"/>
    <col min="7" max="7" width="5.00390625" style="173" customWidth="1"/>
    <col min="8" max="8" width="77.8515625" style="173" customWidth="1"/>
    <col min="9" max="10" width="20.00390625" style="173" customWidth="1"/>
    <col min="11" max="11" width="1.7109375" style="173" customWidth="1"/>
  </cols>
  <sheetData>
    <row r="1" ht="37.5" customHeight="1"/>
    <row r="2" spans="2:11" ht="7.5" customHeight="1">
      <c r="B2" s="174"/>
      <c r="C2" s="175"/>
      <c r="D2" s="175"/>
      <c r="E2" s="175"/>
      <c r="F2" s="175"/>
      <c r="G2" s="175"/>
      <c r="H2" s="175"/>
      <c r="I2" s="175"/>
      <c r="J2" s="175"/>
      <c r="K2" s="176"/>
    </row>
    <row r="3" spans="2:11" s="15" customFormat="1" ht="45" customHeight="1">
      <c r="B3" s="177"/>
      <c r="C3" s="306" t="s">
        <v>171</v>
      </c>
      <c r="D3" s="306"/>
      <c r="E3" s="306"/>
      <c r="F3" s="306"/>
      <c r="G3" s="306"/>
      <c r="H3" s="306"/>
      <c r="I3" s="306"/>
      <c r="J3" s="306"/>
      <c r="K3" s="178"/>
    </row>
    <row r="4" spans="2:11" ht="25.5" customHeight="1">
      <c r="B4" s="179"/>
      <c r="C4" s="307" t="s">
        <v>172</v>
      </c>
      <c r="D4" s="307"/>
      <c r="E4" s="307"/>
      <c r="F4" s="307"/>
      <c r="G4" s="307"/>
      <c r="H4" s="307"/>
      <c r="I4" s="307"/>
      <c r="J4" s="307"/>
      <c r="K4" s="180"/>
    </row>
    <row r="5" spans="2:11" ht="5.25" customHeight="1">
      <c r="B5" s="179"/>
      <c r="C5" s="181"/>
      <c r="D5" s="181"/>
      <c r="E5" s="181"/>
      <c r="F5" s="181"/>
      <c r="G5" s="181"/>
      <c r="H5" s="181"/>
      <c r="I5" s="181"/>
      <c r="J5" s="181"/>
      <c r="K5" s="180"/>
    </row>
    <row r="6" spans="2:11" ht="15" customHeight="1">
      <c r="B6" s="179"/>
      <c r="C6" s="305" t="s">
        <v>173</v>
      </c>
      <c r="D6" s="305"/>
      <c r="E6" s="305"/>
      <c r="F6" s="305"/>
      <c r="G6" s="305"/>
      <c r="H6" s="305"/>
      <c r="I6" s="305"/>
      <c r="J6" s="305"/>
      <c r="K6" s="180"/>
    </row>
    <row r="7" spans="2:11" ht="15" customHeight="1">
      <c r="B7" s="183"/>
      <c r="C7" s="305" t="s">
        <v>174</v>
      </c>
      <c r="D7" s="305"/>
      <c r="E7" s="305"/>
      <c r="F7" s="305"/>
      <c r="G7" s="305"/>
      <c r="H7" s="305"/>
      <c r="I7" s="305"/>
      <c r="J7" s="305"/>
      <c r="K7" s="180"/>
    </row>
    <row r="8" spans="2:11" ht="12.75" customHeight="1">
      <c r="B8" s="183"/>
      <c r="C8" s="182"/>
      <c r="D8" s="182"/>
      <c r="E8" s="182"/>
      <c r="F8" s="182"/>
      <c r="G8" s="182"/>
      <c r="H8" s="182"/>
      <c r="I8" s="182"/>
      <c r="J8" s="182"/>
      <c r="K8" s="180"/>
    </row>
    <row r="9" spans="2:11" ht="15" customHeight="1">
      <c r="B9" s="183"/>
      <c r="C9" s="305" t="s">
        <v>175</v>
      </c>
      <c r="D9" s="305"/>
      <c r="E9" s="305"/>
      <c r="F9" s="305"/>
      <c r="G9" s="305"/>
      <c r="H9" s="305"/>
      <c r="I9" s="305"/>
      <c r="J9" s="305"/>
      <c r="K9" s="180"/>
    </row>
    <row r="10" spans="2:11" ht="15" customHeight="1">
      <c r="B10" s="183"/>
      <c r="C10" s="182"/>
      <c r="D10" s="305" t="s">
        <v>176</v>
      </c>
      <c r="E10" s="305"/>
      <c r="F10" s="305"/>
      <c r="G10" s="305"/>
      <c r="H10" s="305"/>
      <c r="I10" s="305"/>
      <c r="J10" s="305"/>
      <c r="K10" s="180"/>
    </row>
    <row r="11" spans="2:11" ht="15" customHeight="1">
      <c r="B11" s="183"/>
      <c r="C11" s="184"/>
      <c r="D11" s="305" t="s">
        <v>177</v>
      </c>
      <c r="E11" s="305"/>
      <c r="F11" s="305"/>
      <c r="G11" s="305"/>
      <c r="H11" s="305"/>
      <c r="I11" s="305"/>
      <c r="J11" s="305"/>
      <c r="K11" s="180"/>
    </row>
    <row r="12" spans="2:11" ht="15" customHeight="1">
      <c r="B12" s="183"/>
      <c r="C12" s="184"/>
      <c r="D12" s="182"/>
      <c r="E12" s="182"/>
      <c r="F12" s="182"/>
      <c r="G12" s="182"/>
      <c r="H12" s="182"/>
      <c r="I12" s="182"/>
      <c r="J12" s="182"/>
      <c r="K12" s="180"/>
    </row>
    <row r="13" spans="2:11" ht="15" customHeight="1">
      <c r="B13" s="183"/>
      <c r="C13" s="184"/>
      <c r="D13" s="185" t="s">
        <v>178</v>
      </c>
      <c r="E13" s="182"/>
      <c r="F13" s="182"/>
      <c r="G13" s="182"/>
      <c r="H13" s="182"/>
      <c r="I13" s="182"/>
      <c r="J13" s="182"/>
      <c r="K13" s="180"/>
    </row>
    <row r="14" spans="2:11" ht="12.75" customHeight="1">
      <c r="B14" s="183"/>
      <c r="C14" s="184"/>
      <c r="D14" s="184"/>
      <c r="E14" s="184"/>
      <c r="F14" s="184"/>
      <c r="G14" s="184"/>
      <c r="H14" s="184"/>
      <c r="I14" s="184"/>
      <c r="J14" s="184"/>
      <c r="K14" s="180"/>
    </row>
    <row r="15" spans="2:11" ht="15" customHeight="1">
      <c r="B15" s="183"/>
      <c r="C15" s="184"/>
      <c r="D15" s="305" t="s">
        <v>179</v>
      </c>
      <c r="E15" s="305"/>
      <c r="F15" s="305"/>
      <c r="G15" s="305"/>
      <c r="H15" s="305"/>
      <c r="I15" s="305"/>
      <c r="J15" s="305"/>
      <c r="K15" s="180"/>
    </row>
    <row r="16" spans="2:11" ht="15" customHeight="1">
      <c r="B16" s="183"/>
      <c r="C16" s="184"/>
      <c r="D16" s="305" t="s">
        <v>180</v>
      </c>
      <c r="E16" s="305"/>
      <c r="F16" s="305"/>
      <c r="G16" s="305"/>
      <c r="H16" s="305"/>
      <c r="I16" s="305"/>
      <c r="J16" s="305"/>
      <c r="K16" s="180"/>
    </row>
    <row r="17" spans="2:11" ht="15" customHeight="1">
      <c r="B17" s="183"/>
      <c r="C17" s="184"/>
      <c r="D17" s="305" t="s">
        <v>181</v>
      </c>
      <c r="E17" s="305"/>
      <c r="F17" s="305"/>
      <c r="G17" s="305"/>
      <c r="H17" s="305"/>
      <c r="I17" s="305"/>
      <c r="J17" s="305"/>
      <c r="K17" s="180"/>
    </row>
    <row r="18" spans="2:11" ht="15" customHeight="1">
      <c r="B18" s="183"/>
      <c r="C18" s="184"/>
      <c r="D18" s="184"/>
      <c r="E18" s="186" t="s">
        <v>74</v>
      </c>
      <c r="F18" s="305" t="s">
        <v>182</v>
      </c>
      <c r="G18" s="305"/>
      <c r="H18" s="305"/>
      <c r="I18" s="305"/>
      <c r="J18" s="305"/>
      <c r="K18" s="180"/>
    </row>
    <row r="19" spans="2:11" ht="15" customHeight="1">
      <c r="B19" s="183"/>
      <c r="C19" s="184"/>
      <c r="D19" s="184"/>
      <c r="E19" s="186" t="s">
        <v>183</v>
      </c>
      <c r="F19" s="305" t="s">
        <v>184</v>
      </c>
      <c r="G19" s="305"/>
      <c r="H19" s="305"/>
      <c r="I19" s="305"/>
      <c r="J19" s="305"/>
      <c r="K19" s="180"/>
    </row>
    <row r="20" spans="2:11" ht="15" customHeight="1">
      <c r="B20" s="183"/>
      <c r="C20" s="184"/>
      <c r="D20" s="184"/>
      <c r="E20" s="186" t="s">
        <v>185</v>
      </c>
      <c r="F20" s="305" t="s">
        <v>186</v>
      </c>
      <c r="G20" s="305"/>
      <c r="H20" s="305"/>
      <c r="I20" s="305"/>
      <c r="J20" s="305"/>
      <c r="K20" s="180"/>
    </row>
    <row r="21" spans="2:11" ht="15" customHeight="1">
      <c r="B21" s="183"/>
      <c r="C21" s="184"/>
      <c r="D21" s="184"/>
      <c r="E21" s="186" t="s">
        <v>187</v>
      </c>
      <c r="F21" s="305" t="s">
        <v>188</v>
      </c>
      <c r="G21" s="305"/>
      <c r="H21" s="305"/>
      <c r="I21" s="305"/>
      <c r="J21" s="305"/>
      <c r="K21" s="180"/>
    </row>
    <row r="22" spans="2:11" ht="15" customHeight="1">
      <c r="B22" s="183"/>
      <c r="C22" s="184"/>
      <c r="D22" s="184"/>
      <c r="E22" s="186" t="s">
        <v>189</v>
      </c>
      <c r="F22" s="305" t="s">
        <v>190</v>
      </c>
      <c r="G22" s="305"/>
      <c r="H22" s="305"/>
      <c r="I22" s="305"/>
      <c r="J22" s="305"/>
      <c r="K22" s="180"/>
    </row>
    <row r="23" spans="2:11" ht="15" customHeight="1">
      <c r="B23" s="183"/>
      <c r="C23" s="184"/>
      <c r="D23" s="184"/>
      <c r="E23" s="186" t="s">
        <v>191</v>
      </c>
      <c r="F23" s="305" t="s">
        <v>192</v>
      </c>
      <c r="G23" s="305"/>
      <c r="H23" s="305"/>
      <c r="I23" s="305"/>
      <c r="J23" s="305"/>
      <c r="K23" s="180"/>
    </row>
    <row r="24" spans="2:11" ht="12.75" customHeight="1">
      <c r="B24" s="183"/>
      <c r="C24" s="184"/>
      <c r="D24" s="184"/>
      <c r="E24" s="184"/>
      <c r="F24" s="184"/>
      <c r="G24" s="184"/>
      <c r="H24" s="184"/>
      <c r="I24" s="184"/>
      <c r="J24" s="184"/>
      <c r="K24" s="180"/>
    </row>
    <row r="25" spans="2:11" ht="15" customHeight="1">
      <c r="B25" s="183"/>
      <c r="C25" s="305" t="s">
        <v>193</v>
      </c>
      <c r="D25" s="305"/>
      <c r="E25" s="305"/>
      <c r="F25" s="305"/>
      <c r="G25" s="305"/>
      <c r="H25" s="305"/>
      <c r="I25" s="305"/>
      <c r="J25" s="305"/>
      <c r="K25" s="180"/>
    </row>
    <row r="26" spans="2:11" ht="15" customHeight="1">
      <c r="B26" s="183"/>
      <c r="C26" s="305" t="s">
        <v>194</v>
      </c>
      <c r="D26" s="305"/>
      <c r="E26" s="305"/>
      <c r="F26" s="305"/>
      <c r="G26" s="305"/>
      <c r="H26" s="305"/>
      <c r="I26" s="305"/>
      <c r="J26" s="305"/>
      <c r="K26" s="180"/>
    </row>
    <row r="27" spans="2:11" ht="15" customHeight="1">
      <c r="B27" s="183"/>
      <c r="C27" s="182"/>
      <c r="D27" s="305" t="s">
        <v>195</v>
      </c>
      <c r="E27" s="305"/>
      <c r="F27" s="305"/>
      <c r="G27" s="305"/>
      <c r="H27" s="305"/>
      <c r="I27" s="305"/>
      <c r="J27" s="305"/>
      <c r="K27" s="180"/>
    </row>
    <row r="28" spans="2:11" ht="15" customHeight="1">
      <c r="B28" s="183"/>
      <c r="C28" s="184"/>
      <c r="D28" s="305" t="s">
        <v>196</v>
      </c>
      <c r="E28" s="305"/>
      <c r="F28" s="305"/>
      <c r="G28" s="305"/>
      <c r="H28" s="305"/>
      <c r="I28" s="305"/>
      <c r="J28" s="305"/>
      <c r="K28" s="180"/>
    </row>
    <row r="29" spans="2:11" ht="12.75" customHeight="1">
      <c r="B29" s="183"/>
      <c r="C29" s="184"/>
      <c r="D29" s="184"/>
      <c r="E29" s="184"/>
      <c r="F29" s="184"/>
      <c r="G29" s="184"/>
      <c r="H29" s="184"/>
      <c r="I29" s="184"/>
      <c r="J29" s="184"/>
      <c r="K29" s="180"/>
    </row>
    <row r="30" spans="2:11" ht="15" customHeight="1">
      <c r="B30" s="183"/>
      <c r="C30" s="184"/>
      <c r="D30" s="305" t="s">
        <v>197</v>
      </c>
      <c r="E30" s="305"/>
      <c r="F30" s="305"/>
      <c r="G30" s="305"/>
      <c r="H30" s="305"/>
      <c r="I30" s="305"/>
      <c r="J30" s="305"/>
      <c r="K30" s="180"/>
    </row>
    <row r="31" spans="2:11" ht="15" customHeight="1">
      <c r="B31" s="183"/>
      <c r="C31" s="184"/>
      <c r="D31" s="305" t="s">
        <v>198</v>
      </c>
      <c r="E31" s="305"/>
      <c r="F31" s="305"/>
      <c r="G31" s="305"/>
      <c r="H31" s="305"/>
      <c r="I31" s="305"/>
      <c r="J31" s="305"/>
      <c r="K31" s="180"/>
    </row>
    <row r="32" spans="2:11" ht="12.75" customHeight="1">
      <c r="B32" s="183"/>
      <c r="C32" s="184"/>
      <c r="D32" s="184"/>
      <c r="E32" s="184"/>
      <c r="F32" s="184"/>
      <c r="G32" s="184"/>
      <c r="H32" s="184"/>
      <c r="I32" s="184"/>
      <c r="J32" s="184"/>
      <c r="K32" s="180"/>
    </row>
    <row r="33" spans="2:11" ht="15" customHeight="1">
      <c r="B33" s="183"/>
      <c r="C33" s="184"/>
      <c r="D33" s="305" t="s">
        <v>199</v>
      </c>
      <c r="E33" s="305"/>
      <c r="F33" s="305"/>
      <c r="G33" s="305"/>
      <c r="H33" s="305"/>
      <c r="I33" s="305"/>
      <c r="J33" s="305"/>
      <c r="K33" s="180"/>
    </row>
    <row r="34" spans="2:11" ht="15" customHeight="1">
      <c r="B34" s="183"/>
      <c r="C34" s="184"/>
      <c r="D34" s="305" t="s">
        <v>200</v>
      </c>
      <c r="E34" s="305"/>
      <c r="F34" s="305"/>
      <c r="G34" s="305"/>
      <c r="H34" s="305"/>
      <c r="I34" s="305"/>
      <c r="J34" s="305"/>
      <c r="K34" s="180"/>
    </row>
    <row r="35" spans="2:11" ht="15" customHeight="1">
      <c r="B35" s="183"/>
      <c r="C35" s="184"/>
      <c r="D35" s="305" t="s">
        <v>201</v>
      </c>
      <c r="E35" s="305"/>
      <c r="F35" s="305"/>
      <c r="G35" s="305"/>
      <c r="H35" s="305"/>
      <c r="I35" s="305"/>
      <c r="J35" s="305"/>
      <c r="K35" s="180"/>
    </row>
    <row r="36" spans="2:11" ht="15" customHeight="1">
      <c r="B36" s="183"/>
      <c r="C36" s="184"/>
      <c r="D36" s="182"/>
      <c r="E36" s="185" t="s">
        <v>95</v>
      </c>
      <c r="F36" s="182"/>
      <c r="G36" s="305" t="s">
        <v>202</v>
      </c>
      <c r="H36" s="305"/>
      <c r="I36" s="305"/>
      <c r="J36" s="305"/>
      <c r="K36" s="180"/>
    </row>
    <row r="37" spans="2:11" ht="30.75" customHeight="1">
      <c r="B37" s="183"/>
      <c r="C37" s="184"/>
      <c r="D37" s="182"/>
      <c r="E37" s="185" t="s">
        <v>203</v>
      </c>
      <c r="F37" s="182"/>
      <c r="G37" s="305" t="s">
        <v>204</v>
      </c>
      <c r="H37" s="305"/>
      <c r="I37" s="305"/>
      <c r="J37" s="305"/>
      <c r="K37" s="180"/>
    </row>
    <row r="38" spans="2:11" ht="15" customHeight="1">
      <c r="B38" s="183"/>
      <c r="C38" s="184"/>
      <c r="D38" s="182"/>
      <c r="E38" s="185" t="s">
        <v>48</v>
      </c>
      <c r="F38" s="182"/>
      <c r="G38" s="305" t="s">
        <v>205</v>
      </c>
      <c r="H38" s="305"/>
      <c r="I38" s="305"/>
      <c r="J38" s="305"/>
      <c r="K38" s="180"/>
    </row>
    <row r="39" spans="2:11" ht="15" customHeight="1">
      <c r="B39" s="183"/>
      <c r="C39" s="184"/>
      <c r="D39" s="182"/>
      <c r="E39" s="185" t="s">
        <v>49</v>
      </c>
      <c r="F39" s="182"/>
      <c r="G39" s="305" t="s">
        <v>206</v>
      </c>
      <c r="H39" s="305"/>
      <c r="I39" s="305"/>
      <c r="J39" s="305"/>
      <c r="K39" s="180"/>
    </row>
    <row r="40" spans="2:11" ht="15" customHeight="1">
      <c r="B40" s="183"/>
      <c r="C40" s="184"/>
      <c r="D40" s="182"/>
      <c r="E40" s="185" t="s">
        <v>96</v>
      </c>
      <c r="F40" s="182"/>
      <c r="G40" s="305" t="s">
        <v>207</v>
      </c>
      <c r="H40" s="305"/>
      <c r="I40" s="305"/>
      <c r="J40" s="305"/>
      <c r="K40" s="180"/>
    </row>
    <row r="41" spans="2:11" ht="15" customHeight="1">
      <c r="B41" s="183"/>
      <c r="C41" s="184"/>
      <c r="D41" s="182"/>
      <c r="E41" s="185" t="s">
        <v>97</v>
      </c>
      <c r="F41" s="182"/>
      <c r="G41" s="305" t="s">
        <v>208</v>
      </c>
      <c r="H41" s="305"/>
      <c r="I41" s="305"/>
      <c r="J41" s="305"/>
      <c r="K41" s="180"/>
    </row>
    <row r="42" spans="2:11" ht="15" customHeight="1">
      <c r="B42" s="183"/>
      <c r="C42" s="184"/>
      <c r="D42" s="182"/>
      <c r="E42" s="185" t="s">
        <v>209</v>
      </c>
      <c r="F42" s="182"/>
      <c r="G42" s="305" t="s">
        <v>210</v>
      </c>
      <c r="H42" s="305"/>
      <c r="I42" s="305"/>
      <c r="J42" s="305"/>
      <c r="K42" s="180"/>
    </row>
    <row r="43" spans="2:11" ht="15" customHeight="1">
      <c r="B43" s="183"/>
      <c r="C43" s="184"/>
      <c r="D43" s="182"/>
      <c r="E43" s="185"/>
      <c r="F43" s="182"/>
      <c r="G43" s="305" t="s">
        <v>211</v>
      </c>
      <c r="H43" s="305"/>
      <c r="I43" s="305"/>
      <c r="J43" s="305"/>
      <c r="K43" s="180"/>
    </row>
    <row r="44" spans="2:11" ht="15" customHeight="1">
      <c r="B44" s="183"/>
      <c r="C44" s="184"/>
      <c r="D44" s="182"/>
      <c r="E44" s="185" t="s">
        <v>212</v>
      </c>
      <c r="F44" s="182"/>
      <c r="G44" s="305" t="s">
        <v>213</v>
      </c>
      <c r="H44" s="305"/>
      <c r="I44" s="305"/>
      <c r="J44" s="305"/>
      <c r="K44" s="180"/>
    </row>
    <row r="45" spans="2:11" ht="15" customHeight="1">
      <c r="B45" s="183"/>
      <c r="C45" s="184"/>
      <c r="D45" s="182"/>
      <c r="E45" s="185" t="s">
        <v>99</v>
      </c>
      <c r="F45" s="182"/>
      <c r="G45" s="305" t="s">
        <v>214</v>
      </c>
      <c r="H45" s="305"/>
      <c r="I45" s="305"/>
      <c r="J45" s="305"/>
      <c r="K45" s="180"/>
    </row>
    <row r="46" spans="2:11" ht="12.75" customHeight="1">
      <c r="B46" s="183"/>
      <c r="C46" s="184"/>
      <c r="D46" s="182"/>
      <c r="E46" s="182"/>
      <c r="F46" s="182"/>
      <c r="G46" s="182"/>
      <c r="H46" s="182"/>
      <c r="I46" s="182"/>
      <c r="J46" s="182"/>
      <c r="K46" s="180"/>
    </row>
    <row r="47" spans="2:11" ht="15" customHeight="1">
      <c r="B47" s="183"/>
      <c r="C47" s="184"/>
      <c r="D47" s="305" t="s">
        <v>215</v>
      </c>
      <c r="E47" s="305"/>
      <c r="F47" s="305"/>
      <c r="G47" s="305"/>
      <c r="H47" s="305"/>
      <c r="I47" s="305"/>
      <c r="J47" s="305"/>
      <c r="K47" s="180"/>
    </row>
    <row r="48" spans="2:11" ht="15" customHeight="1">
      <c r="B48" s="183"/>
      <c r="C48" s="184"/>
      <c r="D48" s="184"/>
      <c r="E48" s="305" t="s">
        <v>216</v>
      </c>
      <c r="F48" s="305"/>
      <c r="G48" s="305"/>
      <c r="H48" s="305"/>
      <c r="I48" s="305"/>
      <c r="J48" s="305"/>
      <c r="K48" s="180"/>
    </row>
    <row r="49" spans="2:11" ht="15" customHeight="1">
      <c r="B49" s="183"/>
      <c r="C49" s="184"/>
      <c r="D49" s="184"/>
      <c r="E49" s="305" t="s">
        <v>217</v>
      </c>
      <c r="F49" s="305"/>
      <c r="G49" s="305"/>
      <c r="H49" s="305"/>
      <c r="I49" s="305"/>
      <c r="J49" s="305"/>
      <c r="K49" s="180"/>
    </row>
    <row r="50" spans="2:11" ht="15" customHeight="1">
      <c r="B50" s="183"/>
      <c r="C50" s="184"/>
      <c r="D50" s="184"/>
      <c r="E50" s="305" t="s">
        <v>218</v>
      </c>
      <c r="F50" s="305"/>
      <c r="G50" s="305"/>
      <c r="H50" s="305"/>
      <c r="I50" s="305"/>
      <c r="J50" s="305"/>
      <c r="K50" s="180"/>
    </row>
    <row r="51" spans="2:11" ht="15" customHeight="1">
      <c r="B51" s="183"/>
      <c r="C51" s="184"/>
      <c r="D51" s="305" t="s">
        <v>219</v>
      </c>
      <c r="E51" s="305"/>
      <c r="F51" s="305"/>
      <c r="G51" s="305"/>
      <c r="H51" s="305"/>
      <c r="I51" s="305"/>
      <c r="J51" s="305"/>
      <c r="K51" s="180"/>
    </row>
    <row r="52" spans="2:11" ht="25.5" customHeight="1">
      <c r="B52" s="179"/>
      <c r="C52" s="307" t="s">
        <v>220</v>
      </c>
      <c r="D52" s="307"/>
      <c r="E52" s="307"/>
      <c r="F52" s="307"/>
      <c r="G52" s="307"/>
      <c r="H52" s="307"/>
      <c r="I52" s="307"/>
      <c r="J52" s="307"/>
      <c r="K52" s="180"/>
    </row>
    <row r="53" spans="2:11" ht="5.25" customHeight="1">
      <c r="B53" s="179"/>
      <c r="C53" s="181"/>
      <c r="D53" s="181"/>
      <c r="E53" s="181"/>
      <c r="F53" s="181"/>
      <c r="G53" s="181"/>
      <c r="H53" s="181"/>
      <c r="I53" s="181"/>
      <c r="J53" s="181"/>
      <c r="K53" s="180"/>
    </row>
    <row r="54" spans="2:11" ht="15" customHeight="1">
      <c r="B54" s="179"/>
      <c r="C54" s="305" t="s">
        <v>221</v>
      </c>
      <c r="D54" s="305"/>
      <c r="E54" s="305"/>
      <c r="F54" s="305"/>
      <c r="G54" s="305"/>
      <c r="H54" s="305"/>
      <c r="I54" s="305"/>
      <c r="J54" s="305"/>
      <c r="K54" s="180"/>
    </row>
    <row r="55" spans="2:11" ht="15" customHeight="1">
      <c r="B55" s="179"/>
      <c r="C55" s="305" t="s">
        <v>222</v>
      </c>
      <c r="D55" s="305"/>
      <c r="E55" s="305"/>
      <c r="F55" s="305"/>
      <c r="G55" s="305"/>
      <c r="H55" s="305"/>
      <c r="I55" s="305"/>
      <c r="J55" s="305"/>
      <c r="K55" s="180"/>
    </row>
    <row r="56" spans="2:11" ht="12.75" customHeight="1">
      <c r="B56" s="179"/>
      <c r="C56" s="182"/>
      <c r="D56" s="182"/>
      <c r="E56" s="182"/>
      <c r="F56" s="182"/>
      <c r="G56" s="182"/>
      <c r="H56" s="182"/>
      <c r="I56" s="182"/>
      <c r="J56" s="182"/>
      <c r="K56" s="180"/>
    </row>
    <row r="57" spans="2:11" ht="15" customHeight="1">
      <c r="B57" s="179"/>
      <c r="C57" s="305" t="s">
        <v>223</v>
      </c>
      <c r="D57" s="305"/>
      <c r="E57" s="305"/>
      <c r="F57" s="305"/>
      <c r="G57" s="305"/>
      <c r="H57" s="305"/>
      <c r="I57" s="305"/>
      <c r="J57" s="305"/>
      <c r="K57" s="180"/>
    </row>
    <row r="58" spans="2:11" ht="15" customHeight="1">
      <c r="B58" s="179"/>
      <c r="C58" s="184"/>
      <c r="D58" s="305" t="s">
        <v>224</v>
      </c>
      <c r="E58" s="305"/>
      <c r="F58" s="305"/>
      <c r="G58" s="305"/>
      <c r="H58" s="305"/>
      <c r="I58" s="305"/>
      <c r="J58" s="305"/>
      <c r="K58" s="180"/>
    </row>
    <row r="59" spans="2:11" ht="15" customHeight="1">
      <c r="B59" s="179"/>
      <c r="C59" s="184"/>
      <c r="D59" s="305" t="s">
        <v>225</v>
      </c>
      <c r="E59" s="305"/>
      <c r="F59" s="305"/>
      <c r="G59" s="305"/>
      <c r="H59" s="305"/>
      <c r="I59" s="305"/>
      <c r="J59" s="305"/>
      <c r="K59" s="180"/>
    </row>
    <row r="60" spans="2:11" ht="15" customHeight="1">
      <c r="B60" s="179"/>
      <c r="C60" s="184"/>
      <c r="D60" s="305" t="s">
        <v>226</v>
      </c>
      <c r="E60" s="305"/>
      <c r="F60" s="305"/>
      <c r="G60" s="305"/>
      <c r="H60" s="305"/>
      <c r="I60" s="305"/>
      <c r="J60" s="305"/>
      <c r="K60" s="180"/>
    </row>
    <row r="61" spans="2:11" ht="15" customHeight="1">
      <c r="B61" s="179"/>
      <c r="C61" s="184"/>
      <c r="D61" s="305" t="s">
        <v>227</v>
      </c>
      <c r="E61" s="305"/>
      <c r="F61" s="305"/>
      <c r="G61" s="305"/>
      <c r="H61" s="305"/>
      <c r="I61" s="305"/>
      <c r="J61" s="305"/>
      <c r="K61" s="180"/>
    </row>
    <row r="62" spans="2:11" ht="15" customHeight="1">
      <c r="B62" s="179"/>
      <c r="C62" s="184"/>
      <c r="D62" s="309" t="s">
        <v>228</v>
      </c>
      <c r="E62" s="309"/>
      <c r="F62" s="309"/>
      <c r="G62" s="309"/>
      <c r="H62" s="309"/>
      <c r="I62" s="309"/>
      <c r="J62" s="309"/>
      <c r="K62" s="180"/>
    </row>
    <row r="63" spans="2:11" ht="15" customHeight="1">
      <c r="B63" s="179"/>
      <c r="C63" s="184"/>
      <c r="D63" s="305" t="s">
        <v>229</v>
      </c>
      <c r="E63" s="305"/>
      <c r="F63" s="305"/>
      <c r="G63" s="305"/>
      <c r="H63" s="305"/>
      <c r="I63" s="305"/>
      <c r="J63" s="305"/>
      <c r="K63" s="180"/>
    </row>
    <row r="64" spans="2:11" ht="12.75" customHeight="1">
      <c r="B64" s="179"/>
      <c r="C64" s="184"/>
      <c r="D64" s="184"/>
      <c r="E64" s="187"/>
      <c r="F64" s="184"/>
      <c r="G64" s="184"/>
      <c r="H64" s="184"/>
      <c r="I64" s="184"/>
      <c r="J64" s="184"/>
      <c r="K64" s="180"/>
    </row>
    <row r="65" spans="2:11" ht="15" customHeight="1">
      <c r="B65" s="179"/>
      <c r="C65" s="184"/>
      <c r="D65" s="305" t="s">
        <v>230</v>
      </c>
      <c r="E65" s="305"/>
      <c r="F65" s="305"/>
      <c r="G65" s="305"/>
      <c r="H65" s="305"/>
      <c r="I65" s="305"/>
      <c r="J65" s="305"/>
      <c r="K65" s="180"/>
    </row>
    <row r="66" spans="2:11" ht="15" customHeight="1">
      <c r="B66" s="179"/>
      <c r="C66" s="184"/>
      <c r="D66" s="309" t="s">
        <v>231</v>
      </c>
      <c r="E66" s="309"/>
      <c r="F66" s="309"/>
      <c r="G66" s="309"/>
      <c r="H66" s="309"/>
      <c r="I66" s="309"/>
      <c r="J66" s="309"/>
      <c r="K66" s="180"/>
    </row>
    <row r="67" spans="2:11" ht="15" customHeight="1">
      <c r="B67" s="179"/>
      <c r="C67" s="184"/>
      <c r="D67" s="305" t="s">
        <v>232</v>
      </c>
      <c r="E67" s="305"/>
      <c r="F67" s="305"/>
      <c r="G67" s="305"/>
      <c r="H67" s="305"/>
      <c r="I67" s="305"/>
      <c r="J67" s="305"/>
      <c r="K67" s="180"/>
    </row>
    <row r="68" spans="2:11" ht="15" customHeight="1">
      <c r="B68" s="179"/>
      <c r="C68" s="184"/>
      <c r="D68" s="305" t="s">
        <v>233</v>
      </c>
      <c r="E68" s="305"/>
      <c r="F68" s="305"/>
      <c r="G68" s="305"/>
      <c r="H68" s="305"/>
      <c r="I68" s="305"/>
      <c r="J68" s="305"/>
      <c r="K68" s="180"/>
    </row>
    <row r="69" spans="2:11" ht="15" customHeight="1">
      <c r="B69" s="179"/>
      <c r="C69" s="184"/>
      <c r="D69" s="305" t="s">
        <v>234</v>
      </c>
      <c r="E69" s="305"/>
      <c r="F69" s="305"/>
      <c r="G69" s="305"/>
      <c r="H69" s="305"/>
      <c r="I69" s="305"/>
      <c r="J69" s="305"/>
      <c r="K69" s="180"/>
    </row>
    <row r="70" spans="2:11" ht="15" customHeight="1">
      <c r="B70" s="179"/>
      <c r="C70" s="184"/>
      <c r="D70" s="305" t="s">
        <v>235</v>
      </c>
      <c r="E70" s="305"/>
      <c r="F70" s="305"/>
      <c r="G70" s="305"/>
      <c r="H70" s="305"/>
      <c r="I70" s="305"/>
      <c r="J70" s="305"/>
      <c r="K70" s="180"/>
    </row>
    <row r="71" spans="2:11" ht="12.75" customHeight="1">
      <c r="B71" s="188"/>
      <c r="C71" s="189"/>
      <c r="D71" s="189"/>
      <c r="E71" s="189"/>
      <c r="F71" s="189"/>
      <c r="G71" s="189"/>
      <c r="H71" s="189"/>
      <c r="I71" s="189"/>
      <c r="J71" s="189"/>
      <c r="K71" s="190"/>
    </row>
    <row r="72" spans="2:11" ht="18.75" customHeight="1">
      <c r="B72" s="191"/>
      <c r="C72" s="191"/>
      <c r="D72" s="191"/>
      <c r="E72" s="191"/>
      <c r="F72" s="191"/>
      <c r="G72" s="191"/>
      <c r="H72" s="191"/>
      <c r="I72" s="191"/>
      <c r="J72" s="191"/>
      <c r="K72" s="192"/>
    </row>
    <row r="73" spans="2:11" ht="18.75" customHeight="1">
      <c r="B73" s="192"/>
      <c r="C73" s="192"/>
      <c r="D73" s="192"/>
      <c r="E73" s="192"/>
      <c r="F73" s="192"/>
      <c r="G73" s="192"/>
      <c r="H73" s="192"/>
      <c r="I73" s="192"/>
      <c r="J73" s="192"/>
      <c r="K73" s="192"/>
    </row>
    <row r="74" spans="2:11" ht="7.5" customHeight="1">
      <c r="B74" s="193"/>
      <c r="C74" s="194"/>
      <c r="D74" s="194"/>
      <c r="E74" s="194"/>
      <c r="F74" s="194"/>
      <c r="G74" s="194"/>
      <c r="H74" s="194"/>
      <c r="I74" s="194"/>
      <c r="J74" s="194"/>
      <c r="K74" s="195"/>
    </row>
    <row r="75" spans="2:11" ht="45" customHeight="1">
      <c r="B75" s="196"/>
      <c r="C75" s="308" t="s">
        <v>236</v>
      </c>
      <c r="D75" s="308"/>
      <c r="E75" s="308"/>
      <c r="F75" s="308"/>
      <c r="G75" s="308"/>
      <c r="H75" s="308"/>
      <c r="I75" s="308"/>
      <c r="J75" s="308"/>
      <c r="K75" s="197"/>
    </row>
    <row r="76" spans="2:11" ht="17.25" customHeight="1">
      <c r="B76" s="196"/>
      <c r="C76" s="198" t="s">
        <v>237</v>
      </c>
      <c r="D76" s="198"/>
      <c r="E76" s="198"/>
      <c r="F76" s="198" t="s">
        <v>238</v>
      </c>
      <c r="G76" s="199"/>
      <c r="H76" s="198" t="s">
        <v>49</v>
      </c>
      <c r="I76" s="198" t="s">
        <v>52</v>
      </c>
      <c r="J76" s="198" t="s">
        <v>239</v>
      </c>
      <c r="K76" s="197"/>
    </row>
    <row r="77" spans="2:11" ht="17.25" customHeight="1">
      <c r="B77" s="196"/>
      <c r="C77" s="200" t="s">
        <v>240</v>
      </c>
      <c r="D77" s="200"/>
      <c r="E77" s="200"/>
      <c r="F77" s="201" t="s">
        <v>241</v>
      </c>
      <c r="G77" s="202"/>
      <c r="H77" s="200"/>
      <c r="I77" s="200"/>
      <c r="J77" s="200" t="s">
        <v>242</v>
      </c>
      <c r="K77" s="197"/>
    </row>
    <row r="78" spans="2:11" ht="5.25" customHeight="1">
      <c r="B78" s="196"/>
      <c r="C78" s="203"/>
      <c r="D78" s="203"/>
      <c r="E78" s="203"/>
      <c r="F78" s="203"/>
      <c r="G78" s="204"/>
      <c r="H78" s="203"/>
      <c r="I78" s="203"/>
      <c r="J78" s="203"/>
      <c r="K78" s="197"/>
    </row>
    <row r="79" spans="2:11" ht="15" customHeight="1">
      <c r="B79" s="196"/>
      <c r="C79" s="185" t="s">
        <v>48</v>
      </c>
      <c r="D79" s="205"/>
      <c r="E79" s="205"/>
      <c r="F79" s="206" t="s">
        <v>243</v>
      </c>
      <c r="G79" s="207"/>
      <c r="H79" s="185" t="s">
        <v>244</v>
      </c>
      <c r="I79" s="185" t="s">
        <v>245</v>
      </c>
      <c r="J79" s="185">
        <v>20</v>
      </c>
      <c r="K79" s="197"/>
    </row>
    <row r="80" spans="2:11" ht="15" customHeight="1">
      <c r="B80" s="196"/>
      <c r="C80" s="185" t="s">
        <v>246</v>
      </c>
      <c r="D80" s="185"/>
      <c r="E80" s="185"/>
      <c r="F80" s="206" t="s">
        <v>243</v>
      </c>
      <c r="G80" s="207"/>
      <c r="H80" s="185" t="s">
        <v>247</v>
      </c>
      <c r="I80" s="185" t="s">
        <v>245</v>
      </c>
      <c r="J80" s="185">
        <v>120</v>
      </c>
      <c r="K80" s="197"/>
    </row>
    <row r="81" spans="2:11" ht="15" customHeight="1">
      <c r="B81" s="208"/>
      <c r="C81" s="185" t="s">
        <v>248</v>
      </c>
      <c r="D81" s="185"/>
      <c r="E81" s="185"/>
      <c r="F81" s="206" t="s">
        <v>249</v>
      </c>
      <c r="G81" s="207"/>
      <c r="H81" s="185" t="s">
        <v>250</v>
      </c>
      <c r="I81" s="185" t="s">
        <v>245</v>
      </c>
      <c r="J81" s="185">
        <v>50</v>
      </c>
      <c r="K81" s="197"/>
    </row>
    <row r="82" spans="2:11" ht="15" customHeight="1">
      <c r="B82" s="208"/>
      <c r="C82" s="185" t="s">
        <v>251</v>
      </c>
      <c r="D82" s="185"/>
      <c r="E82" s="185"/>
      <c r="F82" s="206" t="s">
        <v>243</v>
      </c>
      <c r="G82" s="207"/>
      <c r="H82" s="185" t="s">
        <v>252</v>
      </c>
      <c r="I82" s="185" t="s">
        <v>253</v>
      </c>
      <c r="J82" s="185"/>
      <c r="K82" s="197"/>
    </row>
    <row r="83" spans="2:11" ht="15" customHeight="1">
      <c r="B83" s="208"/>
      <c r="C83" s="185" t="s">
        <v>254</v>
      </c>
      <c r="D83" s="185"/>
      <c r="E83" s="185"/>
      <c r="F83" s="206" t="s">
        <v>249</v>
      </c>
      <c r="G83" s="185"/>
      <c r="H83" s="185" t="s">
        <v>255</v>
      </c>
      <c r="I83" s="185" t="s">
        <v>245</v>
      </c>
      <c r="J83" s="185">
        <v>15</v>
      </c>
      <c r="K83" s="197"/>
    </row>
    <row r="84" spans="2:11" ht="15" customHeight="1">
      <c r="B84" s="208"/>
      <c r="C84" s="185" t="s">
        <v>256</v>
      </c>
      <c r="D84" s="185"/>
      <c r="E84" s="185"/>
      <c r="F84" s="206" t="s">
        <v>249</v>
      </c>
      <c r="G84" s="185"/>
      <c r="H84" s="185" t="s">
        <v>257</v>
      </c>
      <c r="I84" s="185" t="s">
        <v>245</v>
      </c>
      <c r="J84" s="185">
        <v>15</v>
      </c>
      <c r="K84" s="197"/>
    </row>
    <row r="85" spans="2:11" ht="15" customHeight="1">
      <c r="B85" s="208"/>
      <c r="C85" s="185" t="s">
        <v>258</v>
      </c>
      <c r="D85" s="185"/>
      <c r="E85" s="185"/>
      <c r="F85" s="206" t="s">
        <v>249</v>
      </c>
      <c r="G85" s="185"/>
      <c r="H85" s="185" t="s">
        <v>259</v>
      </c>
      <c r="I85" s="185" t="s">
        <v>245</v>
      </c>
      <c r="J85" s="185">
        <v>20</v>
      </c>
      <c r="K85" s="197"/>
    </row>
    <row r="86" spans="2:11" ht="15" customHeight="1">
      <c r="B86" s="208"/>
      <c r="C86" s="185" t="s">
        <v>260</v>
      </c>
      <c r="D86" s="185"/>
      <c r="E86" s="185"/>
      <c r="F86" s="206" t="s">
        <v>249</v>
      </c>
      <c r="G86" s="185"/>
      <c r="H86" s="185" t="s">
        <v>261</v>
      </c>
      <c r="I86" s="185" t="s">
        <v>245</v>
      </c>
      <c r="J86" s="185">
        <v>20</v>
      </c>
      <c r="K86" s="197"/>
    </row>
    <row r="87" spans="2:11" ht="15" customHeight="1">
      <c r="B87" s="208"/>
      <c r="C87" s="185" t="s">
        <v>262</v>
      </c>
      <c r="D87" s="185"/>
      <c r="E87" s="185"/>
      <c r="F87" s="206" t="s">
        <v>249</v>
      </c>
      <c r="G87" s="207"/>
      <c r="H87" s="185" t="s">
        <v>263</v>
      </c>
      <c r="I87" s="185" t="s">
        <v>245</v>
      </c>
      <c r="J87" s="185">
        <v>50</v>
      </c>
      <c r="K87" s="197"/>
    </row>
    <row r="88" spans="2:11" ht="15" customHeight="1">
      <c r="B88" s="208"/>
      <c r="C88" s="185" t="s">
        <v>264</v>
      </c>
      <c r="D88" s="185"/>
      <c r="E88" s="185"/>
      <c r="F88" s="206" t="s">
        <v>249</v>
      </c>
      <c r="G88" s="207"/>
      <c r="H88" s="185" t="s">
        <v>265</v>
      </c>
      <c r="I88" s="185" t="s">
        <v>245</v>
      </c>
      <c r="J88" s="185">
        <v>20</v>
      </c>
      <c r="K88" s="197"/>
    </row>
    <row r="89" spans="2:11" ht="15" customHeight="1">
      <c r="B89" s="208"/>
      <c r="C89" s="185" t="s">
        <v>266</v>
      </c>
      <c r="D89" s="185"/>
      <c r="E89" s="185"/>
      <c r="F89" s="206" t="s">
        <v>249</v>
      </c>
      <c r="G89" s="207"/>
      <c r="H89" s="185" t="s">
        <v>267</v>
      </c>
      <c r="I89" s="185" t="s">
        <v>245</v>
      </c>
      <c r="J89" s="185">
        <v>20</v>
      </c>
      <c r="K89" s="197"/>
    </row>
    <row r="90" spans="2:11" ht="15" customHeight="1">
      <c r="B90" s="208"/>
      <c r="C90" s="185" t="s">
        <v>268</v>
      </c>
      <c r="D90" s="185"/>
      <c r="E90" s="185"/>
      <c r="F90" s="206" t="s">
        <v>249</v>
      </c>
      <c r="G90" s="207"/>
      <c r="H90" s="185" t="s">
        <v>269</v>
      </c>
      <c r="I90" s="185" t="s">
        <v>245</v>
      </c>
      <c r="J90" s="185">
        <v>50</v>
      </c>
      <c r="K90" s="197"/>
    </row>
    <row r="91" spans="2:11" ht="15" customHeight="1">
      <c r="B91" s="208"/>
      <c r="C91" s="185" t="s">
        <v>270</v>
      </c>
      <c r="D91" s="185"/>
      <c r="E91" s="185"/>
      <c r="F91" s="206" t="s">
        <v>249</v>
      </c>
      <c r="G91" s="207"/>
      <c r="H91" s="185" t="s">
        <v>270</v>
      </c>
      <c r="I91" s="185" t="s">
        <v>245</v>
      </c>
      <c r="J91" s="185">
        <v>50</v>
      </c>
      <c r="K91" s="197"/>
    </row>
    <row r="92" spans="2:11" ht="15" customHeight="1">
      <c r="B92" s="208"/>
      <c r="C92" s="185" t="s">
        <v>271</v>
      </c>
      <c r="D92" s="185"/>
      <c r="E92" s="185"/>
      <c r="F92" s="206" t="s">
        <v>249</v>
      </c>
      <c r="G92" s="207"/>
      <c r="H92" s="185" t="s">
        <v>272</v>
      </c>
      <c r="I92" s="185" t="s">
        <v>245</v>
      </c>
      <c r="J92" s="185">
        <v>255</v>
      </c>
      <c r="K92" s="197"/>
    </row>
    <row r="93" spans="2:11" ht="15" customHeight="1">
      <c r="B93" s="208"/>
      <c r="C93" s="185" t="s">
        <v>273</v>
      </c>
      <c r="D93" s="185"/>
      <c r="E93" s="185"/>
      <c r="F93" s="206" t="s">
        <v>243</v>
      </c>
      <c r="G93" s="207"/>
      <c r="H93" s="185" t="s">
        <v>274</v>
      </c>
      <c r="I93" s="185" t="s">
        <v>275</v>
      </c>
      <c r="J93" s="185"/>
      <c r="K93" s="197"/>
    </row>
    <row r="94" spans="2:11" ht="15" customHeight="1">
      <c r="B94" s="208"/>
      <c r="C94" s="185" t="s">
        <v>276</v>
      </c>
      <c r="D94" s="185"/>
      <c r="E94" s="185"/>
      <c r="F94" s="206" t="s">
        <v>243</v>
      </c>
      <c r="G94" s="207"/>
      <c r="H94" s="185" t="s">
        <v>277</v>
      </c>
      <c r="I94" s="185" t="s">
        <v>278</v>
      </c>
      <c r="J94" s="185"/>
      <c r="K94" s="197"/>
    </row>
    <row r="95" spans="2:11" ht="15" customHeight="1">
      <c r="B95" s="208"/>
      <c r="C95" s="185" t="s">
        <v>279</v>
      </c>
      <c r="D95" s="185"/>
      <c r="E95" s="185"/>
      <c r="F95" s="206" t="s">
        <v>243</v>
      </c>
      <c r="G95" s="207"/>
      <c r="H95" s="185" t="s">
        <v>279</v>
      </c>
      <c r="I95" s="185" t="s">
        <v>278</v>
      </c>
      <c r="J95" s="185"/>
      <c r="K95" s="197"/>
    </row>
    <row r="96" spans="2:11" ht="15" customHeight="1">
      <c r="B96" s="208"/>
      <c r="C96" s="185" t="s">
        <v>33</v>
      </c>
      <c r="D96" s="185"/>
      <c r="E96" s="185"/>
      <c r="F96" s="206" t="s">
        <v>243</v>
      </c>
      <c r="G96" s="207"/>
      <c r="H96" s="185" t="s">
        <v>280</v>
      </c>
      <c r="I96" s="185" t="s">
        <v>278</v>
      </c>
      <c r="J96" s="185"/>
      <c r="K96" s="197"/>
    </row>
    <row r="97" spans="2:11" ht="15" customHeight="1">
      <c r="B97" s="208"/>
      <c r="C97" s="185" t="s">
        <v>43</v>
      </c>
      <c r="D97" s="185"/>
      <c r="E97" s="185"/>
      <c r="F97" s="206" t="s">
        <v>243</v>
      </c>
      <c r="G97" s="207"/>
      <c r="H97" s="185" t="s">
        <v>281</v>
      </c>
      <c r="I97" s="185" t="s">
        <v>278</v>
      </c>
      <c r="J97" s="185"/>
      <c r="K97" s="197"/>
    </row>
    <row r="98" spans="2:11" ht="15" customHeight="1">
      <c r="B98" s="209"/>
      <c r="C98" s="210"/>
      <c r="D98" s="210"/>
      <c r="E98" s="210"/>
      <c r="F98" s="210"/>
      <c r="G98" s="210"/>
      <c r="H98" s="210"/>
      <c r="I98" s="210"/>
      <c r="J98" s="210"/>
      <c r="K98" s="211"/>
    </row>
    <row r="99" spans="2:11" ht="18.75" customHeight="1">
      <c r="B99" s="212"/>
      <c r="C99" s="213"/>
      <c r="D99" s="213"/>
      <c r="E99" s="213"/>
      <c r="F99" s="213"/>
      <c r="G99" s="213"/>
      <c r="H99" s="213"/>
      <c r="I99" s="213"/>
      <c r="J99" s="213"/>
      <c r="K99" s="212"/>
    </row>
    <row r="100" spans="2:11" ht="18.75" customHeight="1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</row>
    <row r="101" spans="2:11" ht="7.5" customHeight="1">
      <c r="B101" s="193"/>
      <c r="C101" s="194"/>
      <c r="D101" s="194"/>
      <c r="E101" s="194"/>
      <c r="F101" s="194"/>
      <c r="G101" s="194"/>
      <c r="H101" s="194"/>
      <c r="I101" s="194"/>
      <c r="J101" s="194"/>
      <c r="K101" s="195"/>
    </row>
    <row r="102" spans="2:11" ht="45" customHeight="1">
      <c r="B102" s="196"/>
      <c r="C102" s="308" t="s">
        <v>282</v>
      </c>
      <c r="D102" s="308"/>
      <c r="E102" s="308"/>
      <c r="F102" s="308"/>
      <c r="G102" s="308"/>
      <c r="H102" s="308"/>
      <c r="I102" s="308"/>
      <c r="J102" s="308"/>
      <c r="K102" s="197"/>
    </row>
    <row r="103" spans="2:11" ht="17.25" customHeight="1">
      <c r="B103" s="196"/>
      <c r="C103" s="198" t="s">
        <v>237</v>
      </c>
      <c r="D103" s="198"/>
      <c r="E103" s="198"/>
      <c r="F103" s="198" t="s">
        <v>238</v>
      </c>
      <c r="G103" s="199"/>
      <c r="H103" s="198" t="s">
        <v>49</v>
      </c>
      <c r="I103" s="198" t="s">
        <v>52</v>
      </c>
      <c r="J103" s="198" t="s">
        <v>239</v>
      </c>
      <c r="K103" s="197"/>
    </row>
    <row r="104" spans="2:11" ht="17.25" customHeight="1">
      <c r="B104" s="196"/>
      <c r="C104" s="200" t="s">
        <v>240</v>
      </c>
      <c r="D104" s="200"/>
      <c r="E104" s="200"/>
      <c r="F104" s="201" t="s">
        <v>241</v>
      </c>
      <c r="G104" s="202"/>
      <c r="H104" s="200"/>
      <c r="I104" s="200"/>
      <c r="J104" s="200" t="s">
        <v>242</v>
      </c>
      <c r="K104" s="197"/>
    </row>
    <row r="105" spans="2:11" ht="5.25" customHeight="1">
      <c r="B105" s="196"/>
      <c r="C105" s="198"/>
      <c r="D105" s="198"/>
      <c r="E105" s="198"/>
      <c r="F105" s="198"/>
      <c r="G105" s="214"/>
      <c r="H105" s="198"/>
      <c r="I105" s="198"/>
      <c r="J105" s="198"/>
      <c r="K105" s="197"/>
    </row>
    <row r="106" spans="2:11" ht="15" customHeight="1">
      <c r="B106" s="196"/>
      <c r="C106" s="185" t="s">
        <v>48</v>
      </c>
      <c r="D106" s="205"/>
      <c r="E106" s="205"/>
      <c r="F106" s="206" t="s">
        <v>243</v>
      </c>
      <c r="G106" s="185"/>
      <c r="H106" s="185" t="s">
        <v>283</v>
      </c>
      <c r="I106" s="185" t="s">
        <v>245</v>
      </c>
      <c r="J106" s="185">
        <v>20</v>
      </c>
      <c r="K106" s="197"/>
    </row>
    <row r="107" spans="2:11" ht="15" customHeight="1">
      <c r="B107" s="196"/>
      <c r="C107" s="185" t="s">
        <v>246</v>
      </c>
      <c r="D107" s="185"/>
      <c r="E107" s="185"/>
      <c r="F107" s="206" t="s">
        <v>243</v>
      </c>
      <c r="G107" s="185"/>
      <c r="H107" s="185" t="s">
        <v>283</v>
      </c>
      <c r="I107" s="185" t="s">
        <v>245</v>
      </c>
      <c r="J107" s="185">
        <v>120</v>
      </c>
      <c r="K107" s="197"/>
    </row>
    <row r="108" spans="2:11" ht="15" customHeight="1">
      <c r="B108" s="208"/>
      <c r="C108" s="185" t="s">
        <v>248</v>
      </c>
      <c r="D108" s="185"/>
      <c r="E108" s="185"/>
      <c r="F108" s="206" t="s">
        <v>249</v>
      </c>
      <c r="G108" s="185"/>
      <c r="H108" s="185" t="s">
        <v>283</v>
      </c>
      <c r="I108" s="185" t="s">
        <v>245</v>
      </c>
      <c r="J108" s="185">
        <v>50</v>
      </c>
      <c r="K108" s="197"/>
    </row>
    <row r="109" spans="2:11" ht="15" customHeight="1">
      <c r="B109" s="208"/>
      <c r="C109" s="185" t="s">
        <v>251</v>
      </c>
      <c r="D109" s="185"/>
      <c r="E109" s="185"/>
      <c r="F109" s="206" t="s">
        <v>243</v>
      </c>
      <c r="G109" s="185"/>
      <c r="H109" s="185" t="s">
        <v>283</v>
      </c>
      <c r="I109" s="185" t="s">
        <v>253</v>
      </c>
      <c r="J109" s="185"/>
      <c r="K109" s="197"/>
    </row>
    <row r="110" spans="2:11" ht="15" customHeight="1">
      <c r="B110" s="208"/>
      <c r="C110" s="185" t="s">
        <v>262</v>
      </c>
      <c r="D110" s="185"/>
      <c r="E110" s="185"/>
      <c r="F110" s="206" t="s">
        <v>249</v>
      </c>
      <c r="G110" s="185"/>
      <c r="H110" s="185" t="s">
        <v>283</v>
      </c>
      <c r="I110" s="185" t="s">
        <v>245</v>
      </c>
      <c r="J110" s="185">
        <v>50</v>
      </c>
      <c r="K110" s="197"/>
    </row>
    <row r="111" spans="2:11" ht="15" customHeight="1">
      <c r="B111" s="208"/>
      <c r="C111" s="185" t="s">
        <v>270</v>
      </c>
      <c r="D111" s="185"/>
      <c r="E111" s="185"/>
      <c r="F111" s="206" t="s">
        <v>249</v>
      </c>
      <c r="G111" s="185"/>
      <c r="H111" s="185" t="s">
        <v>283</v>
      </c>
      <c r="I111" s="185" t="s">
        <v>245</v>
      </c>
      <c r="J111" s="185">
        <v>50</v>
      </c>
      <c r="K111" s="197"/>
    </row>
    <row r="112" spans="2:11" ht="15" customHeight="1">
      <c r="B112" s="208"/>
      <c r="C112" s="185" t="s">
        <v>268</v>
      </c>
      <c r="D112" s="185"/>
      <c r="E112" s="185"/>
      <c r="F112" s="206" t="s">
        <v>249</v>
      </c>
      <c r="G112" s="185"/>
      <c r="H112" s="185" t="s">
        <v>283</v>
      </c>
      <c r="I112" s="185" t="s">
        <v>245</v>
      </c>
      <c r="J112" s="185">
        <v>50</v>
      </c>
      <c r="K112" s="197"/>
    </row>
    <row r="113" spans="2:11" ht="15" customHeight="1">
      <c r="B113" s="208"/>
      <c r="C113" s="185" t="s">
        <v>48</v>
      </c>
      <c r="D113" s="185"/>
      <c r="E113" s="185"/>
      <c r="F113" s="206" t="s">
        <v>243</v>
      </c>
      <c r="G113" s="185"/>
      <c r="H113" s="185" t="s">
        <v>284</v>
      </c>
      <c r="I113" s="185" t="s">
        <v>245</v>
      </c>
      <c r="J113" s="185">
        <v>20</v>
      </c>
      <c r="K113" s="197"/>
    </row>
    <row r="114" spans="2:11" ht="15" customHeight="1">
      <c r="B114" s="208"/>
      <c r="C114" s="185" t="s">
        <v>285</v>
      </c>
      <c r="D114" s="185"/>
      <c r="E114" s="185"/>
      <c r="F114" s="206" t="s">
        <v>243</v>
      </c>
      <c r="G114" s="185"/>
      <c r="H114" s="185" t="s">
        <v>286</v>
      </c>
      <c r="I114" s="185" t="s">
        <v>245</v>
      </c>
      <c r="J114" s="185">
        <v>120</v>
      </c>
      <c r="K114" s="197"/>
    </row>
    <row r="115" spans="2:11" ht="15" customHeight="1">
      <c r="B115" s="208"/>
      <c r="C115" s="185" t="s">
        <v>33</v>
      </c>
      <c r="D115" s="185"/>
      <c r="E115" s="185"/>
      <c r="F115" s="206" t="s">
        <v>243</v>
      </c>
      <c r="G115" s="185"/>
      <c r="H115" s="185" t="s">
        <v>287</v>
      </c>
      <c r="I115" s="185" t="s">
        <v>278</v>
      </c>
      <c r="J115" s="185"/>
      <c r="K115" s="197"/>
    </row>
    <row r="116" spans="2:11" ht="15" customHeight="1">
      <c r="B116" s="208"/>
      <c r="C116" s="185" t="s">
        <v>43</v>
      </c>
      <c r="D116" s="185"/>
      <c r="E116" s="185"/>
      <c r="F116" s="206" t="s">
        <v>243</v>
      </c>
      <c r="G116" s="185"/>
      <c r="H116" s="185" t="s">
        <v>288</v>
      </c>
      <c r="I116" s="185" t="s">
        <v>278</v>
      </c>
      <c r="J116" s="185"/>
      <c r="K116" s="197"/>
    </row>
    <row r="117" spans="2:11" ht="15" customHeight="1">
      <c r="B117" s="208"/>
      <c r="C117" s="185" t="s">
        <v>52</v>
      </c>
      <c r="D117" s="185"/>
      <c r="E117" s="185"/>
      <c r="F117" s="206" t="s">
        <v>243</v>
      </c>
      <c r="G117" s="185"/>
      <c r="H117" s="185" t="s">
        <v>289</v>
      </c>
      <c r="I117" s="185" t="s">
        <v>290</v>
      </c>
      <c r="J117" s="185"/>
      <c r="K117" s="197"/>
    </row>
    <row r="118" spans="2:11" ht="15" customHeight="1">
      <c r="B118" s="209"/>
      <c r="C118" s="215"/>
      <c r="D118" s="215"/>
      <c r="E118" s="215"/>
      <c r="F118" s="215"/>
      <c r="G118" s="215"/>
      <c r="H118" s="215"/>
      <c r="I118" s="215"/>
      <c r="J118" s="215"/>
      <c r="K118" s="211"/>
    </row>
    <row r="119" spans="2:11" ht="18.75" customHeight="1">
      <c r="B119" s="216"/>
      <c r="C119" s="217"/>
      <c r="D119" s="217"/>
      <c r="E119" s="217"/>
      <c r="F119" s="218"/>
      <c r="G119" s="217"/>
      <c r="H119" s="217"/>
      <c r="I119" s="217"/>
      <c r="J119" s="217"/>
      <c r="K119" s="216"/>
    </row>
    <row r="120" spans="2:11" ht="18.75" customHeight="1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</row>
    <row r="121" spans="2:11" ht="7.5" customHeight="1">
      <c r="B121" s="219"/>
      <c r="C121" s="220"/>
      <c r="D121" s="220"/>
      <c r="E121" s="220"/>
      <c r="F121" s="220"/>
      <c r="G121" s="220"/>
      <c r="H121" s="220"/>
      <c r="I121" s="220"/>
      <c r="J121" s="220"/>
      <c r="K121" s="221"/>
    </row>
    <row r="122" spans="2:11" ht="45" customHeight="1">
      <c r="B122" s="222"/>
      <c r="C122" s="306" t="s">
        <v>291</v>
      </c>
      <c r="D122" s="306"/>
      <c r="E122" s="306"/>
      <c r="F122" s="306"/>
      <c r="G122" s="306"/>
      <c r="H122" s="306"/>
      <c r="I122" s="306"/>
      <c r="J122" s="306"/>
      <c r="K122" s="223"/>
    </row>
    <row r="123" spans="2:11" ht="17.25" customHeight="1">
      <c r="B123" s="224"/>
      <c r="C123" s="198" t="s">
        <v>237</v>
      </c>
      <c r="D123" s="198"/>
      <c r="E123" s="198"/>
      <c r="F123" s="198" t="s">
        <v>238</v>
      </c>
      <c r="G123" s="199"/>
      <c r="H123" s="198" t="s">
        <v>49</v>
      </c>
      <c r="I123" s="198" t="s">
        <v>52</v>
      </c>
      <c r="J123" s="198" t="s">
        <v>239</v>
      </c>
      <c r="K123" s="225"/>
    </row>
    <row r="124" spans="2:11" ht="17.25" customHeight="1">
      <c r="B124" s="224"/>
      <c r="C124" s="200" t="s">
        <v>240</v>
      </c>
      <c r="D124" s="200"/>
      <c r="E124" s="200"/>
      <c r="F124" s="201" t="s">
        <v>241</v>
      </c>
      <c r="G124" s="202"/>
      <c r="H124" s="200"/>
      <c r="I124" s="200"/>
      <c r="J124" s="200" t="s">
        <v>242</v>
      </c>
      <c r="K124" s="225"/>
    </row>
    <row r="125" spans="2:11" ht="5.25" customHeight="1">
      <c r="B125" s="226"/>
      <c r="C125" s="203"/>
      <c r="D125" s="203"/>
      <c r="E125" s="203"/>
      <c r="F125" s="203"/>
      <c r="G125" s="227"/>
      <c r="H125" s="203"/>
      <c r="I125" s="203"/>
      <c r="J125" s="203"/>
      <c r="K125" s="228"/>
    </row>
    <row r="126" spans="2:11" ht="15" customHeight="1">
      <c r="B126" s="226"/>
      <c r="C126" s="185" t="s">
        <v>246</v>
      </c>
      <c r="D126" s="205"/>
      <c r="E126" s="205"/>
      <c r="F126" s="206" t="s">
        <v>243</v>
      </c>
      <c r="G126" s="185"/>
      <c r="H126" s="185" t="s">
        <v>283</v>
      </c>
      <c r="I126" s="185" t="s">
        <v>245</v>
      </c>
      <c r="J126" s="185">
        <v>120</v>
      </c>
      <c r="K126" s="229"/>
    </row>
    <row r="127" spans="2:11" ht="15" customHeight="1">
      <c r="B127" s="226"/>
      <c r="C127" s="185" t="s">
        <v>292</v>
      </c>
      <c r="D127" s="185"/>
      <c r="E127" s="185"/>
      <c r="F127" s="206" t="s">
        <v>243</v>
      </c>
      <c r="G127" s="185"/>
      <c r="H127" s="185" t="s">
        <v>293</v>
      </c>
      <c r="I127" s="185" t="s">
        <v>245</v>
      </c>
      <c r="J127" s="185" t="s">
        <v>294</v>
      </c>
      <c r="K127" s="229"/>
    </row>
    <row r="128" spans="2:11" ht="15" customHeight="1">
      <c r="B128" s="226"/>
      <c r="C128" s="185" t="s">
        <v>191</v>
      </c>
      <c r="D128" s="185"/>
      <c r="E128" s="185"/>
      <c r="F128" s="206" t="s">
        <v>243</v>
      </c>
      <c r="G128" s="185"/>
      <c r="H128" s="185" t="s">
        <v>295</v>
      </c>
      <c r="I128" s="185" t="s">
        <v>245</v>
      </c>
      <c r="J128" s="185" t="s">
        <v>294</v>
      </c>
      <c r="K128" s="229"/>
    </row>
    <row r="129" spans="2:11" ht="15" customHeight="1">
      <c r="B129" s="226"/>
      <c r="C129" s="185" t="s">
        <v>254</v>
      </c>
      <c r="D129" s="185"/>
      <c r="E129" s="185"/>
      <c r="F129" s="206" t="s">
        <v>249</v>
      </c>
      <c r="G129" s="185"/>
      <c r="H129" s="185" t="s">
        <v>255</v>
      </c>
      <c r="I129" s="185" t="s">
        <v>245</v>
      </c>
      <c r="J129" s="185">
        <v>15</v>
      </c>
      <c r="K129" s="229"/>
    </row>
    <row r="130" spans="2:11" ht="15" customHeight="1">
      <c r="B130" s="226"/>
      <c r="C130" s="185" t="s">
        <v>256</v>
      </c>
      <c r="D130" s="185"/>
      <c r="E130" s="185"/>
      <c r="F130" s="206" t="s">
        <v>249</v>
      </c>
      <c r="G130" s="185"/>
      <c r="H130" s="185" t="s">
        <v>257</v>
      </c>
      <c r="I130" s="185" t="s">
        <v>245</v>
      </c>
      <c r="J130" s="185">
        <v>15</v>
      </c>
      <c r="K130" s="229"/>
    </row>
    <row r="131" spans="2:11" ht="15" customHeight="1">
      <c r="B131" s="226"/>
      <c r="C131" s="185" t="s">
        <v>258</v>
      </c>
      <c r="D131" s="185"/>
      <c r="E131" s="185"/>
      <c r="F131" s="206" t="s">
        <v>249</v>
      </c>
      <c r="G131" s="185"/>
      <c r="H131" s="185" t="s">
        <v>259</v>
      </c>
      <c r="I131" s="185" t="s">
        <v>245</v>
      </c>
      <c r="J131" s="185">
        <v>20</v>
      </c>
      <c r="K131" s="229"/>
    </row>
    <row r="132" spans="2:11" ht="15" customHeight="1">
      <c r="B132" s="226"/>
      <c r="C132" s="185" t="s">
        <v>260</v>
      </c>
      <c r="D132" s="185"/>
      <c r="E132" s="185"/>
      <c r="F132" s="206" t="s">
        <v>249</v>
      </c>
      <c r="G132" s="185"/>
      <c r="H132" s="185" t="s">
        <v>261</v>
      </c>
      <c r="I132" s="185" t="s">
        <v>245</v>
      </c>
      <c r="J132" s="185">
        <v>20</v>
      </c>
      <c r="K132" s="229"/>
    </row>
    <row r="133" spans="2:11" ht="15" customHeight="1">
      <c r="B133" s="226"/>
      <c r="C133" s="185" t="s">
        <v>248</v>
      </c>
      <c r="D133" s="185"/>
      <c r="E133" s="185"/>
      <c r="F133" s="206" t="s">
        <v>249</v>
      </c>
      <c r="G133" s="185"/>
      <c r="H133" s="185" t="s">
        <v>283</v>
      </c>
      <c r="I133" s="185" t="s">
        <v>245</v>
      </c>
      <c r="J133" s="185">
        <v>50</v>
      </c>
      <c r="K133" s="229"/>
    </row>
    <row r="134" spans="2:11" ht="15" customHeight="1">
      <c r="B134" s="226"/>
      <c r="C134" s="185" t="s">
        <v>262</v>
      </c>
      <c r="D134" s="185"/>
      <c r="E134" s="185"/>
      <c r="F134" s="206" t="s">
        <v>249</v>
      </c>
      <c r="G134" s="185"/>
      <c r="H134" s="185" t="s">
        <v>283</v>
      </c>
      <c r="I134" s="185" t="s">
        <v>245</v>
      </c>
      <c r="J134" s="185">
        <v>50</v>
      </c>
      <c r="K134" s="229"/>
    </row>
    <row r="135" spans="2:11" ht="15" customHeight="1">
      <c r="B135" s="226"/>
      <c r="C135" s="185" t="s">
        <v>268</v>
      </c>
      <c r="D135" s="185"/>
      <c r="E135" s="185"/>
      <c r="F135" s="206" t="s">
        <v>249</v>
      </c>
      <c r="G135" s="185"/>
      <c r="H135" s="185" t="s">
        <v>283</v>
      </c>
      <c r="I135" s="185" t="s">
        <v>245</v>
      </c>
      <c r="J135" s="185">
        <v>50</v>
      </c>
      <c r="K135" s="229"/>
    </row>
    <row r="136" spans="2:11" ht="15" customHeight="1">
      <c r="B136" s="226"/>
      <c r="C136" s="185" t="s">
        <v>270</v>
      </c>
      <c r="D136" s="185"/>
      <c r="E136" s="185"/>
      <c r="F136" s="206" t="s">
        <v>249</v>
      </c>
      <c r="G136" s="185"/>
      <c r="H136" s="185" t="s">
        <v>283</v>
      </c>
      <c r="I136" s="185" t="s">
        <v>245</v>
      </c>
      <c r="J136" s="185">
        <v>50</v>
      </c>
      <c r="K136" s="229"/>
    </row>
    <row r="137" spans="2:11" ht="15" customHeight="1">
      <c r="B137" s="226"/>
      <c r="C137" s="185" t="s">
        <v>271</v>
      </c>
      <c r="D137" s="185"/>
      <c r="E137" s="185"/>
      <c r="F137" s="206" t="s">
        <v>249</v>
      </c>
      <c r="G137" s="185"/>
      <c r="H137" s="185" t="s">
        <v>296</v>
      </c>
      <c r="I137" s="185" t="s">
        <v>245</v>
      </c>
      <c r="J137" s="185">
        <v>255</v>
      </c>
      <c r="K137" s="229"/>
    </row>
    <row r="138" spans="2:11" ht="15" customHeight="1">
      <c r="B138" s="226"/>
      <c r="C138" s="185" t="s">
        <v>273</v>
      </c>
      <c r="D138" s="185"/>
      <c r="E138" s="185"/>
      <c r="F138" s="206" t="s">
        <v>243</v>
      </c>
      <c r="G138" s="185"/>
      <c r="H138" s="185" t="s">
        <v>297</v>
      </c>
      <c r="I138" s="185" t="s">
        <v>275</v>
      </c>
      <c r="J138" s="185"/>
      <c r="K138" s="229"/>
    </row>
    <row r="139" spans="2:11" ht="15" customHeight="1">
      <c r="B139" s="226"/>
      <c r="C139" s="185" t="s">
        <v>276</v>
      </c>
      <c r="D139" s="185"/>
      <c r="E139" s="185"/>
      <c r="F139" s="206" t="s">
        <v>243</v>
      </c>
      <c r="G139" s="185"/>
      <c r="H139" s="185" t="s">
        <v>298</v>
      </c>
      <c r="I139" s="185" t="s">
        <v>278</v>
      </c>
      <c r="J139" s="185"/>
      <c r="K139" s="229"/>
    </row>
    <row r="140" spans="2:11" ht="15" customHeight="1">
      <c r="B140" s="226"/>
      <c r="C140" s="185" t="s">
        <v>279</v>
      </c>
      <c r="D140" s="185"/>
      <c r="E140" s="185"/>
      <c r="F140" s="206" t="s">
        <v>243</v>
      </c>
      <c r="G140" s="185"/>
      <c r="H140" s="185" t="s">
        <v>279</v>
      </c>
      <c r="I140" s="185" t="s">
        <v>278</v>
      </c>
      <c r="J140" s="185"/>
      <c r="K140" s="229"/>
    </row>
    <row r="141" spans="2:11" ht="15" customHeight="1">
      <c r="B141" s="226"/>
      <c r="C141" s="185" t="s">
        <v>33</v>
      </c>
      <c r="D141" s="185"/>
      <c r="E141" s="185"/>
      <c r="F141" s="206" t="s">
        <v>243</v>
      </c>
      <c r="G141" s="185"/>
      <c r="H141" s="185" t="s">
        <v>299</v>
      </c>
      <c r="I141" s="185" t="s">
        <v>278</v>
      </c>
      <c r="J141" s="185"/>
      <c r="K141" s="229"/>
    </row>
    <row r="142" spans="2:11" ht="15" customHeight="1">
      <c r="B142" s="226"/>
      <c r="C142" s="185" t="s">
        <v>300</v>
      </c>
      <c r="D142" s="185"/>
      <c r="E142" s="185"/>
      <c r="F142" s="206" t="s">
        <v>243</v>
      </c>
      <c r="G142" s="185"/>
      <c r="H142" s="185" t="s">
        <v>301</v>
      </c>
      <c r="I142" s="185" t="s">
        <v>278</v>
      </c>
      <c r="J142" s="185"/>
      <c r="K142" s="229"/>
    </row>
    <row r="143" spans="2:11" ht="15" customHeight="1">
      <c r="B143" s="230"/>
      <c r="C143" s="231"/>
      <c r="D143" s="231"/>
      <c r="E143" s="231"/>
      <c r="F143" s="231"/>
      <c r="G143" s="231"/>
      <c r="H143" s="231"/>
      <c r="I143" s="231"/>
      <c r="J143" s="231"/>
      <c r="K143" s="232"/>
    </row>
    <row r="144" spans="2:11" ht="18.75" customHeight="1">
      <c r="B144" s="217"/>
      <c r="C144" s="217"/>
      <c r="D144" s="217"/>
      <c r="E144" s="217"/>
      <c r="F144" s="218"/>
      <c r="G144" s="217"/>
      <c r="H144" s="217"/>
      <c r="I144" s="217"/>
      <c r="J144" s="217"/>
      <c r="K144" s="217"/>
    </row>
    <row r="145" spans="2:11" ht="18.75" customHeight="1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</row>
    <row r="146" spans="2:11" ht="7.5" customHeight="1">
      <c r="B146" s="193"/>
      <c r="C146" s="194"/>
      <c r="D146" s="194"/>
      <c r="E146" s="194"/>
      <c r="F146" s="194"/>
      <c r="G146" s="194"/>
      <c r="H146" s="194"/>
      <c r="I146" s="194"/>
      <c r="J146" s="194"/>
      <c r="K146" s="195"/>
    </row>
    <row r="147" spans="2:11" ht="45" customHeight="1">
      <c r="B147" s="196"/>
      <c r="C147" s="308" t="s">
        <v>302</v>
      </c>
      <c r="D147" s="308"/>
      <c r="E147" s="308"/>
      <c r="F147" s="308"/>
      <c r="G147" s="308"/>
      <c r="H147" s="308"/>
      <c r="I147" s="308"/>
      <c r="J147" s="308"/>
      <c r="K147" s="197"/>
    </row>
    <row r="148" spans="2:11" ht="17.25" customHeight="1">
      <c r="B148" s="196"/>
      <c r="C148" s="198" t="s">
        <v>237</v>
      </c>
      <c r="D148" s="198"/>
      <c r="E148" s="198"/>
      <c r="F148" s="198" t="s">
        <v>238</v>
      </c>
      <c r="G148" s="199"/>
      <c r="H148" s="198" t="s">
        <v>49</v>
      </c>
      <c r="I148" s="198" t="s">
        <v>52</v>
      </c>
      <c r="J148" s="198" t="s">
        <v>239</v>
      </c>
      <c r="K148" s="197"/>
    </row>
    <row r="149" spans="2:11" ht="17.25" customHeight="1">
      <c r="B149" s="196"/>
      <c r="C149" s="200" t="s">
        <v>240</v>
      </c>
      <c r="D149" s="200"/>
      <c r="E149" s="200"/>
      <c r="F149" s="201" t="s">
        <v>241</v>
      </c>
      <c r="G149" s="202"/>
      <c r="H149" s="200"/>
      <c r="I149" s="200"/>
      <c r="J149" s="200" t="s">
        <v>242</v>
      </c>
      <c r="K149" s="197"/>
    </row>
    <row r="150" spans="2:11" ht="5.25" customHeight="1">
      <c r="B150" s="208"/>
      <c r="C150" s="203"/>
      <c r="D150" s="203"/>
      <c r="E150" s="203"/>
      <c r="F150" s="203"/>
      <c r="G150" s="204"/>
      <c r="H150" s="203"/>
      <c r="I150" s="203"/>
      <c r="J150" s="203"/>
      <c r="K150" s="229"/>
    </row>
    <row r="151" spans="2:11" ht="15" customHeight="1">
      <c r="B151" s="208"/>
      <c r="C151" s="233" t="s">
        <v>246</v>
      </c>
      <c r="D151" s="185"/>
      <c r="E151" s="185"/>
      <c r="F151" s="234" t="s">
        <v>243</v>
      </c>
      <c r="G151" s="185"/>
      <c r="H151" s="233" t="s">
        <v>283</v>
      </c>
      <c r="I151" s="233" t="s">
        <v>245</v>
      </c>
      <c r="J151" s="233">
        <v>120</v>
      </c>
      <c r="K151" s="229"/>
    </row>
    <row r="152" spans="2:11" ht="15" customHeight="1">
      <c r="B152" s="208"/>
      <c r="C152" s="233" t="s">
        <v>292</v>
      </c>
      <c r="D152" s="185"/>
      <c r="E152" s="185"/>
      <c r="F152" s="234" t="s">
        <v>243</v>
      </c>
      <c r="G152" s="185"/>
      <c r="H152" s="233" t="s">
        <v>303</v>
      </c>
      <c r="I152" s="233" t="s">
        <v>245</v>
      </c>
      <c r="J152" s="233" t="s">
        <v>294</v>
      </c>
      <c r="K152" s="229"/>
    </row>
    <row r="153" spans="2:11" ht="15" customHeight="1">
      <c r="B153" s="208"/>
      <c r="C153" s="233" t="s">
        <v>191</v>
      </c>
      <c r="D153" s="185"/>
      <c r="E153" s="185"/>
      <c r="F153" s="234" t="s">
        <v>243</v>
      </c>
      <c r="G153" s="185"/>
      <c r="H153" s="233" t="s">
        <v>304</v>
      </c>
      <c r="I153" s="233" t="s">
        <v>245</v>
      </c>
      <c r="J153" s="233" t="s">
        <v>294</v>
      </c>
      <c r="K153" s="229"/>
    </row>
    <row r="154" spans="2:11" ht="15" customHeight="1">
      <c r="B154" s="208"/>
      <c r="C154" s="233" t="s">
        <v>248</v>
      </c>
      <c r="D154" s="185"/>
      <c r="E154" s="185"/>
      <c r="F154" s="234" t="s">
        <v>249</v>
      </c>
      <c r="G154" s="185"/>
      <c r="H154" s="233" t="s">
        <v>283</v>
      </c>
      <c r="I154" s="233" t="s">
        <v>245</v>
      </c>
      <c r="J154" s="233">
        <v>50</v>
      </c>
      <c r="K154" s="229"/>
    </row>
    <row r="155" spans="2:11" ht="15" customHeight="1">
      <c r="B155" s="208"/>
      <c r="C155" s="233" t="s">
        <v>251</v>
      </c>
      <c r="D155" s="185"/>
      <c r="E155" s="185"/>
      <c r="F155" s="234" t="s">
        <v>243</v>
      </c>
      <c r="G155" s="185"/>
      <c r="H155" s="233" t="s">
        <v>283</v>
      </c>
      <c r="I155" s="233" t="s">
        <v>253</v>
      </c>
      <c r="J155" s="233"/>
      <c r="K155" s="229"/>
    </row>
    <row r="156" spans="2:11" ht="15" customHeight="1">
      <c r="B156" s="208"/>
      <c r="C156" s="233" t="s">
        <v>262</v>
      </c>
      <c r="D156" s="185"/>
      <c r="E156" s="185"/>
      <c r="F156" s="234" t="s">
        <v>249</v>
      </c>
      <c r="G156" s="185"/>
      <c r="H156" s="233" t="s">
        <v>283</v>
      </c>
      <c r="I156" s="233" t="s">
        <v>245</v>
      </c>
      <c r="J156" s="233">
        <v>50</v>
      </c>
      <c r="K156" s="229"/>
    </row>
    <row r="157" spans="2:11" ht="15" customHeight="1">
      <c r="B157" s="208"/>
      <c r="C157" s="233" t="s">
        <v>270</v>
      </c>
      <c r="D157" s="185"/>
      <c r="E157" s="185"/>
      <c r="F157" s="234" t="s">
        <v>249</v>
      </c>
      <c r="G157" s="185"/>
      <c r="H157" s="233" t="s">
        <v>283</v>
      </c>
      <c r="I157" s="233" t="s">
        <v>245</v>
      </c>
      <c r="J157" s="233">
        <v>50</v>
      </c>
      <c r="K157" s="229"/>
    </row>
    <row r="158" spans="2:11" ht="15" customHeight="1">
      <c r="B158" s="208"/>
      <c r="C158" s="233" t="s">
        <v>268</v>
      </c>
      <c r="D158" s="185"/>
      <c r="E158" s="185"/>
      <c r="F158" s="234" t="s">
        <v>249</v>
      </c>
      <c r="G158" s="185"/>
      <c r="H158" s="233" t="s">
        <v>283</v>
      </c>
      <c r="I158" s="233" t="s">
        <v>245</v>
      </c>
      <c r="J158" s="233">
        <v>50</v>
      </c>
      <c r="K158" s="229"/>
    </row>
    <row r="159" spans="2:11" ht="15" customHeight="1">
      <c r="B159" s="208"/>
      <c r="C159" s="233" t="s">
        <v>85</v>
      </c>
      <c r="D159" s="185"/>
      <c r="E159" s="185"/>
      <c r="F159" s="234" t="s">
        <v>243</v>
      </c>
      <c r="G159" s="185"/>
      <c r="H159" s="233" t="s">
        <v>305</v>
      </c>
      <c r="I159" s="233" t="s">
        <v>245</v>
      </c>
      <c r="J159" s="233" t="s">
        <v>306</v>
      </c>
      <c r="K159" s="229"/>
    </row>
    <row r="160" spans="2:11" ht="15" customHeight="1">
      <c r="B160" s="208"/>
      <c r="C160" s="233" t="s">
        <v>307</v>
      </c>
      <c r="D160" s="185"/>
      <c r="E160" s="185"/>
      <c r="F160" s="234" t="s">
        <v>243</v>
      </c>
      <c r="G160" s="185"/>
      <c r="H160" s="233" t="s">
        <v>308</v>
      </c>
      <c r="I160" s="233" t="s">
        <v>278</v>
      </c>
      <c r="J160" s="233"/>
      <c r="K160" s="229"/>
    </row>
    <row r="161" spans="2:11" ht="15" customHeight="1">
      <c r="B161" s="235"/>
      <c r="C161" s="215"/>
      <c r="D161" s="215"/>
      <c r="E161" s="215"/>
      <c r="F161" s="215"/>
      <c r="G161" s="215"/>
      <c r="H161" s="215"/>
      <c r="I161" s="215"/>
      <c r="J161" s="215"/>
      <c r="K161" s="236"/>
    </row>
    <row r="162" spans="2:11" ht="18.75" customHeight="1">
      <c r="B162" s="217"/>
      <c r="C162" s="227"/>
      <c r="D162" s="227"/>
      <c r="E162" s="227"/>
      <c r="F162" s="237"/>
      <c r="G162" s="227"/>
      <c r="H162" s="227"/>
      <c r="I162" s="227"/>
      <c r="J162" s="227"/>
      <c r="K162" s="217"/>
    </row>
    <row r="163" spans="2:11" ht="18.75" customHeight="1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</row>
    <row r="164" spans="2:11" ht="7.5" customHeight="1">
      <c r="B164" s="174"/>
      <c r="C164" s="175"/>
      <c r="D164" s="175"/>
      <c r="E164" s="175"/>
      <c r="F164" s="175"/>
      <c r="G164" s="175"/>
      <c r="H164" s="175"/>
      <c r="I164" s="175"/>
      <c r="J164" s="175"/>
      <c r="K164" s="176"/>
    </row>
    <row r="165" spans="2:11" ht="45" customHeight="1">
      <c r="B165" s="177"/>
      <c r="C165" s="306" t="s">
        <v>309</v>
      </c>
      <c r="D165" s="306"/>
      <c r="E165" s="306"/>
      <c r="F165" s="306"/>
      <c r="G165" s="306"/>
      <c r="H165" s="306"/>
      <c r="I165" s="306"/>
      <c r="J165" s="306"/>
      <c r="K165" s="178"/>
    </row>
    <row r="166" spans="2:11" ht="17.25" customHeight="1">
      <c r="B166" s="177"/>
      <c r="C166" s="198" t="s">
        <v>237</v>
      </c>
      <c r="D166" s="198"/>
      <c r="E166" s="198"/>
      <c r="F166" s="198" t="s">
        <v>238</v>
      </c>
      <c r="G166" s="238"/>
      <c r="H166" s="239" t="s">
        <v>49</v>
      </c>
      <c r="I166" s="239" t="s">
        <v>52</v>
      </c>
      <c r="J166" s="198" t="s">
        <v>239</v>
      </c>
      <c r="K166" s="178"/>
    </row>
    <row r="167" spans="2:11" ht="17.25" customHeight="1">
      <c r="B167" s="179"/>
      <c r="C167" s="200" t="s">
        <v>240</v>
      </c>
      <c r="D167" s="200"/>
      <c r="E167" s="200"/>
      <c r="F167" s="201" t="s">
        <v>241</v>
      </c>
      <c r="G167" s="240"/>
      <c r="H167" s="241"/>
      <c r="I167" s="241"/>
      <c r="J167" s="200" t="s">
        <v>242</v>
      </c>
      <c r="K167" s="180"/>
    </row>
    <row r="168" spans="2:11" ht="5.25" customHeight="1">
      <c r="B168" s="208"/>
      <c r="C168" s="203"/>
      <c r="D168" s="203"/>
      <c r="E168" s="203"/>
      <c r="F168" s="203"/>
      <c r="G168" s="204"/>
      <c r="H168" s="203"/>
      <c r="I168" s="203"/>
      <c r="J168" s="203"/>
      <c r="K168" s="229"/>
    </row>
    <row r="169" spans="2:11" ht="15" customHeight="1">
      <c r="B169" s="208"/>
      <c r="C169" s="185" t="s">
        <v>246</v>
      </c>
      <c r="D169" s="185"/>
      <c r="E169" s="185"/>
      <c r="F169" s="206" t="s">
        <v>243</v>
      </c>
      <c r="G169" s="185"/>
      <c r="H169" s="185" t="s">
        <v>283</v>
      </c>
      <c r="I169" s="185" t="s">
        <v>245</v>
      </c>
      <c r="J169" s="185">
        <v>120</v>
      </c>
      <c r="K169" s="229"/>
    </row>
    <row r="170" spans="2:11" ht="15" customHeight="1">
      <c r="B170" s="208"/>
      <c r="C170" s="185" t="s">
        <v>292</v>
      </c>
      <c r="D170" s="185"/>
      <c r="E170" s="185"/>
      <c r="F170" s="206" t="s">
        <v>243</v>
      </c>
      <c r="G170" s="185"/>
      <c r="H170" s="185" t="s">
        <v>293</v>
      </c>
      <c r="I170" s="185" t="s">
        <v>245</v>
      </c>
      <c r="J170" s="185" t="s">
        <v>294</v>
      </c>
      <c r="K170" s="229"/>
    </row>
    <row r="171" spans="2:11" ht="15" customHeight="1">
      <c r="B171" s="208"/>
      <c r="C171" s="185" t="s">
        <v>191</v>
      </c>
      <c r="D171" s="185"/>
      <c r="E171" s="185"/>
      <c r="F171" s="206" t="s">
        <v>243</v>
      </c>
      <c r="G171" s="185"/>
      <c r="H171" s="185" t="s">
        <v>310</v>
      </c>
      <c r="I171" s="185" t="s">
        <v>245</v>
      </c>
      <c r="J171" s="185" t="s">
        <v>294</v>
      </c>
      <c r="K171" s="229"/>
    </row>
    <row r="172" spans="2:11" ht="15" customHeight="1">
      <c r="B172" s="208"/>
      <c r="C172" s="185" t="s">
        <v>248</v>
      </c>
      <c r="D172" s="185"/>
      <c r="E172" s="185"/>
      <c r="F172" s="206" t="s">
        <v>249</v>
      </c>
      <c r="G172" s="185"/>
      <c r="H172" s="185" t="s">
        <v>310</v>
      </c>
      <c r="I172" s="185" t="s">
        <v>245</v>
      </c>
      <c r="J172" s="185">
        <v>50</v>
      </c>
      <c r="K172" s="229"/>
    </row>
    <row r="173" spans="2:11" ht="15" customHeight="1">
      <c r="B173" s="208"/>
      <c r="C173" s="185" t="s">
        <v>251</v>
      </c>
      <c r="D173" s="185"/>
      <c r="E173" s="185"/>
      <c r="F173" s="206" t="s">
        <v>243</v>
      </c>
      <c r="G173" s="185"/>
      <c r="H173" s="185" t="s">
        <v>310</v>
      </c>
      <c r="I173" s="185" t="s">
        <v>253</v>
      </c>
      <c r="J173" s="185"/>
      <c r="K173" s="229"/>
    </row>
    <row r="174" spans="2:11" ht="15" customHeight="1">
      <c r="B174" s="208"/>
      <c r="C174" s="185" t="s">
        <v>262</v>
      </c>
      <c r="D174" s="185"/>
      <c r="E174" s="185"/>
      <c r="F174" s="206" t="s">
        <v>249</v>
      </c>
      <c r="G174" s="185"/>
      <c r="H174" s="185" t="s">
        <v>310</v>
      </c>
      <c r="I174" s="185" t="s">
        <v>245</v>
      </c>
      <c r="J174" s="185">
        <v>50</v>
      </c>
      <c r="K174" s="229"/>
    </row>
    <row r="175" spans="2:11" ht="15" customHeight="1">
      <c r="B175" s="208"/>
      <c r="C175" s="185" t="s">
        <v>270</v>
      </c>
      <c r="D175" s="185"/>
      <c r="E175" s="185"/>
      <c r="F175" s="206" t="s">
        <v>249</v>
      </c>
      <c r="G175" s="185"/>
      <c r="H175" s="185" t="s">
        <v>310</v>
      </c>
      <c r="I175" s="185" t="s">
        <v>245</v>
      </c>
      <c r="J175" s="185">
        <v>50</v>
      </c>
      <c r="K175" s="229"/>
    </row>
    <row r="176" spans="2:11" ht="15" customHeight="1">
      <c r="B176" s="208"/>
      <c r="C176" s="185" t="s">
        <v>268</v>
      </c>
      <c r="D176" s="185"/>
      <c r="E176" s="185"/>
      <c r="F176" s="206" t="s">
        <v>249</v>
      </c>
      <c r="G176" s="185"/>
      <c r="H176" s="185" t="s">
        <v>310</v>
      </c>
      <c r="I176" s="185" t="s">
        <v>245</v>
      </c>
      <c r="J176" s="185">
        <v>50</v>
      </c>
      <c r="K176" s="229"/>
    </row>
    <row r="177" spans="2:11" ht="15" customHeight="1">
      <c r="B177" s="208"/>
      <c r="C177" s="185" t="s">
        <v>95</v>
      </c>
      <c r="D177" s="185"/>
      <c r="E177" s="185"/>
      <c r="F177" s="206" t="s">
        <v>243</v>
      </c>
      <c r="G177" s="185"/>
      <c r="H177" s="185" t="s">
        <v>311</v>
      </c>
      <c r="I177" s="185" t="s">
        <v>312</v>
      </c>
      <c r="J177" s="185"/>
      <c r="K177" s="229"/>
    </row>
    <row r="178" spans="2:11" ht="15" customHeight="1">
      <c r="B178" s="208"/>
      <c r="C178" s="185" t="s">
        <v>52</v>
      </c>
      <c r="D178" s="185"/>
      <c r="E178" s="185"/>
      <c r="F178" s="206" t="s">
        <v>243</v>
      </c>
      <c r="G178" s="185"/>
      <c r="H178" s="185" t="s">
        <v>313</v>
      </c>
      <c r="I178" s="185" t="s">
        <v>314</v>
      </c>
      <c r="J178" s="185">
        <v>1</v>
      </c>
      <c r="K178" s="229"/>
    </row>
    <row r="179" spans="2:11" ht="15" customHeight="1">
      <c r="B179" s="208"/>
      <c r="C179" s="185" t="s">
        <v>48</v>
      </c>
      <c r="D179" s="185"/>
      <c r="E179" s="185"/>
      <c r="F179" s="206" t="s">
        <v>243</v>
      </c>
      <c r="G179" s="185"/>
      <c r="H179" s="185" t="s">
        <v>315</v>
      </c>
      <c r="I179" s="185" t="s">
        <v>245</v>
      </c>
      <c r="J179" s="185">
        <v>20</v>
      </c>
      <c r="K179" s="229"/>
    </row>
    <row r="180" spans="2:11" ht="15" customHeight="1">
      <c r="B180" s="208"/>
      <c r="C180" s="185" t="s">
        <v>49</v>
      </c>
      <c r="D180" s="185"/>
      <c r="E180" s="185"/>
      <c r="F180" s="206" t="s">
        <v>243</v>
      </c>
      <c r="G180" s="185"/>
      <c r="H180" s="185" t="s">
        <v>316</v>
      </c>
      <c r="I180" s="185" t="s">
        <v>245</v>
      </c>
      <c r="J180" s="185">
        <v>255</v>
      </c>
      <c r="K180" s="229"/>
    </row>
    <row r="181" spans="2:11" ht="15" customHeight="1">
      <c r="B181" s="208"/>
      <c r="C181" s="185" t="s">
        <v>96</v>
      </c>
      <c r="D181" s="185"/>
      <c r="E181" s="185"/>
      <c r="F181" s="206" t="s">
        <v>243</v>
      </c>
      <c r="G181" s="185"/>
      <c r="H181" s="185" t="s">
        <v>207</v>
      </c>
      <c r="I181" s="185" t="s">
        <v>245</v>
      </c>
      <c r="J181" s="185">
        <v>10</v>
      </c>
      <c r="K181" s="229"/>
    </row>
    <row r="182" spans="2:11" ht="15" customHeight="1">
      <c r="B182" s="208"/>
      <c r="C182" s="185" t="s">
        <v>97</v>
      </c>
      <c r="D182" s="185"/>
      <c r="E182" s="185"/>
      <c r="F182" s="206" t="s">
        <v>243</v>
      </c>
      <c r="G182" s="185"/>
      <c r="H182" s="185" t="s">
        <v>317</v>
      </c>
      <c r="I182" s="185" t="s">
        <v>278</v>
      </c>
      <c r="J182" s="185"/>
      <c r="K182" s="229"/>
    </row>
    <row r="183" spans="2:11" ht="15" customHeight="1">
      <c r="B183" s="208"/>
      <c r="C183" s="185" t="s">
        <v>318</v>
      </c>
      <c r="D183" s="185"/>
      <c r="E183" s="185"/>
      <c r="F183" s="206" t="s">
        <v>243</v>
      </c>
      <c r="G183" s="185"/>
      <c r="H183" s="185" t="s">
        <v>319</v>
      </c>
      <c r="I183" s="185" t="s">
        <v>278</v>
      </c>
      <c r="J183" s="185"/>
      <c r="K183" s="229"/>
    </row>
    <row r="184" spans="2:11" ht="15" customHeight="1">
      <c r="B184" s="208"/>
      <c r="C184" s="185" t="s">
        <v>307</v>
      </c>
      <c r="D184" s="185"/>
      <c r="E184" s="185"/>
      <c r="F184" s="206" t="s">
        <v>243</v>
      </c>
      <c r="G184" s="185"/>
      <c r="H184" s="185" t="s">
        <v>320</v>
      </c>
      <c r="I184" s="185" t="s">
        <v>278</v>
      </c>
      <c r="J184" s="185"/>
      <c r="K184" s="229"/>
    </row>
    <row r="185" spans="2:11" ht="15" customHeight="1">
      <c r="B185" s="208"/>
      <c r="C185" s="185" t="s">
        <v>99</v>
      </c>
      <c r="D185" s="185"/>
      <c r="E185" s="185"/>
      <c r="F185" s="206" t="s">
        <v>249</v>
      </c>
      <c r="G185" s="185"/>
      <c r="H185" s="185" t="s">
        <v>321</v>
      </c>
      <c r="I185" s="185" t="s">
        <v>245</v>
      </c>
      <c r="J185" s="185">
        <v>50</v>
      </c>
      <c r="K185" s="229"/>
    </row>
    <row r="186" spans="2:11" ht="15" customHeight="1">
      <c r="B186" s="208"/>
      <c r="C186" s="185" t="s">
        <v>322</v>
      </c>
      <c r="D186" s="185"/>
      <c r="E186" s="185"/>
      <c r="F186" s="206" t="s">
        <v>249</v>
      </c>
      <c r="G186" s="185"/>
      <c r="H186" s="185" t="s">
        <v>323</v>
      </c>
      <c r="I186" s="185" t="s">
        <v>324</v>
      </c>
      <c r="J186" s="185"/>
      <c r="K186" s="229"/>
    </row>
    <row r="187" spans="2:11" ht="15" customHeight="1">
      <c r="B187" s="208"/>
      <c r="C187" s="185" t="s">
        <v>325</v>
      </c>
      <c r="D187" s="185"/>
      <c r="E187" s="185"/>
      <c r="F187" s="206" t="s">
        <v>249</v>
      </c>
      <c r="G187" s="185"/>
      <c r="H187" s="185" t="s">
        <v>326</v>
      </c>
      <c r="I187" s="185" t="s">
        <v>324</v>
      </c>
      <c r="J187" s="185"/>
      <c r="K187" s="229"/>
    </row>
    <row r="188" spans="2:11" ht="15" customHeight="1">
      <c r="B188" s="208"/>
      <c r="C188" s="185" t="s">
        <v>327</v>
      </c>
      <c r="D188" s="185"/>
      <c r="E188" s="185"/>
      <c r="F188" s="206" t="s">
        <v>249</v>
      </c>
      <c r="G188" s="185"/>
      <c r="H188" s="185" t="s">
        <v>328</v>
      </c>
      <c r="I188" s="185" t="s">
        <v>324</v>
      </c>
      <c r="J188" s="185"/>
      <c r="K188" s="229"/>
    </row>
    <row r="189" spans="2:11" ht="15" customHeight="1">
      <c r="B189" s="208"/>
      <c r="C189" s="242" t="s">
        <v>329</v>
      </c>
      <c r="D189" s="185"/>
      <c r="E189" s="185"/>
      <c r="F189" s="206" t="s">
        <v>249</v>
      </c>
      <c r="G189" s="185"/>
      <c r="H189" s="185" t="s">
        <v>330</v>
      </c>
      <c r="I189" s="185" t="s">
        <v>331</v>
      </c>
      <c r="J189" s="243" t="s">
        <v>332</v>
      </c>
      <c r="K189" s="229"/>
    </row>
    <row r="190" spans="2:11" ht="15" customHeight="1">
      <c r="B190" s="208"/>
      <c r="C190" s="242" t="s">
        <v>37</v>
      </c>
      <c r="D190" s="185"/>
      <c r="E190" s="185"/>
      <c r="F190" s="206" t="s">
        <v>243</v>
      </c>
      <c r="G190" s="185"/>
      <c r="H190" s="182" t="s">
        <v>333</v>
      </c>
      <c r="I190" s="185" t="s">
        <v>334</v>
      </c>
      <c r="J190" s="185"/>
      <c r="K190" s="229"/>
    </row>
    <row r="191" spans="2:11" ht="15" customHeight="1">
      <c r="B191" s="208"/>
      <c r="C191" s="242" t="s">
        <v>335</v>
      </c>
      <c r="D191" s="185"/>
      <c r="E191" s="185"/>
      <c r="F191" s="206" t="s">
        <v>243</v>
      </c>
      <c r="G191" s="185"/>
      <c r="H191" s="185" t="s">
        <v>336</v>
      </c>
      <c r="I191" s="185" t="s">
        <v>278</v>
      </c>
      <c r="J191" s="185"/>
      <c r="K191" s="229"/>
    </row>
    <row r="192" spans="2:11" ht="15" customHeight="1">
      <c r="B192" s="208"/>
      <c r="C192" s="242" t="s">
        <v>337</v>
      </c>
      <c r="D192" s="185"/>
      <c r="E192" s="185"/>
      <c r="F192" s="206" t="s">
        <v>243</v>
      </c>
      <c r="G192" s="185"/>
      <c r="H192" s="185" t="s">
        <v>338</v>
      </c>
      <c r="I192" s="185" t="s">
        <v>278</v>
      </c>
      <c r="J192" s="185"/>
      <c r="K192" s="229"/>
    </row>
    <row r="193" spans="2:11" ht="15" customHeight="1">
      <c r="B193" s="208"/>
      <c r="C193" s="242" t="s">
        <v>339</v>
      </c>
      <c r="D193" s="185"/>
      <c r="E193" s="185"/>
      <c r="F193" s="206" t="s">
        <v>249</v>
      </c>
      <c r="G193" s="185"/>
      <c r="H193" s="185" t="s">
        <v>340</v>
      </c>
      <c r="I193" s="185" t="s">
        <v>278</v>
      </c>
      <c r="J193" s="185"/>
      <c r="K193" s="229"/>
    </row>
    <row r="194" spans="2:11" ht="15" customHeight="1">
      <c r="B194" s="235"/>
      <c r="C194" s="244"/>
      <c r="D194" s="215"/>
      <c r="E194" s="215"/>
      <c r="F194" s="215"/>
      <c r="G194" s="215"/>
      <c r="H194" s="215"/>
      <c r="I194" s="215"/>
      <c r="J194" s="215"/>
      <c r="K194" s="236"/>
    </row>
    <row r="195" spans="2:11" ht="18.75" customHeight="1">
      <c r="B195" s="217"/>
      <c r="C195" s="227"/>
      <c r="D195" s="227"/>
      <c r="E195" s="227"/>
      <c r="F195" s="237"/>
      <c r="G195" s="227"/>
      <c r="H195" s="227"/>
      <c r="I195" s="227"/>
      <c r="J195" s="227"/>
      <c r="K195" s="217"/>
    </row>
    <row r="196" spans="2:11" ht="18.75" customHeight="1">
      <c r="B196" s="217"/>
      <c r="C196" s="227"/>
      <c r="D196" s="227"/>
      <c r="E196" s="227"/>
      <c r="F196" s="237"/>
      <c r="G196" s="227"/>
      <c r="H196" s="227"/>
      <c r="I196" s="227"/>
      <c r="J196" s="227"/>
      <c r="K196" s="217"/>
    </row>
    <row r="197" spans="2:11" ht="18.75" customHeight="1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</row>
    <row r="198" spans="2:11" ht="13.5">
      <c r="B198" s="174"/>
      <c r="C198" s="175"/>
      <c r="D198" s="175"/>
      <c r="E198" s="175"/>
      <c r="F198" s="175"/>
      <c r="G198" s="175"/>
      <c r="H198" s="175"/>
      <c r="I198" s="175"/>
      <c r="J198" s="175"/>
      <c r="K198" s="176"/>
    </row>
    <row r="199" spans="2:11" ht="21">
      <c r="B199" s="177"/>
      <c r="C199" s="306" t="s">
        <v>341</v>
      </c>
      <c r="D199" s="306"/>
      <c r="E199" s="306"/>
      <c r="F199" s="306"/>
      <c r="G199" s="306"/>
      <c r="H199" s="306"/>
      <c r="I199" s="306"/>
      <c r="J199" s="306"/>
      <c r="K199" s="178"/>
    </row>
    <row r="200" spans="2:11" ht="25.5" customHeight="1">
      <c r="B200" s="177"/>
      <c r="C200" s="245" t="s">
        <v>342</v>
      </c>
      <c r="D200" s="245"/>
      <c r="E200" s="245"/>
      <c r="F200" s="245" t="s">
        <v>343</v>
      </c>
      <c r="G200" s="246"/>
      <c r="H200" s="312" t="s">
        <v>344</v>
      </c>
      <c r="I200" s="312"/>
      <c r="J200" s="312"/>
      <c r="K200" s="178"/>
    </row>
    <row r="201" spans="2:11" ht="5.25" customHeight="1">
      <c r="B201" s="208"/>
      <c r="C201" s="203"/>
      <c r="D201" s="203"/>
      <c r="E201" s="203"/>
      <c r="F201" s="203"/>
      <c r="G201" s="227"/>
      <c r="H201" s="203"/>
      <c r="I201" s="203"/>
      <c r="J201" s="203"/>
      <c r="K201" s="229"/>
    </row>
    <row r="202" spans="2:11" ht="15" customHeight="1">
      <c r="B202" s="208"/>
      <c r="C202" s="185" t="s">
        <v>334</v>
      </c>
      <c r="D202" s="185"/>
      <c r="E202" s="185"/>
      <c r="F202" s="206" t="s">
        <v>38</v>
      </c>
      <c r="G202" s="185"/>
      <c r="H202" s="311" t="s">
        <v>345</v>
      </c>
      <c r="I202" s="311"/>
      <c r="J202" s="311"/>
      <c r="K202" s="229"/>
    </row>
    <row r="203" spans="2:11" ht="15" customHeight="1">
      <c r="B203" s="208"/>
      <c r="C203" s="185"/>
      <c r="D203" s="185"/>
      <c r="E203" s="185"/>
      <c r="F203" s="206" t="s">
        <v>39</v>
      </c>
      <c r="G203" s="185"/>
      <c r="H203" s="311" t="s">
        <v>346</v>
      </c>
      <c r="I203" s="311"/>
      <c r="J203" s="311"/>
      <c r="K203" s="229"/>
    </row>
    <row r="204" spans="2:11" ht="15" customHeight="1">
      <c r="B204" s="208"/>
      <c r="C204" s="185"/>
      <c r="D204" s="185"/>
      <c r="E204" s="185"/>
      <c r="F204" s="206" t="s">
        <v>42</v>
      </c>
      <c r="G204" s="185"/>
      <c r="H204" s="311" t="s">
        <v>347</v>
      </c>
      <c r="I204" s="311"/>
      <c r="J204" s="311"/>
      <c r="K204" s="229"/>
    </row>
    <row r="205" spans="2:11" ht="15" customHeight="1">
      <c r="B205" s="208"/>
      <c r="C205" s="185"/>
      <c r="D205" s="185"/>
      <c r="E205" s="185"/>
      <c r="F205" s="206" t="s">
        <v>40</v>
      </c>
      <c r="G205" s="185"/>
      <c r="H205" s="311" t="s">
        <v>348</v>
      </c>
      <c r="I205" s="311"/>
      <c r="J205" s="311"/>
      <c r="K205" s="229"/>
    </row>
    <row r="206" spans="2:11" ht="15" customHeight="1">
      <c r="B206" s="208"/>
      <c r="C206" s="185"/>
      <c r="D206" s="185"/>
      <c r="E206" s="185"/>
      <c r="F206" s="206" t="s">
        <v>41</v>
      </c>
      <c r="G206" s="185"/>
      <c r="H206" s="311" t="s">
        <v>349</v>
      </c>
      <c r="I206" s="311"/>
      <c r="J206" s="311"/>
      <c r="K206" s="229"/>
    </row>
    <row r="207" spans="2:11" ht="15" customHeight="1">
      <c r="B207" s="208"/>
      <c r="C207" s="185"/>
      <c r="D207" s="185"/>
      <c r="E207" s="185"/>
      <c r="F207" s="206"/>
      <c r="G207" s="185"/>
      <c r="H207" s="185"/>
      <c r="I207" s="185"/>
      <c r="J207" s="185"/>
      <c r="K207" s="229"/>
    </row>
    <row r="208" spans="2:11" ht="15" customHeight="1">
      <c r="B208" s="208"/>
      <c r="C208" s="185" t="s">
        <v>290</v>
      </c>
      <c r="D208" s="185"/>
      <c r="E208" s="185"/>
      <c r="F208" s="206" t="s">
        <v>74</v>
      </c>
      <c r="G208" s="185"/>
      <c r="H208" s="311" t="s">
        <v>350</v>
      </c>
      <c r="I208" s="311"/>
      <c r="J208" s="311"/>
      <c r="K208" s="229"/>
    </row>
    <row r="209" spans="2:11" ht="15" customHeight="1">
      <c r="B209" s="208"/>
      <c r="C209" s="185"/>
      <c r="D209" s="185"/>
      <c r="E209" s="185"/>
      <c r="F209" s="206" t="s">
        <v>185</v>
      </c>
      <c r="G209" s="185"/>
      <c r="H209" s="311" t="s">
        <v>186</v>
      </c>
      <c r="I209" s="311"/>
      <c r="J209" s="311"/>
      <c r="K209" s="229"/>
    </row>
    <row r="210" spans="2:11" ht="15" customHeight="1">
      <c r="B210" s="208"/>
      <c r="C210" s="185"/>
      <c r="D210" s="185"/>
      <c r="E210" s="185"/>
      <c r="F210" s="206" t="s">
        <v>183</v>
      </c>
      <c r="G210" s="185"/>
      <c r="H210" s="311" t="s">
        <v>351</v>
      </c>
      <c r="I210" s="311"/>
      <c r="J210" s="311"/>
      <c r="K210" s="229"/>
    </row>
    <row r="211" spans="2:11" ht="15" customHeight="1">
      <c r="B211" s="247"/>
      <c r="C211" s="185"/>
      <c r="D211" s="185"/>
      <c r="E211" s="185"/>
      <c r="F211" s="206" t="s">
        <v>187</v>
      </c>
      <c r="G211" s="242"/>
      <c r="H211" s="310" t="s">
        <v>188</v>
      </c>
      <c r="I211" s="310"/>
      <c r="J211" s="310"/>
      <c r="K211" s="248"/>
    </row>
    <row r="212" spans="2:11" ht="15" customHeight="1">
      <c r="B212" s="247"/>
      <c r="C212" s="185"/>
      <c r="D212" s="185"/>
      <c r="E212" s="185"/>
      <c r="F212" s="206" t="s">
        <v>189</v>
      </c>
      <c r="G212" s="242"/>
      <c r="H212" s="310" t="s">
        <v>152</v>
      </c>
      <c r="I212" s="310"/>
      <c r="J212" s="310"/>
      <c r="K212" s="248"/>
    </row>
    <row r="213" spans="2:11" ht="15" customHeight="1">
      <c r="B213" s="247"/>
      <c r="C213" s="185"/>
      <c r="D213" s="185"/>
      <c r="E213" s="185"/>
      <c r="F213" s="206"/>
      <c r="G213" s="242"/>
      <c r="H213" s="233"/>
      <c r="I213" s="233"/>
      <c r="J213" s="233"/>
      <c r="K213" s="248"/>
    </row>
    <row r="214" spans="2:11" ht="15" customHeight="1">
      <c r="B214" s="247"/>
      <c r="C214" s="185" t="s">
        <v>314</v>
      </c>
      <c r="D214" s="185"/>
      <c r="E214" s="185"/>
      <c r="F214" s="206">
        <v>1</v>
      </c>
      <c r="G214" s="242"/>
      <c r="H214" s="310" t="s">
        <v>352</v>
      </c>
      <c r="I214" s="310"/>
      <c r="J214" s="310"/>
      <c r="K214" s="248"/>
    </row>
    <row r="215" spans="2:11" ht="15" customHeight="1">
      <c r="B215" s="247"/>
      <c r="C215" s="185"/>
      <c r="D215" s="185"/>
      <c r="E215" s="185"/>
      <c r="F215" s="206">
        <v>2</v>
      </c>
      <c r="G215" s="242"/>
      <c r="H215" s="310" t="s">
        <v>353</v>
      </c>
      <c r="I215" s="310"/>
      <c r="J215" s="310"/>
      <c r="K215" s="248"/>
    </row>
    <row r="216" spans="2:11" ht="15" customHeight="1">
      <c r="B216" s="247"/>
      <c r="C216" s="185"/>
      <c r="D216" s="185"/>
      <c r="E216" s="185"/>
      <c r="F216" s="206">
        <v>3</v>
      </c>
      <c r="G216" s="242"/>
      <c r="H216" s="310" t="s">
        <v>354</v>
      </c>
      <c r="I216" s="310"/>
      <c r="J216" s="310"/>
      <c r="K216" s="248"/>
    </row>
    <row r="217" spans="2:11" ht="15" customHeight="1">
      <c r="B217" s="247"/>
      <c r="C217" s="185"/>
      <c r="D217" s="185"/>
      <c r="E217" s="185"/>
      <c r="F217" s="206">
        <v>4</v>
      </c>
      <c r="G217" s="242"/>
      <c r="H217" s="310" t="s">
        <v>355</v>
      </c>
      <c r="I217" s="310"/>
      <c r="J217" s="310"/>
      <c r="K217" s="248"/>
    </row>
    <row r="218" spans="2:11" ht="12.75" customHeight="1">
      <c r="B218" s="249"/>
      <c r="C218" s="250"/>
      <c r="D218" s="250"/>
      <c r="E218" s="250"/>
      <c r="F218" s="250"/>
      <c r="G218" s="250"/>
      <c r="H218" s="250"/>
      <c r="I218" s="250"/>
      <c r="J218" s="250"/>
      <c r="K218" s="25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LAPTOP-4PHCBA17\uživatel</dc:creator>
  <cp:keywords/>
  <dc:description/>
  <cp:lastModifiedBy>Vránová Kateřina</cp:lastModifiedBy>
  <cp:lastPrinted>2024-05-21T05:39:25Z</cp:lastPrinted>
  <dcterms:created xsi:type="dcterms:W3CDTF">2023-07-21T06:44:18Z</dcterms:created>
  <dcterms:modified xsi:type="dcterms:W3CDTF">2024-05-21T05:39:50Z</dcterms:modified>
  <cp:category/>
  <cp:version/>
  <cp:contentType/>
  <cp:contentStatus/>
</cp:coreProperties>
</file>