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19155" windowHeight="8475" activeTab="0"/>
  </bookViews>
  <sheets>
    <sheet name="komplet" sheetId="1" r:id="rId1"/>
  </sheets>
  <definedNames/>
  <calcPr calcId="145621"/>
</workbook>
</file>

<file path=xl/sharedStrings.xml><?xml version="1.0" encoding="utf-8"?>
<sst xmlns="http://schemas.openxmlformats.org/spreadsheetml/2006/main" count="403" uniqueCount="274">
  <si>
    <t>Poř.</t>
  </si>
  <si>
    <t>Alter. kód</t>
  </si>
  <si>
    <t>Popis</t>
  </si>
  <si>
    <t>MJ</t>
  </si>
  <si>
    <t>Výměra celkem</t>
  </si>
  <si>
    <t>Cena bez DPH</t>
  </si>
  <si>
    <t>SO_01: VÝMĚNA VÝPLNÍ OTVORŮ  A  ZATEPLENÍ OBJEKTU</t>
  </si>
  <si>
    <t>002.: Základy</t>
  </si>
  <si>
    <t>216903111</t>
  </si>
  <si>
    <t>Otrýskání ploch vodou a pískem stěn opravovaných (do 10% plochy)</t>
  </si>
  <si>
    <t>m2</t>
  </si>
  <si>
    <t>216904112</t>
  </si>
  <si>
    <t>003.: Svislé konstrukce</t>
  </si>
  <si>
    <t>311272236</t>
  </si>
  <si>
    <t>m3</t>
  </si>
  <si>
    <t>311272268</t>
  </si>
  <si>
    <t>006.: Úpravy povrchu</t>
  </si>
  <si>
    <t>620991121</t>
  </si>
  <si>
    <t>Zakrývání vnějších výplní otvorů a dalších předmětů a konstrukcí - z lešení - před znečištěním - jakýkoliv vhodný způsob</t>
  </si>
  <si>
    <t>620000001</t>
  </si>
  <si>
    <t>62201001x</t>
  </si>
  <si>
    <t>62202040x</t>
  </si>
  <si>
    <t>Zateplovací systém (desky polystyrén EPS 70 F tl. 40 mm) - vč. dekorativní probarvené silikátové omítky,zrno 2mm</t>
  </si>
  <si>
    <t>62202140x</t>
  </si>
  <si>
    <t>Zateplovací systém - (desky polystyrén EPS 70 F tl. 140 mm) - vč. dekorativní probarvené silikátové omítky , zrno 2mm</t>
  </si>
  <si>
    <t>62203040x</t>
  </si>
  <si>
    <t>Zateplovací systém -  (desky polystyrén EPS 70 F tl. 60 mm) - včetně dekorativní probarvené silikátové omítky , zrno 2mm</t>
  </si>
  <si>
    <t>62204040x</t>
  </si>
  <si>
    <t xml:space="preserve">Zateplovací systém - (desky polystyrén extrud. tl. 40 mm) - bez omítky / parapety </t>
  </si>
  <si>
    <t>62099001x</t>
  </si>
  <si>
    <t>Okenní plastová APU lišta</t>
  </si>
  <si>
    <t>m</t>
  </si>
  <si>
    <t>Podparapetní lišta plastová</t>
  </si>
  <si>
    <t>62297140x</t>
  </si>
  <si>
    <t>Soklová lišta pro zateplení - tl. 140 mm</t>
  </si>
  <si>
    <t>0061: Omítky vnitřní</t>
  </si>
  <si>
    <t>610991111</t>
  </si>
  <si>
    <t>Zakrývání vnitřních výplní otvorů a dalších předmětů a konstrukcí před znečištěním - jakýkoliv vhodný způsob</t>
  </si>
  <si>
    <t>612409991</t>
  </si>
  <si>
    <t>Začištění vnitřních omítek po osazení výpní otvorů - kolem oken, dveří</t>
  </si>
  <si>
    <t>612473182</t>
  </si>
  <si>
    <t>0062: Omítky vnější + úpravy soklu</t>
  </si>
  <si>
    <t>622421131</t>
  </si>
  <si>
    <t>Vnější omítka stěn vápenná nebo vápenocementová - omítka hladká / dozdívky/vyspravení podkladu</t>
  </si>
  <si>
    <t>R</t>
  </si>
  <si>
    <t>0064: Výplně otvorů</t>
  </si>
  <si>
    <t>64000001</t>
  </si>
  <si>
    <t>kus</t>
  </si>
  <si>
    <t>64000002</t>
  </si>
  <si>
    <t>64000003</t>
  </si>
  <si>
    <t>64000007</t>
  </si>
  <si>
    <t>64000008</t>
  </si>
  <si>
    <t>64000009</t>
  </si>
  <si>
    <t>64000001x</t>
  </si>
  <si>
    <t>64000002x</t>
  </si>
  <si>
    <t>kpl</t>
  </si>
  <si>
    <t>648991113</t>
  </si>
  <si>
    <t>SPCM</t>
  </si>
  <si>
    <t>009.: Ostatní konstrukce a práce</t>
  </si>
  <si>
    <t>900010001</t>
  </si>
  <si>
    <t>90008000x</t>
  </si>
  <si>
    <t>Ocelový stěnový žebřík - demontáž a opětovná montáž - včetně zámečnické úpravy (prodloužení kotevních pracen) , + obnova nátěru (viz PD)</t>
  </si>
  <si>
    <t>x</t>
  </si>
  <si>
    <t>demontáž a zpětná montáž ochranných mříží, vč prodloužení uchycení</t>
  </si>
  <si>
    <t>kpl.</t>
  </si>
  <si>
    <t>ks</t>
  </si>
  <si>
    <t>0094: Lešení</t>
  </si>
  <si>
    <t>941941391</t>
  </si>
  <si>
    <t>Montáž lešení lehkého pracovního řadového s podlahami - šířka přes 1,20 do 1,50 m, výška do 12 m</t>
  </si>
  <si>
    <t>941941851</t>
  </si>
  <si>
    <t>Příplatek k ceně montáže lešení - za první a každý další i započatý měsíc použití lešení, k ceně -1051</t>
  </si>
  <si>
    <t>94494400x</t>
  </si>
  <si>
    <t>Demontáž lešení lehkého pracovního řadového s podlahami - šířka přes 1,20 do 1,50 m, výška do 12 m</t>
  </si>
  <si>
    <t>Montáž a demontáž ochranná sítě lešení - sítě z umělých vláken</t>
  </si>
  <si>
    <t>0095: Dokončovací konstrukce a práce</t>
  </si>
  <si>
    <t>Vyčištění budov a objektů bytové nebo občanské výstavby - světlá výška podlaží do 4 m / vnitřní prostory po malbách</t>
  </si>
  <si>
    <t>0096: Bourací práce</t>
  </si>
  <si>
    <t>979011111</t>
  </si>
  <si>
    <t>Svislá doprava suti a vybouraných hmot - doprava za prvé podlaží</t>
  </si>
  <si>
    <t>t</t>
  </si>
  <si>
    <t>979011121</t>
  </si>
  <si>
    <t>Svislá doprava suti a vybouraných hmot - doprava za každé další podlaží</t>
  </si>
  <si>
    <t>979082111</t>
  </si>
  <si>
    <t>Vnitrostaveništní doprava suti a vybouraných hmot - vzdálenost do 10 m</t>
  </si>
  <si>
    <t>979082121</t>
  </si>
  <si>
    <t>Vnitrostaveništní doprava suti a vybouraných hmot - vzdálenost za každých dalších 5 m</t>
  </si>
  <si>
    <t>979081111</t>
  </si>
  <si>
    <t>Odvoz suti a vybouraných hmot na skládku - vzdálenost do 1 km</t>
  </si>
  <si>
    <t>979081121</t>
  </si>
  <si>
    <t>Odvoz suti a vybouraných hmot na skládku - vzdálenost za každý další 1 km</t>
  </si>
  <si>
    <t>Popl1</t>
  </si>
  <si>
    <t>Poplatek za skládku - stavební suť</t>
  </si>
  <si>
    <t>96000001x</t>
  </si>
  <si>
    <t>Demontáž stávajících větracích mřížek a zaslepení otvorů atiky</t>
  </si>
  <si>
    <t>hod</t>
  </si>
  <si>
    <t>968061113</t>
  </si>
  <si>
    <t>Vyvěšení dřevěných křídel - okno - dveře - plocha přes 1,5 m2</t>
  </si>
  <si>
    <t>968062355</t>
  </si>
  <si>
    <t>Vybourání výplní otvorů - okenní rám - dvojitý nebo zdvojený, plocha do 4 m2</t>
  </si>
  <si>
    <t>968062356</t>
  </si>
  <si>
    <t>Vybourání výplní otvorů - okenní rám - dvojitý nebo zdvojený, plocha přes 4 m2</t>
  </si>
  <si>
    <t>968071125</t>
  </si>
  <si>
    <t>Vyvěšení kovových křídel - dveře - plocha do 2 m2</t>
  </si>
  <si>
    <t>968071126</t>
  </si>
  <si>
    <t>Vyvěšení kovových křídel - dveře - plocha přes 2 m2</t>
  </si>
  <si>
    <t>968072455</t>
  </si>
  <si>
    <t>Vybourání a vyjmutí kovových výplní otvorů nebo stěn - dveřní zárubeň - plocha přes 2 m2</t>
  </si>
  <si>
    <t>962081141</t>
  </si>
  <si>
    <t>022.: Silnoproud</t>
  </si>
  <si>
    <t>22000001x</t>
  </si>
  <si>
    <t>22000002x</t>
  </si>
  <si>
    <t>099.: Přesun hmot HSV</t>
  </si>
  <si>
    <t>Přesun hmot pro opravy a údržbu vnějších plášťů dosavadních objektů - výška do 25 m</t>
  </si>
  <si>
    <t>712.: Povlakové krytiny</t>
  </si>
  <si>
    <t>712300832</t>
  </si>
  <si>
    <t>Očištění povlakové krytiny na střechách plochých do 10 ° - mechu odškrabáním s urovnáním povrchu a očistěním</t>
  </si>
  <si>
    <t>71231000x</t>
  </si>
  <si>
    <t>Odstranění povlakové krytiny na střechách plochých do 10 ° - dvouvrstvé (předpoklad cca z 10%)</t>
  </si>
  <si>
    <t>71239000x</t>
  </si>
  <si>
    <t>712311101</t>
  </si>
  <si>
    <t>712312110</t>
  </si>
  <si>
    <t>712341558</t>
  </si>
  <si>
    <t>712341559</t>
  </si>
  <si>
    <t>kg</t>
  </si>
  <si>
    <t>998712202</t>
  </si>
  <si>
    <t>Přesun hmot pro povlakové krytiny - výška do 12 m</t>
  </si>
  <si>
    <t>%</t>
  </si>
  <si>
    <t>713.: Izolace tepelné</t>
  </si>
  <si>
    <t>713141111</t>
  </si>
  <si>
    <t xml:space="preserve">Montáž tepelné izolace běžných stavebních konstrukcí střech, na plný podklad </t>
  </si>
  <si>
    <t>71319122x</t>
  </si>
  <si>
    <t xml:space="preserve">Izolace tepelné běžných stavebních konstrukcí - obložení stěn přechodovými klíny z polystyrénu </t>
  </si>
  <si>
    <t>998713202</t>
  </si>
  <si>
    <t>Přesun hmot pro tepelné izolace - výška do 12 m</t>
  </si>
  <si>
    <t>721.: Vnitřní kanalizace</t>
  </si>
  <si>
    <t>721210823</t>
  </si>
  <si>
    <t>Demontáž kanalizačního příslušenství - střešní vtoky, DN 125</t>
  </si>
  <si>
    <t>72123219x</t>
  </si>
  <si>
    <t>Dodávka a montáž střešních vtoků, včetně příslušenství (s krycí plastovou mřížkou a PVC límcem) - DN 150</t>
  </si>
  <si>
    <t>72121990x</t>
  </si>
  <si>
    <t>Demontáž kanalizačního příslušenství - odvětrávací hlavice</t>
  </si>
  <si>
    <t>72127319x</t>
  </si>
  <si>
    <t>Dodávka a montáž odvětrávacích hlavic, DN 125, materiál PVC</t>
  </si>
  <si>
    <t>721174026</t>
  </si>
  <si>
    <t>Potrubí hrdlové z trub z plastických hmot - materiál PP, HT Systém, DN 125</t>
  </si>
  <si>
    <t>998721202</t>
  </si>
  <si>
    <t>Přesun hmot pro vnitřní kanalizace - výška do 12 m</t>
  </si>
  <si>
    <t>764.: Konstrukce klempířské</t>
  </si>
  <si>
    <t>764359810</t>
  </si>
  <si>
    <t>Demontáž atikových plechů z Zn plechů - rovné , rš 330 do 500 mm</t>
  </si>
  <si>
    <t>764454801</t>
  </si>
  <si>
    <t xml:space="preserve">Očištění  zhlaví atiky </t>
  </si>
  <si>
    <t>764554502</t>
  </si>
  <si>
    <t>764410850</t>
  </si>
  <si>
    <t>Demontáž oplechování parapetů nebo okapní hrany - rš od 100 do 330 mm</t>
  </si>
  <si>
    <t>76401001x</t>
  </si>
  <si>
    <t>Dodávka a montáž klempíř. prvků - nastavení /prodloužení tubusu stávajícího světlíku,ozn. 03 - provedení dle PD</t>
  </si>
  <si>
    <t>76403001x</t>
  </si>
  <si>
    <t>764323820</t>
  </si>
  <si>
    <t>998764202</t>
  </si>
  <si>
    <t>Přesun hmot pro klempířské konstrukce - výška do 12 m</t>
  </si>
  <si>
    <t>766.: Konstrukce truhlářské</t>
  </si>
  <si>
    <t>766090001</t>
  </si>
  <si>
    <t>Demontáž stávajících parapetů - vnitřních</t>
  </si>
  <si>
    <t>76669961x</t>
  </si>
  <si>
    <t>dodávka a  montáž vnitřních parapetů - mdf deska tl 20mm, š do 200mm</t>
  </si>
  <si>
    <t>998766202</t>
  </si>
  <si>
    <t>Přesun hmot pro truhlářské konstrukce - výška do 12 m</t>
  </si>
  <si>
    <t>783.: Nátěry</t>
  </si>
  <si>
    <t>783902811</t>
  </si>
  <si>
    <t>Ostatní natěračské práce - odstranění starých nátěrů odstraňovačem nátěrů s umytím</t>
  </si>
  <si>
    <t>783903811</t>
  </si>
  <si>
    <t>Ostatní natěračské práce - odmaštění chemickými rozpouštědly</t>
  </si>
  <si>
    <t>783226100</t>
  </si>
  <si>
    <t>Nátěry kovových stavebních doplňkových konstrukcí syntetické - základní</t>
  </si>
  <si>
    <t>783222100</t>
  </si>
  <si>
    <t>Nátěry kovových stavebních doplňkových konstrukcí syntetické - dvojnásobné</t>
  </si>
  <si>
    <t>784.: Malby</t>
  </si>
  <si>
    <t>784453631</t>
  </si>
  <si>
    <t>VRN.: Vedlejší rozpočtové náklady</t>
  </si>
  <si>
    <t>07</t>
  </si>
  <si>
    <t>Zařízení staveniště</t>
  </si>
  <si>
    <t xml:space="preserve">   REKAPITULACE :</t>
  </si>
  <si>
    <t>SO_01 : CELKEM vč DPH</t>
  </si>
  <si>
    <t>úprava stávajících krytů radiátorů, po mtz oken a parapetů</t>
  </si>
  <si>
    <t>Reprofilace a sanace betonových konstrukcí -  výměra je uvažována jako 5% z celkových ploch určených k reprofilaci</t>
  </si>
  <si>
    <t>Zateplovací systém  (bez použití zateplovacích desek) - vč. dekorativní probarvené silikátové omítky,zrno 2mm / pilířky,čela makýzy,sloupy apod</t>
  </si>
  <si>
    <t>Očištění  zdiva stěn zpenetrováním</t>
  </si>
  <si>
    <t>Demontáž a opětovná montáž popisných čísel a cedulí, vitríny</t>
  </si>
  <si>
    <t>repase schodiště exteriér_sanační stěrky + dlažba ker.mrazuvzdorná</t>
  </si>
  <si>
    <t xml:space="preserve">dod a mtz hromosvodu_kompletní nový syst. - svislé i vodorovné vedení + revize  </t>
  </si>
  <si>
    <t>dod a mtz venk halogenových svítidel s pohybovým čidlem(výměna za stávající osv tělěsa) vč revize</t>
  </si>
  <si>
    <t>Desky polystyrenové EPS - tl. desky 200 mm (průměrná tl.) s nakašírovaným asf pasem</t>
  </si>
  <si>
    <t>Klín přechodový polystyrénový (skladba dle PD)</t>
  </si>
  <si>
    <t>Pás asfaltový modifikovaný - finální s posypem_skladba dle PD</t>
  </si>
  <si>
    <t>Atikový plech z  titanzinkového TiZn plechu - dodávka v systému střešního pláště, Rš 500mm</t>
  </si>
  <si>
    <t>Zateplení objektu a výměna výplní otvorů - ZŠ a MŠ v ul.17.listopadu 4728, Chomutov</t>
  </si>
  <si>
    <t>62099002x</t>
  </si>
  <si>
    <t>62099003x</t>
  </si>
  <si>
    <t>Okenní plastová lišta - překapnice nadpraží</t>
  </si>
  <si>
    <t>Okno plastové 2400x2400 mm,výplň s U=0,6 (trojsklo),bílé,4kř, - dod a mtz (provedení viz. PD)</t>
  </si>
  <si>
    <t>Okno plastové 2400x2100 mm,výplň U=0,6 (trojsklo),bílé,4kř, - dod a mtz (provedení viz. PD)</t>
  </si>
  <si>
    <t>Okno plastové 1200x2400 mm,výplň U=0,6 (trojsklo),bílé,2kř, - dod a mtz (provedení viz. PD)</t>
  </si>
  <si>
    <t>Okno plastové 1500x2100 mm,výplň U=0,6 (trojsklo) ,bílé,2kř, - dod a mtz (provedení viz. PD)</t>
  </si>
  <si>
    <t>Okno plastové 4800x3000 mm,U=1,2,bílé,8kř, - dod a mtz (provedení viz. PD)</t>
  </si>
  <si>
    <t>Okno plastové 900x900 mm,U=1,2,bílé,1kř, - dod a mtz (provedení viz. PD)</t>
  </si>
  <si>
    <t>Okno plastové 900x600 mm,U=1,2,bílé,1kř, - dod a mtz (provedení viz. PD)</t>
  </si>
  <si>
    <t>Okno plastové 1200x900 mm,U=1,2,bílé,1kř, - dod a mtz (provedení viz. PD)</t>
  </si>
  <si>
    <t>Okno plastové 2400x2400 mm,U=1,2,bílé,4kř, - dod a mtz (provedení viz. PD)</t>
  </si>
  <si>
    <t>Okno plastové 1200x600 mm,U=1,2,bílé,2kř, - dod a mtz (provedení viz. PD)</t>
  </si>
  <si>
    <t>Okno plastové 600x400 mm,U=1,2,bílé,1kř, - dod a mtz (provedení viz. PD)</t>
  </si>
  <si>
    <t>Okno plastové 1800x2100 mm,U=1,2, bílé - dod a mtz (provedení viz. PD)</t>
  </si>
  <si>
    <t>Okno plastové 1200x2100 mm,U=1,2,bílé,2kř, - dod a mtz (provedení viz. PD)</t>
  </si>
  <si>
    <t>Okno plastové 600x600 mm,U=1,2,bílé,1kř, - dod a mtz (provedení viz. PD)</t>
  </si>
  <si>
    <t>Okno plastové 1200x2400 mm,U=1,2,bílé,2kř, - dod a mtz (provedení viz. PD)</t>
  </si>
  <si>
    <t>Okno plastové 1600x800 mm,U=1,2,bílé, - dod a mtz (provedení viz. PD)</t>
  </si>
  <si>
    <t>Okno plastové 2400x1000 mm,U=1,2,bílé,2kř - dod a mtz (provedení viz. PD)</t>
  </si>
  <si>
    <t>Dveře plastové, dvoukřídlé,sestava , s nadsvětlíkem, 1800x3300 mm, vč. rámu - dodávka a montáž (provedení viz. PD), U=1,2</t>
  </si>
  <si>
    <t>Dveře plastové, dvoukřídlé, 1800x1800 mm, vč. rámu - dodávka a montáž (provedení viz. PD), U=1,2</t>
  </si>
  <si>
    <t>Dveře plastové, dvoukřídlé, 1600x2100 mm, vč. rámu - dodávka a montáž (provedení viz. PD), U=1,2</t>
  </si>
  <si>
    <t>Příčky z tvárnic pórobetonových přesných, hladkých - tloušťka zdiva 150mm, objemová hmotnost přes 500 do 550 kg/m3_dozdívky</t>
  </si>
  <si>
    <t>Vnitřní omítka stěn vápenocementová ze suchých směsí - omítka štuková,vč jádra</t>
  </si>
  <si>
    <t>Zateplovací systém -  (desky minerální vata tl. 100 mm) - včetně tmele,pl.sítě,bez štukové om., výmalba - podlaha pavilonu A a T</t>
  </si>
  <si>
    <t>Zateplovací systém -  (desky minerální vata tl. 240 mm) - včetně dekorativní probarvené silikátové om., zrno 2mm_průjezd pavilonu CH</t>
  </si>
  <si>
    <t xml:space="preserve">úprava stávajících vrat ,nový nátěr,zateplení </t>
  </si>
  <si>
    <t>dod a mtz plastových mřížek 120x120, barva bílá</t>
  </si>
  <si>
    <t>dod a mtz nových žaluzií k VZT na fasádě , 900x900 , TiZn</t>
  </si>
  <si>
    <t>Bourání stěn a příček ze skleněných výplní - tl. do 150 mm</t>
  </si>
  <si>
    <t>Parapet Al elox_Rš. 340 mm , vč plastových krytek, barva bílá</t>
  </si>
  <si>
    <t xml:space="preserve">Provedení údržby povlakové krytiny střech plochých do 10 ° nátěrem za studena - včetně dodávky asfaltu (z 10% plochy)+penetrace </t>
  </si>
  <si>
    <t>Provedení údržby povlakové krytiny střech plochých do 10 ° pásy přitavením - včetně dodávky asfaltových pásů (z 10% plochy+skladba dle PD)</t>
  </si>
  <si>
    <t>provedení separační vrstvy z geotextilie vč materiálu</t>
  </si>
  <si>
    <t>Provedení povlakové krytiny střech plochých do 10 ° nátěrem za studena - lak penetrační nebo asfaltový_vyspravení ploch + skladba dle PD_podkladní pás pod PPS</t>
  </si>
  <si>
    <t>Provedení povlakové krytiny střech plochých do 10 ° asf pasy 4mm, natavením -  s přitavením spojů, v plné ploše / včetně provedení detailů kolem prostupů a vytažení na svislé konstrukce_finální povrch</t>
  </si>
  <si>
    <t>Pás asfaltový modifikovaný - podkladní+vyspravení stáv.pláště</t>
  </si>
  <si>
    <t>Lak asfaltový penetrační , vyspravení podkladu+skladba dle PD</t>
  </si>
  <si>
    <t>Desky polystyrenové EPS - tl. desky 220 mm (průměrná tl.) s nakašírovaným asf pasem_T,S</t>
  </si>
  <si>
    <t xml:space="preserve">Dodávka a montáž klempíř. prvků - nastavení/prodloužení stávajícího tubusu rozvodů VZT , včetně úpravy "nožiček" a manipulace s VZT </t>
  </si>
  <si>
    <t>Výměna ocelových dvířek revizního otvoru ve stávající zděné jednotce</t>
  </si>
  <si>
    <t>Malby z malířských směsí - mal. směs tekutá, bílá, dvojnásobně (po osazení oken)</t>
  </si>
  <si>
    <t>62203041x</t>
  </si>
  <si>
    <t>62203042x</t>
  </si>
  <si>
    <t>64000004</t>
  </si>
  <si>
    <t>64000005</t>
  </si>
  <si>
    <t>64000006</t>
  </si>
  <si>
    <t>64000010</t>
  </si>
  <si>
    <t>64000011</t>
  </si>
  <si>
    <t>64000012</t>
  </si>
  <si>
    <t>64000013</t>
  </si>
  <si>
    <t>64000014</t>
  </si>
  <si>
    <t>64000015</t>
  </si>
  <si>
    <t>64000016</t>
  </si>
  <si>
    <t>64000003x</t>
  </si>
  <si>
    <t>64000004x</t>
  </si>
  <si>
    <t>944944005</t>
  </si>
  <si>
    <t>dod a mtz žaluzií - Al horizontální s řetízkovým ovládáním, ozn. D01</t>
  </si>
  <si>
    <t>53.1</t>
  </si>
  <si>
    <t>54.3</t>
  </si>
  <si>
    <t>43.1</t>
  </si>
  <si>
    <t>příplatek k ceně zasklení - strukturované sklo typ "kůra" , čiré, ozn.Z01</t>
  </si>
  <si>
    <t>dod a mtz sítí proti hmyzu do výplní otvorů, ozn. D02</t>
  </si>
  <si>
    <t>54.2</t>
  </si>
  <si>
    <t>předokenní ocelová mříž, žárový pozink, provedení dle PD, ozn.D03</t>
  </si>
  <si>
    <t>Osazování parapetních desek , tvořeno krycí deskou radiátorů - plastické a poloplastické hmoty, dřevodekor , šířka přes 390 mm, kotvano pomocí L profilů</t>
  </si>
  <si>
    <t>Zdivo z tvárnic pórobetonových přesných, hladkých - tloušťka zdiva přes 200 do 300 mm, objemová hmotnost přes 400 do 500 kg/m3_atika + zazdívky otvorů</t>
  </si>
  <si>
    <t>Vnější omítka stěn vápenocementová - omítka hladká - sokl</t>
  </si>
  <si>
    <t>968072458</t>
  </si>
  <si>
    <t>Odsekání kabřincového obkladu vč jádrové omítky</t>
  </si>
  <si>
    <t>62202048x</t>
  </si>
  <si>
    <t>Zateplovací systém (desky polystyrén XPS 70 F tl. 40 mm) - vč. dekorativní "plastové" omítky,kamínků, (mosaik) sokl</t>
  </si>
  <si>
    <t xml:space="preserve">    17.1</t>
  </si>
  <si>
    <t>Dveře plastové, jednokřídlé, 800x2000 až 900-2100 mm, vč. rámu - dodávka a montáž (provedení viz. PD), U=1,2</t>
  </si>
  <si>
    <t>bednění z prken,vyrovnávací potěr atiky v tl. do 50mm, š atiky 300mm , včetně montáže OSB roznášecí desky dle detailu v PD</t>
  </si>
  <si>
    <t>+ 21%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</si>
</sst>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#,##0\._);;;_(@_)"/>
    <numFmt numFmtId="165" formatCode="_(#,##0.0??;&quot;- &quot;#,##0.0??;\–???;_(@_)"/>
    <numFmt numFmtId="166" formatCode="_(#,##0.00_);[Red]&quot;- &quot;#,##0.00_);\–??;_(@_)"/>
    <numFmt numFmtId="167" formatCode="_(#,##0_);[Red]&quot;- &quot;#,##0_);\–??;_(@_)"/>
    <numFmt numFmtId="168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62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1"/>
      <color theme="3" tint="-0.24997000396251678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165" fontId="2" fillId="0" borderId="1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 horizontal="right" vertical="top"/>
    </xf>
    <xf numFmtId="165" fontId="5" fillId="0" borderId="3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65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167" fontId="14" fillId="0" borderId="1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right" vertical="top"/>
    </xf>
    <xf numFmtId="167" fontId="4" fillId="0" borderId="2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165" fontId="7" fillId="0" borderId="5" xfId="0" applyNumberFormat="1" applyFont="1" applyFill="1" applyBorder="1" applyAlignment="1">
      <alignment horizontal="right" vertical="top"/>
    </xf>
    <xf numFmtId="166" fontId="0" fillId="0" borderId="5" xfId="0" applyNumberFormat="1" applyFont="1" applyFill="1" applyBorder="1" applyAlignment="1">
      <alignment horizontal="right" vertical="top"/>
    </xf>
    <xf numFmtId="167" fontId="0" fillId="0" borderId="6" xfId="0" applyNumberFormat="1" applyFont="1" applyFill="1" applyBorder="1" applyAlignment="1">
      <alignment horizontal="right" vertical="top"/>
    </xf>
    <xf numFmtId="0" fontId="0" fillId="0" borderId="7" xfId="0" applyFill="1" applyBorder="1"/>
    <xf numFmtId="164" fontId="11" fillId="0" borderId="8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49" fontId="11" fillId="0" borderId="9" xfId="0" applyNumberFormat="1" applyFont="1" applyFill="1" applyBorder="1" applyAlignment="1">
      <alignment/>
    </xf>
    <xf numFmtId="165" fontId="11" fillId="0" borderId="9" xfId="0" applyNumberFormat="1" applyFont="1" applyFill="1" applyBorder="1" applyAlignment="1">
      <alignment/>
    </xf>
    <xf numFmtId="166" fontId="11" fillId="0" borderId="9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 horizontal="right" vertical="top"/>
    </xf>
    <xf numFmtId="49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65" fontId="12" fillId="0" borderId="3" xfId="0" applyNumberFormat="1" applyFont="1" applyFill="1" applyBorder="1" applyAlignment="1">
      <alignment horizontal="right" vertical="top"/>
    </xf>
    <xf numFmtId="166" fontId="9" fillId="0" borderId="11" xfId="0" applyNumberFormat="1" applyFont="1" applyFill="1" applyBorder="1" applyAlignment="1">
      <alignment horizontal="right" vertical="top"/>
    </xf>
    <xf numFmtId="167" fontId="9" fillId="0" borderId="12" xfId="0" applyNumberFormat="1" applyFont="1" applyFill="1" applyBorder="1" applyAlignment="1">
      <alignment horizontal="right" vertical="top"/>
    </xf>
    <xf numFmtId="164" fontId="0" fillId="0" borderId="13" xfId="0" applyNumberFormat="1" applyFont="1" applyFill="1" applyBorder="1" applyAlignment="1">
      <alignment horizontal="right" vertical="top"/>
    </xf>
    <xf numFmtId="49" fontId="0" fillId="0" borderId="9" xfId="0" applyNumberFormat="1" applyFont="1" applyFill="1" applyBorder="1" applyAlignment="1">
      <alignment horizontal="left" vertical="top"/>
    </xf>
    <xf numFmtId="49" fontId="9" fillId="0" borderId="9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center" vertical="top"/>
    </xf>
    <xf numFmtId="165" fontId="12" fillId="0" borderId="9" xfId="0" applyNumberFormat="1" applyFont="1" applyFill="1" applyBorder="1" applyAlignment="1">
      <alignment horizontal="right" vertical="top"/>
    </xf>
    <xf numFmtId="167" fontId="13" fillId="0" borderId="12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right" vertical="top"/>
    </xf>
    <xf numFmtId="167" fontId="4" fillId="0" borderId="3" xfId="0" applyNumberFormat="1" applyFont="1" applyFill="1" applyBorder="1" applyAlignment="1">
      <alignment horizontal="right" vertical="top"/>
    </xf>
    <xf numFmtId="49" fontId="0" fillId="0" borderId="1" xfId="0" applyNumberForma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166" fontId="0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 vertical="top"/>
    </xf>
    <xf numFmtId="165" fontId="15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/>
    <xf numFmtId="168" fontId="1" fillId="0" borderId="1" xfId="0" applyNumberFormat="1" applyFont="1" applyFill="1" applyBorder="1" applyAlignment="1">
      <alignment horizontal="right" vertical="top"/>
    </xf>
    <xf numFmtId="164" fontId="16" fillId="0" borderId="1" xfId="0" applyNumberFormat="1" applyFont="1" applyFill="1" applyBorder="1" applyAlignment="1">
      <alignment/>
    </xf>
    <xf numFmtId="49" fontId="16" fillId="0" borderId="1" xfId="0" applyNumberFormat="1" applyFont="1" applyFill="1" applyBorder="1" applyAlignment="1">
      <alignment/>
    </xf>
    <xf numFmtId="49" fontId="16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/>
    </xf>
    <xf numFmtId="166" fontId="16" fillId="0" borderId="1" xfId="0" applyNumberFormat="1" applyFont="1" applyFill="1" applyBorder="1" applyAlignment="1">
      <alignment/>
    </xf>
    <xf numFmtId="167" fontId="16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167" fontId="16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workbookViewId="0" topLeftCell="A5">
      <selection activeCell="G108" sqref="G108"/>
    </sheetView>
  </sheetViews>
  <sheetFormatPr defaultColWidth="9.140625" defaultRowHeight="15" outlineLevelRow="2"/>
  <cols>
    <col min="1" max="1" width="5.7109375" style="12" customWidth="1"/>
    <col min="2" max="2" width="10.00390625" style="13" customWidth="1"/>
    <col min="3" max="3" width="68.421875" style="5" customWidth="1"/>
    <col min="4" max="4" width="6.57421875" style="14" customWidth="1"/>
    <col min="5" max="5" width="15.140625" style="4" customWidth="1"/>
    <col min="6" max="6" width="13.28125" style="15" customWidth="1"/>
    <col min="7" max="7" width="16.8515625" style="6" customWidth="1"/>
    <col min="8" max="8" width="9.140625" style="16" customWidth="1"/>
    <col min="9" max="10" width="9.140625" style="16" hidden="1" customWidth="1"/>
    <col min="11" max="16384" width="9.140625" style="16" customWidth="1"/>
  </cols>
  <sheetData>
    <row r="1" spans="1:7" ht="15.75">
      <c r="A1" s="17"/>
      <c r="B1" s="8"/>
      <c r="C1" s="8" t="s">
        <v>196</v>
      </c>
      <c r="D1" s="8"/>
      <c r="E1" s="1"/>
      <c r="F1" s="18"/>
      <c r="G1" s="19"/>
    </row>
    <row r="2" spans="1:7" ht="15.75">
      <c r="A2" s="17"/>
      <c r="B2" s="8"/>
      <c r="C2" s="8"/>
      <c r="D2" s="8"/>
      <c r="E2" s="1"/>
      <c r="F2" s="18"/>
      <c r="G2" s="19"/>
    </row>
    <row r="3" spans="1:7" ht="15">
      <c r="A3" s="20" t="s">
        <v>0</v>
      </c>
      <c r="B3" s="9" t="s">
        <v>1</v>
      </c>
      <c r="C3" s="9" t="s">
        <v>2</v>
      </c>
      <c r="D3" s="21" t="s">
        <v>3</v>
      </c>
      <c r="E3" s="20" t="s">
        <v>4</v>
      </c>
      <c r="F3" s="20"/>
      <c r="G3" s="20" t="s">
        <v>5</v>
      </c>
    </row>
    <row r="4" spans="1:7" ht="15">
      <c r="A4" s="20"/>
      <c r="B4" s="9"/>
      <c r="C4" s="9"/>
      <c r="D4" s="21"/>
      <c r="E4" s="20"/>
      <c r="F4" s="20"/>
      <c r="G4" s="20"/>
    </row>
    <row r="5" spans="1:7" ht="15.75">
      <c r="A5" s="17"/>
      <c r="B5" s="8"/>
      <c r="C5" s="8" t="s">
        <v>6</v>
      </c>
      <c r="D5" s="8"/>
      <c r="E5" s="1"/>
      <c r="F5" s="18"/>
      <c r="G5" s="19">
        <f>G7+G10+G13+G28+G32+G35+G60+G72+G77+G79+G96+G99+G101+G113+G120+G127+G137+G141+G146+G148</f>
        <v>0</v>
      </c>
    </row>
    <row r="7" spans="1:7" ht="15">
      <c r="A7" s="22"/>
      <c r="B7" s="7"/>
      <c r="C7" s="7" t="s">
        <v>7</v>
      </c>
      <c r="D7" s="7"/>
      <c r="E7" s="23"/>
      <c r="F7" s="24"/>
      <c r="G7" s="25">
        <f>SUM(G8:G9)</f>
        <v>0</v>
      </c>
    </row>
    <row r="8" spans="1:7" ht="15">
      <c r="A8" s="12">
        <v>1</v>
      </c>
      <c r="B8" s="13" t="s">
        <v>8</v>
      </c>
      <c r="C8" s="5" t="s">
        <v>9</v>
      </c>
      <c r="D8" s="14" t="s">
        <v>10</v>
      </c>
      <c r="E8" s="4">
        <v>224</v>
      </c>
      <c r="G8" s="6">
        <f>E8*F8</f>
        <v>0</v>
      </c>
    </row>
    <row r="9" spans="1:7" ht="15">
      <c r="A9" s="12">
        <v>2</v>
      </c>
      <c r="B9" s="13" t="s">
        <v>11</v>
      </c>
      <c r="C9" s="5" t="s">
        <v>187</v>
      </c>
      <c r="D9" s="14" t="s">
        <v>10</v>
      </c>
      <c r="E9" s="4">
        <f>E18+E17+E16+E19</f>
        <v>4620.150000000001</v>
      </c>
      <c r="G9" s="6">
        <f>E9*F9</f>
        <v>0</v>
      </c>
    </row>
    <row r="10" spans="1:7" ht="15">
      <c r="A10" s="22"/>
      <c r="B10" s="7"/>
      <c r="C10" s="7" t="s">
        <v>12</v>
      </c>
      <c r="D10" s="7"/>
      <c r="E10" s="23"/>
      <c r="F10" s="24"/>
      <c r="G10" s="25">
        <f>SUM(G11:G12)</f>
        <v>0</v>
      </c>
    </row>
    <row r="11" spans="1:7" s="91" customFormat="1" ht="25.5">
      <c r="A11" s="86">
        <v>3</v>
      </c>
      <c r="B11" s="87" t="s">
        <v>13</v>
      </c>
      <c r="C11" s="88" t="s">
        <v>264</v>
      </c>
      <c r="D11" s="89" t="s">
        <v>14</v>
      </c>
      <c r="E11" s="31">
        <f>0.5*0.25*(19+24.5+24.5+19+60+60+18+18+4*21+28+28+28+28+52+8.5+42+18.5+10.2+25*3+11+18+18+12.7+12.7)+6+6</f>
        <v>101.70000000000002</v>
      </c>
      <c r="F11" s="90"/>
      <c r="G11" s="84">
        <f>E11*F11</f>
        <v>0</v>
      </c>
    </row>
    <row r="12" spans="1:7" ht="25.5">
      <c r="A12" s="12">
        <v>4</v>
      </c>
      <c r="B12" s="13" t="s">
        <v>15</v>
      </c>
      <c r="C12" s="5" t="s">
        <v>220</v>
      </c>
      <c r="D12" s="14" t="s">
        <v>10</v>
      </c>
      <c r="E12" s="4">
        <v>115</v>
      </c>
      <c r="G12" s="6">
        <f>E12*F12</f>
        <v>0</v>
      </c>
    </row>
    <row r="13" spans="1:7" ht="15">
      <c r="A13" s="22"/>
      <c r="B13" s="7"/>
      <c r="C13" s="7" t="s">
        <v>16</v>
      </c>
      <c r="D13" s="7"/>
      <c r="E13" s="23"/>
      <c r="F13" s="24"/>
      <c r="G13" s="25">
        <f>SUM(G14:G27)</f>
        <v>0</v>
      </c>
    </row>
    <row r="14" spans="1:7" ht="25.5">
      <c r="A14" s="12">
        <v>5</v>
      </c>
      <c r="B14" s="13" t="s">
        <v>17</v>
      </c>
      <c r="C14" s="5" t="s">
        <v>18</v>
      </c>
      <c r="D14" s="14" t="s">
        <v>10</v>
      </c>
      <c r="E14" s="4">
        <f>201+3+14.4+191.5+6.3+322+6+27+5+23+230+6+1.6+1.6+2.2+5+35+2+0.5+34.5+15+92+3+2+5+17+8.5+1.6+1.8+34+3+3+3+1.3+60.5+48+7.5+2.5+1.4+5.7+2.9+23+57+18+43.2+5.04+0.8+4+2.2+18.7+19.2+12.6+40.3+5+2.4+2.4+8.1+7.7+17.3+1.6+15.12+45+5.94</f>
        <v>1790.8999999999999</v>
      </c>
      <c r="G14" s="6">
        <f aca="true" t="shared" si="0" ref="G14:G24">E14*F14</f>
        <v>0</v>
      </c>
    </row>
    <row r="15" spans="1:7" ht="25.5">
      <c r="A15" s="12">
        <v>6</v>
      </c>
      <c r="B15" s="13" t="s">
        <v>19</v>
      </c>
      <c r="C15" s="5" t="s">
        <v>185</v>
      </c>
      <c r="D15" s="14" t="s">
        <v>10</v>
      </c>
      <c r="E15" s="4">
        <v>38.5</v>
      </c>
      <c r="G15" s="6">
        <f t="shared" si="0"/>
        <v>0</v>
      </c>
    </row>
    <row r="16" spans="1:7" s="91" customFormat="1" ht="25.5">
      <c r="A16" s="86">
        <v>7</v>
      </c>
      <c r="B16" s="87" t="s">
        <v>20</v>
      </c>
      <c r="C16" s="88" t="s">
        <v>186</v>
      </c>
      <c r="D16" s="89" t="s">
        <v>10</v>
      </c>
      <c r="E16" s="31">
        <v>194</v>
      </c>
      <c r="F16" s="90"/>
      <c r="G16" s="84">
        <f t="shared" si="0"/>
        <v>0</v>
      </c>
    </row>
    <row r="17" spans="1:7" s="91" customFormat="1" ht="25.5">
      <c r="A17" s="86">
        <v>8</v>
      </c>
      <c r="B17" s="87" t="s">
        <v>21</v>
      </c>
      <c r="C17" s="88" t="s">
        <v>22</v>
      </c>
      <c r="D17" s="89" t="s">
        <v>10</v>
      </c>
      <c r="E17" s="31">
        <v>284</v>
      </c>
      <c r="F17" s="90"/>
      <c r="G17" s="84">
        <f>E17*F17</f>
        <v>0</v>
      </c>
    </row>
    <row r="18" spans="1:7" s="91" customFormat="1" ht="25.5">
      <c r="A18" s="86">
        <v>9</v>
      </c>
      <c r="B18" s="87" t="s">
        <v>23</v>
      </c>
      <c r="C18" s="88" t="s">
        <v>24</v>
      </c>
      <c r="D18" s="89" t="s">
        <v>10</v>
      </c>
      <c r="E18" s="31">
        <f>5.3*24.5+61*12-45-49+22.2*4.8+22.7*4.9+61*12+25*8+8*4+18.5*12+29*4.6+9.2*10.2+5.4*2.4+30.2*4.6+1.5*8.2+9.5*4.5+30*8+30+9.4*19+23.4*7.5+18.5*11.5+21*4.4+60.8*8.5+30+24.7*8.2+12.5*8.5+12.7*12+24*12+60*8.5-E14+320+3*14*4+10</f>
        <v>4048.1500000000005</v>
      </c>
      <c r="F18" s="90"/>
      <c r="G18" s="84">
        <f>E18*F18</f>
        <v>0</v>
      </c>
    </row>
    <row r="19" spans="1:7" s="91" customFormat="1" ht="25.5">
      <c r="A19" s="86">
        <v>10</v>
      </c>
      <c r="B19" s="87" t="s">
        <v>25</v>
      </c>
      <c r="C19" s="88" t="s">
        <v>26</v>
      </c>
      <c r="D19" s="89" t="s">
        <v>10</v>
      </c>
      <c r="E19" s="31">
        <v>94</v>
      </c>
      <c r="F19" s="90"/>
      <c r="G19" s="84">
        <f t="shared" si="0"/>
        <v>0</v>
      </c>
    </row>
    <row r="20" spans="1:7" s="91" customFormat="1" ht="25.5">
      <c r="A20" s="86">
        <v>11</v>
      </c>
      <c r="B20" s="87" t="s">
        <v>240</v>
      </c>
      <c r="C20" s="88" t="s">
        <v>222</v>
      </c>
      <c r="D20" s="89" t="s">
        <v>10</v>
      </c>
      <c r="E20" s="31">
        <f>828-E21</f>
        <v>750.3</v>
      </c>
      <c r="F20" s="90"/>
      <c r="G20" s="84">
        <f aca="true" t="shared" si="1" ref="G20:G21">E20*F20</f>
        <v>0</v>
      </c>
    </row>
    <row r="21" spans="1:7" s="91" customFormat="1" ht="25.5">
      <c r="A21" s="86">
        <v>12</v>
      </c>
      <c r="B21" s="87" t="s">
        <v>241</v>
      </c>
      <c r="C21" s="88" t="s">
        <v>223</v>
      </c>
      <c r="D21" s="89" t="s">
        <v>10</v>
      </c>
      <c r="E21" s="31">
        <v>77.7</v>
      </c>
      <c r="F21" s="90"/>
      <c r="G21" s="84">
        <f t="shared" si="1"/>
        <v>0</v>
      </c>
    </row>
    <row r="22" spans="1:7" s="91" customFormat="1" ht="16.5" customHeight="1">
      <c r="A22" s="86">
        <v>13</v>
      </c>
      <c r="B22" s="87" t="s">
        <v>27</v>
      </c>
      <c r="C22" s="88" t="s">
        <v>28</v>
      </c>
      <c r="D22" s="89" t="s">
        <v>10</v>
      </c>
      <c r="E22" s="31">
        <f>646*0.35+15</f>
        <v>241.1</v>
      </c>
      <c r="F22" s="90"/>
      <c r="G22" s="84">
        <f t="shared" si="0"/>
        <v>0</v>
      </c>
    </row>
    <row r="23" spans="1:7" s="91" customFormat="1" ht="15">
      <c r="A23" s="86">
        <v>14</v>
      </c>
      <c r="B23" s="87" t="s">
        <v>29</v>
      </c>
      <c r="C23" s="88" t="s">
        <v>30</v>
      </c>
      <c r="D23" s="89" t="s">
        <v>31</v>
      </c>
      <c r="E23" s="31">
        <f>E24+150*2.4*2+450+30</f>
        <v>1884</v>
      </c>
      <c r="F23" s="90"/>
      <c r="G23" s="84">
        <f t="shared" si="0"/>
        <v>0</v>
      </c>
    </row>
    <row r="24" spans="1:7" s="91" customFormat="1" ht="15">
      <c r="A24" s="86">
        <v>15</v>
      </c>
      <c r="B24" s="87" t="s">
        <v>197</v>
      </c>
      <c r="C24" s="88" t="s">
        <v>32</v>
      </c>
      <c r="D24" s="89" t="s">
        <v>31</v>
      </c>
      <c r="E24" s="31">
        <f>E25</f>
        <v>684</v>
      </c>
      <c r="F24" s="90"/>
      <c r="G24" s="84">
        <f t="shared" si="0"/>
        <v>0</v>
      </c>
    </row>
    <row r="25" spans="1:7" s="91" customFormat="1" ht="15">
      <c r="A25" s="86">
        <v>16</v>
      </c>
      <c r="B25" s="87" t="s">
        <v>198</v>
      </c>
      <c r="C25" s="88" t="s">
        <v>199</v>
      </c>
      <c r="D25" s="89" t="s">
        <v>31</v>
      </c>
      <c r="E25" s="31">
        <v>684</v>
      </c>
      <c r="F25" s="90"/>
      <c r="G25" s="84">
        <f aca="true" t="shared" si="2" ref="G25">E25*F25</f>
        <v>0</v>
      </c>
    </row>
    <row r="26" spans="1:7" s="91" customFormat="1" ht="15">
      <c r="A26" s="86">
        <v>17</v>
      </c>
      <c r="B26" s="87" t="s">
        <v>33</v>
      </c>
      <c r="C26" s="88" t="s">
        <v>34</v>
      </c>
      <c r="D26" s="89" t="s">
        <v>31</v>
      </c>
      <c r="E26" s="31">
        <f>25+25+19+19+60+60+18+18+21*4+40*4+20+25+25+18*4+15+52+52+35+13+13+13+10</f>
        <v>833</v>
      </c>
      <c r="F26" s="90"/>
      <c r="G26" s="84">
        <f>E26*F26</f>
        <v>0</v>
      </c>
    </row>
    <row r="27" spans="1:7" s="91" customFormat="1" ht="25.5">
      <c r="A27" s="92" t="s">
        <v>270</v>
      </c>
      <c r="B27" s="87" t="s">
        <v>268</v>
      </c>
      <c r="C27" s="88" t="s">
        <v>269</v>
      </c>
      <c r="D27" s="89" t="s">
        <v>31</v>
      </c>
      <c r="E27" s="31">
        <f>E34</f>
        <v>672.8000000000001</v>
      </c>
      <c r="F27" s="90"/>
      <c r="G27" s="84">
        <f>E27*F27</f>
        <v>0</v>
      </c>
    </row>
    <row r="28" spans="1:7" ht="15">
      <c r="A28" s="22"/>
      <c r="B28" s="7"/>
      <c r="C28" s="7" t="s">
        <v>35</v>
      </c>
      <c r="D28" s="7"/>
      <c r="E28" s="23"/>
      <c r="F28" s="24"/>
      <c r="G28" s="25">
        <f>SUM(G29:G31)</f>
        <v>0</v>
      </c>
    </row>
    <row r="29" spans="1:7" ht="25.5">
      <c r="A29" s="12">
        <v>18</v>
      </c>
      <c r="B29" s="13" t="s">
        <v>36</v>
      </c>
      <c r="C29" s="5" t="s">
        <v>37</v>
      </c>
      <c r="D29" s="14" t="s">
        <v>10</v>
      </c>
      <c r="E29" s="4">
        <v>863</v>
      </c>
      <c r="G29" s="6">
        <f>E29*F29</f>
        <v>0</v>
      </c>
    </row>
    <row r="30" spans="1:7" ht="14.25" customHeight="1">
      <c r="A30" s="12">
        <v>19</v>
      </c>
      <c r="B30" s="13" t="s">
        <v>38</v>
      </c>
      <c r="C30" s="5" t="s">
        <v>39</v>
      </c>
      <c r="D30" s="14" t="s">
        <v>31</v>
      </c>
      <c r="E30" s="4">
        <f>10*(35+38+56+40+6+16+6+1)+450</f>
        <v>2430</v>
      </c>
      <c r="G30" s="6">
        <f>E30*F30</f>
        <v>0</v>
      </c>
    </row>
    <row r="31" spans="1:7" ht="16.5" customHeight="1">
      <c r="A31" s="12">
        <v>20</v>
      </c>
      <c r="B31" s="13" t="s">
        <v>40</v>
      </c>
      <c r="C31" s="5" t="s">
        <v>221</v>
      </c>
      <c r="D31" s="14" t="s">
        <v>10</v>
      </c>
      <c r="E31" s="4">
        <v>312</v>
      </c>
      <c r="G31" s="6">
        <f>E31*F31</f>
        <v>0</v>
      </c>
    </row>
    <row r="32" spans="1:7" ht="15">
      <c r="A32" s="22"/>
      <c r="B32" s="7"/>
      <c r="C32" s="7" t="s">
        <v>41</v>
      </c>
      <c r="D32" s="7"/>
      <c r="E32" s="23"/>
      <c r="F32" s="24"/>
      <c r="G32" s="25">
        <f>SUM(G33:G34)</f>
        <v>0</v>
      </c>
    </row>
    <row r="33" spans="1:7" ht="25.5">
      <c r="A33" s="12">
        <v>21</v>
      </c>
      <c r="B33" s="13" t="s">
        <v>42</v>
      </c>
      <c r="C33" s="5" t="s">
        <v>43</v>
      </c>
      <c r="D33" s="14" t="s">
        <v>10</v>
      </c>
      <c r="E33" s="4">
        <v>286</v>
      </c>
      <c r="G33" s="6">
        <f>E33*F33</f>
        <v>0</v>
      </c>
    </row>
    <row r="34" spans="1:7" s="91" customFormat="1" ht="15">
      <c r="A34" s="86">
        <v>22</v>
      </c>
      <c r="B34" s="87" t="s">
        <v>44</v>
      </c>
      <c r="C34" s="88" t="s">
        <v>265</v>
      </c>
      <c r="D34" s="89" t="s">
        <v>10</v>
      </c>
      <c r="E34" s="31">
        <f>E95</f>
        <v>672.8000000000001</v>
      </c>
      <c r="F34" s="90"/>
      <c r="G34" s="84">
        <f>E34*F34</f>
        <v>0</v>
      </c>
    </row>
    <row r="35" spans="1:7" ht="15">
      <c r="A35" s="22"/>
      <c r="B35" s="7"/>
      <c r="C35" s="7" t="s">
        <v>45</v>
      </c>
      <c r="D35" s="7"/>
      <c r="E35" s="23"/>
      <c r="F35" s="24"/>
      <c r="G35" s="25">
        <f>SUM(G36:G59)</f>
        <v>0</v>
      </c>
    </row>
    <row r="36" spans="1:7" ht="25.5" outlineLevel="2">
      <c r="A36" s="12">
        <v>23</v>
      </c>
      <c r="B36" s="13" t="s">
        <v>46</v>
      </c>
      <c r="C36" s="5" t="s">
        <v>200</v>
      </c>
      <c r="D36" s="14" t="s">
        <v>47</v>
      </c>
      <c r="E36" s="4">
        <f>35+56+40</f>
        <v>131</v>
      </c>
      <c r="G36" s="6">
        <f aca="true" t="shared" si="3" ref="G36:G59">E36*F36</f>
        <v>0</v>
      </c>
    </row>
    <row r="37" spans="1:7" ht="25.5" outlineLevel="2">
      <c r="A37" s="12">
        <v>24</v>
      </c>
      <c r="B37" s="13" t="s">
        <v>46</v>
      </c>
      <c r="C37" s="5" t="s">
        <v>201</v>
      </c>
      <c r="D37" s="14" t="s">
        <v>47</v>
      </c>
      <c r="E37" s="4">
        <f>38+1+1</f>
        <v>40</v>
      </c>
      <c r="G37" s="6">
        <f aca="true" t="shared" si="4" ref="G37">E37*F37</f>
        <v>0</v>
      </c>
    </row>
    <row r="38" spans="1:7" ht="25.5" outlineLevel="2">
      <c r="A38" s="12">
        <v>25</v>
      </c>
      <c r="B38" s="13" t="s">
        <v>48</v>
      </c>
      <c r="C38" s="5" t="s">
        <v>202</v>
      </c>
      <c r="D38" s="14" t="s">
        <v>47</v>
      </c>
      <c r="E38" s="4">
        <f>1+8</f>
        <v>9</v>
      </c>
      <c r="G38" s="6">
        <f>E38*F38</f>
        <v>0</v>
      </c>
    </row>
    <row r="39" spans="1:7" ht="25.5" outlineLevel="2">
      <c r="A39" s="12">
        <v>26</v>
      </c>
      <c r="B39" s="13" t="s">
        <v>49</v>
      </c>
      <c r="C39" s="5" t="s">
        <v>203</v>
      </c>
      <c r="D39" s="14" t="s">
        <v>47</v>
      </c>
      <c r="E39" s="4">
        <v>2</v>
      </c>
      <c r="G39" s="6">
        <f aca="true" t="shared" si="5" ref="G39:G47">E39*F39</f>
        <v>0</v>
      </c>
    </row>
    <row r="40" spans="1:7" ht="15" outlineLevel="2">
      <c r="A40" s="12">
        <v>27</v>
      </c>
      <c r="B40" s="13" t="s">
        <v>242</v>
      </c>
      <c r="C40" s="5" t="s">
        <v>204</v>
      </c>
      <c r="D40" s="14" t="s">
        <v>47</v>
      </c>
      <c r="E40" s="4">
        <v>1</v>
      </c>
      <c r="G40" s="6">
        <f aca="true" t="shared" si="6" ref="G40">E40*F40</f>
        <v>0</v>
      </c>
    </row>
    <row r="41" spans="1:7" ht="15" outlineLevel="2">
      <c r="A41" s="12">
        <v>28</v>
      </c>
      <c r="B41" s="13" t="s">
        <v>243</v>
      </c>
      <c r="C41" s="5" t="s">
        <v>206</v>
      </c>
      <c r="D41" s="14" t="s">
        <v>47</v>
      </c>
      <c r="E41" s="4">
        <f>20+2+15+3</f>
        <v>40</v>
      </c>
      <c r="G41" s="6">
        <f aca="true" t="shared" si="7" ref="G41">E41*F41</f>
        <v>0</v>
      </c>
    </row>
    <row r="42" spans="1:7" ht="15" outlineLevel="2">
      <c r="A42" s="12">
        <v>29</v>
      </c>
      <c r="B42" s="13" t="s">
        <v>244</v>
      </c>
      <c r="C42" s="5" t="s">
        <v>207</v>
      </c>
      <c r="D42" s="14" t="s">
        <v>47</v>
      </c>
      <c r="E42" s="4">
        <f>2+7</f>
        <v>9</v>
      </c>
      <c r="G42" s="6">
        <f aca="true" t="shared" si="8" ref="G42">E42*F42</f>
        <v>0</v>
      </c>
    </row>
    <row r="43" spans="1:7" ht="15" outlineLevel="2">
      <c r="A43" s="12">
        <v>30</v>
      </c>
      <c r="B43" s="13" t="s">
        <v>50</v>
      </c>
      <c r="C43" s="5" t="s">
        <v>205</v>
      </c>
      <c r="D43" s="14" t="s">
        <v>47</v>
      </c>
      <c r="E43" s="4">
        <v>2</v>
      </c>
      <c r="G43" s="6">
        <f aca="true" t="shared" si="9" ref="G43:G44">E43*F43</f>
        <v>0</v>
      </c>
    </row>
    <row r="44" spans="1:7" ht="15" outlineLevel="2">
      <c r="A44" s="12">
        <v>31</v>
      </c>
      <c r="B44" s="13" t="s">
        <v>51</v>
      </c>
      <c r="C44" s="5" t="s">
        <v>209</v>
      </c>
      <c r="D44" s="14" t="s">
        <v>47</v>
      </c>
      <c r="E44" s="4">
        <f>4+4</f>
        <v>8</v>
      </c>
      <c r="G44" s="6">
        <f t="shared" si="9"/>
        <v>0</v>
      </c>
    </row>
    <row r="45" spans="1:7" ht="15" outlineLevel="2">
      <c r="A45" s="12">
        <v>32</v>
      </c>
      <c r="B45" s="13" t="s">
        <v>52</v>
      </c>
      <c r="C45" s="5" t="s">
        <v>208</v>
      </c>
      <c r="D45" s="14" t="s">
        <v>47</v>
      </c>
      <c r="E45" s="4">
        <f>6+6+16+3+4</f>
        <v>35</v>
      </c>
      <c r="G45" s="6">
        <f t="shared" si="5"/>
        <v>0</v>
      </c>
    </row>
    <row r="46" spans="1:12" ht="15" outlineLevel="2">
      <c r="A46" s="12">
        <v>33</v>
      </c>
      <c r="B46" s="13" t="s">
        <v>245</v>
      </c>
      <c r="C46" s="5" t="s">
        <v>210</v>
      </c>
      <c r="D46" s="14" t="s">
        <v>47</v>
      </c>
      <c r="E46" s="4">
        <v>2</v>
      </c>
      <c r="G46" s="6">
        <f t="shared" si="5"/>
        <v>0</v>
      </c>
      <c r="L46" s="26"/>
    </row>
    <row r="47" spans="1:7" ht="15" outlineLevel="2">
      <c r="A47" s="12">
        <v>34</v>
      </c>
      <c r="B47" s="13" t="s">
        <v>246</v>
      </c>
      <c r="C47" s="5" t="s">
        <v>211</v>
      </c>
      <c r="D47" s="14" t="s">
        <v>47</v>
      </c>
      <c r="E47" s="4">
        <v>4</v>
      </c>
      <c r="G47" s="6">
        <f t="shared" si="5"/>
        <v>0</v>
      </c>
    </row>
    <row r="48" spans="1:7" ht="15" outlineLevel="2">
      <c r="A48" s="12">
        <v>35</v>
      </c>
      <c r="B48" s="13" t="s">
        <v>247</v>
      </c>
      <c r="C48" s="5" t="s">
        <v>212</v>
      </c>
      <c r="D48" s="14" t="s">
        <v>47</v>
      </c>
      <c r="E48" s="4">
        <v>2</v>
      </c>
      <c r="G48" s="6">
        <f aca="true" t="shared" si="10" ref="G48:G49">E48*F48</f>
        <v>0</v>
      </c>
    </row>
    <row r="49" spans="1:12" ht="15" outlineLevel="2">
      <c r="A49" s="12">
        <v>36</v>
      </c>
      <c r="B49" s="13" t="s">
        <v>248</v>
      </c>
      <c r="C49" s="5" t="s">
        <v>213</v>
      </c>
      <c r="D49" s="14" t="s">
        <v>47</v>
      </c>
      <c r="E49" s="4">
        <v>2</v>
      </c>
      <c r="G49" s="6">
        <f t="shared" si="10"/>
        <v>0</v>
      </c>
      <c r="L49" s="26"/>
    </row>
    <row r="50" spans="1:7" ht="15" outlineLevel="2">
      <c r="A50" s="12">
        <v>37</v>
      </c>
      <c r="B50" s="13" t="s">
        <v>249</v>
      </c>
      <c r="C50" s="5" t="s">
        <v>214</v>
      </c>
      <c r="D50" s="14" t="s">
        <v>47</v>
      </c>
      <c r="E50" s="4">
        <v>2</v>
      </c>
      <c r="G50" s="6">
        <f aca="true" t="shared" si="11" ref="G50:G51">E50*F50</f>
        <v>0</v>
      </c>
    </row>
    <row r="51" spans="1:7" ht="15" outlineLevel="2">
      <c r="A51" s="12">
        <v>38</v>
      </c>
      <c r="B51" s="13" t="s">
        <v>250</v>
      </c>
      <c r="C51" s="5" t="s">
        <v>215</v>
      </c>
      <c r="D51" s="14" t="s">
        <v>47</v>
      </c>
      <c r="E51" s="4">
        <v>1</v>
      </c>
      <c r="G51" s="6">
        <f t="shared" si="11"/>
        <v>0</v>
      </c>
    </row>
    <row r="52" spans="1:7" ht="15" outlineLevel="2">
      <c r="A52" s="12">
        <v>39</v>
      </c>
      <c r="B52" s="13" t="s">
        <v>251</v>
      </c>
      <c r="C52" s="5" t="s">
        <v>216</v>
      </c>
      <c r="D52" s="14" t="s">
        <v>47</v>
      </c>
      <c r="E52" s="4">
        <v>8</v>
      </c>
      <c r="G52" s="6">
        <f aca="true" t="shared" si="12" ref="G52">E52*F52</f>
        <v>0</v>
      </c>
    </row>
    <row r="53" spans="1:7" ht="25.5">
      <c r="A53" s="12">
        <v>40</v>
      </c>
      <c r="B53" s="13" t="s">
        <v>53</v>
      </c>
      <c r="C53" s="5" t="s">
        <v>217</v>
      </c>
      <c r="D53" s="14" t="s">
        <v>47</v>
      </c>
      <c r="E53" s="4">
        <v>2</v>
      </c>
      <c r="G53" s="6">
        <f t="shared" si="3"/>
        <v>0</v>
      </c>
    </row>
    <row r="54" spans="1:7" s="91" customFormat="1" ht="25.5">
      <c r="A54" s="86">
        <v>41</v>
      </c>
      <c r="B54" s="87" t="s">
        <v>54</v>
      </c>
      <c r="C54" s="88" t="s">
        <v>271</v>
      </c>
      <c r="D54" s="89" t="s">
        <v>47</v>
      </c>
      <c r="E54" s="31">
        <v>2</v>
      </c>
      <c r="F54" s="90"/>
      <c r="G54" s="84">
        <f t="shared" si="3"/>
        <v>0</v>
      </c>
    </row>
    <row r="55" spans="1:7" s="91" customFormat="1" ht="25.5">
      <c r="A55" s="86">
        <v>42</v>
      </c>
      <c r="B55" s="87" t="s">
        <v>252</v>
      </c>
      <c r="C55" s="88" t="s">
        <v>218</v>
      </c>
      <c r="D55" s="89" t="s">
        <v>47</v>
      </c>
      <c r="E55" s="31">
        <v>1</v>
      </c>
      <c r="F55" s="90"/>
      <c r="G55" s="84">
        <f aca="true" t="shared" si="13" ref="G55:G56">E55*F55</f>
        <v>0</v>
      </c>
    </row>
    <row r="56" spans="1:7" s="91" customFormat="1" ht="25.5">
      <c r="A56" s="86">
        <v>43</v>
      </c>
      <c r="B56" s="87" t="s">
        <v>253</v>
      </c>
      <c r="C56" s="88" t="s">
        <v>219</v>
      </c>
      <c r="D56" s="89" t="s">
        <v>47</v>
      </c>
      <c r="E56" s="31">
        <v>1</v>
      </c>
      <c r="F56" s="90"/>
      <c r="G56" s="84">
        <f t="shared" si="13"/>
        <v>0</v>
      </c>
    </row>
    <row r="57" spans="1:7" s="91" customFormat="1" ht="25.5">
      <c r="A57" s="86">
        <v>44</v>
      </c>
      <c r="B57" s="87" t="s">
        <v>56</v>
      </c>
      <c r="C57" s="88" t="s">
        <v>263</v>
      </c>
      <c r="D57" s="89" t="s">
        <v>31</v>
      </c>
      <c r="E57" s="31">
        <f>4.8*1+2.4*35+1.2*1+2.4*38+1.5*2+2.4*56+2.4*1+1.2*8+2.4*40+1.8+0.9*2+1.2*2+2.4+2.4*6+0.6*2+2.4*6+1.8*4+2.4*16+1.2*4+0.9*2+0.6*2+1.2*2+2.4*3+0.9*7+0.9*3+2.4*6+1.2+1.6+2.4+0.9*15+2.4*7+601.8+8.6+1.2*2+1+2+1.2*24+2.4*8+3+1.2*6+1+3.6+2.4*16+2.4*12+1.8*1+1+5+2.4+13+2.4+2.4*8+1.5*41+20</f>
        <v>1459</v>
      </c>
      <c r="F57" s="90"/>
      <c r="G57" s="84">
        <f t="shared" si="3"/>
        <v>0</v>
      </c>
    </row>
    <row r="58" spans="1:7" s="91" customFormat="1" ht="15">
      <c r="A58" s="86">
        <v>45</v>
      </c>
      <c r="B58" s="87" t="s">
        <v>57</v>
      </c>
      <c r="C58" s="88" t="s">
        <v>228</v>
      </c>
      <c r="D58" s="89" t="s">
        <v>31</v>
      </c>
      <c r="E58" s="31">
        <f>E57</f>
        <v>1459</v>
      </c>
      <c r="F58" s="90"/>
      <c r="G58" s="84">
        <f t="shared" si="3"/>
        <v>0</v>
      </c>
    </row>
    <row r="59" spans="1:7" s="91" customFormat="1" ht="15">
      <c r="A59" s="86" t="s">
        <v>258</v>
      </c>
      <c r="B59" s="87" t="s">
        <v>44</v>
      </c>
      <c r="C59" s="88" t="s">
        <v>259</v>
      </c>
      <c r="D59" s="89" t="s">
        <v>10</v>
      </c>
      <c r="E59" s="31">
        <f>1.2*2.4+8*(2.4*2.4)</f>
        <v>48.96</v>
      </c>
      <c r="F59" s="90"/>
      <c r="G59" s="84">
        <f t="shared" si="3"/>
        <v>0</v>
      </c>
    </row>
    <row r="60" spans="1:7" ht="15">
      <c r="A60" s="22"/>
      <c r="B60" s="7"/>
      <c r="C60" s="7" t="s">
        <v>58</v>
      </c>
      <c r="D60" s="7"/>
      <c r="E60" s="23"/>
      <c r="F60" s="24"/>
      <c r="G60" s="25">
        <f>SUM(G61:G71)</f>
        <v>0</v>
      </c>
    </row>
    <row r="61" spans="1:7" s="34" customFormat="1" ht="15">
      <c r="A61" s="27">
        <v>46</v>
      </c>
      <c r="B61" s="28" t="s">
        <v>59</v>
      </c>
      <c r="C61" s="29" t="s">
        <v>188</v>
      </c>
      <c r="D61" s="30" t="s">
        <v>55</v>
      </c>
      <c r="E61" s="31">
        <v>1</v>
      </c>
      <c r="F61" s="32"/>
      <c r="G61" s="33">
        <f>E61*F61</f>
        <v>0</v>
      </c>
    </row>
    <row r="62" spans="1:7" s="34" customFormat="1" ht="30.75" customHeight="1">
      <c r="A62" s="27">
        <v>47</v>
      </c>
      <c r="B62" s="28" t="s">
        <v>60</v>
      </c>
      <c r="C62" s="35" t="s">
        <v>61</v>
      </c>
      <c r="D62" s="30" t="s">
        <v>47</v>
      </c>
      <c r="E62" s="31">
        <v>6</v>
      </c>
      <c r="F62" s="32"/>
      <c r="G62" s="33">
        <f>E62*F62</f>
        <v>0</v>
      </c>
    </row>
    <row r="63" spans="1:7" s="34" customFormat="1" ht="15">
      <c r="A63" s="27">
        <v>48</v>
      </c>
      <c r="B63" s="28" t="s">
        <v>62</v>
      </c>
      <c r="C63" s="35" t="s">
        <v>63</v>
      </c>
      <c r="D63" s="30" t="s">
        <v>64</v>
      </c>
      <c r="E63" s="31">
        <v>4</v>
      </c>
      <c r="F63" s="32"/>
      <c r="G63" s="33">
        <f>E63*F63</f>
        <v>0</v>
      </c>
    </row>
    <row r="64" spans="1:7" s="34" customFormat="1" ht="15">
      <c r="A64" s="27">
        <v>49</v>
      </c>
      <c r="B64" s="28" t="s">
        <v>62</v>
      </c>
      <c r="C64" s="29" t="s">
        <v>189</v>
      </c>
      <c r="D64" s="30" t="s">
        <v>64</v>
      </c>
      <c r="E64" s="31">
        <v>1</v>
      </c>
      <c r="F64" s="32"/>
      <c r="G64" s="33">
        <f aca="true" t="shared" si="14" ref="G64:G71">E64*F64</f>
        <v>0</v>
      </c>
    </row>
    <row r="65" spans="1:7" s="34" customFormat="1" ht="15">
      <c r="A65" s="27">
        <v>50</v>
      </c>
      <c r="B65" s="28" t="s">
        <v>62</v>
      </c>
      <c r="C65" s="29" t="s">
        <v>224</v>
      </c>
      <c r="D65" s="80" t="s">
        <v>10</v>
      </c>
      <c r="E65" s="31">
        <v>11.6</v>
      </c>
      <c r="F65" s="32"/>
      <c r="G65" s="33">
        <f t="shared" si="14"/>
        <v>0</v>
      </c>
    </row>
    <row r="66" spans="1:7" s="34" customFormat="1" ht="15">
      <c r="A66" s="27">
        <v>51</v>
      </c>
      <c r="B66" s="28" t="s">
        <v>62</v>
      </c>
      <c r="C66" s="29" t="s">
        <v>226</v>
      </c>
      <c r="D66" s="30" t="s">
        <v>65</v>
      </c>
      <c r="E66" s="31">
        <v>2</v>
      </c>
      <c r="F66" s="32"/>
      <c r="G66" s="33">
        <f t="shared" si="14"/>
        <v>0</v>
      </c>
    </row>
    <row r="67" spans="1:7" s="34" customFormat="1" ht="15">
      <c r="A67" s="36">
        <v>52</v>
      </c>
      <c r="B67" s="37" t="s">
        <v>62</v>
      </c>
      <c r="C67" s="29" t="s">
        <v>184</v>
      </c>
      <c r="D67" s="38" t="s">
        <v>31</v>
      </c>
      <c r="E67" s="31">
        <v>265</v>
      </c>
      <c r="F67" s="39"/>
      <c r="G67" s="33">
        <f t="shared" si="14"/>
        <v>0</v>
      </c>
    </row>
    <row r="68" spans="1:7" s="91" customFormat="1" ht="15">
      <c r="A68" s="93">
        <v>53</v>
      </c>
      <c r="B68" s="94" t="s">
        <v>62</v>
      </c>
      <c r="C68" s="95" t="s">
        <v>225</v>
      </c>
      <c r="D68" s="96" t="s">
        <v>65</v>
      </c>
      <c r="E68" s="97">
        <v>236</v>
      </c>
      <c r="F68" s="98"/>
      <c r="G68" s="99">
        <f t="shared" si="14"/>
        <v>0</v>
      </c>
    </row>
    <row r="69" spans="1:7" s="91" customFormat="1" ht="15">
      <c r="A69" s="93" t="s">
        <v>256</v>
      </c>
      <c r="B69" s="94" t="s">
        <v>44</v>
      </c>
      <c r="C69" s="95" t="s">
        <v>255</v>
      </c>
      <c r="D69" s="96" t="s">
        <v>10</v>
      </c>
      <c r="E69" s="97">
        <f>6*(2.4*2.4)+55*(2.4*2.4)+16*(2.4*2.4)+41*(2.4*2.4)+4*(1.2*2.4)+18*2*(2.4*2.4)+30</f>
        <v>928.56</v>
      </c>
      <c r="F69" s="98"/>
      <c r="G69" s="99">
        <f t="shared" si="14"/>
        <v>0</v>
      </c>
    </row>
    <row r="70" spans="1:7" s="91" customFormat="1" ht="15">
      <c r="A70" s="93" t="s">
        <v>261</v>
      </c>
      <c r="B70" s="94" t="s">
        <v>44</v>
      </c>
      <c r="C70" s="95" t="s">
        <v>260</v>
      </c>
      <c r="D70" s="96" t="s">
        <v>10</v>
      </c>
      <c r="E70" s="97">
        <f>2.4*2.4+7*(1.2*1)</f>
        <v>14.16</v>
      </c>
      <c r="F70" s="98"/>
      <c r="G70" s="99">
        <f t="shared" si="14"/>
        <v>0</v>
      </c>
    </row>
    <row r="71" spans="1:7" s="91" customFormat="1" ht="15">
      <c r="A71" s="93" t="s">
        <v>257</v>
      </c>
      <c r="B71" s="94" t="s">
        <v>44</v>
      </c>
      <c r="C71" s="95" t="s">
        <v>262</v>
      </c>
      <c r="D71" s="96" t="s">
        <v>10</v>
      </c>
      <c r="E71" s="97">
        <f>7*(2.4*2.4)+6*2.4*2.4+3*0.7*1.5+4*(1.8*2.1)</f>
        <v>93.15</v>
      </c>
      <c r="F71" s="98"/>
      <c r="G71" s="99">
        <f t="shared" si="14"/>
        <v>0</v>
      </c>
    </row>
    <row r="72" spans="3:7" ht="15">
      <c r="C72" s="7" t="s">
        <v>66</v>
      </c>
      <c r="D72" s="7"/>
      <c r="E72" s="23"/>
      <c r="F72" s="24"/>
      <c r="G72" s="25">
        <f>SUM(G73:G76)</f>
        <v>0</v>
      </c>
    </row>
    <row r="73" spans="1:7" ht="25.5">
      <c r="A73" s="12">
        <v>54</v>
      </c>
      <c r="B73" s="13" t="s">
        <v>67</v>
      </c>
      <c r="C73" s="5" t="s">
        <v>68</v>
      </c>
      <c r="D73" s="14" t="s">
        <v>10</v>
      </c>
      <c r="E73" s="4">
        <v>4765</v>
      </c>
      <c r="G73" s="6">
        <f>E73*F73</f>
        <v>0</v>
      </c>
    </row>
    <row r="74" spans="1:7" ht="25.5">
      <c r="A74" s="12">
        <v>55</v>
      </c>
      <c r="B74" s="13" t="s">
        <v>69</v>
      </c>
      <c r="C74" s="5" t="s">
        <v>70</v>
      </c>
      <c r="D74" s="14" t="s">
        <v>10</v>
      </c>
      <c r="E74" s="4">
        <f>E73*2</f>
        <v>9530</v>
      </c>
      <c r="G74" s="6">
        <f>E74*F74</f>
        <v>0</v>
      </c>
    </row>
    <row r="75" spans="1:7" ht="25.5">
      <c r="A75" s="12">
        <v>56</v>
      </c>
      <c r="B75" s="13" t="s">
        <v>71</v>
      </c>
      <c r="C75" s="5" t="s">
        <v>72</v>
      </c>
      <c r="D75" s="14" t="s">
        <v>10</v>
      </c>
      <c r="E75" s="4">
        <f>E73</f>
        <v>4765</v>
      </c>
      <c r="G75" s="6">
        <f>E75*F75</f>
        <v>0</v>
      </c>
    </row>
    <row r="76" spans="1:7" ht="15">
      <c r="A76" s="36">
        <v>57</v>
      </c>
      <c r="B76" s="83" t="s">
        <v>254</v>
      </c>
      <c r="C76" s="5" t="s">
        <v>73</v>
      </c>
      <c r="D76" s="14" t="s">
        <v>10</v>
      </c>
      <c r="E76" s="4">
        <f>E73</f>
        <v>4765</v>
      </c>
      <c r="G76" s="6">
        <f>E76*F76</f>
        <v>0</v>
      </c>
    </row>
    <row r="77" spans="1:7" ht="15">
      <c r="A77" s="27"/>
      <c r="C77" s="7" t="s">
        <v>74</v>
      </c>
      <c r="G77" s="40">
        <f>G78</f>
        <v>0</v>
      </c>
    </row>
    <row r="78" spans="1:7" ht="25.5">
      <c r="A78" s="36">
        <v>58</v>
      </c>
      <c r="B78" s="7"/>
      <c r="C78" s="5" t="s">
        <v>75</v>
      </c>
      <c r="D78" s="14" t="s">
        <v>10</v>
      </c>
      <c r="E78" s="4">
        <f>21*21+60*18+24*19+2*30+19*36+70*10</f>
        <v>3421</v>
      </c>
      <c r="G78" s="6">
        <f>E78*F78</f>
        <v>0</v>
      </c>
    </row>
    <row r="79" spans="1:7" ht="15">
      <c r="A79" s="27"/>
      <c r="C79" s="7" t="s">
        <v>76</v>
      </c>
      <c r="D79" s="7"/>
      <c r="E79" s="23"/>
      <c r="F79" s="24"/>
      <c r="G79" s="25">
        <f>SUM(G80:G95)</f>
        <v>0</v>
      </c>
    </row>
    <row r="80" spans="1:7" ht="15">
      <c r="A80" s="12">
        <v>59</v>
      </c>
      <c r="B80" s="13" t="s">
        <v>77</v>
      </c>
      <c r="C80" s="5" t="s">
        <v>78</v>
      </c>
      <c r="D80" s="14" t="s">
        <v>79</v>
      </c>
      <c r="E80" s="4">
        <v>168</v>
      </c>
      <c r="G80" s="6">
        <f aca="true" t="shared" si="15" ref="G80:G95">E80*F80</f>
        <v>0</v>
      </c>
    </row>
    <row r="81" spans="1:7" ht="15">
      <c r="A81" s="12">
        <v>60</v>
      </c>
      <c r="B81" s="13" t="s">
        <v>80</v>
      </c>
      <c r="C81" s="5" t="s">
        <v>81</v>
      </c>
      <c r="D81" s="14" t="s">
        <v>79</v>
      </c>
      <c r="E81" s="4">
        <f>2*E80</f>
        <v>336</v>
      </c>
      <c r="G81" s="6">
        <f t="shared" si="15"/>
        <v>0</v>
      </c>
    </row>
    <row r="82" spans="1:7" ht="15">
      <c r="A82" s="12">
        <v>61</v>
      </c>
      <c r="B82" s="13" t="s">
        <v>82</v>
      </c>
      <c r="C82" s="5" t="s">
        <v>83</v>
      </c>
      <c r="D82" s="14" t="s">
        <v>79</v>
      </c>
      <c r="E82" s="4">
        <f>E80</f>
        <v>168</v>
      </c>
      <c r="G82" s="6">
        <f t="shared" si="15"/>
        <v>0</v>
      </c>
    </row>
    <row r="83" spans="1:7" ht="25.5">
      <c r="A83" s="12">
        <v>62</v>
      </c>
      <c r="B83" s="13" t="s">
        <v>84</v>
      </c>
      <c r="C83" s="5" t="s">
        <v>85</v>
      </c>
      <c r="D83" s="14" t="s">
        <v>79</v>
      </c>
      <c r="E83" s="4">
        <f>5*E82</f>
        <v>840</v>
      </c>
      <c r="G83" s="6">
        <f t="shared" si="15"/>
        <v>0</v>
      </c>
    </row>
    <row r="84" spans="1:7" ht="15">
      <c r="A84" s="12">
        <v>63</v>
      </c>
      <c r="B84" s="13" t="s">
        <v>86</v>
      </c>
      <c r="C84" s="5" t="s">
        <v>87</v>
      </c>
      <c r="D84" s="14" t="s">
        <v>79</v>
      </c>
      <c r="E84" s="4">
        <f>E80</f>
        <v>168</v>
      </c>
      <c r="G84" s="6">
        <f t="shared" si="15"/>
        <v>0</v>
      </c>
    </row>
    <row r="85" spans="1:7" ht="15">
      <c r="A85" s="12">
        <v>64</v>
      </c>
      <c r="B85" s="13" t="s">
        <v>88</v>
      </c>
      <c r="C85" s="5" t="s">
        <v>89</v>
      </c>
      <c r="D85" s="14" t="s">
        <v>79</v>
      </c>
      <c r="E85" s="4">
        <f>5*E84</f>
        <v>840</v>
      </c>
      <c r="G85" s="6">
        <f t="shared" si="15"/>
        <v>0</v>
      </c>
    </row>
    <row r="86" spans="1:7" ht="15">
      <c r="A86" s="12">
        <v>65</v>
      </c>
      <c r="B86" s="13" t="s">
        <v>90</v>
      </c>
      <c r="C86" s="5" t="s">
        <v>91</v>
      </c>
      <c r="D86" s="14" t="s">
        <v>79</v>
      </c>
      <c r="E86" s="4">
        <f>E80</f>
        <v>168</v>
      </c>
      <c r="G86" s="6">
        <f t="shared" si="15"/>
        <v>0</v>
      </c>
    </row>
    <row r="87" spans="1:7" ht="15">
      <c r="A87" s="12">
        <v>66</v>
      </c>
      <c r="B87" s="13" t="s">
        <v>92</v>
      </c>
      <c r="C87" s="5" t="s">
        <v>93</v>
      </c>
      <c r="D87" s="14" t="s">
        <v>94</v>
      </c>
      <c r="E87" s="4">
        <v>16</v>
      </c>
      <c r="G87" s="6">
        <f t="shared" si="15"/>
        <v>0</v>
      </c>
    </row>
    <row r="88" spans="1:7" ht="15">
      <c r="A88" s="12">
        <v>67</v>
      </c>
      <c r="B88" s="13" t="s">
        <v>95</v>
      </c>
      <c r="C88" s="5" t="s">
        <v>96</v>
      </c>
      <c r="D88" s="14" t="s">
        <v>47</v>
      </c>
      <c r="E88" s="4">
        <f>37+38+2+67+41+5+19+40+10</f>
        <v>259</v>
      </c>
      <c r="G88" s="6">
        <f t="shared" si="15"/>
        <v>0</v>
      </c>
    </row>
    <row r="89" spans="1:7" ht="15">
      <c r="A89" s="12">
        <v>68</v>
      </c>
      <c r="B89" s="13" t="s">
        <v>97</v>
      </c>
      <c r="C89" s="5" t="s">
        <v>98</v>
      </c>
      <c r="D89" s="14" t="s">
        <v>10</v>
      </c>
      <c r="E89" s="4">
        <v>422</v>
      </c>
      <c r="G89" s="6">
        <f t="shared" si="15"/>
        <v>0</v>
      </c>
    </row>
    <row r="90" spans="1:7" ht="15">
      <c r="A90" s="12">
        <v>69</v>
      </c>
      <c r="B90" s="13" t="s">
        <v>99</v>
      </c>
      <c r="C90" s="5" t="s">
        <v>100</v>
      </c>
      <c r="D90" s="14" t="s">
        <v>10</v>
      </c>
      <c r="E90" s="4">
        <f>2.4*2.4*150+180</f>
        <v>1044</v>
      </c>
      <c r="G90" s="6">
        <f t="shared" si="15"/>
        <v>0</v>
      </c>
    </row>
    <row r="91" spans="1:7" ht="15">
      <c r="A91" s="12">
        <v>70</v>
      </c>
      <c r="B91" s="13" t="s">
        <v>101</v>
      </c>
      <c r="C91" s="5" t="s">
        <v>102</v>
      </c>
      <c r="D91" s="14" t="s">
        <v>47</v>
      </c>
      <c r="E91" s="4">
        <v>2</v>
      </c>
      <c r="G91" s="6">
        <f t="shared" si="15"/>
        <v>0</v>
      </c>
    </row>
    <row r="92" spans="1:7" ht="15">
      <c r="A92" s="12">
        <v>71</v>
      </c>
      <c r="B92" s="13" t="s">
        <v>103</v>
      </c>
      <c r="C92" s="5" t="s">
        <v>104</v>
      </c>
      <c r="D92" s="14" t="s">
        <v>47</v>
      </c>
      <c r="E92" s="4">
        <v>3</v>
      </c>
      <c r="G92" s="6">
        <f t="shared" si="15"/>
        <v>0</v>
      </c>
    </row>
    <row r="93" spans="1:7" ht="25.5">
      <c r="A93" s="12">
        <v>72</v>
      </c>
      <c r="B93" s="13" t="s">
        <v>105</v>
      </c>
      <c r="C93" s="5" t="s">
        <v>106</v>
      </c>
      <c r="D93" s="14" t="s">
        <v>10</v>
      </c>
      <c r="E93" s="4">
        <f>5*3*1.8</f>
        <v>27</v>
      </c>
      <c r="G93" s="6">
        <f t="shared" si="15"/>
        <v>0</v>
      </c>
    </row>
    <row r="94" spans="1:7" ht="15">
      <c r="A94" s="12">
        <v>73</v>
      </c>
      <c r="B94" s="13" t="s">
        <v>107</v>
      </c>
      <c r="C94" s="5" t="s">
        <v>227</v>
      </c>
      <c r="D94" s="14" t="s">
        <v>10</v>
      </c>
      <c r="E94" s="4">
        <v>28.9</v>
      </c>
      <c r="G94" s="6">
        <f t="shared" si="15"/>
        <v>0</v>
      </c>
    </row>
    <row r="95" spans="1:7" s="91" customFormat="1" ht="15">
      <c r="A95" s="86">
        <v>70</v>
      </c>
      <c r="B95" s="87" t="s">
        <v>266</v>
      </c>
      <c r="C95" s="88" t="s">
        <v>267</v>
      </c>
      <c r="D95" s="89" t="s">
        <v>10</v>
      </c>
      <c r="E95" s="31">
        <f>841*0.8</f>
        <v>672.8000000000001</v>
      </c>
      <c r="F95" s="90"/>
      <c r="G95" s="84">
        <f t="shared" si="15"/>
        <v>0</v>
      </c>
    </row>
    <row r="96" spans="3:7" ht="15">
      <c r="C96" s="7" t="s">
        <v>108</v>
      </c>
      <c r="G96" s="41">
        <f>SUM(G97:G98)</f>
        <v>0</v>
      </c>
    </row>
    <row r="97" spans="1:7" ht="30">
      <c r="A97" s="12">
        <v>74</v>
      </c>
      <c r="B97" s="13" t="s">
        <v>109</v>
      </c>
      <c r="C97" s="29" t="s">
        <v>190</v>
      </c>
      <c r="D97" s="30" t="s">
        <v>55</v>
      </c>
      <c r="E97" s="81">
        <v>1</v>
      </c>
      <c r="F97" s="82"/>
      <c r="G97" s="33">
        <f>E97*F97</f>
        <v>0</v>
      </c>
    </row>
    <row r="98" spans="1:7" ht="30">
      <c r="A98" s="12">
        <v>75</v>
      </c>
      <c r="B98" s="13" t="s">
        <v>110</v>
      </c>
      <c r="C98" s="29" t="s">
        <v>191</v>
      </c>
      <c r="D98" s="30" t="s">
        <v>47</v>
      </c>
      <c r="E98" s="31">
        <v>8</v>
      </c>
      <c r="F98" s="32"/>
      <c r="G98" s="33">
        <f>E98*F98</f>
        <v>0</v>
      </c>
    </row>
    <row r="99" spans="1:7" ht="15">
      <c r="A99" s="22"/>
      <c r="B99" s="7"/>
      <c r="C99" s="7" t="s">
        <v>111</v>
      </c>
      <c r="D99" s="7"/>
      <c r="E99" s="23"/>
      <c r="F99" s="24"/>
      <c r="G99" s="25">
        <f>G100</f>
        <v>0</v>
      </c>
    </row>
    <row r="100" spans="1:7" ht="25.5">
      <c r="A100" s="12">
        <v>76</v>
      </c>
      <c r="C100" s="5" t="s">
        <v>112</v>
      </c>
      <c r="D100" s="14" t="s">
        <v>79</v>
      </c>
      <c r="E100" s="4">
        <v>284</v>
      </c>
      <c r="G100" s="6">
        <f aca="true" t="shared" si="16" ref="G100:G111">E100*F100</f>
        <v>0</v>
      </c>
    </row>
    <row r="101" spans="3:7" ht="15">
      <c r="C101" s="7" t="s">
        <v>113</v>
      </c>
      <c r="G101" s="41">
        <f>SUM(G102:G112)</f>
        <v>0</v>
      </c>
    </row>
    <row r="102" spans="1:7" s="91" customFormat="1" ht="25.5">
      <c r="A102" s="86">
        <v>77</v>
      </c>
      <c r="B102" s="87" t="s">
        <v>114</v>
      </c>
      <c r="C102" s="88" t="s">
        <v>115</v>
      </c>
      <c r="D102" s="89" t="s">
        <v>10</v>
      </c>
      <c r="E102" s="100">
        <f>(24.4*19+60*18+20.5*22+6.5*30+6.5*40+52*10+8.5*10.5+12.5*18+24*12.3+24.5*6.5)+14*14</f>
        <v>3934.3</v>
      </c>
      <c r="F102" s="90"/>
      <c r="G102" s="84">
        <f>E102*F102</f>
        <v>0</v>
      </c>
    </row>
    <row r="103" spans="1:7" s="91" customFormat="1" ht="25.5">
      <c r="A103" s="86">
        <v>78</v>
      </c>
      <c r="B103" s="87" t="s">
        <v>116</v>
      </c>
      <c r="C103" s="88" t="s">
        <v>117</v>
      </c>
      <c r="D103" s="89" t="s">
        <v>10</v>
      </c>
      <c r="E103" s="100">
        <f>E102*0.1</f>
        <v>393.43000000000006</v>
      </c>
      <c r="F103" s="90"/>
      <c r="G103" s="84">
        <f t="shared" si="16"/>
        <v>0</v>
      </c>
    </row>
    <row r="104" spans="1:7" s="91" customFormat="1" ht="25.5">
      <c r="A104" s="86">
        <v>79</v>
      </c>
      <c r="B104" s="87" t="s">
        <v>118</v>
      </c>
      <c r="C104" s="88" t="s">
        <v>229</v>
      </c>
      <c r="D104" s="89" t="s">
        <v>10</v>
      </c>
      <c r="E104" s="100">
        <f>E102*0.1</f>
        <v>393.43000000000006</v>
      </c>
      <c r="F104" s="90"/>
      <c r="G104" s="84">
        <f t="shared" si="16"/>
        <v>0</v>
      </c>
    </row>
    <row r="105" spans="1:7" s="91" customFormat="1" ht="25.5">
      <c r="A105" s="86">
        <v>80</v>
      </c>
      <c r="B105" s="87" t="s">
        <v>119</v>
      </c>
      <c r="C105" s="88" t="s">
        <v>230</v>
      </c>
      <c r="D105" s="89" t="s">
        <v>10</v>
      </c>
      <c r="E105" s="100">
        <f>E103</f>
        <v>393.43000000000006</v>
      </c>
      <c r="F105" s="90"/>
      <c r="G105" s="84">
        <f t="shared" si="16"/>
        <v>0</v>
      </c>
    </row>
    <row r="106" spans="1:7" s="91" customFormat="1" ht="38.25">
      <c r="A106" s="86">
        <v>81</v>
      </c>
      <c r="B106" s="87" t="s">
        <v>120</v>
      </c>
      <c r="C106" s="88" t="s">
        <v>232</v>
      </c>
      <c r="D106" s="89" t="s">
        <v>10</v>
      </c>
      <c r="E106" s="100">
        <f>E102</f>
        <v>3934.3</v>
      </c>
      <c r="F106" s="90"/>
      <c r="G106" s="84">
        <f t="shared" si="16"/>
        <v>0</v>
      </c>
    </row>
    <row r="107" spans="1:7" s="91" customFormat="1" ht="15">
      <c r="A107" s="86">
        <v>82</v>
      </c>
      <c r="B107" s="87" t="s">
        <v>121</v>
      </c>
      <c r="C107" s="88" t="s">
        <v>231</v>
      </c>
      <c r="D107" s="89" t="s">
        <v>10</v>
      </c>
      <c r="E107" s="100">
        <f>E102</f>
        <v>3934.3</v>
      </c>
      <c r="F107" s="90"/>
      <c r="G107" s="84">
        <f>E107*F107</f>
        <v>0</v>
      </c>
    </row>
    <row r="108" spans="1:7" s="91" customFormat="1" ht="38.25">
      <c r="A108" s="86">
        <v>83</v>
      </c>
      <c r="B108" s="87" t="s">
        <v>122</v>
      </c>
      <c r="C108" s="88" t="s">
        <v>233</v>
      </c>
      <c r="D108" s="89" t="s">
        <v>10</v>
      </c>
      <c r="E108" s="100">
        <f>E102</f>
        <v>3934.3</v>
      </c>
      <c r="F108" s="90"/>
      <c r="G108" s="84">
        <f t="shared" si="16"/>
        <v>0</v>
      </c>
    </row>
    <row r="109" spans="1:7" s="91" customFormat="1" ht="15">
      <c r="A109" s="86">
        <v>84</v>
      </c>
      <c r="B109" s="87" t="s">
        <v>57</v>
      </c>
      <c r="C109" s="88" t="s">
        <v>235</v>
      </c>
      <c r="D109" s="89" t="s">
        <v>123</v>
      </c>
      <c r="E109" s="100">
        <v>54.8</v>
      </c>
      <c r="F109" s="90"/>
      <c r="G109" s="84">
        <f t="shared" si="16"/>
        <v>0</v>
      </c>
    </row>
    <row r="110" spans="1:7" s="91" customFormat="1" ht="15">
      <c r="A110" s="86">
        <v>85</v>
      </c>
      <c r="B110" s="87" t="s">
        <v>57</v>
      </c>
      <c r="C110" s="88" t="s">
        <v>234</v>
      </c>
      <c r="D110" s="89" t="s">
        <v>10</v>
      </c>
      <c r="E110" s="100">
        <f>E108*1.1+E105</f>
        <v>4721.160000000001</v>
      </c>
      <c r="F110" s="90"/>
      <c r="G110" s="84">
        <f t="shared" si="16"/>
        <v>0</v>
      </c>
    </row>
    <row r="111" spans="1:7" s="91" customFormat="1" ht="15">
      <c r="A111" s="86">
        <v>86</v>
      </c>
      <c r="B111" s="87" t="s">
        <v>57</v>
      </c>
      <c r="C111" s="88" t="s">
        <v>194</v>
      </c>
      <c r="D111" s="89" t="s">
        <v>10</v>
      </c>
      <c r="E111" s="100">
        <f>1.15*E108</f>
        <v>4524.445</v>
      </c>
      <c r="F111" s="90"/>
      <c r="G111" s="84">
        <f t="shared" si="16"/>
        <v>0</v>
      </c>
    </row>
    <row r="112" spans="1:7" s="91" customFormat="1" ht="15">
      <c r="A112" s="93">
        <v>87</v>
      </c>
      <c r="B112" s="87" t="s">
        <v>124</v>
      </c>
      <c r="C112" s="88" t="s">
        <v>125</v>
      </c>
      <c r="D112" s="89" t="s">
        <v>126</v>
      </c>
      <c r="E112" s="31">
        <v>0.03</v>
      </c>
      <c r="F112" s="98"/>
      <c r="G112" s="101">
        <f>F112*0.03</f>
        <v>0</v>
      </c>
    </row>
    <row r="113" spans="2:7" ht="15">
      <c r="B113" s="7"/>
      <c r="C113" s="7" t="s">
        <v>127</v>
      </c>
      <c r="D113" s="7"/>
      <c r="E113" s="85"/>
      <c r="G113" s="43">
        <f>SUM(G114:G119)</f>
        <v>0</v>
      </c>
    </row>
    <row r="114" spans="1:7" ht="15">
      <c r="A114" s="12">
        <v>88</v>
      </c>
      <c r="B114" s="13" t="s">
        <v>128</v>
      </c>
      <c r="C114" s="5" t="s">
        <v>129</v>
      </c>
      <c r="D114" s="14" t="s">
        <v>10</v>
      </c>
      <c r="E114" s="102">
        <f>E102</f>
        <v>3934.3</v>
      </c>
      <c r="G114" s="6">
        <f aca="true" t="shared" si="17" ref="G114:G118">E114*F114</f>
        <v>0</v>
      </c>
    </row>
    <row r="115" spans="1:7" ht="25.5">
      <c r="A115" s="12">
        <v>89</v>
      </c>
      <c r="B115" s="13" t="s">
        <v>57</v>
      </c>
      <c r="C115" s="5" t="s">
        <v>192</v>
      </c>
      <c r="D115" s="14" t="s">
        <v>10</v>
      </c>
      <c r="E115" s="102">
        <f>E102-E116</f>
        <v>3139.3</v>
      </c>
      <c r="G115" s="6">
        <f t="shared" si="17"/>
        <v>0</v>
      </c>
    </row>
    <row r="116" spans="1:7" ht="25.5">
      <c r="A116" s="12">
        <v>90</v>
      </c>
      <c r="B116" s="13" t="s">
        <v>57</v>
      </c>
      <c r="C116" s="5" t="s">
        <v>236</v>
      </c>
      <c r="D116" s="14" t="s">
        <v>10</v>
      </c>
      <c r="E116" s="102">
        <f>19*25+25*12.8</f>
        <v>795</v>
      </c>
      <c r="G116" s="6">
        <f aca="true" t="shared" si="18" ref="G116">E116*F116</f>
        <v>0</v>
      </c>
    </row>
    <row r="117" spans="1:7" ht="25.5">
      <c r="A117" s="12">
        <v>91</v>
      </c>
      <c r="B117" s="13" t="s">
        <v>130</v>
      </c>
      <c r="C117" s="5" t="s">
        <v>131</v>
      </c>
      <c r="D117" s="14" t="s">
        <v>31</v>
      </c>
      <c r="E117" s="102">
        <v>156</v>
      </c>
      <c r="G117" s="6">
        <f t="shared" si="17"/>
        <v>0</v>
      </c>
    </row>
    <row r="118" spans="1:7" ht="15">
      <c r="A118" s="12">
        <v>92</v>
      </c>
      <c r="B118" s="13" t="s">
        <v>57</v>
      </c>
      <c r="C118" s="5" t="s">
        <v>193</v>
      </c>
      <c r="D118" s="14" t="s">
        <v>31</v>
      </c>
      <c r="E118" s="102">
        <v>156</v>
      </c>
      <c r="G118" s="6">
        <f t="shared" si="17"/>
        <v>0</v>
      </c>
    </row>
    <row r="119" spans="1:7" ht="15">
      <c r="A119" s="36">
        <v>93</v>
      </c>
      <c r="B119" s="13" t="s">
        <v>132</v>
      </c>
      <c r="C119" s="5" t="s">
        <v>133</v>
      </c>
      <c r="D119" s="14" t="s">
        <v>126</v>
      </c>
      <c r="E119" s="102">
        <v>0.02</v>
      </c>
      <c r="F119" s="39"/>
      <c r="G119" s="42">
        <f>0.02*F119</f>
        <v>0</v>
      </c>
    </row>
    <row r="120" spans="2:7" ht="15">
      <c r="B120" s="7"/>
      <c r="C120" s="7" t="s">
        <v>134</v>
      </c>
      <c r="D120" s="7"/>
      <c r="E120" s="23"/>
      <c r="G120" s="25">
        <f>SUM(G121:G126)</f>
        <v>0</v>
      </c>
    </row>
    <row r="121" spans="1:7" ht="15">
      <c r="A121" s="12">
        <v>94</v>
      </c>
      <c r="B121" s="13" t="s">
        <v>135</v>
      </c>
      <c r="C121" s="5" t="s">
        <v>136</v>
      </c>
      <c r="D121" s="14" t="s">
        <v>47</v>
      </c>
      <c r="E121" s="4">
        <v>22</v>
      </c>
      <c r="G121" s="6">
        <f>E121*F121</f>
        <v>0</v>
      </c>
    </row>
    <row r="122" spans="1:7" ht="25.5">
      <c r="A122" s="12">
        <v>95</v>
      </c>
      <c r="B122" s="13" t="s">
        <v>137</v>
      </c>
      <c r="C122" s="5" t="s">
        <v>138</v>
      </c>
      <c r="D122" s="14" t="s">
        <v>47</v>
      </c>
      <c r="E122" s="4">
        <v>22</v>
      </c>
      <c r="G122" s="6">
        <f>E122*F122</f>
        <v>0</v>
      </c>
    </row>
    <row r="123" spans="1:7" ht="15">
      <c r="A123" s="12">
        <v>96</v>
      </c>
      <c r="B123" s="13" t="s">
        <v>139</v>
      </c>
      <c r="C123" s="5" t="s">
        <v>140</v>
      </c>
      <c r="D123" s="14" t="s">
        <v>47</v>
      </c>
      <c r="E123" s="4">
        <v>38</v>
      </c>
      <c r="G123" s="6">
        <f>E123*F123</f>
        <v>0</v>
      </c>
    </row>
    <row r="124" spans="1:7" ht="15">
      <c r="A124" s="12">
        <v>97</v>
      </c>
      <c r="B124" s="13" t="s">
        <v>141</v>
      </c>
      <c r="C124" s="5" t="s">
        <v>142</v>
      </c>
      <c r="D124" s="14" t="s">
        <v>47</v>
      </c>
      <c r="E124" s="4">
        <v>38</v>
      </c>
      <c r="G124" s="6">
        <f>E124*F124</f>
        <v>0</v>
      </c>
    </row>
    <row r="125" spans="1:7" ht="15">
      <c r="A125" s="12">
        <v>98</v>
      </c>
      <c r="B125" s="13" t="s">
        <v>143</v>
      </c>
      <c r="C125" s="5" t="s">
        <v>144</v>
      </c>
      <c r="D125" s="14" t="s">
        <v>31</v>
      </c>
      <c r="E125" s="4">
        <v>48</v>
      </c>
      <c r="G125" s="6">
        <f>E125*F125</f>
        <v>0</v>
      </c>
    </row>
    <row r="126" spans="1:7" ht="15">
      <c r="A126" s="36">
        <v>99</v>
      </c>
      <c r="B126" s="13" t="s">
        <v>145</v>
      </c>
      <c r="C126" s="5" t="s">
        <v>146</v>
      </c>
      <c r="D126" s="14" t="s">
        <v>126</v>
      </c>
      <c r="E126" s="4">
        <v>0.03</v>
      </c>
      <c r="F126" s="39"/>
      <c r="G126" s="42">
        <f>F126*0.03</f>
        <v>0</v>
      </c>
    </row>
    <row r="127" spans="1:7" ht="15">
      <c r="A127" s="22"/>
      <c r="B127" s="7"/>
      <c r="C127" s="7" t="s">
        <v>147</v>
      </c>
      <c r="D127" s="7"/>
      <c r="E127" s="23"/>
      <c r="F127" s="24"/>
      <c r="G127" s="25">
        <f>SUM(G128:G136)</f>
        <v>0</v>
      </c>
    </row>
    <row r="128" spans="1:7" ht="15">
      <c r="A128" s="12">
        <v>100</v>
      </c>
      <c r="B128" s="13" t="s">
        <v>148</v>
      </c>
      <c r="C128" s="5" t="s">
        <v>149</v>
      </c>
      <c r="D128" s="14" t="s">
        <v>31</v>
      </c>
      <c r="E128" s="4">
        <f>19+19+24.5+24.5+18*2+60*2+21*2+21.5*2+40*2+30*2+52*2+8.5*2+10*2+25*2+13*2+13*2+19*2+25+25+42</f>
        <v>841</v>
      </c>
      <c r="G128" s="6">
        <f aca="true" t="shared" si="19" ref="G128:G135">E128*F128</f>
        <v>0</v>
      </c>
    </row>
    <row r="129" spans="1:7" ht="15">
      <c r="A129" s="12">
        <v>101</v>
      </c>
      <c r="B129" s="13" t="s">
        <v>150</v>
      </c>
      <c r="C129" s="5" t="s">
        <v>151</v>
      </c>
      <c r="D129" s="14" t="s">
        <v>31</v>
      </c>
      <c r="E129" s="4">
        <f>E128</f>
        <v>841</v>
      </c>
      <c r="G129" s="6">
        <f t="shared" si="19"/>
        <v>0</v>
      </c>
    </row>
    <row r="130" spans="1:7" s="91" customFormat="1" ht="25.5">
      <c r="A130" s="86">
        <v>102</v>
      </c>
      <c r="B130" s="87"/>
      <c r="C130" s="88" t="s">
        <v>272</v>
      </c>
      <c r="D130" s="89" t="s">
        <v>31</v>
      </c>
      <c r="E130" s="31">
        <f>E128</f>
        <v>841</v>
      </c>
      <c r="F130" s="90"/>
      <c r="G130" s="84">
        <f>E130*F130</f>
        <v>0</v>
      </c>
    </row>
    <row r="131" spans="1:7" ht="25.5">
      <c r="A131" s="12">
        <v>103</v>
      </c>
      <c r="B131" s="13" t="s">
        <v>152</v>
      </c>
      <c r="C131" s="5" t="s">
        <v>195</v>
      </c>
      <c r="D131" s="14" t="s">
        <v>31</v>
      </c>
      <c r="E131" s="4">
        <f>E128</f>
        <v>841</v>
      </c>
      <c r="G131" s="6">
        <f t="shared" si="19"/>
        <v>0</v>
      </c>
    </row>
    <row r="132" spans="1:7" ht="15">
      <c r="A132" s="12">
        <v>104</v>
      </c>
      <c r="B132" s="13" t="s">
        <v>153</v>
      </c>
      <c r="C132" s="5" t="s">
        <v>154</v>
      </c>
      <c r="D132" s="14" t="s">
        <v>31</v>
      </c>
      <c r="E132" s="4">
        <f>E57</f>
        <v>1459</v>
      </c>
      <c r="G132" s="6">
        <f t="shared" si="19"/>
        <v>0</v>
      </c>
    </row>
    <row r="133" spans="1:7" ht="25.5">
      <c r="A133" s="12">
        <v>105</v>
      </c>
      <c r="B133" s="13" t="s">
        <v>155</v>
      </c>
      <c r="C133" s="5" t="s">
        <v>156</v>
      </c>
      <c r="D133" s="14" t="s">
        <v>65</v>
      </c>
      <c r="E133" s="4">
        <v>2</v>
      </c>
      <c r="G133" s="6">
        <f t="shared" si="19"/>
        <v>0</v>
      </c>
    </row>
    <row r="134" spans="1:7" ht="25.5">
      <c r="A134" s="12">
        <v>106</v>
      </c>
      <c r="B134" s="13" t="s">
        <v>157</v>
      </c>
      <c r="C134" s="5" t="s">
        <v>237</v>
      </c>
      <c r="D134" s="14" t="s">
        <v>64</v>
      </c>
      <c r="E134" s="4">
        <v>1</v>
      </c>
      <c r="G134" s="6">
        <f t="shared" si="19"/>
        <v>0</v>
      </c>
    </row>
    <row r="135" spans="1:7" ht="15">
      <c r="A135" s="12">
        <v>107</v>
      </c>
      <c r="B135" s="13" t="s">
        <v>158</v>
      </c>
      <c r="C135" s="5" t="s">
        <v>238</v>
      </c>
      <c r="D135" s="14" t="s">
        <v>64</v>
      </c>
      <c r="E135" s="4">
        <v>1</v>
      </c>
      <c r="G135" s="6">
        <f t="shared" si="19"/>
        <v>0</v>
      </c>
    </row>
    <row r="136" spans="1:7" ht="15">
      <c r="A136" s="12">
        <v>108</v>
      </c>
      <c r="B136" s="13" t="s">
        <v>159</v>
      </c>
      <c r="C136" s="5" t="s">
        <v>160</v>
      </c>
      <c r="D136" s="14" t="s">
        <v>126</v>
      </c>
      <c r="E136" s="4">
        <v>0.02</v>
      </c>
      <c r="G136" s="6">
        <f>F136*0.02</f>
        <v>0</v>
      </c>
    </row>
    <row r="137" spans="1:7" ht="15">
      <c r="A137" s="22"/>
      <c r="B137" s="7"/>
      <c r="C137" s="7" t="s">
        <v>161</v>
      </c>
      <c r="D137" s="7"/>
      <c r="E137" s="23"/>
      <c r="F137" s="24"/>
      <c r="G137" s="25">
        <f>SUM(G138:G140)</f>
        <v>0</v>
      </c>
    </row>
    <row r="138" spans="1:7" ht="15">
      <c r="A138" s="12">
        <v>109</v>
      </c>
      <c r="B138" s="13" t="s">
        <v>162</v>
      </c>
      <c r="C138" s="5" t="s">
        <v>163</v>
      </c>
      <c r="D138" s="14" t="s">
        <v>31</v>
      </c>
      <c r="E138" s="4">
        <v>646.9</v>
      </c>
      <c r="G138" s="6">
        <f>E138*F138</f>
        <v>0</v>
      </c>
    </row>
    <row r="139" spans="1:7" ht="15">
      <c r="A139" s="12">
        <v>110</v>
      </c>
      <c r="B139" s="13" t="s">
        <v>164</v>
      </c>
      <c r="C139" s="5" t="s">
        <v>165</v>
      </c>
      <c r="D139" s="14" t="s">
        <v>31</v>
      </c>
      <c r="E139" s="4">
        <f>E138</f>
        <v>646.9</v>
      </c>
      <c r="G139" s="6">
        <f>E139*F139</f>
        <v>0</v>
      </c>
    </row>
    <row r="140" spans="1:7" ht="15">
      <c r="A140" s="12">
        <v>111</v>
      </c>
      <c r="B140" s="13" t="s">
        <v>166</v>
      </c>
      <c r="C140" s="5" t="s">
        <v>167</v>
      </c>
      <c r="D140" s="14" t="s">
        <v>126</v>
      </c>
      <c r="E140" s="4">
        <v>4</v>
      </c>
      <c r="G140" s="6">
        <f>F140*0.04</f>
        <v>0</v>
      </c>
    </row>
    <row r="141" spans="1:7" ht="15">
      <c r="A141" s="22"/>
      <c r="B141" s="7"/>
      <c r="C141" s="7" t="s">
        <v>168</v>
      </c>
      <c r="D141" s="7"/>
      <c r="E141" s="23"/>
      <c r="F141" s="24"/>
      <c r="G141" s="25">
        <f>SUM(G142:G145)</f>
        <v>0</v>
      </c>
    </row>
    <row r="142" spans="1:7" ht="25.5">
      <c r="A142" s="12">
        <v>112</v>
      </c>
      <c r="B142" s="13" t="s">
        <v>169</v>
      </c>
      <c r="C142" s="5" t="s">
        <v>170</v>
      </c>
      <c r="D142" s="14" t="s">
        <v>10</v>
      </c>
      <c r="E142" s="4">
        <v>26.8</v>
      </c>
      <c r="G142" s="6">
        <f>E142*F142</f>
        <v>0</v>
      </c>
    </row>
    <row r="143" spans="1:7" ht="15">
      <c r="A143" s="12">
        <v>113</v>
      </c>
      <c r="B143" s="13" t="s">
        <v>171</v>
      </c>
      <c r="C143" s="5" t="s">
        <v>172</v>
      </c>
      <c r="D143" s="14" t="s">
        <v>10</v>
      </c>
      <c r="E143" s="4">
        <v>24.8</v>
      </c>
      <c r="G143" s="6">
        <f>E143*F143</f>
        <v>0</v>
      </c>
    </row>
    <row r="144" spans="1:7" ht="15">
      <c r="A144" s="12">
        <v>114</v>
      </c>
      <c r="B144" s="13" t="s">
        <v>173</v>
      </c>
      <c r="C144" s="5" t="s">
        <v>174</v>
      </c>
      <c r="D144" s="14" t="s">
        <v>10</v>
      </c>
      <c r="E144" s="4">
        <v>24.8</v>
      </c>
      <c r="G144" s="6">
        <f>E144*F144</f>
        <v>0</v>
      </c>
    </row>
    <row r="145" spans="1:7" ht="15">
      <c r="A145" s="12">
        <v>115</v>
      </c>
      <c r="B145" s="13" t="s">
        <v>175</v>
      </c>
      <c r="C145" s="5" t="s">
        <v>176</v>
      </c>
      <c r="D145" s="14" t="s">
        <v>10</v>
      </c>
      <c r="E145" s="4">
        <v>24.8</v>
      </c>
      <c r="G145" s="6">
        <f>E145*F145</f>
        <v>0</v>
      </c>
    </row>
    <row r="146" spans="1:7" ht="15">
      <c r="A146" s="22"/>
      <c r="B146" s="7"/>
      <c r="C146" s="7" t="s">
        <v>177</v>
      </c>
      <c r="D146" s="7"/>
      <c r="E146" s="23"/>
      <c r="F146" s="24"/>
      <c r="G146" s="25">
        <f>SUM(G147)</f>
        <v>0</v>
      </c>
    </row>
    <row r="147" spans="1:7" ht="25.5">
      <c r="A147" s="12">
        <v>116</v>
      </c>
      <c r="B147" s="13" t="s">
        <v>178</v>
      </c>
      <c r="C147" s="5" t="s">
        <v>239</v>
      </c>
      <c r="D147" s="14" t="s">
        <v>10</v>
      </c>
      <c r="E147" s="4">
        <v>1350</v>
      </c>
      <c r="G147" s="6">
        <f>E147*F147</f>
        <v>0</v>
      </c>
    </row>
    <row r="148" spans="1:7" ht="15">
      <c r="A148" s="22"/>
      <c r="B148" s="7"/>
      <c r="C148" s="7" t="s">
        <v>179</v>
      </c>
      <c r="D148" s="7"/>
      <c r="E148" s="23"/>
      <c r="F148" s="24"/>
      <c r="G148" s="25">
        <f>G149</f>
        <v>0</v>
      </c>
    </row>
    <row r="149" spans="1:7" ht="15">
      <c r="A149" s="12">
        <v>117</v>
      </c>
      <c r="B149" s="13" t="s">
        <v>180</v>
      </c>
      <c r="C149" s="5" t="s">
        <v>181</v>
      </c>
      <c r="D149" s="14" t="s">
        <v>64</v>
      </c>
      <c r="E149" s="4">
        <v>1</v>
      </c>
      <c r="F149" s="42"/>
      <c r="G149" s="6">
        <f>E149*F149</f>
        <v>0</v>
      </c>
    </row>
    <row r="151" spans="1:7" ht="15">
      <c r="A151" s="44"/>
      <c r="B151" s="45"/>
      <c r="C151" s="10"/>
      <c r="D151" s="46"/>
      <c r="E151" s="2"/>
      <c r="F151" s="47"/>
      <c r="G151" s="48"/>
    </row>
    <row r="152" spans="1:8" ht="15">
      <c r="A152" s="49" t="s">
        <v>182</v>
      </c>
      <c r="B152" s="50"/>
      <c r="C152" s="51"/>
      <c r="D152" s="52"/>
      <c r="E152" s="53"/>
      <c r="F152" s="54"/>
      <c r="G152" s="55"/>
      <c r="H152" s="56"/>
    </row>
    <row r="153" spans="1:8" ht="15.75">
      <c r="A153" s="57"/>
      <c r="B153" s="58"/>
      <c r="C153" s="59" t="s">
        <v>6</v>
      </c>
      <c r="D153" s="59"/>
      <c r="E153" s="60"/>
      <c r="F153" s="61"/>
      <c r="G153" s="62">
        <f>G5</f>
        <v>0</v>
      </c>
      <c r="H153" s="56"/>
    </row>
    <row r="154" spans="1:8" ht="15">
      <c r="A154" s="63"/>
      <c r="B154" s="28"/>
      <c r="C154" s="64" t="s">
        <v>273</v>
      </c>
      <c r="D154" s="65"/>
      <c r="E154" s="66"/>
      <c r="F154" s="67"/>
      <c r="G154" s="68">
        <f>0.21*G153</f>
        <v>0</v>
      </c>
      <c r="H154" s="56"/>
    </row>
    <row r="155" spans="1:8" ht="18">
      <c r="A155" s="69"/>
      <c r="B155" s="70"/>
      <c r="C155" s="71" t="s">
        <v>183</v>
      </c>
      <c r="D155" s="72"/>
      <c r="E155" s="73"/>
      <c r="F155" s="67"/>
      <c r="G155" s="74">
        <f>SUM(G153:G154)</f>
        <v>0</v>
      </c>
      <c r="H155" s="56"/>
    </row>
    <row r="156" spans="1:7" ht="15">
      <c r="A156" s="75"/>
      <c r="B156" s="76"/>
      <c r="C156" s="11"/>
      <c r="D156" s="77"/>
      <c r="E156" s="3"/>
      <c r="F156" s="78"/>
      <c r="G156" s="79"/>
    </row>
  </sheetData>
  <sheetProtection password="CCE7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trubiroha</dc:creator>
  <cp:keywords/>
  <dc:description/>
  <cp:lastModifiedBy>trubiroha</cp:lastModifiedBy>
  <dcterms:created xsi:type="dcterms:W3CDTF">2009-12-21T10:29:32Z</dcterms:created>
  <dcterms:modified xsi:type="dcterms:W3CDTF">2013-02-26T09:54:39Z</dcterms:modified>
  <cp:category/>
  <cp:version/>
  <cp:contentType/>
  <cp:contentStatus/>
</cp:coreProperties>
</file>