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292 - Výpravní budova AN..." sheetId="2" r:id="rId2"/>
    <sheet name="0291 - Výpravní budova AN..." sheetId="3" r:id="rId3"/>
  </sheets>
  <definedNames>
    <definedName name="_xlnm.Print_Area" localSheetId="0">'Rekapitulace stavby'!$D$4:$AO$76,'Rekapitulace stavby'!$C$82:$AQ$97</definedName>
    <definedName name="_xlnm._FilterDatabase" localSheetId="1" hidden="1">'0292 - Výpravní budova AN...'!$C$137:$K$223</definedName>
    <definedName name="_xlnm.Print_Area" localSheetId="1">'0292 - Výpravní budova AN...'!$C$4:$J$76,'0292 - Výpravní budova AN...'!$C$82:$J$119,'0292 - Výpravní budova AN...'!$C$125:$J$223</definedName>
    <definedName name="_xlnm._FilterDatabase" localSheetId="2" hidden="1">'0291 - Výpravní budova AN...'!$C$130:$K$224</definedName>
    <definedName name="_xlnm.Print_Area" localSheetId="2">'0291 - Výpravní budova AN...'!$C$4:$J$76,'0291 - Výpravní budova AN...'!$C$82:$J$112,'0291 - Výpravní budova AN...'!$C$118:$J$224</definedName>
    <definedName name="_xlnm.Print_Titles" localSheetId="0">'Rekapitulace stavby'!$92:$92</definedName>
    <definedName name="_xlnm.Print_Titles" localSheetId="1">'0292 - Výpravní budova AN...'!$137:$137</definedName>
    <definedName name="_xlnm.Print_Titles" localSheetId="2">'0291 - Výpravní budova AN...'!$130:$130</definedName>
  </definedNames>
  <calcPr fullCalcOnLoad="1"/>
</workbook>
</file>

<file path=xl/sharedStrings.xml><?xml version="1.0" encoding="utf-8"?>
<sst xmlns="http://schemas.openxmlformats.org/spreadsheetml/2006/main" count="2613" uniqueCount="568">
  <si>
    <t>Export Komplet</t>
  </si>
  <si>
    <t/>
  </si>
  <si>
    <t>2.0</t>
  </si>
  <si>
    <t>ZAMOK</t>
  </si>
  <si>
    <t>False</t>
  </si>
  <si>
    <t>{17383f9b-0149-4f6f-9293-927bca0f451c}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</si>
  <si>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</si>
  <si>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</si>
  <si>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</si>
  <si>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</si>
  <si>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</si>
  <si>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</si>
  <si>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</si>
  <si>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</si>
  <si>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029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</si>
  <si>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</si>
  <si>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</si>
  <si>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 xml:space="preserve"> Výpravní budova AN</t>
  </si>
  <si>
    <t>KSO:</t>
  </si>
  <si>
    <t>CC-CZ:</t>
  </si>
  <si>
    <t>Místo:</t>
  </si>
  <si>
    <t xml:space="preserve"> </t>
  </si>
  <si>
    <t>Datum:</t>
  </si>
  <si>
    <t>3. 5. 2023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</si>
  <si>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</si>
  <si>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</si>
  <si>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</si>
  <si>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</si>
  <si>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</si>
  <si>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</si>
  <si>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</si>
  <si>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</si>
  <si>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</si>
  <si>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</si>
  <si>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</si>
  <si>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</si>
  <si>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</si>
  <si>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</si>
  <si>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</si>
  <si>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</si>
  <si>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</si>
  <si>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</si>
  <si>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</si>
  <si>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</si>
  <si>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</si>
  <si>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</si>
  <si>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</si>
  <si>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</si>
  <si>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</si>
  <si>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</si>
  <si>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</si>
  <si>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</si>
  <si>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</si>
  <si>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</si>
  <si>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</si>
  <si>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</si>
  <si>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</si>
  <si>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</si>
  <si>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</si>
  <si>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</si>
  <si>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</si>
  <si>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</si>
  <si>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</si>
  <si>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</si>
  <si>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</si>
  <si>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</si>
  <si>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</si>
  <si>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</si>
  <si>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</si>
  <si>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</si>
  <si>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</si>
  <si>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</si>
  <si>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</si>
  <si>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</si>
  <si>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</si>
  <si>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</si>
  <si>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</si>
  <si>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</si>
  <si>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0292</t>
  </si>
  <si>
    <t>Výpravní budova AN - venkovní úpravy</t>
  </si>
  <si>
    <t>STA</t>
  </si>
  <si>
    <t>1</t>
  </si>
  <si>
    <t>{9c17aba2-3bfc-4051-bfbd-20849e9b65d7}</t>
  </si>
  <si>
    <t>2</t>
  </si>
  <si>
    <t>0291</t>
  </si>
  <si>
    <t>Výpravní budova AN - sanace 1PP</t>
  </si>
  <si>
    <t>{6fe4f060-25af-4829-af61-1bdde218653c}</t>
  </si>
  <si>
    <t>KRYCÍ LIST SOUPISU PRACÍ</t>
  </si>
  <si>
    <t>Objekt:</t>
  </si>
  <si>
    <t>0292 - Výpravní budova AN - venkovní úpravy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</si>
  <si>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</si>
  <si>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</si>
  <si>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</si>
  <si>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</si>
  <si>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</si>
  <si>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</si>
  <si>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</si>
  <si>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</si>
  <si>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</si>
  <si>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</si>
  <si>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</si>
  <si>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</si>
  <si>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</si>
  <si>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</si>
  <si>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</si>
  <si>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</si>
  <si>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</si>
  <si>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</si>
  <si>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721 - Zdravotechnika - vnitřní kanalizace</t>
  </si>
  <si>
    <t xml:space="preserve">    764 - Konstrukce klempířské</t>
  </si>
  <si>
    <t>M - Práce a dodávky M</t>
  </si>
  <si>
    <t xml:space="preserve">    46-M - Zemní práce při extr.mont.pracích</t>
  </si>
  <si>
    <t>VRN - Vedlejší rozpočtové náklady</t>
  </si>
  <si>
    <t xml:space="preserve">    VRN2 - Příprava staveniště</t>
  </si>
  <si>
    <t xml:space="preserve">    VRN3 - Zařízení staveniště</t>
  </si>
  <si>
    <t xml:space="preserve">    VRN4 - Inženýrská činnost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</si>
  <si>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</si>
  <si>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</si>
  <si>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</si>
  <si>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</si>
  <si>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</si>
  <si>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</si>
  <si>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</si>
  <si>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</si>
  <si>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</si>
  <si>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</si>
  <si>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</si>
  <si>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</si>
  <si>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</si>
  <si>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</si>
  <si>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</si>
  <si>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</si>
  <si>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</si>
  <si>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</si>
  <si>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</si>
  <si>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113106123</t>
  </si>
  <si>
    <t>Rozebrání dlažeb ze zámkových dlaždic komunikací pro pěší ručně</t>
  </si>
  <si>
    <t>m2</t>
  </si>
  <si>
    <t>4</t>
  </si>
  <si>
    <t>113152111</t>
  </si>
  <si>
    <t>Odstranění podkladů zpevněných ploch z kameniva těženého</t>
  </si>
  <si>
    <t>m3</t>
  </si>
  <si>
    <t>3</t>
  </si>
  <si>
    <t>113152112</t>
  </si>
  <si>
    <t>Odstranění podkladů zpevněných ploch z kameniva drceného</t>
  </si>
  <si>
    <t>6</t>
  </si>
  <si>
    <t>119001422</t>
  </si>
  <si>
    <t>Dočasné zajištění kabelů a kabelových tratí z 6 volně ložených kabelů</t>
  </si>
  <si>
    <t>m</t>
  </si>
  <si>
    <t>8</t>
  </si>
  <si>
    <t>5</t>
  </si>
  <si>
    <t>122211101</t>
  </si>
  <si>
    <t>Odkopávky a prokopávky v hornině třídy těžitelnosti I, skupiny 3 ručně</t>
  </si>
  <si>
    <t>10</t>
  </si>
  <si>
    <t>162451126</t>
  </si>
  <si>
    <t>Vodorovné přemístění přes 1 500 do 2000 m výkopku/sypaniny z horniny třídy těžitelnosti II skupiny 4 a 5</t>
  </si>
  <si>
    <t>12</t>
  </si>
  <si>
    <t>7</t>
  </si>
  <si>
    <t>167111102</t>
  </si>
  <si>
    <t>Nakládání výkopku z hornin třídy těžitelnosti II skupiny 4 a 5 ručně</t>
  </si>
  <si>
    <t>14</t>
  </si>
  <si>
    <t>171111105</t>
  </si>
  <si>
    <t>Uložení sypaniny z hornin nesoudržných kamenitých do násypů zhutněných ručně</t>
  </si>
  <si>
    <t>16</t>
  </si>
  <si>
    <t>9</t>
  </si>
  <si>
    <t>171152501</t>
  </si>
  <si>
    <t>Zhutnění podloží z hornin soudržných nebo nesoudržných pod násypy</t>
  </si>
  <si>
    <t>18</t>
  </si>
  <si>
    <t>171201221</t>
  </si>
  <si>
    <t>Poplatek za uložení na skládce (skládkovné) zeminy a kamení kód odpadu 17 05 04</t>
  </si>
  <si>
    <t>t</t>
  </si>
  <si>
    <t>20</t>
  </si>
  <si>
    <t>11</t>
  </si>
  <si>
    <t>171251201</t>
  </si>
  <si>
    <t>Uložení sypaniny na skládky nebo meziskládky</t>
  </si>
  <si>
    <t>22</t>
  </si>
  <si>
    <t>Zakládání</t>
  </si>
  <si>
    <t>212572121</t>
  </si>
  <si>
    <t>Lože pro trativody z kameniva drobného těženého</t>
  </si>
  <si>
    <t>24</t>
  </si>
  <si>
    <t>13</t>
  </si>
  <si>
    <t>212751104</t>
  </si>
  <si>
    <t>Trativod z drenážních trubek flexibilních PVC-U SN 4 perforace 360° včetně lože otevřený výkop DN 100 pro meliorace</t>
  </si>
  <si>
    <t>26</t>
  </si>
  <si>
    <t>213141131</t>
  </si>
  <si>
    <t>Zřízení vrstvy z geotextilie ve sklonu přes 1:2 do 1:1 š do 3 m</t>
  </si>
  <si>
    <t>28</t>
  </si>
  <si>
    <t>M</t>
  </si>
  <si>
    <t>69311080</t>
  </si>
  <si>
    <t>geotextilie netkaná separační, ochranná, filtrační, drenážní PES 200g/m2</t>
  </si>
  <si>
    <t>30</t>
  </si>
  <si>
    <t>291111111</t>
  </si>
  <si>
    <t>Podklad pro zpevněné plochy z kameniva drceného 0 až 63 mm</t>
  </si>
  <si>
    <t>32</t>
  </si>
  <si>
    <t>Svislé a kompletní konstrukce</t>
  </si>
  <si>
    <t>17</t>
  </si>
  <si>
    <t>359901212</t>
  </si>
  <si>
    <t>Monitoring stoky jakékoli výšky na stávající kanalizaci</t>
  </si>
  <si>
    <t>34</t>
  </si>
  <si>
    <t>Vodorovné konstrukce</t>
  </si>
  <si>
    <t>451573111</t>
  </si>
  <si>
    <t>Lože pod potrubí otevřený výkop ze štěrkopísku</t>
  </si>
  <si>
    <t>36</t>
  </si>
  <si>
    <t>19</t>
  </si>
  <si>
    <t>452311141</t>
  </si>
  <si>
    <t>Podkladní desky z betonu prostého bez zvýšených nároků na prostředí tř. C 16/20 otevřený výkop (spád.mazanina se žlábkem)</t>
  </si>
  <si>
    <t>38</t>
  </si>
  <si>
    <t>452351101</t>
  </si>
  <si>
    <t>Bednění podkladních desek nebo bloků nebo sedlového lože otevřený výkop</t>
  </si>
  <si>
    <t>40</t>
  </si>
  <si>
    <t>Komunikace pozemní</t>
  </si>
  <si>
    <t>564720001</t>
  </si>
  <si>
    <t>Podklad z kameniva hrubého drceného vel. 8-16 mm plochy do 100 m2 tl 80 mm</t>
  </si>
  <si>
    <t>42</t>
  </si>
  <si>
    <t>571907114</t>
  </si>
  <si>
    <t>Posyp krytu kamenivem drceným nebo těženým přes 45 do 50 kg/m2</t>
  </si>
  <si>
    <t>44</t>
  </si>
  <si>
    <t>23</t>
  </si>
  <si>
    <t>596211120</t>
  </si>
  <si>
    <t>Kladení zámkové dlažby komunikací pro pěší ručně tl 60 mm skupiny B pl do 50 m2</t>
  </si>
  <si>
    <t>46</t>
  </si>
  <si>
    <t>59245018</t>
  </si>
  <si>
    <t>dlažba tvar obdélník betonová 200x100x60mm přírodní (doplnění)</t>
  </si>
  <si>
    <t>48</t>
  </si>
  <si>
    <t>Úpravy povrchů, podlahy a osazování výplní</t>
  </si>
  <si>
    <t>25</t>
  </si>
  <si>
    <t>622151021</t>
  </si>
  <si>
    <t>Penetrační akrylátový nátěr vnějších mozaikových tenkovrstvých omítek stěn</t>
  </si>
  <si>
    <t>50</t>
  </si>
  <si>
    <t>622325112</t>
  </si>
  <si>
    <t>Oprava vnější vápenné hladké omítky členitosti 1 stěn v rozsahu přes 10 do 30 %</t>
  </si>
  <si>
    <t>52</t>
  </si>
  <si>
    <t>27</t>
  </si>
  <si>
    <t>622511102</t>
  </si>
  <si>
    <t>Tenkovrstvá akrylátová mozaiková jemnozrnná omítka vnějších stěn</t>
  </si>
  <si>
    <t>54</t>
  </si>
  <si>
    <t>Trubní vedení</t>
  </si>
  <si>
    <t>871265211R</t>
  </si>
  <si>
    <t>Kanalizační potrubí z tvrdého PVC - zaústění do stávajících šachet</t>
  </si>
  <si>
    <t>ks</t>
  </si>
  <si>
    <t>56</t>
  </si>
  <si>
    <t>29</t>
  </si>
  <si>
    <t>871265231</t>
  </si>
  <si>
    <t>Kanalizační potrubí z tvrdého PVC jednovrstvé tuhost třídy SN10 DN 110</t>
  </si>
  <si>
    <t>58</t>
  </si>
  <si>
    <t>877260310</t>
  </si>
  <si>
    <t>Montáž kolen na kanalizačním potrubí z PP trub hladkých plnostěnných DN 100</t>
  </si>
  <si>
    <t>kus</t>
  </si>
  <si>
    <t>60</t>
  </si>
  <si>
    <t>31</t>
  </si>
  <si>
    <t>28617170</t>
  </si>
  <si>
    <t>koleno kanalizační PP SN16 30°, 45, 15  DN 100</t>
  </si>
  <si>
    <t>62</t>
  </si>
  <si>
    <t>892353922</t>
  </si>
  <si>
    <t>Proplach kanalizačního  potrubí , vyčištění  při opravách do DN 200</t>
  </si>
  <si>
    <t>64</t>
  </si>
  <si>
    <t>Ostatní konstrukce a práce, bourání</t>
  </si>
  <si>
    <t>33</t>
  </si>
  <si>
    <t>976085311</t>
  </si>
  <si>
    <t>Vybourání kanalizačních rámů včetně poklopů nebo mříží pl do 0,6 m2</t>
  </si>
  <si>
    <t>66</t>
  </si>
  <si>
    <t>978015341</t>
  </si>
  <si>
    <t>Otlučení (osekání) vnější vápenné nebo vápenocementové omítky stupně členitosti 1 a 2 v rozsahu přes 20 do 30 %</t>
  </si>
  <si>
    <t>68</t>
  </si>
  <si>
    <t>35</t>
  </si>
  <si>
    <t>985131111</t>
  </si>
  <si>
    <t>Očištění ploch stěn, rubu kleneb a podlah tlakovou vodou</t>
  </si>
  <si>
    <t>70</t>
  </si>
  <si>
    <t>985131311R</t>
  </si>
  <si>
    <t>Úprava odhaleného základového zdiva, očištění , vyspravení MVC maltou pro hydroizolační vrstvu</t>
  </si>
  <si>
    <t>72</t>
  </si>
  <si>
    <t>997</t>
  </si>
  <si>
    <t>Přesun sutě</t>
  </si>
  <si>
    <t>37</t>
  </si>
  <si>
    <t>997013113</t>
  </si>
  <si>
    <t>Vnitrostaveništní doprava suti a vybouraných hmot pro budovy v přes 9 do 12 m s použitím mechanizace</t>
  </si>
  <si>
    <t>74</t>
  </si>
  <si>
    <t>997013501</t>
  </si>
  <si>
    <t>Odvoz suti a vybouraných hmot na skládku nebo meziskládku do 1 km se složením</t>
  </si>
  <si>
    <t>76</t>
  </si>
  <si>
    <t>39</t>
  </si>
  <si>
    <t>997013509</t>
  </si>
  <si>
    <t>Příplatek k odvozu suti a vybouraných hmot na skládku ZKD 1 km přes 1 km</t>
  </si>
  <si>
    <t>78</t>
  </si>
  <si>
    <t>997013603</t>
  </si>
  <si>
    <t>Poplatek za uložení na skládce (skládkovné) stavebního odpadu cihelného kód odpadu 17 01 02</t>
  </si>
  <si>
    <t>80</t>
  </si>
  <si>
    <t>998</t>
  </si>
  <si>
    <t>Přesun hmot</t>
  </si>
  <si>
    <t>41</t>
  </si>
  <si>
    <t>998011002</t>
  </si>
  <si>
    <t>Přesun hmot pro budovy zděné v přes 6 do 12 m</t>
  </si>
  <si>
    <t>82</t>
  </si>
  <si>
    <t>PSV</t>
  </si>
  <si>
    <t>Práce a dodávky PSV</t>
  </si>
  <si>
    <t>711</t>
  </si>
  <si>
    <t>Izolace proti vodě, vlhkosti a plynům</t>
  </si>
  <si>
    <t>711112001</t>
  </si>
  <si>
    <t>Provedení izolace proti zemní vlhkosti svislé za studena nátěrem penetračním</t>
  </si>
  <si>
    <t>84</t>
  </si>
  <si>
    <t>43</t>
  </si>
  <si>
    <t>11163150</t>
  </si>
  <si>
    <t>lak penetrační asfaltový</t>
  </si>
  <si>
    <t>86</t>
  </si>
  <si>
    <t>711142559</t>
  </si>
  <si>
    <t>Provedení izolace proti zemní vlhkosti pásy přitavením svislé NAIP</t>
  </si>
  <si>
    <t>88</t>
  </si>
  <si>
    <t>45</t>
  </si>
  <si>
    <t>DEK.1010151880</t>
  </si>
  <si>
    <t>GLASTEK 40 SPECIAL MINERAL (role/7,5m2)</t>
  </si>
  <si>
    <t>90</t>
  </si>
  <si>
    <t>711161115</t>
  </si>
  <si>
    <t>Izolace proti zemní vlhkosti nopovou fólií vodorovná, nopek v 20,0 mm, tl do 1,0 mm</t>
  </si>
  <si>
    <t>92</t>
  </si>
  <si>
    <t>47</t>
  </si>
  <si>
    <t>711161384</t>
  </si>
  <si>
    <t>Izolace proti zemní vlhkosti nopovou fólií ukončení provětrávací lištou</t>
  </si>
  <si>
    <t>94</t>
  </si>
  <si>
    <t>711161389</t>
  </si>
  <si>
    <t>Izolace proti zemní vlhkosti nopovou fólií utěsnění spár tmelem elastickým</t>
  </si>
  <si>
    <t>96</t>
  </si>
  <si>
    <t>49</t>
  </si>
  <si>
    <t>998711202</t>
  </si>
  <si>
    <t>Přesun hmot procentní pro izolace proti vodě, vlhkosti a plynům v objektech v přes 6 do 12 m</t>
  </si>
  <si>
    <t>%</t>
  </si>
  <si>
    <t>98</t>
  </si>
  <si>
    <t>721</t>
  </si>
  <si>
    <t>Zdravotechnika - vnitřní kanalizace</t>
  </si>
  <si>
    <t>721242115</t>
  </si>
  <si>
    <t>Lapač střešních splavenin z PP s kulovým kloubem na odtoku DN 110</t>
  </si>
  <si>
    <t>100</t>
  </si>
  <si>
    <t>51</t>
  </si>
  <si>
    <t>998721202</t>
  </si>
  <si>
    <t>Přesun hmot procentní pro vnitřní kanalizace v objektech v přes 6 do 12 m</t>
  </si>
  <si>
    <t>102</t>
  </si>
  <si>
    <t>764</t>
  </si>
  <si>
    <t>Konstrukce klempířské</t>
  </si>
  <si>
    <t>764244403</t>
  </si>
  <si>
    <t>Oplechování horních ploch a nadezdívek bez rohů z TiZn předzvětralého plechu kotvené rš 250 mm (oprava)</t>
  </si>
  <si>
    <t>104</t>
  </si>
  <si>
    <t>53</t>
  </si>
  <si>
    <t>764248404</t>
  </si>
  <si>
    <t>Oplechování římsy rovné mechanicky kotvené z TiZn předzvětralého plechu rš 330 mm (oprava)</t>
  </si>
  <si>
    <t>106</t>
  </si>
  <si>
    <t>764548423</t>
  </si>
  <si>
    <t>Svody kruhové včetně objímek, kolen, odskoků z TiZn předzvětralého plechu průměru 100 mm (oprava )</t>
  </si>
  <si>
    <t>108</t>
  </si>
  <si>
    <t>55</t>
  </si>
  <si>
    <t>998764202</t>
  </si>
  <si>
    <t>Přesun hmot procentní pro konstrukce klempířské v objektech v přes 6 do 12 m</t>
  </si>
  <si>
    <t>110</t>
  </si>
  <si>
    <t>Práce a dodávky M</t>
  </si>
  <si>
    <t>46-M</t>
  </si>
  <si>
    <t>Zemní práce při extr.mont.pracích</t>
  </si>
  <si>
    <t>460911122</t>
  </si>
  <si>
    <t>Očištění dlaždic betonových tvarovaných nebo zámkových z rozebraných dlažeb(pro zpětné použití)</t>
  </si>
  <si>
    <t>112</t>
  </si>
  <si>
    <t>VRN</t>
  </si>
  <si>
    <t>Vedlejší rozpočtové náklady</t>
  </si>
  <si>
    <t>VRN2</t>
  </si>
  <si>
    <t>Příprava staveniště</t>
  </si>
  <si>
    <t>57</t>
  </si>
  <si>
    <t>022002000</t>
  </si>
  <si>
    <t>Lávky pro pěší</t>
  </si>
  <si>
    <t>114</t>
  </si>
  <si>
    <t>VRN3</t>
  </si>
  <si>
    <t>Zařízení staveniště</t>
  </si>
  <si>
    <t>031002000</t>
  </si>
  <si>
    <t>Oplocení staveniště</t>
  </si>
  <si>
    <t>116</t>
  </si>
  <si>
    <t>59</t>
  </si>
  <si>
    <t>035002000</t>
  </si>
  <si>
    <t>Pronájmy , zábory</t>
  </si>
  <si>
    <t>118</t>
  </si>
  <si>
    <t>039002000</t>
  </si>
  <si>
    <t>Zrušení zařízení staveniště</t>
  </si>
  <si>
    <t>pl…</t>
  </si>
  <si>
    <t>120</t>
  </si>
  <si>
    <t>VRN4</t>
  </si>
  <si>
    <t>Inženýrská činnost</t>
  </si>
  <si>
    <t>61</t>
  </si>
  <si>
    <t>049002000</t>
  </si>
  <si>
    <t>Vytýčení inženýrských sítí</t>
  </si>
  <si>
    <t>kpl</t>
  </si>
  <si>
    <t>122</t>
  </si>
  <si>
    <t>VRN7</t>
  </si>
  <si>
    <t>Provozní vlivy</t>
  </si>
  <si>
    <t>071002000</t>
  </si>
  <si>
    <t>Provoz investora, třetích osob - práce při provozu</t>
  </si>
  <si>
    <t>124</t>
  </si>
  <si>
    <t>63</t>
  </si>
  <si>
    <t>073002000</t>
  </si>
  <si>
    <t>Ztížený pohyb vozidel v centrech měst</t>
  </si>
  <si>
    <t>126</t>
  </si>
  <si>
    <t>0291 - Výpravní budova AN - sanace 1PP</t>
  </si>
  <si>
    <t xml:space="preserve">    766 - Konstrukce truhlářské</t>
  </si>
  <si>
    <t xml:space="preserve">    771 - Podlahy z dlaždic</t>
  </si>
  <si>
    <t xml:space="preserve">    781 - Dokončovací práce - obklady</t>
  </si>
  <si>
    <t xml:space="preserve">    784 - Dokončovací práce - malby a tapety</t>
  </si>
  <si>
    <t>319201321</t>
  </si>
  <si>
    <t>Vyrovnání nerovného povrchu zdiva tl do 30 mm maltou</t>
  </si>
  <si>
    <t>319202114</t>
  </si>
  <si>
    <t>Dodatečná izolace zdiva tl přes 450 do 600 mm nízkotlakou injektáží silikonovou mikroemulzí (schodiště)</t>
  </si>
  <si>
    <t>319202115</t>
  </si>
  <si>
    <t>Dodatečná izolace zdiva tl přes 600 do 900 mm nízkotlakou injektáží silikonovou mikroemulzí (obvodové a nosné zdi)</t>
  </si>
  <si>
    <t>319202211</t>
  </si>
  <si>
    <t>Dodatečná izolace zdiva tl do 150 mm beztlakou injektáží silikonovou mikroemulzí (příčky)</t>
  </si>
  <si>
    <t>319202214</t>
  </si>
  <si>
    <t>Dodatečná izolace zdiva  beztlakou injektáží silikonovou mikroemulzí (plošně , šachovnicově , zdivo do výše 1,5m)</t>
  </si>
  <si>
    <t>319202R</t>
  </si>
  <si>
    <t>Montáž a dodávka zaslepení otvorů po injektáži systémovou maltou</t>
  </si>
  <si>
    <t>611316123</t>
  </si>
  <si>
    <t>Sanační omítka vápenná jednovrstvá vnitřních kleneb nebo skořepin nanášená ručně</t>
  </si>
  <si>
    <t>612131151</t>
  </si>
  <si>
    <t>Sanační postřik vnitřních stěn nanášený celoplošně ručně</t>
  </si>
  <si>
    <t>612316121</t>
  </si>
  <si>
    <t>Sanační omítka vápenná jednovrstvá vnitřních stěn nanášená ručně</t>
  </si>
  <si>
    <t>612822011</t>
  </si>
  <si>
    <t>Kapilárně aktivní omítka vnitřních stěn tloušťky do 15 mm včetně sklovláknitého pletiva</t>
  </si>
  <si>
    <t>612822021</t>
  </si>
  <si>
    <t>Potažení štukem kapilárně aktivní omítky tloušťky do 2 mm</t>
  </si>
  <si>
    <t>61318R</t>
  </si>
  <si>
    <t>Oprava omítky v místech injektáže bez plošné úpravy</t>
  </si>
  <si>
    <t>619991011</t>
  </si>
  <si>
    <t>Obalení konstrukcí a prvků fólií přilepenou lepící páskou</t>
  </si>
  <si>
    <t>619991021</t>
  </si>
  <si>
    <t>Oblepení rámů a keramických soklů lepící páskou</t>
  </si>
  <si>
    <t>622143005</t>
  </si>
  <si>
    <t>Montáž omítníků plastových, pozinkovaných nebo dřevěných</t>
  </si>
  <si>
    <t>61418000</t>
  </si>
  <si>
    <t>omítník dřevěný</t>
  </si>
  <si>
    <t>952901111</t>
  </si>
  <si>
    <t>Vyčištění budov bytové a občanské výstavby při výšce podlaží do 4 m</t>
  </si>
  <si>
    <t>953000R</t>
  </si>
  <si>
    <t>Úprava vovovodu, kanalizace a elektroinstalace po odbourání příček (předpoklad)</t>
  </si>
  <si>
    <t>962031136</t>
  </si>
  <si>
    <t>Bourání příček z tvárnic nebo příčkovek tl do 150 mm - předstěny</t>
  </si>
  <si>
    <t>965042241</t>
  </si>
  <si>
    <t>Bourání podkladů pod dlažby nebo mazanin betonových nebo z litého asfaltu tl přes 100 mm pl přes 4 m2</t>
  </si>
  <si>
    <t>965049112</t>
  </si>
  <si>
    <t>Příplatek k bourání betonových mazanin za bourání mazanin se svařovanou sítí tl přes 100 mm</t>
  </si>
  <si>
    <t>965081223</t>
  </si>
  <si>
    <t>Bourání podlah z dlaždic keramických nebo xylolitových tl přes 10 mm plochy přes 1 m2</t>
  </si>
  <si>
    <t>965081611</t>
  </si>
  <si>
    <t>Odsekání soklíků rovných</t>
  </si>
  <si>
    <t>965082923</t>
  </si>
  <si>
    <t>Odstranění násypů pod podlahami tl do 100 mm pl přes 2 m2</t>
  </si>
  <si>
    <t>967023693</t>
  </si>
  <si>
    <t>Přisekání kamenných nebo jiných ploch s tvrdým povrchem pl přes 2 m2</t>
  </si>
  <si>
    <t>967031132</t>
  </si>
  <si>
    <t>Přisekání rovných ostění v cihelném zdivu na MV nebo MVC</t>
  </si>
  <si>
    <t>967031732</t>
  </si>
  <si>
    <t>Přisekání plošné zdiva z cihel pálených na MV nebo MVC tl do 100 mm</t>
  </si>
  <si>
    <t>978013191</t>
  </si>
  <si>
    <t>Otlučení (osekání) vnitřní vápenné nebo vápenocementové omítky stěn v rozsahu přes 50 do 100 %</t>
  </si>
  <si>
    <t>978059541</t>
  </si>
  <si>
    <t>Odsekání a odebrání obkladů stěn z vnitřních obkládaček plochy přes 1 m2</t>
  </si>
  <si>
    <t>985131311</t>
  </si>
  <si>
    <t>Ruční dočištění ploch stěn, rubu kleneb a podlah ocelových kartáči</t>
  </si>
  <si>
    <t>997013213</t>
  </si>
  <si>
    <t>Vnitrostaveništní doprava suti a vybouraných hmot pro budovy v přes 9 do 12 m ručně</t>
  </si>
  <si>
    <t>997013601</t>
  </si>
  <si>
    <t>Poplatek za uložení na skládce (skládkovné) stavebního odpadu betonového kód odpadu 17 01 01</t>
  </si>
  <si>
    <t>997013602</t>
  </si>
  <si>
    <t>Poplatek za uložení na skládce (skládkovné) stavebního odpadu železobetonového kód odpadu 17 01 01</t>
  </si>
  <si>
    <t>997013607</t>
  </si>
  <si>
    <t>Poplatek za uložení na skládce (skládkovné) stavebního odpadu keramického kód odpadu 17 01 03</t>
  </si>
  <si>
    <t>997013609</t>
  </si>
  <si>
    <t>Poplatek za uložení na skládce (skládkovné) stavebního odpadu ze směsí nebo oddělených frakcí betonu, cihel a keramických výrobků kód odpadu 17 01 07</t>
  </si>
  <si>
    <t>997013631</t>
  </si>
  <si>
    <t>Poplatek za uložení na skládce (skládkovné) stavebního odpadu směsného kód odpadu 17 09 04</t>
  </si>
  <si>
    <t>711411052</t>
  </si>
  <si>
    <t>Provedení izolace proti vodě za studena na vodorovné ploše tekutou lepenkou</t>
  </si>
  <si>
    <t>SMB.204600001</t>
  </si>
  <si>
    <t>AQUAFIN-2K/M-PLUS, 35kg</t>
  </si>
  <si>
    <t>kg</t>
  </si>
  <si>
    <t>766</t>
  </si>
  <si>
    <t>Konstrukce truhlářské</t>
  </si>
  <si>
    <t>766691914</t>
  </si>
  <si>
    <t>Vyvěšení nebo zavěšení dřevěných křídel dveří pl do 2 m2</t>
  </si>
  <si>
    <t>998766202</t>
  </si>
  <si>
    <t>Přesun hmot procentní pro kce truhlářské v objektech v přes 6 do 12 m</t>
  </si>
  <si>
    <t>771</t>
  </si>
  <si>
    <t>Podlahy z dlaždic</t>
  </si>
  <si>
    <t>771111011</t>
  </si>
  <si>
    <t>Vysátí podkladu před pokládkou dlažby</t>
  </si>
  <si>
    <t>771121011</t>
  </si>
  <si>
    <t>Nátěr penetrační na podlahu</t>
  </si>
  <si>
    <t>771151012</t>
  </si>
  <si>
    <t>Samonivelační stěrka podlah pevnosti 20 MPa tl přes 3 do 5 mm</t>
  </si>
  <si>
    <t>771474111</t>
  </si>
  <si>
    <t>Montáž soklů z dlaždic keramických rovných flexibilní lepidlo v do 65 mm</t>
  </si>
  <si>
    <t>LSS.TSAS4061</t>
  </si>
  <si>
    <t>sokl TAURUS GRANIT  béžová 598x95x10mm</t>
  </si>
  <si>
    <t>771573112</t>
  </si>
  <si>
    <t>Montáž podlah keramických hladkých lepených standardním lepidlem do 9 ks/m2</t>
  </si>
  <si>
    <t>59761011</t>
  </si>
  <si>
    <t>dlažba keramická slinutá hladká do interiéru i exteriéru do 9ks/m2 (TAURUS R9)</t>
  </si>
  <si>
    <t>771592011</t>
  </si>
  <si>
    <t>Čištění vnitřních ploch podlah nebo schodišť po položení dlažby chemickými prostředky</t>
  </si>
  <si>
    <t>998771202</t>
  </si>
  <si>
    <t>Přesun hmot procentní pro podlahy z dlaždic v objektech v přes 6 do 12 m</t>
  </si>
  <si>
    <t>781</t>
  </si>
  <si>
    <t>Dokončovací práce - obklady</t>
  </si>
  <si>
    <t>781111011</t>
  </si>
  <si>
    <t>Ometení (oprášení) stěny při přípravě podkladu</t>
  </si>
  <si>
    <t>781121011</t>
  </si>
  <si>
    <t>Nátěr penetrační na stěnu</t>
  </si>
  <si>
    <t>781131112</t>
  </si>
  <si>
    <t>Izolace pod obklad nátěrem nebo stěrkou ve dvou vrstvách</t>
  </si>
  <si>
    <t>781151031</t>
  </si>
  <si>
    <t>Celoplošné vyrovnání podkladu stěrkou tl 3 mm</t>
  </si>
  <si>
    <t>781151041</t>
  </si>
  <si>
    <t>Příplatek k cenám celoplošné vyrovnání stěrkou za každý další 1 mm přes tl 3 mm</t>
  </si>
  <si>
    <t>781474111</t>
  </si>
  <si>
    <t>Montáž obkladů vnitřních keramických hladkých přes 6 do 9 ks/m2 lepených flexibilním lepidlem</t>
  </si>
  <si>
    <t>LSS.WAA1N007</t>
  </si>
  <si>
    <t>obkládačka COLOR ONE světle béžová 198x198x6,5mm</t>
  </si>
  <si>
    <t>781494111</t>
  </si>
  <si>
    <t>Plastové profily rohové lepené flexibilním lepidlem</t>
  </si>
  <si>
    <t>781495211</t>
  </si>
  <si>
    <t>Čištění vnitřních ploch stěn po provedení obkladu chemickými prostředky</t>
  </si>
  <si>
    <t>998781202</t>
  </si>
  <si>
    <t>Přesun hmot procentní pro obklady keramické v objektech v přes 6 do 12 m</t>
  </si>
  <si>
    <t>784</t>
  </si>
  <si>
    <t>Dokončovací práce - malby a tapety</t>
  </si>
  <si>
    <t>784111001</t>
  </si>
  <si>
    <t>Oprášení (ometení ) podkladu v místnostech v do 3,80 m</t>
  </si>
  <si>
    <t>128</t>
  </si>
  <si>
    <t>65</t>
  </si>
  <si>
    <t>784111007</t>
  </si>
  <si>
    <t>Oprášení (ometení ) podkladu na schodišti podlaží v do 3,80 m</t>
  </si>
  <si>
    <t>130</t>
  </si>
  <si>
    <t>784141001</t>
  </si>
  <si>
    <t>Ošetření plísní napadených ploch včetně odstranění plísní v místnostech v do 3,80 m</t>
  </si>
  <si>
    <t>132</t>
  </si>
  <si>
    <t>67</t>
  </si>
  <si>
    <t>784161001</t>
  </si>
  <si>
    <t>Tmelení spar a rohů šířky do 3 mm akrylátovým tmelem v místnostech v do 3,80 m</t>
  </si>
  <si>
    <t>134</t>
  </si>
  <si>
    <t>784171101</t>
  </si>
  <si>
    <t>Zakrytí vnitřních podlah včetně pozdějšího odkrytí</t>
  </si>
  <si>
    <t>136</t>
  </si>
  <si>
    <t>69</t>
  </si>
  <si>
    <t>HST.5907758504932</t>
  </si>
  <si>
    <t>zakrývací fólie 4 x 5 m silná 21 µm</t>
  </si>
  <si>
    <t>138</t>
  </si>
  <si>
    <t>HST.8595140120197</t>
  </si>
  <si>
    <t>krepová páska s fólií vnitřní cq 1800 mm / 33 m</t>
  </si>
  <si>
    <t>140</t>
  </si>
  <si>
    <t>71</t>
  </si>
  <si>
    <t>HST.8595140122009</t>
  </si>
  <si>
    <t>textilní páska s fólií venkovní cq  300 mm / 20 m</t>
  </si>
  <si>
    <t>142</t>
  </si>
  <si>
    <t>784331001</t>
  </si>
  <si>
    <t>Dvojnásobné bílé protiplísňové malby v místnostech v do 3,80 m</t>
  </si>
  <si>
    <t>144</t>
  </si>
  <si>
    <t>73</t>
  </si>
  <si>
    <t>784331007</t>
  </si>
  <si>
    <t>Dvojnásobné bílé protiplísňové malby na schodišti podlaží v do 3,80 m</t>
  </si>
  <si>
    <t>146</t>
  </si>
  <si>
    <t>148</t>
  </si>
  <si>
    <t>75</t>
  </si>
  <si>
    <t>150</t>
  </si>
  <si>
    <t>152</t>
  </si>
  <si>
    <t>77</t>
  </si>
  <si>
    <t>154</t>
  </si>
  <si>
    <t>156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</si>
</sst>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5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24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1" fillId="0" borderId="0" xfId="0" applyFont="1" applyAlignment="1" applyProtection="1">
      <alignment horizontal="left" vertical="center"/>
      <protection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5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5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6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7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5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9" fillId="0" borderId="14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9" fillId="0" borderId="14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0" fillId="4" borderId="6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0" fillId="4" borderId="7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right" vertical="center"/>
      <protection/>
    </xf>
    <xf numFmtId="0" fontId="20" fillId="4" borderId="8" xfId="0" applyFont="1" applyFill="1" applyBorder="1" applyAlignment="1" applyProtection="1">
      <alignment horizontal="left" vertical="center"/>
      <protection/>
    </xf>
    <xf numFmtId="0" fontId="20" fillId="4" borderId="0" xfId="0" applyFont="1" applyFill="1" applyAlignment="1" applyProtection="1">
      <alignment horizontal="center" vertical="center"/>
      <protection/>
    </xf>
    <xf numFmtId="0" fontId="21" fillId="0" borderId="16" xfId="0" applyFont="1" applyBorder="1" applyAlignment="1" applyProtection="1">
      <alignment horizontal="center" vertical="center" wrapText="1"/>
      <protection/>
    </xf>
    <xf numFmtId="0" fontId="21" fillId="0" borderId="17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8" fillId="0" borderId="14" xfId="0" applyNumberFormat="1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166" fontId="18" fillId="0" borderId="0" xfId="0" applyNumberFormat="1" applyFont="1" applyBorder="1" applyAlignment="1" applyProtection="1">
      <alignment vertical="center"/>
      <protection/>
    </xf>
    <xf numFmtId="4" fontId="18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7" fillId="0" borderId="14" xfId="0" applyNumberFormat="1" applyFont="1" applyBorder="1" applyAlignment="1" applyProtection="1">
      <alignment vertical="center"/>
      <protection/>
    </xf>
    <xf numFmtId="4" fontId="27" fillId="0" borderId="0" xfId="0" applyNumberFormat="1" applyFont="1" applyBorder="1" applyAlignment="1" applyProtection="1">
      <alignment vertical="center"/>
      <protection/>
    </xf>
    <xf numFmtId="166" fontId="27" fillId="0" borderId="0" xfId="0" applyNumberFormat="1" applyFont="1" applyBorder="1" applyAlignment="1" applyProtection="1">
      <alignment vertical="center"/>
      <protection/>
    </xf>
    <xf numFmtId="4" fontId="27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7" fillId="0" borderId="19" xfId="0" applyNumberFormat="1" applyFont="1" applyBorder="1" applyAlignment="1" applyProtection="1">
      <alignment vertical="center"/>
      <protection/>
    </xf>
    <xf numFmtId="4" fontId="27" fillId="0" borderId="20" xfId="0" applyNumberFormat="1" applyFont="1" applyBorder="1" applyAlignment="1" applyProtection="1">
      <alignment vertical="center"/>
      <protection/>
    </xf>
    <xf numFmtId="166" fontId="27" fillId="0" borderId="20" xfId="0" applyNumberFormat="1" applyFont="1" applyBorder="1" applyAlignment="1" applyProtection="1">
      <alignment vertical="center"/>
      <protection/>
    </xf>
    <xf numFmtId="4" fontId="27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1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0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0" fillId="4" borderId="0" xfId="0" applyFont="1" applyFill="1" applyAlignment="1" applyProtection="1">
      <alignment horizontal="right"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0" fillId="4" borderId="16" xfId="0" applyFont="1" applyFill="1" applyBorder="1" applyAlignment="1" applyProtection="1">
      <alignment horizontal="center" vertical="center" wrapText="1"/>
      <protection/>
    </xf>
    <xf numFmtId="0" fontId="20" fillId="4" borderId="17" xfId="0" applyFont="1" applyFill="1" applyBorder="1" applyAlignment="1" applyProtection="1">
      <alignment horizontal="center" vertical="center" wrapText="1"/>
      <protection/>
    </xf>
    <xf numFmtId="0" fontId="20" fillId="4" borderId="18" xfId="0" applyFont="1" applyFill="1" applyBorder="1" applyAlignment="1" applyProtection="1">
      <alignment horizontal="center" vertical="center" wrapText="1"/>
      <protection/>
    </xf>
    <xf numFmtId="0" fontId="20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0" fillId="0" borderId="12" xfId="0" applyNumberFormat="1" applyFont="1" applyBorder="1" applyAlignment="1" applyProtection="1">
      <alignment/>
      <protection/>
    </xf>
    <xf numFmtId="166" fontId="30" fillId="0" borderId="13" xfId="0" applyNumberFormat="1" applyFont="1" applyBorder="1" applyAlignment="1" applyProtection="1">
      <alignment/>
      <protection/>
    </xf>
    <xf numFmtId="4" fontId="31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0" fillId="0" borderId="22" xfId="0" applyFont="1" applyBorder="1" applyAlignment="1" applyProtection="1">
      <alignment horizontal="center" vertical="center"/>
      <protection/>
    </xf>
    <xf numFmtId="49" fontId="20" fillId="0" borderId="22" xfId="0" applyNumberFormat="1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center" vertical="center" wrapText="1"/>
      <protection/>
    </xf>
    <xf numFmtId="167" fontId="20" fillId="0" borderId="22" xfId="0" applyNumberFormat="1" applyFont="1" applyBorder="1" applyAlignment="1" applyProtection="1">
      <alignment vertical="center"/>
      <protection/>
    </xf>
    <xf numFmtId="4" fontId="20" fillId="2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1" fillId="2" borderId="14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166" fontId="21" fillId="0" borderId="15" xfId="0" applyNumberFormat="1" applyFont="1" applyBorder="1" applyAlignment="1" applyProtection="1">
      <alignment vertical="center"/>
      <protection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2" fillId="0" borderId="22" xfId="0" applyFont="1" applyBorder="1" applyAlignment="1" applyProtection="1">
      <alignment horizontal="center" vertical="center"/>
      <protection/>
    </xf>
    <xf numFmtId="49" fontId="32" fillId="0" borderId="22" xfId="0" applyNumberFormat="1" applyFont="1" applyBorder="1" applyAlignment="1" applyProtection="1">
      <alignment horizontal="left" vertical="center" wrapText="1"/>
      <protection/>
    </xf>
    <xf numFmtId="0" fontId="32" fillId="0" borderId="22" xfId="0" applyFont="1" applyBorder="1" applyAlignment="1" applyProtection="1">
      <alignment horizontal="left" vertical="center" wrapText="1"/>
      <protection/>
    </xf>
    <xf numFmtId="0" fontId="32" fillId="0" borderId="22" xfId="0" applyFont="1" applyBorder="1" applyAlignment="1" applyProtection="1">
      <alignment horizontal="center" vertical="center" wrapText="1"/>
      <protection/>
    </xf>
    <xf numFmtId="167" fontId="32" fillId="0" borderId="22" xfId="0" applyNumberFormat="1" applyFont="1" applyBorder="1" applyAlignment="1" applyProtection="1">
      <alignment vertical="center"/>
      <protection/>
    </xf>
    <xf numFmtId="4" fontId="32" fillId="2" borderId="22" xfId="0" applyNumberFormat="1" applyFont="1" applyFill="1" applyBorder="1" applyAlignment="1" applyProtection="1">
      <alignment vertical="center"/>
      <protection locked="0"/>
    </xf>
    <xf numFmtId="4" fontId="32" fillId="0" borderId="22" xfId="0" applyNumberFormat="1" applyFont="1" applyBorder="1" applyAlignment="1" applyProtection="1">
      <alignment vertical="center"/>
      <protection/>
    </xf>
    <xf numFmtId="0" fontId="33" fillId="0" borderId="22" xfId="0" applyFont="1" applyBorder="1" applyAlignment="1" applyProtection="1">
      <alignment vertical="center"/>
      <protection/>
    </xf>
    <xf numFmtId="0" fontId="33" fillId="0" borderId="3" xfId="0" applyFont="1" applyBorder="1" applyAlignment="1">
      <alignment vertical="center"/>
    </xf>
    <xf numFmtId="0" fontId="32" fillId="2" borderId="14" xfId="0" applyFont="1" applyFill="1" applyBorder="1" applyAlignment="1" applyProtection="1">
      <alignment horizontal="left" vertical="center"/>
      <protection locked="0"/>
    </xf>
    <xf numFmtId="0" fontId="32" fillId="0" borderId="0" xfId="0" applyFont="1" applyBorder="1" applyAlignment="1" applyProtection="1">
      <alignment horizontal="center" vertical="center"/>
      <protection/>
    </xf>
    <xf numFmtId="167" fontId="20" fillId="2" borderId="22" xfId="0" applyNumberFormat="1" applyFont="1" applyFill="1" applyBorder="1" applyAlignment="1" applyProtection="1">
      <alignment vertical="center"/>
      <protection locked="0"/>
    </xf>
    <xf numFmtId="0" fontId="21" fillId="2" borderId="19" xfId="0" applyFont="1" applyFill="1" applyBorder="1" applyAlignment="1" applyProtection="1">
      <alignment horizontal="left" vertical="center"/>
      <protection locked="0"/>
    </xf>
    <xf numFmtId="0" fontId="21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1" fillId="0" borderId="20" xfId="0" applyNumberFormat="1" applyFont="1" applyBorder="1" applyAlignment="1" applyProtection="1">
      <alignment vertical="center"/>
      <protection/>
    </xf>
    <xf numFmtId="166" fontId="21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4" t="s">
        <v>6</v>
      </c>
      <c r="BT2" s="14" t="s">
        <v>7</v>
      </c>
    </row>
    <row r="3" spans="2:72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pans="2:71" s="1" customFormat="1" ht="24.95" customHeight="1">
      <c r="B4" s="18"/>
      <c r="C4" s="19"/>
      <c r="D4" s="20" t="s">
        <v>9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10</v>
      </c>
      <c r="BE4" s="22" t="s">
        <v>11</v>
      </c>
      <c r="BS4" s="14" t="s">
        <v>12</v>
      </c>
    </row>
    <row r="5" spans="2:71" s="1" customFormat="1" ht="12" customHeight="1">
      <c r="B5" s="18"/>
      <c r="C5" s="19"/>
      <c r="D5" s="23" t="s">
        <v>13</v>
      </c>
      <c r="E5" s="19"/>
      <c r="F5" s="19"/>
      <c r="G5" s="19"/>
      <c r="H5" s="19"/>
      <c r="I5" s="19"/>
      <c r="J5" s="19"/>
      <c r="K5" s="24" t="s">
        <v>14</v>
      </c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7"/>
      <c r="BE5" s="25" t="s">
        <v>15</v>
      </c>
      <c r="BS5" s="14" t="s">
        <v>6</v>
      </c>
    </row>
    <row r="6" spans="2:71" s="1" customFormat="1" ht="36.95" customHeight="1">
      <c r="B6" s="18"/>
      <c r="C6" s="19"/>
      <c r="D6" s="26" t="s">
        <v>16</v>
      </c>
      <c r="E6" s="19"/>
      <c r="F6" s="19"/>
      <c r="G6" s="19"/>
      <c r="H6" s="19"/>
      <c r="I6" s="19"/>
      <c r="J6" s="19"/>
      <c r="K6" s="27" t="s">
        <v>17</v>
      </c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7"/>
      <c r="BE6" s="28"/>
      <c r="BS6" s="14" t="s">
        <v>6</v>
      </c>
    </row>
    <row r="7" spans="2:71" s="1" customFormat="1" ht="12" customHeight="1">
      <c r="B7" s="18"/>
      <c r="C7" s="19"/>
      <c r="D7" s="29" t="s">
        <v>18</v>
      </c>
      <c r="E7" s="19"/>
      <c r="F7" s="19"/>
      <c r="G7" s="19"/>
      <c r="H7" s="19"/>
      <c r="I7" s="19"/>
      <c r="J7" s="19"/>
      <c r="K7" s="24" t="s">
        <v>1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9" t="s">
        <v>19</v>
      </c>
      <c r="AL7" s="19"/>
      <c r="AM7" s="19"/>
      <c r="AN7" s="24" t="s">
        <v>1</v>
      </c>
      <c r="AO7" s="19"/>
      <c r="AP7" s="19"/>
      <c r="AQ7" s="19"/>
      <c r="AR7" s="17"/>
      <c r="BE7" s="28"/>
      <c r="BS7" s="14" t="s">
        <v>6</v>
      </c>
    </row>
    <row r="8" spans="2:71" s="1" customFormat="1" ht="12" customHeight="1">
      <c r="B8" s="18"/>
      <c r="C8" s="19"/>
      <c r="D8" s="29" t="s">
        <v>20</v>
      </c>
      <c r="E8" s="19"/>
      <c r="F8" s="19"/>
      <c r="G8" s="19"/>
      <c r="H8" s="19"/>
      <c r="I8" s="19"/>
      <c r="J8" s="19"/>
      <c r="K8" s="24" t="s">
        <v>21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9" t="s">
        <v>22</v>
      </c>
      <c r="AL8" s="19"/>
      <c r="AM8" s="19"/>
      <c r="AN8" s="30" t="s">
        <v>23</v>
      </c>
      <c r="AO8" s="19"/>
      <c r="AP8" s="19"/>
      <c r="AQ8" s="19"/>
      <c r="AR8" s="17"/>
      <c r="BE8" s="28"/>
      <c r="BS8" s="14" t="s">
        <v>6</v>
      </c>
    </row>
    <row r="9" spans="2:71" s="1" customFormat="1" ht="14.4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28"/>
      <c r="BS9" s="14" t="s">
        <v>6</v>
      </c>
    </row>
    <row r="10" spans="2:71" s="1" customFormat="1" ht="12" customHeight="1">
      <c r="B10" s="18"/>
      <c r="C10" s="19"/>
      <c r="D10" s="29" t="s">
        <v>24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9" t="s">
        <v>25</v>
      </c>
      <c r="AL10" s="19"/>
      <c r="AM10" s="19"/>
      <c r="AN10" s="24" t="s">
        <v>1</v>
      </c>
      <c r="AO10" s="19"/>
      <c r="AP10" s="19"/>
      <c r="AQ10" s="19"/>
      <c r="AR10" s="17"/>
      <c r="BE10" s="28"/>
      <c r="BS10" s="14" t="s">
        <v>6</v>
      </c>
    </row>
    <row r="11" spans="2:71" s="1" customFormat="1" ht="18.45" customHeight="1">
      <c r="B11" s="18"/>
      <c r="C11" s="19"/>
      <c r="D11" s="19"/>
      <c r="E11" s="24" t="s">
        <v>21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9" t="s">
        <v>26</v>
      </c>
      <c r="AL11" s="19"/>
      <c r="AM11" s="19"/>
      <c r="AN11" s="24" t="s">
        <v>1</v>
      </c>
      <c r="AO11" s="19"/>
      <c r="AP11" s="19"/>
      <c r="AQ11" s="19"/>
      <c r="AR11" s="17"/>
      <c r="BE11" s="28"/>
      <c r="BS11" s="14" t="s">
        <v>6</v>
      </c>
    </row>
    <row r="12" spans="2:71" s="1" customFormat="1" ht="6.95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8"/>
      <c r="BS12" s="14" t="s">
        <v>6</v>
      </c>
    </row>
    <row r="13" spans="2:71" s="1" customFormat="1" ht="12" customHeight="1">
      <c r="B13" s="18"/>
      <c r="C13" s="19"/>
      <c r="D13" s="29" t="s">
        <v>27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9" t="s">
        <v>25</v>
      </c>
      <c r="AL13" s="19"/>
      <c r="AM13" s="19"/>
      <c r="AN13" s="31" t="s">
        <v>28</v>
      </c>
      <c r="AO13" s="19"/>
      <c r="AP13" s="19"/>
      <c r="AQ13" s="19"/>
      <c r="AR13" s="17"/>
      <c r="BE13" s="28"/>
      <c r="BS13" s="14" t="s">
        <v>6</v>
      </c>
    </row>
    <row r="14" spans="2:71" ht="12">
      <c r="B14" s="18"/>
      <c r="C14" s="19"/>
      <c r="D14" s="19"/>
      <c r="E14" s="31" t="s">
        <v>28</v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29" t="s">
        <v>26</v>
      </c>
      <c r="AL14" s="19"/>
      <c r="AM14" s="19"/>
      <c r="AN14" s="31" t="s">
        <v>28</v>
      </c>
      <c r="AO14" s="19"/>
      <c r="AP14" s="19"/>
      <c r="AQ14" s="19"/>
      <c r="AR14" s="17"/>
      <c r="BE14" s="28"/>
      <c r="BS14" s="14" t="s">
        <v>6</v>
      </c>
    </row>
    <row r="15" spans="2:71" s="1" customFormat="1" ht="6.95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8"/>
      <c r="BS15" s="14" t="s">
        <v>4</v>
      </c>
    </row>
    <row r="16" spans="2:71" s="1" customFormat="1" ht="12" customHeight="1">
      <c r="B16" s="18"/>
      <c r="C16" s="19"/>
      <c r="D16" s="29" t="s">
        <v>29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9" t="s">
        <v>25</v>
      </c>
      <c r="AL16" s="19"/>
      <c r="AM16" s="19"/>
      <c r="AN16" s="24" t="s">
        <v>1</v>
      </c>
      <c r="AO16" s="19"/>
      <c r="AP16" s="19"/>
      <c r="AQ16" s="19"/>
      <c r="AR16" s="17"/>
      <c r="BE16" s="28"/>
      <c r="BS16" s="14" t="s">
        <v>4</v>
      </c>
    </row>
    <row r="17" spans="2:71" s="1" customFormat="1" ht="18.45" customHeight="1">
      <c r="B17" s="18"/>
      <c r="C17" s="19"/>
      <c r="D17" s="19"/>
      <c r="E17" s="24" t="s">
        <v>21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9" t="s">
        <v>26</v>
      </c>
      <c r="AL17" s="19"/>
      <c r="AM17" s="19"/>
      <c r="AN17" s="24" t="s">
        <v>1</v>
      </c>
      <c r="AO17" s="19"/>
      <c r="AP17" s="19"/>
      <c r="AQ17" s="19"/>
      <c r="AR17" s="17"/>
      <c r="BE17" s="28"/>
      <c r="BS17" s="14" t="s">
        <v>30</v>
      </c>
    </row>
    <row r="18" spans="2:71" s="1" customFormat="1" ht="6.95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8"/>
      <c r="BS18" s="14" t="s">
        <v>6</v>
      </c>
    </row>
    <row r="19" spans="2:71" s="1" customFormat="1" ht="12" customHeight="1">
      <c r="B19" s="18"/>
      <c r="C19" s="19"/>
      <c r="D19" s="29" t="s">
        <v>31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9" t="s">
        <v>25</v>
      </c>
      <c r="AL19" s="19"/>
      <c r="AM19" s="19"/>
      <c r="AN19" s="24" t="s">
        <v>1</v>
      </c>
      <c r="AO19" s="19"/>
      <c r="AP19" s="19"/>
      <c r="AQ19" s="19"/>
      <c r="AR19" s="17"/>
      <c r="BE19" s="28"/>
      <c r="BS19" s="14" t="s">
        <v>6</v>
      </c>
    </row>
    <row r="20" spans="2:71" s="1" customFormat="1" ht="18.45" customHeight="1">
      <c r="B20" s="18"/>
      <c r="C20" s="19"/>
      <c r="D20" s="19"/>
      <c r="E20" s="24" t="s">
        <v>21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9" t="s">
        <v>26</v>
      </c>
      <c r="AL20" s="19"/>
      <c r="AM20" s="19"/>
      <c r="AN20" s="24" t="s">
        <v>1</v>
      </c>
      <c r="AO20" s="19"/>
      <c r="AP20" s="19"/>
      <c r="AQ20" s="19"/>
      <c r="AR20" s="17"/>
      <c r="BE20" s="28"/>
      <c r="BS20" s="14" t="s">
        <v>30</v>
      </c>
    </row>
    <row r="21" spans="2:57" s="1" customFormat="1" ht="6.95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8"/>
    </row>
    <row r="22" spans="2:57" s="1" customFormat="1" ht="12" customHeight="1">
      <c r="B22" s="18"/>
      <c r="C22" s="19"/>
      <c r="D22" s="29" t="s">
        <v>32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8"/>
    </row>
    <row r="23" spans="2:57" s="1" customFormat="1" ht="16.5" customHeight="1">
      <c r="B23" s="18"/>
      <c r="C23" s="19"/>
      <c r="D23" s="19"/>
      <c r="E23" s="33" t="s">
        <v>1</v>
      </c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19"/>
      <c r="AP23" s="19"/>
      <c r="AQ23" s="19"/>
      <c r="AR23" s="17"/>
      <c r="BE23" s="28"/>
    </row>
    <row r="24" spans="2:57" s="1" customFormat="1" ht="6.95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8"/>
    </row>
    <row r="25" spans="2:57" s="1" customFormat="1" ht="6.95" customHeight="1">
      <c r="B25" s="18"/>
      <c r="C25" s="19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19"/>
      <c r="AQ25" s="19"/>
      <c r="AR25" s="17"/>
      <c r="BE25" s="28"/>
    </row>
    <row r="26" spans="1:57" s="2" customFormat="1" ht="25.9" customHeight="1">
      <c r="A26" s="35"/>
      <c r="B26" s="36"/>
      <c r="C26" s="37"/>
      <c r="D26" s="38" t="s">
        <v>33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40">
        <f>ROUND(AG94,2)</f>
        <v>0</v>
      </c>
      <c r="AL26" s="39"/>
      <c r="AM26" s="39"/>
      <c r="AN26" s="39"/>
      <c r="AO26" s="39"/>
      <c r="AP26" s="37"/>
      <c r="AQ26" s="37"/>
      <c r="AR26" s="41"/>
      <c r="BE26" s="28"/>
    </row>
    <row r="27" spans="1:57" s="2" customFormat="1" ht="6.95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1"/>
      <c r="BE27" s="28"/>
    </row>
    <row r="28" spans="1:57" s="2" customFormat="1" ht="12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42" t="s">
        <v>34</v>
      </c>
      <c r="M28" s="42"/>
      <c r="N28" s="42"/>
      <c r="O28" s="42"/>
      <c r="P28" s="42"/>
      <c r="Q28" s="37"/>
      <c r="R28" s="37"/>
      <c r="S28" s="37"/>
      <c r="T28" s="37"/>
      <c r="U28" s="37"/>
      <c r="V28" s="37"/>
      <c r="W28" s="42" t="s">
        <v>35</v>
      </c>
      <c r="X28" s="42"/>
      <c r="Y28" s="42"/>
      <c r="Z28" s="42"/>
      <c r="AA28" s="42"/>
      <c r="AB28" s="42"/>
      <c r="AC28" s="42"/>
      <c r="AD28" s="42"/>
      <c r="AE28" s="42"/>
      <c r="AF28" s="37"/>
      <c r="AG28" s="37"/>
      <c r="AH28" s="37"/>
      <c r="AI28" s="37"/>
      <c r="AJ28" s="37"/>
      <c r="AK28" s="42" t="s">
        <v>36</v>
      </c>
      <c r="AL28" s="42"/>
      <c r="AM28" s="42"/>
      <c r="AN28" s="42"/>
      <c r="AO28" s="42"/>
      <c r="AP28" s="37"/>
      <c r="AQ28" s="37"/>
      <c r="AR28" s="41"/>
      <c r="BE28" s="28"/>
    </row>
    <row r="29" spans="1:57" s="3" customFormat="1" ht="14.4" customHeight="1">
      <c r="A29" s="3"/>
      <c r="B29" s="43"/>
      <c r="C29" s="44"/>
      <c r="D29" s="29" t="s">
        <v>37</v>
      </c>
      <c r="E29" s="44"/>
      <c r="F29" s="29" t="s">
        <v>38</v>
      </c>
      <c r="G29" s="44"/>
      <c r="H29" s="44"/>
      <c r="I29" s="44"/>
      <c r="J29" s="44"/>
      <c r="K29" s="44"/>
      <c r="L29" s="45">
        <v>0.21</v>
      </c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6">
        <f>ROUND(AZ94,2)</f>
        <v>0</v>
      </c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6">
        <f>ROUND(AV94,2)</f>
        <v>0</v>
      </c>
      <c r="AL29" s="44"/>
      <c r="AM29" s="44"/>
      <c r="AN29" s="44"/>
      <c r="AO29" s="44"/>
      <c r="AP29" s="44"/>
      <c r="AQ29" s="44"/>
      <c r="AR29" s="47"/>
      <c r="BE29" s="48"/>
    </row>
    <row r="30" spans="1:57" s="3" customFormat="1" ht="14.4" customHeight="1">
      <c r="A30" s="3"/>
      <c r="B30" s="43"/>
      <c r="C30" s="44"/>
      <c r="D30" s="44"/>
      <c r="E30" s="44"/>
      <c r="F30" s="29" t="s">
        <v>39</v>
      </c>
      <c r="G30" s="44"/>
      <c r="H30" s="44"/>
      <c r="I30" s="44"/>
      <c r="J30" s="44"/>
      <c r="K30" s="44"/>
      <c r="L30" s="45">
        <v>0.15</v>
      </c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6">
        <f>ROUND(BA94,2)</f>
        <v>0</v>
      </c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6">
        <f>ROUND(AW94,2)</f>
        <v>0</v>
      </c>
      <c r="AL30" s="44"/>
      <c r="AM30" s="44"/>
      <c r="AN30" s="44"/>
      <c r="AO30" s="44"/>
      <c r="AP30" s="44"/>
      <c r="AQ30" s="44"/>
      <c r="AR30" s="47"/>
      <c r="BE30" s="48"/>
    </row>
    <row r="31" spans="1:57" s="3" customFormat="1" ht="14.4" customHeight="1" hidden="1">
      <c r="A31" s="3"/>
      <c r="B31" s="43"/>
      <c r="C31" s="44"/>
      <c r="D31" s="44"/>
      <c r="E31" s="44"/>
      <c r="F31" s="29" t="s">
        <v>40</v>
      </c>
      <c r="G31" s="44"/>
      <c r="H31" s="44"/>
      <c r="I31" s="44"/>
      <c r="J31" s="44"/>
      <c r="K31" s="44"/>
      <c r="L31" s="45">
        <v>0.21</v>
      </c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6">
        <f>ROUND(BB94,2)</f>
        <v>0</v>
      </c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6">
        <v>0</v>
      </c>
      <c r="AL31" s="44"/>
      <c r="AM31" s="44"/>
      <c r="AN31" s="44"/>
      <c r="AO31" s="44"/>
      <c r="AP31" s="44"/>
      <c r="AQ31" s="44"/>
      <c r="AR31" s="47"/>
      <c r="BE31" s="48"/>
    </row>
    <row r="32" spans="1:57" s="3" customFormat="1" ht="14.4" customHeight="1" hidden="1">
      <c r="A32" s="3"/>
      <c r="B32" s="43"/>
      <c r="C32" s="44"/>
      <c r="D32" s="44"/>
      <c r="E32" s="44"/>
      <c r="F32" s="29" t="s">
        <v>41</v>
      </c>
      <c r="G32" s="44"/>
      <c r="H32" s="44"/>
      <c r="I32" s="44"/>
      <c r="J32" s="44"/>
      <c r="K32" s="44"/>
      <c r="L32" s="45">
        <v>0.15</v>
      </c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6">
        <f>ROUND(BC94,2)</f>
        <v>0</v>
      </c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6">
        <v>0</v>
      </c>
      <c r="AL32" s="44"/>
      <c r="AM32" s="44"/>
      <c r="AN32" s="44"/>
      <c r="AO32" s="44"/>
      <c r="AP32" s="44"/>
      <c r="AQ32" s="44"/>
      <c r="AR32" s="47"/>
      <c r="BE32" s="48"/>
    </row>
    <row r="33" spans="1:57" s="3" customFormat="1" ht="14.4" customHeight="1" hidden="1">
      <c r="A33" s="3"/>
      <c r="B33" s="43"/>
      <c r="C33" s="44"/>
      <c r="D33" s="44"/>
      <c r="E33" s="44"/>
      <c r="F33" s="29" t="s">
        <v>42</v>
      </c>
      <c r="G33" s="44"/>
      <c r="H33" s="44"/>
      <c r="I33" s="44"/>
      <c r="J33" s="44"/>
      <c r="K33" s="44"/>
      <c r="L33" s="45">
        <v>0</v>
      </c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6">
        <f>ROUND(BD94,2)</f>
        <v>0</v>
      </c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6">
        <v>0</v>
      </c>
      <c r="AL33" s="44"/>
      <c r="AM33" s="44"/>
      <c r="AN33" s="44"/>
      <c r="AO33" s="44"/>
      <c r="AP33" s="44"/>
      <c r="AQ33" s="44"/>
      <c r="AR33" s="47"/>
      <c r="BE33" s="48"/>
    </row>
    <row r="34" spans="1:57" s="2" customFormat="1" ht="6.95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1"/>
      <c r="BE34" s="28"/>
    </row>
    <row r="35" spans="1:57" s="2" customFormat="1" ht="25.9" customHeight="1">
      <c r="A35" s="35"/>
      <c r="B35" s="36"/>
      <c r="C35" s="49"/>
      <c r="D35" s="50" t="s">
        <v>43</v>
      </c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2" t="s">
        <v>44</v>
      </c>
      <c r="U35" s="51"/>
      <c r="V35" s="51"/>
      <c r="W35" s="51"/>
      <c r="X35" s="53" t="s">
        <v>45</v>
      </c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4">
        <f>SUM(AK26:AK33)</f>
        <v>0</v>
      </c>
      <c r="AL35" s="51"/>
      <c r="AM35" s="51"/>
      <c r="AN35" s="51"/>
      <c r="AO35" s="55"/>
      <c r="AP35" s="49"/>
      <c r="AQ35" s="49"/>
      <c r="AR35" s="41"/>
      <c r="BE35" s="35"/>
    </row>
    <row r="36" spans="1:57" s="2" customFormat="1" ht="6.95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1"/>
      <c r="BE36" s="35"/>
    </row>
    <row r="37" spans="1:57" s="2" customFormat="1" ht="14.4" customHeight="1">
      <c r="A37" s="35"/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41"/>
      <c r="BE37" s="35"/>
    </row>
    <row r="38" spans="2:44" s="1" customFormat="1" ht="14.4" customHeight="1"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7"/>
    </row>
    <row r="39" spans="2:44" s="1" customFormat="1" ht="14.4" customHeight="1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7"/>
    </row>
    <row r="40" spans="2:44" s="1" customFormat="1" ht="14.4" customHeight="1"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7"/>
    </row>
    <row r="41" spans="2:44" s="1" customFormat="1" ht="14.4" customHeight="1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7"/>
    </row>
    <row r="42" spans="2:44" s="1" customFormat="1" ht="14.4" customHeight="1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7"/>
    </row>
    <row r="43" spans="2:44" s="1" customFormat="1" ht="14.4" customHeight="1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7"/>
    </row>
    <row r="44" spans="2:44" s="1" customFormat="1" ht="14.4" customHeigh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7"/>
    </row>
    <row r="45" spans="2:44" s="1" customFormat="1" ht="14.4" customHeight="1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7"/>
    </row>
    <row r="46" spans="2:44" s="1" customFormat="1" ht="14.4" customHeight="1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7"/>
    </row>
    <row r="47" spans="2:44" s="1" customFormat="1" ht="14.4" customHeight="1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7"/>
    </row>
    <row r="48" spans="2:44" s="1" customFormat="1" ht="14.4" customHeight="1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7"/>
    </row>
    <row r="49" spans="2:44" s="2" customFormat="1" ht="14.4" customHeight="1">
      <c r="B49" s="56"/>
      <c r="C49" s="57"/>
      <c r="D49" s="58" t="s">
        <v>46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8" t="s">
        <v>47</v>
      </c>
      <c r="AI49" s="59"/>
      <c r="AJ49" s="59"/>
      <c r="AK49" s="59"/>
      <c r="AL49" s="59"/>
      <c r="AM49" s="59"/>
      <c r="AN49" s="59"/>
      <c r="AO49" s="59"/>
      <c r="AP49" s="57"/>
      <c r="AQ49" s="57"/>
      <c r="AR49" s="60"/>
    </row>
    <row r="50" spans="2:44" ht="12"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7"/>
    </row>
    <row r="51" spans="2:44" ht="12"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7"/>
    </row>
    <row r="52" spans="2:44" ht="12"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7"/>
    </row>
    <row r="53" spans="2:44" ht="12"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7"/>
    </row>
    <row r="54" spans="2:44" ht="12"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7"/>
    </row>
    <row r="55" spans="2:44" ht="12"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7"/>
    </row>
    <row r="56" spans="2:44" ht="12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7"/>
    </row>
    <row r="57" spans="2:44" ht="12"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7"/>
    </row>
    <row r="58" spans="2:44" ht="12"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7"/>
    </row>
    <row r="59" spans="2:44" ht="12"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7"/>
    </row>
    <row r="60" spans="1:57" s="2" customFormat="1" ht="12">
      <c r="A60" s="35"/>
      <c r="B60" s="36"/>
      <c r="C60" s="37"/>
      <c r="D60" s="61" t="s">
        <v>48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61" t="s">
        <v>49</v>
      </c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61" t="s">
        <v>48</v>
      </c>
      <c r="AI60" s="39"/>
      <c r="AJ60" s="39"/>
      <c r="AK60" s="39"/>
      <c r="AL60" s="39"/>
      <c r="AM60" s="61" t="s">
        <v>49</v>
      </c>
      <c r="AN60" s="39"/>
      <c r="AO60" s="39"/>
      <c r="AP60" s="37"/>
      <c r="AQ60" s="37"/>
      <c r="AR60" s="41"/>
      <c r="BE60" s="35"/>
    </row>
    <row r="61" spans="2:44" ht="12"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7"/>
    </row>
    <row r="62" spans="2:44" ht="12"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7"/>
    </row>
    <row r="63" spans="2:44" ht="12"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7"/>
    </row>
    <row r="64" spans="1:57" s="2" customFormat="1" ht="12">
      <c r="A64" s="35"/>
      <c r="B64" s="36"/>
      <c r="C64" s="37"/>
      <c r="D64" s="58" t="s">
        <v>50</v>
      </c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58" t="s">
        <v>51</v>
      </c>
      <c r="AI64" s="62"/>
      <c r="AJ64" s="62"/>
      <c r="AK64" s="62"/>
      <c r="AL64" s="62"/>
      <c r="AM64" s="62"/>
      <c r="AN64" s="62"/>
      <c r="AO64" s="62"/>
      <c r="AP64" s="37"/>
      <c r="AQ64" s="37"/>
      <c r="AR64" s="41"/>
      <c r="BE64" s="35"/>
    </row>
    <row r="65" spans="2:44" ht="12"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7"/>
    </row>
    <row r="66" spans="2:44" ht="12">
      <c r="B66" s="18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7"/>
    </row>
    <row r="67" spans="2:44" ht="12"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7"/>
    </row>
    <row r="68" spans="2:44" ht="12"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7"/>
    </row>
    <row r="69" spans="2:44" ht="12"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7"/>
    </row>
    <row r="70" spans="2:44" ht="12"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7"/>
    </row>
    <row r="71" spans="2:44" ht="12"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7"/>
    </row>
    <row r="72" spans="2:44" ht="12"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7"/>
    </row>
    <row r="73" spans="2:44" ht="12">
      <c r="B73" s="18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7"/>
    </row>
    <row r="74" spans="2:44" ht="12"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7"/>
    </row>
    <row r="75" spans="1:57" s="2" customFormat="1" ht="12">
      <c r="A75" s="35"/>
      <c r="B75" s="36"/>
      <c r="C75" s="37"/>
      <c r="D75" s="61" t="s">
        <v>48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61" t="s">
        <v>49</v>
      </c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61" t="s">
        <v>48</v>
      </c>
      <c r="AI75" s="39"/>
      <c r="AJ75" s="39"/>
      <c r="AK75" s="39"/>
      <c r="AL75" s="39"/>
      <c r="AM75" s="61" t="s">
        <v>49</v>
      </c>
      <c r="AN75" s="39"/>
      <c r="AO75" s="39"/>
      <c r="AP75" s="37"/>
      <c r="AQ75" s="37"/>
      <c r="AR75" s="41"/>
      <c r="BE75" s="35"/>
    </row>
    <row r="76" spans="1:57" s="2" customFormat="1" ht="12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41"/>
      <c r="BE76" s="35"/>
    </row>
    <row r="77" spans="1:57" s="2" customFormat="1" ht="6.95" customHeight="1">
      <c r="A77" s="35"/>
      <c r="B77" s="63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41"/>
      <c r="BE77" s="35"/>
    </row>
    <row r="81" spans="1:57" s="2" customFormat="1" ht="6.95" customHeight="1">
      <c r="A81" s="35"/>
      <c r="B81" s="65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41"/>
      <c r="BE81" s="35"/>
    </row>
    <row r="82" spans="1:57" s="2" customFormat="1" ht="24.95" customHeight="1">
      <c r="A82" s="35"/>
      <c r="B82" s="36"/>
      <c r="C82" s="20" t="s">
        <v>52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41"/>
      <c r="BE82" s="35"/>
    </row>
    <row r="83" spans="1:57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41"/>
      <c r="BE83" s="35"/>
    </row>
    <row r="84" spans="1:57" s="4" customFormat="1" ht="12" customHeight="1">
      <c r="A84" s="4"/>
      <c r="B84" s="67"/>
      <c r="C84" s="29" t="s">
        <v>13</v>
      </c>
      <c r="D84" s="68"/>
      <c r="E84" s="68"/>
      <c r="F84" s="68"/>
      <c r="G84" s="68"/>
      <c r="H84" s="68"/>
      <c r="I84" s="68"/>
      <c r="J84" s="68"/>
      <c r="K84" s="68"/>
      <c r="L84" s="68" t="str">
        <f>K5</f>
        <v>029</v>
      </c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8"/>
      <c r="AK84" s="68"/>
      <c r="AL84" s="68"/>
      <c r="AM84" s="68"/>
      <c r="AN84" s="68"/>
      <c r="AO84" s="68"/>
      <c r="AP84" s="68"/>
      <c r="AQ84" s="68"/>
      <c r="AR84" s="69"/>
      <c r="BE84" s="4"/>
    </row>
    <row r="85" spans="1:57" s="5" customFormat="1" ht="36.95" customHeight="1">
      <c r="A85" s="5"/>
      <c r="B85" s="70"/>
      <c r="C85" s="71" t="s">
        <v>16</v>
      </c>
      <c r="D85" s="72"/>
      <c r="E85" s="72"/>
      <c r="F85" s="72"/>
      <c r="G85" s="72"/>
      <c r="H85" s="72"/>
      <c r="I85" s="72"/>
      <c r="J85" s="72"/>
      <c r="K85" s="72"/>
      <c r="L85" s="73" t="str">
        <f>K6</f>
        <v xml:space="preserve"> Výpravní budova AN</v>
      </c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4"/>
      <c r="BE85" s="5"/>
    </row>
    <row r="86" spans="1:57" s="2" customFormat="1" ht="6.95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41"/>
      <c r="BE86" s="35"/>
    </row>
    <row r="87" spans="1:57" s="2" customFormat="1" ht="12" customHeight="1">
      <c r="A87" s="35"/>
      <c r="B87" s="36"/>
      <c r="C87" s="29" t="s">
        <v>20</v>
      </c>
      <c r="D87" s="37"/>
      <c r="E87" s="37"/>
      <c r="F87" s="37"/>
      <c r="G87" s="37"/>
      <c r="H87" s="37"/>
      <c r="I87" s="37"/>
      <c r="J87" s="37"/>
      <c r="K87" s="37"/>
      <c r="L87" s="75" t="str">
        <f>IF(K8="","",K8)</f>
        <v xml:space="preserve"> 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29" t="s">
        <v>22</v>
      </c>
      <c r="AJ87" s="37"/>
      <c r="AK87" s="37"/>
      <c r="AL87" s="37"/>
      <c r="AM87" s="76" t="str">
        <f>IF(AN8="","",AN8)</f>
        <v>3. 5. 2023</v>
      </c>
      <c r="AN87" s="76"/>
      <c r="AO87" s="37"/>
      <c r="AP87" s="37"/>
      <c r="AQ87" s="37"/>
      <c r="AR87" s="41"/>
      <c r="BE87" s="35"/>
    </row>
    <row r="88" spans="1:57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41"/>
      <c r="BE88" s="35"/>
    </row>
    <row r="89" spans="1:57" s="2" customFormat="1" ht="15.15" customHeight="1">
      <c r="A89" s="35"/>
      <c r="B89" s="36"/>
      <c r="C89" s="29" t="s">
        <v>24</v>
      </c>
      <c r="D89" s="37"/>
      <c r="E89" s="37"/>
      <c r="F89" s="37"/>
      <c r="G89" s="37"/>
      <c r="H89" s="37"/>
      <c r="I89" s="37"/>
      <c r="J89" s="37"/>
      <c r="K89" s="37"/>
      <c r="L89" s="68" t="str">
        <f>IF(E11="","",E11)</f>
        <v xml:space="preserve"> 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29" t="s">
        <v>29</v>
      </c>
      <c r="AJ89" s="37"/>
      <c r="AK89" s="37"/>
      <c r="AL89" s="37"/>
      <c r="AM89" s="77" t="str">
        <f>IF(E17="","",E17)</f>
        <v xml:space="preserve"> </v>
      </c>
      <c r="AN89" s="68"/>
      <c r="AO89" s="68"/>
      <c r="AP89" s="68"/>
      <c r="AQ89" s="37"/>
      <c r="AR89" s="41"/>
      <c r="AS89" s="78" t="s">
        <v>53</v>
      </c>
      <c r="AT89" s="79"/>
      <c r="AU89" s="80"/>
      <c r="AV89" s="80"/>
      <c r="AW89" s="80"/>
      <c r="AX89" s="80"/>
      <c r="AY89" s="80"/>
      <c r="AZ89" s="80"/>
      <c r="BA89" s="80"/>
      <c r="BB89" s="80"/>
      <c r="BC89" s="80"/>
      <c r="BD89" s="81"/>
      <c r="BE89" s="35"/>
    </row>
    <row r="90" spans="1:57" s="2" customFormat="1" ht="15.15" customHeight="1">
      <c r="A90" s="35"/>
      <c r="B90" s="36"/>
      <c r="C90" s="29" t="s">
        <v>27</v>
      </c>
      <c r="D90" s="37"/>
      <c r="E90" s="37"/>
      <c r="F90" s="37"/>
      <c r="G90" s="37"/>
      <c r="H90" s="37"/>
      <c r="I90" s="37"/>
      <c r="J90" s="37"/>
      <c r="K90" s="37"/>
      <c r="L90" s="68" t="str">
        <f>IF(E14="Vyplň údaj","",E14)</f>
        <v/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29" t="s">
        <v>31</v>
      </c>
      <c r="AJ90" s="37"/>
      <c r="AK90" s="37"/>
      <c r="AL90" s="37"/>
      <c r="AM90" s="77" t="str">
        <f>IF(E20="","",E20)</f>
        <v xml:space="preserve"> </v>
      </c>
      <c r="AN90" s="68"/>
      <c r="AO90" s="68"/>
      <c r="AP90" s="68"/>
      <c r="AQ90" s="37"/>
      <c r="AR90" s="41"/>
      <c r="AS90" s="82"/>
      <c r="AT90" s="83"/>
      <c r="AU90" s="84"/>
      <c r="AV90" s="84"/>
      <c r="AW90" s="84"/>
      <c r="AX90" s="84"/>
      <c r="AY90" s="84"/>
      <c r="AZ90" s="84"/>
      <c r="BA90" s="84"/>
      <c r="BB90" s="84"/>
      <c r="BC90" s="84"/>
      <c r="BD90" s="85"/>
      <c r="BE90" s="35"/>
    </row>
    <row r="91" spans="1:57" s="2" customFormat="1" ht="10.8" customHeight="1">
      <c r="A91" s="35"/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41"/>
      <c r="AS91" s="86"/>
      <c r="AT91" s="87"/>
      <c r="AU91" s="88"/>
      <c r="AV91" s="88"/>
      <c r="AW91" s="88"/>
      <c r="AX91" s="88"/>
      <c r="AY91" s="88"/>
      <c r="AZ91" s="88"/>
      <c r="BA91" s="88"/>
      <c r="BB91" s="88"/>
      <c r="BC91" s="88"/>
      <c r="BD91" s="89"/>
      <c r="BE91" s="35"/>
    </row>
    <row r="92" spans="1:57" s="2" customFormat="1" ht="29.25" customHeight="1">
      <c r="A92" s="35"/>
      <c r="B92" s="36"/>
      <c r="C92" s="90" t="s">
        <v>54</v>
      </c>
      <c r="D92" s="91"/>
      <c r="E92" s="91"/>
      <c r="F92" s="91"/>
      <c r="G92" s="91"/>
      <c r="H92" s="92"/>
      <c r="I92" s="93" t="s">
        <v>55</v>
      </c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1"/>
      <c r="AC92" s="91"/>
      <c r="AD92" s="91"/>
      <c r="AE92" s="91"/>
      <c r="AF92" s="91"/>
      <c r="AG92" s="94" t="s">
        <v>56</v>
      </c>
      <c r="AH92" s="91"/>
      <c r="AI92" s="91"/>
      <c r="AJ92" s="91"/>
      <c r="AK92" s="91"/>
      <c r="AL92" s="91"/>
      <c r="AM92" s="91"/>
      <c r="AN92" s="93" t="s">
        <v>57</v>
      </c>
      <c r="AO92" s="91"/>
      <c r="AP92" s="95"/>
      <c r="AQ92" s="96" t="s">
        <v>58</v>
      </c>
      <c r="AR92" s="41"/>
      <c r="AS92" s="97" t="s">
        <v>59</v>
      </c>
      <c r="AT92" s="98" t="s">
        <v>60</v>
      </c>
      <c r="AU92" s="98" t="s">
        <v>61</v>
      </c>
      <c r="AV92" s="98" t="s">
        <v>62</v>
      </c>
      <c r="AW92" s="98" t="s">
        <v>63</v>
      </c>
      <c r="AX92" s="98" t="s">
        <v>64</v>
      </c>
      <c r="AY92" s="98" t="s">
        <v>65</v>
      </c>
      <c r="AZ92" s="98" t="s">
        <v>66</v>
      </c>
      <c r="BA92" s="98" t="s">
        <v>67</v>
      </c>
      <c r="BB92" s="98" t="s">
        <v>68</v>
      </c>
      <c r="BC92" s="98" t="s">
        <v>69</v>
      </c>
      <c r="BD92" s="99" t="s">
        <v>70</v>
      </c>
      <c r="BE92" s="35"/>
    </row>
    <row r="93" spans="1:57" s="2" customFormat="1" ht="10.8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41"/>
      <c r="AS93" s="100"/>
      <c r="AT93" s="101"/>
      <c r="AU93" s="101"/>
      <c r="AV93" s="101"/>
      <c r="AW93" s="101"/>
      <c r="AX93" s="101"/>
      <c r="AY93" s="101"/>
      <c r="AZ93" s="101"/>
      <c r="BA93" s="101"/>
      <c r="BB93" s="101"/>
      <c r="BC93" s="101"/>
      <c r="BD93" s="102"/>
      <c r="BE93" s="35"/>
    </row>
    <row r="94" spans="1:90" s="6" customFormat="1" ht="32.4" customHeight="1">
      <c r="A94" s="6"/>
      <c r="B94" s="103"/>
      <c r="C94" s="104" t="s">
        <v>71</v>
      </c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  <c r="AA94" s="105"/>
      <c r="AB94" s="105"/>
      <c r="AC94" s="105"/>
      <c r="AD94" s="105"/>
      <c r="AE94" s="105"/>
      <c r="AF94" s="105"/>
      <c r="AG94" s="106">
        <f>ROUND(SUM(AG95:AG96),2)</f>
        <v>0</v>
      </c>
      <c r="AH94" s="106"/>
      <c r="AI94" s="106"/>
      <c r="AJ94" s="106"/>
      <c r="AK94" s="106"/>
      <c r="AL94" s="106"/>
      <c r="AM94" s="106"/>
      <c r="AN94" s="107">
        <f>SUM(AG94,AT94)</f>
        <v>0</v>
      </c>
      <c r="AO94" s="107"/>
      <c r="AP94" s="107"/>
      <c r="AQ94" s="108" t="s">
        <v>1</v>
      </c>
      <c r="AR94" s="109"/>
      <c r="AS94" s="110">
        <f>ROUND(SUM(AS95:AS96),2)</f>
        <v>0</v>
      </c>
      <c r="AT94" s="111">
        <f>ROUND(SUM(AV94:AW94),2)</f>
        <v>0</v>
      </c>
      <c r="AU94" s="112">
        <f>ROUND(SUM(AU95:AU96),5)</f>
        <v>0</v>
      </c>
      <c r="AV94" s="111">
        <f>ROUND(AZ94*L29,2)</f>
        <v>0</v>
      </c>
      <c r="AW94" s="111">
        <f>ROUND(BA94*L30,2)</f>
        <v>0</v>
      </c>
      <c r="AX94" s="111">
        <f>ROUND(BB94*L29,2)</f>
        <v>0</v>
      </c>
      <c r="AY94" s="111">
        <f>ROUND(BC94*L30,2)</f>
        <v>0</v>
      </c>
      <c r="AZ94" s="111">
        <f>ROUND(SUM(AZ95:AZ96),2)</f>
        <v>0</v>
      </c>
      <c r="BA94" s="111">
        <f>ROUND(SUM(BA95:BA96),2)</f>
        <v>0</v>
      </c>
      <c r="BB94" s="111">
        <f>ROUND(SUM(BB95:BB96),2)</f>
        <v>0</v>
      </c>
      <c r="BC94" s="111">
        <f>ROUND(SUM(BC95:BC96),2)</f>
        <v>0</v>
      </c>
      <c r="BD94" s="113">
        <f>ROUND(SUM(BD95:BD96),2)</f>
        <v>0</v>
      </c>
      <c r="BE94" s="6"/>
      <c r="BS94" s="114" t="s">
        <v>72</v>
      </c>
      <c r="BT94" s="114" t="s">
        <v>73</v>
      </c>
      <c r="BU94" s="115" t="s">
        <v>74</v>
      </c>
      <c r="BV94" s="114" t="s">
        <v>75</v>
      </c>
      <c r="BW94" s="114" t="s">
        <v>5</v>
      </c>
      <c r="BX94" s="114" t="s">
        <v>76</v>
      </c>
      <c r="CL94" s="114" t="s">
        <v>1</v>
      </c>
    </row>
    <row r="95" spans="1:91" s="7" customFormat="1" ht="16.5" customHeight="1">
      <c r="A95" s="116" t="s">
        <v>77</v>
      </c>
      <c r="B95" s="117"/>
      <c r="C95" s="118"/>
      <c r="D95" s="119" t="s">
        <v>78</v>
      </c>
      <c r="E95" s="119"/>
      <c r="F95" s="119"/>
      <c r="G95" s="119"/>
      <c r="H95" s="119"/>
      <c r="I95" s="120"/>
      <c r="J95" s="119" t="s">
        <v>79</v>
      </c>
      <c r="K95" s="119"/>
      <c r="L95" s="119"/>
      <c r="M95" s="119"/>
      <c r="N95" s="119"/>
      <c r="O95" s="119"/>
      <c r="P95" s="119"/>
      <c r="Q95" s="119"/>
      <c r="R95" s="119"/>
      <c r="S95" s="119"/>
      <c r="T95" s="119"/>
      <c r="U95" s="119"/>
      <c r="V95" s="119"/>
      <c r="W95" s="119"/>
      <c r="X95" s="119"/>
      <c r="Y95" s="119"/>
      <c r="Z95" s="119"/>
      <c r="AA95" s="119"/>
      <c r="AB95" s="119"/>
      <c r="AC95" s="119"/>
      <c r="AD95" s="119"/>
      <c r="AE95" s="119"/>
      <c r="AF95" s="119"/>
      <c r="AG95" s="121">
        <f>'0292 - Výpravní budova AN...'!J30</f>
        <v>0</v>
      </c>
      <c r="AH95" s="120"/>
      <c r="AI95" s="120"/>
      <c r="AJ95" s="120"/>
      <c r="AK95" s="120"/>
      <c r="AL95" s="120"/>
      <c r="AM95" s="120"/>
      <c r="AN95" s="121">
        <f>SUM(AG95,AT95)</f>
        <v>0</v>
      </c>
      <c r="AO95" s="120"/>
      <c r="AP95" s="120"/>
      <c r="AQ95" s="122" t="s">
        <v>80</v>
      </c>
      <c r="AR95" s="123"/>
      <c r="AS95" s="124">
        <v>0</v>
      </c>
      <c r="AT95" s="125">
        <f>ROUND(SUM(AV95:AW95),2)</f>
        <v>0</v>
      </c>
      <c r="AU95" s="126">
        <f>'0292 - Výpravní budova AN...'!P138</f>
        <v>0</v>
      </c>
      <c r="AV95" s="125">
        <f>'0292 - Výpravní budova AN...'!J33</f>
        <v>0</v>
      </c>
      <c r="AW95" s="125">
        <f>'0292 - Výpravní budova AN...'!J34</f>
        <v>0</v>
      </c>
      <c r="AX95" s="125">
        <f>'0292 - Výpravní budova AN...'!J35</f>
        <v>0</v>
      </c>
      <c r="AY95" s="125">
        <f>'0292 - Výpravní budova AN...'!J36</f>
        <v>0</v>
      </c>
      <c r="AZ95" s="125">
        <f>'0292 - Výpravní budova AN...'!F33</f>
        <v>0</v>
      </c>
      <c r="BA95" s="125">
        <f>'0292 - Výpravní budova AN...'!F34</f>
        <v>0</v>
      </c>
      <c r="BB95" s="125">
        <f>'0292 - Výpravní budova AN...'!F35</f>
        <v>0</v>
      </c>
      <c r="BC95" s="125">
        <f>'0292 - Výpravní budova AN...'!F36</f>
        <v>0</v>
      </c>
      <c r="BD95" s="127">
        <f>'0292 - Výpravní budova AN...'!F37</f>
        <v>0</v>
      </c>
      <c r="BE95" s="7"/>
      <c r="BT95" s="128" t="s">
        <v>81</v>
      </c>
      <c r="BV95" s="128" t="s">
        <v>75</v>
      </c>
      <c r="BW95" s="128" t="s">
        <v>82</v>
      </c>
      <c r="BX95" s="128" t="s">
        <v>5</v>
      </c>
      <c r="CL95" s="128" t="s">
        <v>1</v>
      </c>
      <c r="CM95" s="128" t="s">
        <v>83</v>
      </c>
    </row>
    <row r="96" spans="1:91" s="7" customFormat="1" ht="16.5" customHeight="1">
      <c r="A96" s="116" t="s">
        <v>77</v>
      </c>
      <c r="B96" s="117"/>
      <c r="C96" s="118"/>
      <c r="D96" s="119" t="s">
        <v>84</v>
      </c>
      <c r="E96" s="119"/>
      <c r="F96" s="119"/>
      <c r="G96" s="119"/>
      <c r="H96" s="119"/>
      <c r="I96" s="120"/>
      <c r="J96" s="119" t="s">
        <v>85</v>
      </c>
      <c r="K96" s="119"/>
      <c r="L96" s="119"/>
      <c r="M96" s="119"/>
      <c r="N96" s="119"/>
      <c r="O96" s="119"/>
      <c r="P96" s="119"/>
      <c r="Q96" s="119"/>
      <c r="R96" s="119"/>
      <c r="S96" s="119"/>
      <c r="T96" s="119"/>
      <c r="U96" s="119"/>
      <c r="V96" s="119"/>
      <c r="W96" s="119"/>
      <c r="X96" s="119"/>
      <c r="Y96" s="119"/>
      <c r="Z96" s="119"/>
      <c r="AA96" s="119"/>
      <c r="AB96" s="119"/>
      <c r="AC96" s="119"/>
      <c r="AD96" s="119"/>
      <c r="AE96" s="119"/>
      <c r="AF96" s="119"/>
      <c r="AG96" s="121">
        <f>'0291 - Výpravní budova AN...'!J30</f>
        <v>0</v>
      </c>
      <c r="AH96" s="120"/>
      <c r="AI96" s="120"/>
      <c r="AJ96" s="120"/>
      <c r="AK96" s="120"/>
      <c r="AL96" s="120"/>
      <c r="AM96" s="120"/>
      <c r="AN96" s="121">
        <f>SUM(AG96,AT96)</f>
        <v>0</v>
      </c>
      <c r="AO96" s="120"/>
      <c r="AP96" s="120"/>
      <c r="AQ96" s="122" t="s">
        <v>80</v>
      </c>
      <c r="AR96" s="123"/>
      <c r="AS96" s="129">
        <v>0</v>
      </c>
      <c r="AT96" s="130">
        <f>ROUND(SUM(AV96:AW96),2)</f>
        <v>0</v>
      </c>
      <c r="AU96" s="131">
        <f>'0291 - Výpravní budova AN...'!P131</f>
        <v>0</v>
      </c>
      <c r="AV96" s="130">
        <f>'0291 - Výpravní budova AN...'!J33</f>
        <v>0</v>
      </c>
      <c r="AW96" s="130">
        <f>'0291 - Výpravní budova AN...'!J34</f>
        <v>0</v>
      </c>
      <c r="AX96" s="130">
        <f>'0291 - Výpravní budova AN...'!J35</f>
        <v>0</v>
      </c>
      <c r="AY96" s="130">
        <f>'0291 - Výpravní budova AN...'!J36</f>
        <v>0</v>
      </c>
      <c r="AZ96" s="130">
        <f>'0291 - Výpravní budova AN...'!F33</f>
        <v>0</v>
      </c>
      <c r="BA96" s="130">
        <f>'0291 - Výpravní budova AN...'!F34</f>
        <v>0</v>
      </c>
      <c r="BB96" s="130">
        <f>'0291 - Výpravní budova AN...'!F35</f>
        <v>0</v>
      </c>
      <c r="BC96" s="130">
        <f>'0291 - Výpravní budova AN...'!F36</f>
        <v>0</v>
      </c>
      <c r="BD96" s="132">
        <f>'0291 - Výpravní budova AN...'!F37</f>
        <v>0</v>
      </c>
      <c r="BE96" s="7"/>
      <c r="BT96" s="128" t="s">
        <v>81</v>
      </c>
      <c r="BV96" s="128" t="s">
        <v>75</v>
      </c>
      <c r="BW96" s="128" t="s">
        <v>86</v>
      </c>
      <c r="BX96" s="128" t="s">
        <v>5</v>
      </c>
      <c r="CL96" s="128" t="s">
        <v>1</v>
      </c>
      <c r="CM96" s="128" t="s">
        <v>83</v>
      </c>
    </row>
    <row r="97" spans="1:57" s="2" customFormat="1" ht="30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  <c r="AN97" s="37"/>
      <c r="AO97" s="37"/>
      <c r="AP97" s="37"/>
      <c r="AQ97" s="37"/>
      <c r="AR97" s="41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</row>
    <row r="98" spans="1:57" s="2" customFormat="1" ht="6.95" customHeight="1">
      <c r="A98" s="35"/>
      <c r="B98" s="63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  <c r="AC98" s="64"/>
      <c r="AD98" s="64"/>
      <c r="AE98" s="64"/>
      <c r="AF98" s="64"/>
      <c r="AG98" s="64"/>
      <c r="AH98" s="64"/>
      <c r="AI98" s="64"/>
      <c r="AJ98" s="64"/>
      <c r="AK98" s="64"/>
      <c r="AL98" s="64"/>
      <c r="AM98" s="64"/>
      <c r="AN98" s="64"/>
      <c r="AO98" s="64"/>
      <c r="AP98" s="64"/>
      <c r="AQ98" s="64"/>
      <c r="AR98" s="41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</row>
  </sheetData>
  <sheetProtection password="CC35" sheet="1" objects="1" scenarios="1" formatColumns="0" formatRows="0"/>
  <mergeCells count="46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N96:AP96"/>
    <mergeCell ref="AG96:AM96"/>
    <mergeCell ref="D96:H96"/>
    <mergeCell ref="J96:AF96"/>
    <mergeCell ref="AG94:AM94"/>
    <mergeCell ref="AN94:AP94"/>
    <mergeCell ref="AR2:BE2"/>
  </mergeCells>
  <hyperlinks>
    <hyperlink ref="A95" location="'0292 - Výpravní budova AN...'!C2" display="/"/>
    <hyperlink ref="A96" location="'0291 - Výpravní budova AN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2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82</v>
      </c>
    </row>
    <row r="3" spans="2:46" s="1" customFormat="1" ht="6.95" customHeight="1">
      <c r="B3" s="133"/>
      <c r="C3" s="134"/>
      <c r="D3" s="134"/>
      <c r="E3" s="134"/>
      <c r="F3" s="134"/>
      <c r="G3" s="134"/>
      <c r="H3" s="134"/>
      <c r="I3" s="134"/>
      <c r="J3" s="134"/>
      <c r="K3" s="134"/>
      <c r="L3" s="17"/>
      <c r="AT3" s="14" t="s">
        <v>83</v>
      </c>
    </row>
    <row r="4" spans="2:46" s="1" customFormat="1" ht="24.95" customHeight="1">
      <c r="B4" s="17"/>
      <c r="D4" s="135" t="s">
        <v>87</v>
      </c>
      <c r="L4" s="17"/>
      <c r="M4" s="136" t="s">
        <v>10</v>
      </c>
      <c r="AT4" s="14" t="s">
        <v>4</v>
      </c>
    </row>
    <row r="5" spans="2:12" s="1" customFormat="1" ht="6.95" customHeight="1">
      <c r="B5" s="17"/>
      <c r="L5" s="17"/>
    </row>
    <row r="6" spans="2:12" s="1" customFormat="1" ht="12" customHeight="1">
      <c r="B6" s="17"/>
      <c r="D6" s="137" t="s">
        <v>16</v>
      </c>
      <c r="L6" s="17"/>
    </row>
    <row r="7" spans="2:12" s="1" customFormat="1" ht="16.5" customHeight="1">
      <c r="B7" s="17"/>
      <c r="E7" s="138" t="str">
        <f>'Rekapitulace stavby'!K6</f>
        <v xml:space="preserve"> Výpravní budova AN</v>
      </c>
      <c r="F7" s="137"/>
      <c r="G7" s="137"/>
      <c r="H7" s="137"/>
      <c r="L7" s="17"/>
    </row>
    <row r="8" spans="1:31" s="2" customFormat="1" ht="12" customHeight="1">
      <c r="A8" s="35"/>
      <c r="B8" s="41"/>
      <c r="C8" s="35"/>
      <c r="D8" s="137" t="s">
        <v>88</v>
      </c>
      <c r="E8" s="35"/>
      <c r="F8" s="35"/>
      <c r="G8" s="35"/>
      <c r="H8" s="35"/>
      <c r="I8" s="35"/>
      <c r="J8" s="35"/>
      <c r="K8" s="35"/>
      <c r="L8" s="60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1"/>
      <c r="C9" s="35"/>
      <c r="D9" s="35"/>
      <c r="E9" s="139" t="s">
        <v>89</v>
      </c>
      <c r="F9" s="35"/>
      <c r="G9" s="35"/>
      <c r="H9" s="35"/>
      <c r="I9" s="35"/>
      <c r="J9" s="35"/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1"/>
      <c r="C10" s="35"/>
      <c r="D10" s="35"/>
      <c r="E10" s="35"/>
      <c r="F10" s="35"/>
      <c r="G10" s="35"/>
      <c r="H10" s="35"/>
      <c r="I10" s="35"/>
      <c r="J10" s="35"/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1"/>
      <c r="C11" s="35"/>
      <c r="D11" s="137" t="s">
        <v>18</v>
      </c>
      <c r="E11" s="35"/>
      <c r="F11" s="140" t="s">
        <v>1</v>
      </c>
      <c r="G11" s="35"/>
      <c r="H11" s="35"/>
      <c r="I11" s="137" t="s">
        <v>19</v>
      </c>
      <c r="J11" s="140" t="s">
        <v>1</v>
      </c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1"/>
      <c r="C12" s="35"/>
      <c r="D12" s="137" t="s">
        <v>20</v>
      </c>
      <c r="E12" s="35"/>
      <c r="F12" s="140" t="s">
        <v>21</v>
      </c>
      <c r="G12" s="35"/>
      <c r="H12" s="35"/>
      <c r="I12" s="137" t="s">
        <v>22</v>
      </c>
      <c r="J12" s="141" t="str">
        <f>'Rekapitulace stavby'!AN8</f>
        <v>3. 5. 2023</v>
      </c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35"/>
      <c r="J13" s="35"/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1"/>
      <c r="C14" s="35"/>
      <c r="D14" s="137" t="s">
        <v>24</v>
      </c>
      <c r="E14" s="35"/>
      <c r="F14" s="35"/>
      <c r="G14" s="35"/>
      <c r="H14" s="35"/>
      <c r="I14" s="137" t="s">
        <v>25</v>
      </c>
      <c r="J14" s="140" t="str">
        <f>IF('Rekapitulace stavby'!AN10="","",'Rekapitulace stavby'!AN10)</f>
        <v/>
      </c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1"/>
      <c r="C15" s="35"/>
      <c r="D15" s="35"/>
      <c r="E15" s="140" t="str">
        <f>IF('Rekapitulace stavby'!E11="","",'Rekapitulace stavby'!E11)</f>
        <v xml:space="preserve"> </v>
      </c>
      <c r="F15" s="35"/>
      <c r="G15" s="35"/>
      <c r="H15" s="35"/>
      <c r="I15" s="137" t="s">
        <v>26</v>
      </c>
      <c r="J15" s="140" t="str">
        <f>IF('Rekapitulace stavby'!AN11="","",'Rekapitulace stavby'!AN11)</f>
        <v/>
      </c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1"/>
      <c r="C16" s="35"/>
      <c r="D16" s="35"/>
      <c r="E16" s="35"/>
      <c r="F16" s="35"/>
      <c r="G16" s="35"/>
      <c r="H16" s="35"/>
      <c r="I16" s="35"/>
      <c r="J16" s="35"/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1"/>
      <c r="C17" s="35"/>
      <c r="D17" s="137" t="s">
        <v>27</v>
      </c>
      <c r="E17" s="35"/>
      <c r="F17" s="35"/>
      <c r="G17" s="35"/>
      <c r="H17" s="35"/>
      <c r="I17" s="137" t="s">
        <v>25</v>
      </c>
      <c r="J17" s="30" t="str">
        <f>'Rekapitulace stavby'!AN13</f>
        <v>Vyplň údaj</v>
      </c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1"/>
      <c r="C18" s="35"/>
      <c r="D18" s="35"/>
      <c r="E18" s="30" t="str">
        <f>'Rekapitulace stavby'!E14</f>
        <v>Vyplň údaj</v>
      </c>
      <c r="F18" s="140"/>
      <c r="G18" s="140"/>
      <c r="H18" s="140"/>
      <c r="I18" s="137" t="s">
        <v>26</v>
      </c>
      <c r="J18" s="30" t="str">
        <f>'Rekapitulace stavby'!AN14</f>
        <v>Vyplň údaj</v>
      </c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1"/>
      <c r="C19" s="35"/>
      <c r="D19" s="35"/>
      <c r="E19" s="35"/>
      <c r="F19" s="35"/>
      <c r="G19" s="35"/>
      <c r="H19" s="35"/>
      <c r="I19" s="35"/>
      <c r="J19" s="35"/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1"/>
      <c r="C20" s="35"/>
      <c r="D20" s="137" t="s">
        <v>29</v>
      </c>
      <c r="E20" s="35"/>
      <c r="F20" s="35"/>
      <c r="G20" s="35"/>
      <c r="H20" s="35"/>
      <c r="I20" s="137" t="s">
        <v>25</v>
      </c>
      <c r="J20" s="140" t="str">
        <f>IF('Rekapitulace stavby'!AN16="","",'Rekapitulace stavby'!AN16)</f>
        <v/>
      </c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1"/>
      <c r="C21" s="35"/>
      <c r="D21" s="35"/>
      <c r="E21" s="140" t="str">
        <f>IF('Rekapitulace stavby'!E17="","",'Rekapitulace stavby'!E17)</f>
        <v xml:space="preserve"> </v>
      </c>
      <c r="F21" s="35"/>
      <c r="G21" s="35"/>
      <c r="H21" s="35"/>
      <c r="I21" s="137" t="s">
        <v>26</v>
      </c>
      <c r="J21" s="140" t="str">
        <f>IF('Rekapitulace stavby'!AN17="","",'Rekapitulace stavby'!AN17)</f>
        <v/>
      </c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1"/>
      <c r="C22" s="35"/>
      <c r="D22" s="35"/>
      <c r="E22" s="35"/>
      <c r="F22" s="35"/>
      <c r="G22" s="35"/>
      <c r="H22" s="35"/>
      <c r="I22" s="35"/>
      <c r="J22" s="35"/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1"/>
      <c r="C23" s="35"/>
      <c r="D23" s="137" t="s">
        <v>31</v>
      </c>
      <c r="E23" s="35"/>
      <c r="F23" s="35"/>
      <c r="G23" s="35"/>
      <c r="H23" s="35"/>
      <c r="I23" s="137" t="s">
        <v>25</v>
      </c>
      <c r="J23" s="140" t="str">
        <f>IF('Rekapitulace stavby'!AN19="","",'Rekapitulace stavby'!AN19)</f>
        <v/>
      </c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1"/>
      <c r="C24" s="35"/>
      <c r="D24" s="35"/>
      <c r="E24" s="140" t="str">
        <f>IF('Rekapitulace stavby'!E20="","",'Rekapitulace stavby'!E20)</f>
        <v xml:space="preserve"> </v>
      </c>
      <c r="F24" s="35"/>
      <c r="G24" s="35"/>
      <c r="H24" s="35"/>
      <c r="I24" s="137" t="s">
        <v>26</v>
      </c>
      <c r="J24" s="140" t="str">
        <f>IF('Rekapitulace stavby'!AN20="","",'Rekapitulace stavby'!AN20)</f>
        <v/>
      </c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1"/>
      <c r="C25" s="35"/>
      <c r="D25" s="35"/>
      <c r="E25" s="35"/>
      <c r="F25" s="35"/>
      <c r="G25" s="35"/>
      <c r="H25" s="35"/>
      <c r="I25" s="35"/>
      <c r="J25" s="35"/>
      <c r="K25" s="35"/>
      <c r="L25" s="6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1"/>
      <c r="C26" s="35"/>
      <c r="D26" s="137" t="s">
        <v>32</v>
      </c>
      <c r="E26" s="35"/>
      <c r="F26" s="35"/>
      <c r="G26" s="35"/>
      <c r="H26" s="35"/>
      <c r="I26" s="35"/>
      <c r="J26" s="35"/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42"/>
      <c r="B27" s="143"/>
      <c r="C27" s="142"/>
      <c r="D27" s="142"/>
      <c r="E27" s="144" t="s">
        <v>1</v>
      </c>
      <c r="F27" s="144"/>
      <c r="G27" s="144"/>
      <c r="H27" s="144"/>
      <c r="I27" s="142"/>
      <c r="J27" s="142"/>
      <c r="K27" s="142"/>
      <c r="L27" s="145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</row>
    <row r="28" spans="1:31" s="2" customFormat="1" ht="6.95" customHeight="1">
      <c r="A28" s="35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1"/>
      <c r="C29" s="35"/>
      <c r="D29" s="146"/>
      <c r="E29" s="146"/>
      <c r="F29" s="146"/>
      <c r="G29" s="146"/>
      <c r="H29" s="146"/>
      <c r="I29" s="146"/>
      <c r="J29" s="146"/>
      <c r="K29" s="146"/>
      <c r="L29" s="6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4" customHeight="1">
      <c r="A30" s="35"/>
      <c r="B30" s="41"/>
      <c r="C30" s="35"/>
      <c r="D30" s="147" t="s">
        <v>33</v>
      </c>
      <c r="E30" s="35"/>
      <c r="F30" s="35"/>
      <c r="G30" s="35"/>
      <c r="H30" s="35"/>
      <c r="I30" s="35"/>
      <c r="J30" s="148">
        <f>ROUND(J138,2)</f>
        <v>0</v>
      </c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1"/>
      <c r="C31" s="35"/>
      <c r="D31" s="146"/>
      <c r="E31" s="146"/>
      <c r="F31" s="146"/>
      <c r="G31" s="146"/>
      <c r="H31" s="146"/>
      <c r="I31" s="146"/>
      <c r="J31" s="146"/>
      <c r="K31" s="146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41"/>
      <c r="C32" s="35"/>
      <c r="D32" s="35"/>
      <c r="E32" s="35"/>
      <c r="F32" s="149" t="s">
        <v>35</v>
      </c>
      <c r="G32" s="35"/>
      <c r="H32" s="35"/>
      <c r="I32" s="149" t="s">
        <v>34</v>
      </c>
      <c r="J32" s="149" t="s">
        <v>36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>
      <c r="A33" s="35"/>
      <c r="B33" s="41"/>
      <c r="C33" s="35"/>
      <c r="D33" s="150" t="s">
        <v>37</v>
      </c>
      <c r="E33" s="137" t="s">
        <v>38</v>
      </c>
      <c r="F33" s="151">
        <f>ROUND((SUM(BE138:BE223)),2)</f>
        <v>0</v>
      </c>
      <c r="G33" s="35"/>
      <c r="H33" s="35"/>
      <c r="I33" s="152">
        <v>0.21</v>
      </c>
      <c r="J33" s="151">
        <f>ROUND(((SUM(BE138:BE223))*I33),2)</f>
        <v>0</v>
      </c>
      <c r="K33" s="3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1"/>
      <c r="C34" s="35"/>
      <c r="D34" s="35"/>
      <c r="E34" s="137" t="s">
        <v>39</v>
      </c>
      <c r="F34" s="151">
        <f>ROUND((SUM(BF138:BF223)),2)</f>
        <v>0</v>
      </c>
      <c r="G34" s="35"/>
      <c r="H34" s="35"/>
      <c r="I34" s="152">
        <v>0.15</v>
      </c>
      <c r="J34" s="151">
        <f>ROUND(((SUM(BF138:BF223))*I34),2)</f>
        <v>0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 hidden="1">
      <c r="A35" s="35"/>
      <c r="B35" s="41"/>
      <c r="C35" s="35"/>
      <c r="D35" s="35"/>
      <c r="E35" s="137" t="s">
        <v>40</v>
      </c>
      <c r="F35" s="151">
        <f>ROUND((SUM(BG138:BG223)),2)</f>
        <v>0</v>
      </c>
      <c r="G35" s="35"/>
      <c r="H35" s="35"/>
      <c r="I35" s="152">
        <v>0.21</v>
      </c>
      <c r="J35" s="151">
        <f>0</f>
        <v>0</v>
      </c>
      <c r="K35" s="3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 hidden="1">
      <c r="A36" s="35"/>
      <c r="B36" s="41"/>
      <c r="C36" s="35"/>
      <c r="D36" s="35"/>
      <c r="E36" s="137" t="s">
        <v>41</v>
      </c>
      <c r="F36" s="151">
        <f>ROUND((SUM(BH138:BH223)),2)</f>
        <v>0</v>
      </c>
      <c r="G36" s="35"/>
      <c r="H36" s="35"/>
      <c r="I36" s="152">
        <v>0.15</v>
      </c>
      <c r="J36" s="151">
        <f>0</f>
        <v>0</v>
      </c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41"/>
      <c r="C37" s="35"/>
      <c r="D37" s="35"/>
      <c r="E37" s="137" t="s">
        <v>42</v>
      </c>
      <c r="F37" s="151">
        <f>ROUND((SUM(BI138:BI223)),2)</f>
        <v>0</v>
      </c>
      <c r="G37" s="35"/>
      <c r="H37" s="35"/>
      <c r="I37" s="152">
        <v>0</v>
      </c>
      <c r="J37" s="151">
        <f>0</f>
        <v>0</v>
      </c>
      <c r="K37" s="35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1"/>
      <c r="C38" s="35"/>
      <c r="D38" s="35"/>
      <c r="E38" s="35"/>
      <c r="F38" s="35"/>
      <c r="G38" s="35"/>
      <c r="H38" s="35"/>
      <c r="I38" s="35"/>
      <c r="J38" s="35"/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4" customHeight="1">
      <c r="A39" s="35"/>
      <c r="B39" s="41"/>
      <c r="C39" s="153"/>
      <c r="D39" s="154" t="s">
        <v>43</v>
      </c>
      <c r="E39" s="155"/>
      <c r="F39" s="155"/>
      <c r="G39" s="156" t="s">
        <v>44</v>
      </c>
      <c r="H39" s="157" t="s">
        <v>45</v>
      </c>
      <c r="I39" s="155"/>
      <c r="J39" s="158">
        <f>SUM(J30:J37)</f>
        <v>0</v>
      </c>
      <c r="K39" s="159"/>
      <c r="L39" s="6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6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" customHeight="1">
      <c r="B41" s="17"/>
      <c r="L41" s="17"/>
    </row>
    <row r="42" spans="2:12" s="1" customFormat="1" ht="14.4" customHeight="1">
      <c r="B42" s="17"/>
      <c r="L42" s="17"/>
    </row>
    <row r="43" spans="2:12" s="1" customFormat="1" ht="14.4" customHeight="1">
      <c r="B43" s="17"/>
      <c r="L43" s="17"/>
    </row>
    <row r="44" spans="2:12" s="1" customFormat="1" ht="14.4" customHeight="1">
      <c r="B44" s="17"/>
      <c r="L44" s="17"/>
    </row>
    <row r="45" spans="2:12" s="1" customFormat="1" ht="14.4" customHeight="1">
      <c r="B45" s="17"/>
      <c r="L45" s="17"/>
    </row>
    <row r="46" spans="2:12" s="1" customFormat="1" ht="14.4" customHeight="1">
      <c r="B46" s="17"/>
      <c r="L46" s="17"/>
    </row>
    <row r="47" spans="2:12" s="1" customFormat="1" ht="14.4" customHeight="1">
      <c r="B47" s="17"/>
      <c r="L47" s="17"/>
    </row>
    <row r="48" spans="2:12" s="1" customFormat="1" ht="14.4" customHeight="1">
      <c r="B48" s="17"/>
      <c r="L48" s="17"/>
    </row>
    <row r="49" spans="2:12" s="1" customFormat="1" ht="14.4" customHeight="1">
      <c r="B49" s="17"/>
      <c r="L49" s="17"/>
    </row>
    <row r="50" spans="2:12" s="2" customFormat="1" ht="14.4" customHeight="1">
      <c r="B50" s="60"/>
      <c r="D50" s="160" t="s">
        <v>46</v>
      </c>
      <c r="E50" s="161"/>
      <c r="F50" s="161"/>
      <c r="G50" s="160" t="s">
        <v>47</v>
      </c>
      <c r="H50" s="161"/>
      <c r="I50" s="161"/>
      <c r="J50" s="161"/>
      <c r="K50" s="161"/>
      <c r="L50" s="60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">
      <c r="A61" s="35"/>
      <c r="B61" s="41"/>
      <c r="C61" s="35"/>
      <c r="D61" s="162" t="s">
        <v>48</v>
      </c>
      <c r="E61" s="163"/>
      <c r="F61" s="164" t="s">
        <v>49</v>
      </c>
      <c r="G61" s="162" t="s">
        <v>48</v>
      </c>
      <c r="H61" s="163"/>
      <c r="I61" s="163"/>
      <c r="J61" s="165" t="s">
        <v>49</v>
      </c>
      <c r="K61" s="163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">
      <c r="A65" s="35"/>
      <c r="B65" s="41"/>
      <c r="C65" s="35"/>
      <c r="D65" s="160" t="s">
        <v>50</v>
      </c>
      <c r="E65" s="166"/>
      <c r="F65" s="166"/>
      <c r="G65" s="160" t="s">
        <v>51</v>
      </c>
      <c r="H65" s="166"/>
      <c r="I65" s="166"/>
      <c r="J65" s="166"/>
      <c r="K65" s="166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">
      <c r="A76" s="35"/>
      <c r="B76" s="41"/>
      <c r="C76" s="35"/>
      <c r="D76" s="162" t="s">
        <v>48</v>
      </c>
      <c r="E76" s="163"/>
      <c r="F76" s="164" t="s">
        <v>49</v>
      </c>
      <c r="G76" s="162" t="s">
        <v>48</v>
      </c>
      <c r="H76" s="163"/>
      <c r="I76" s="163"/>
      <c r="J76" s="165" t="s">
        <v>49</v>
      </c>
      <c r="K76" s="163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67"/>
      <c r="C77" s="168"/>
      <c r="D77" s="168"/>
      <c r="E77" s="168"/>
      <c r="F77" s="168"/>
      <c r="G77" s="168"/>
      <c r="H77" s="168"/>
      <c r="I77" s="168"/>
      <c r="J77" s="168"/>
      <c r="K77" s="168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69"/>
      <c r="C81" s="170"/>
      <c r="D81" s="170"/>
      <c r="E81" s="170"/>
      <c r="F81" s="170"/>
      <c r="G81" s="170"/>
      <c r="H81" s="170"/>
      <c r="I81" s="170"/>
      <c r="J81" s="170"/>
      <c r="K81" s="170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0" t="s">
        <v>90</v>
      </c>
      <c r="D82" s="37"/>
      <c r="E82" s="37"/>
      <c r="F82" s="37"/>
      <c r="G82" s="37"/>
      <c r="H82" s="37"/>
      <c r="I82" s="37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37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171" t="str">
        <f>E7</f>
        <v xml:space="preserve"> Výpravní budova AN</v>
      </c>
      <c r="F85" s="29"/>
      <c r="G85" s="29"/>
      <c r="H85" s="29"/>
      <c r="I85" s="37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29" t="s">
        <v>88</v>
      </c>
      <c r="D86" s="37"/>
      <c r="E86" s="37"/>
      <c r="F86" s="37"/>
      <c r="G86" s="37"/>
      <c r="H86" s="37"/>
      <c r="I86" s="37"/>
      <c r="J86" s="37"/>
      <c r="K86" s="37"/>
      <c r="L86" s="60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73" t="str">
        <f>E9</f>
        <v>0292 - Výpravní budova AN - venkovní úpravy</v>
      </c>
      <c r="F87" s="37"/>
      <c r="G87" s="37"/>
      <c r="H87" s="37"/>
      <c r="I87" s="37"/>
      <c r="J87" s="37"/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29" t="s">
        <v>20</v>
      </c>
      <c r="D89" s="37"/>
      <c r="E89" s="37"/>
      <c r="F89" s="24" t="str">
        <f>F12</f>
        <v xml:space="preserve"> </v>
      </c>
      <c r="G89" s="37"/>
      <c r="H89" s="37"/>
      <c r="I89" s="29" t="s">
        <v>22</v>
      </c>
      <c r="J89" s="76" t="str">
        <f>IF(J12="","",J12)</f>
        <v>3. 5. 2023</v>
      </c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15" customHeight="1">
      <c r="A91" s="35"/>
      <c r="B91" s="36"/>
      <c r="C91" s="29" t="s">
        <v>24</v>
      </c>
      <c r="D91" s="37"/>
      <c r="E91" s="37"/>
      <c r="F91" s="24" t="str">
        <f>E15</f>
        <v xml:space="preserve"> </v>
      </c>
      <c r="G91" s="37"/>
      <c r="H91" s="37"/>
      <c r="I91" s="29" t="s">
        <v>29</v>
      </c>
      <c r="J91" s="33" t="str">
        <f>E21</f>
        <v xml:space="preserve"> </v>
      </c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15" customHeight="1">
      <c r="A92" s="35"/>
      <c r="B92" s="36"/>
      <c r="C92" s="29" t="s">
        <v>27</v>
      </c>
      <c r="D92" s="37"/>
      <c r="E92" s="37"/>
      <c r="F92" s="24" t="str">
        <f>IF(E18="","",E18)</f>
        <v>Vyplň údaj</v>
      </c>
      <c r="G92" s="37"/>
      <c r="H92" s="37"/>
      <c r="I92" s="29" t="s">
        <v>31</v>
      </c>
      <c r="J92" s="33" t="str">
        <f>E24</f>
        <v xml:space="preserve"> </v>
      </c>
      <c r="K92" s="37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72" t="s">
        <v>91</v>
      </c>
      <c r="D94" s="173"/>
      <c r="E94" s="173"/>
      <c r="F94" s="173"/>
      <c r="G94" s="173"/>
      <c r="H94" s="173"/>
      <c r="I94" s="173"/>
      <c r="J94" s="174" t="s">
        <v>92</v>
      </c>
      <c r="K94" s="173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0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8" customHeight="1">
      <c r="A96" s="35"/>
      <c r="B96" s="36"/>
      <c r="C96" s="175" t="s">
        <v>93</v>
      </c>
      <c r="D96" s="37"/>
      <c r="E96" s="37"/>
      <c r="F96" s="37"/>
      <c r="G96" s="37"/>
      <c r="H96" s="37"/>
      <c r="I96" s="37"/>
      <c r="J96" s="107">
        <f>J138</f>
        <v>0</v>
      </c>
      <c r="K96" s="37"/>
      <c r="L96" s="60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94</v>
      </c>
    </row>
    <row r="97" spans="1:31" s="9" customFormat="1" ht="24.95" customHeight="1">
      <c r="A97" s="9"/>
      <c r="B97" s="176"/>
      <c r="C97" s="177"/>
      <c r="D97" s="178" t="s">
        <v>95</v>
      </c>
      <c r="E97" s="179"/>
      <c r="F97" s="179"/>
      <c r="G97" s="179"/>
      <c r="H97" s="179"/>
      <c r="I97" s="179"/>
      <c r="J97" s="180">
        <f>J139</f>
        <v>0</v>
      </c>
      <c r="K97" s="177"/>
      <c r="L97" s="181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2"/>
      <c r="C98" s="183"/>
      <c r="D98" s="184" t="s">
        <v>96</v>
      </c>
      <c r="E98" s="185"/>
      <c r="F98" s="185"/>
      <c r="G98" s="185"/>
      <c r="H98" s="185"/>
      <c r="I98" s="185"/>
      <c r="J98" s="186">
        <f>J140</f>
        <v>0</v>
      </c>
      <c r="K98" s="183"/>
      <c r="L98" s="187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2"/>
      <c r="C99" s="183"/>
      <c r="D99" s="184" t="s">
        <v>97</v>
      </c>
      <c r="E99" s="185"/>
      <c r="F99" s="185"/>
      <c r="G99" s="185"/>
      <c r="H99" s="185"/>
      <c r="I99" s="185"/>
      <c r="J99" s="186">
        <f>J152</f>
        <v>0</v>
      </c>
      <c r="K99" s="183"/>
      <c r="L99" s="187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2"/>
      <c r="C100" s="183"/>
      <c r="D100" s="184" t="s">
        <v>98</v>
      </c>
      <c r="E100" s="185"/>
      <c r="F100" s="185"/>
      <c r="G100" s="185"/>
      <c r="H100" s="185"/>
      <c r="I100" s="185"/>
      <c r="J100" s="186">
        <f>J158</f>
        <v>0</v>
      </c>
      <c r="K100" s="183"/>
      <c r="L100" s="187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2"/>
      <c r="C101" s="183"/>
      <c r="D101" s="184" t="s">
        <v>99</v>
      </c>
      <c r="E101" s="185"/>
      <c r="F101" s="185"/>
      <c r="G101" s="185"/>
      <c r="H101" s="185"/>
      <c r="I101" s="185"/>
      <c r="J101" s="186">
        <f>J160</f>
        <v>0</v>
      </c>
      <c r="K101" s="183"/>
      <c r="L101" s="187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2"/>
      <c r="C102" s="183"/>
      <c r="D102" s="184" t="s">
        <v>100</v>
      </c>
      <c r="E102" s="185"/>
      <c r="F102" s="185"/>
      <c r="G102" s="185"/>
      <c r="H102" s="185"/>
      <c r="I102" s="185"/>
      <c r="J102" s="186">
        <f>J164</f>
        <v>0</v>
      </c>
      <c r="K102" s="183"/>
      <c r="L102" s="187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2"/>
      <c r="C103" s="183"/>
      <c r="D103" s="184" t="s">
        <v>101</v>
      </c>
      <c r="E103" s="185"/>
      <c r="F103" s="185"/>
      <c r="G103" s="185"/>
      <c r="H103" s="185"/>
      <c r="I103" s="185"/>
      <c r="J103" s="186">
        <f>J169</f>
        <v>0</v>
      </c>
      <c r="K103" s="183"/>
      <c r="L103" s="187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82"/>
      <c r="C104" s="183"/>
      <c r="D104" s="184" t="s">
        <v>102</v>
      </c>
      <c r="E104" s="185"/>
      <c r="F104" s="185"/>
      <c r="G104" s="185"/>
      <c r="H104" s="185"/>
      <c r="I104" s="185"/>
      <c r="J104" s="186">
        <f>J173</f>
        <v>0</v>
      </c>
      <c r="K104" s="183"/>
      <c r="L104" s="187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82"/>
      <c r="C105" s="183"/>
      <c r="D105" s="184" t="s">
        <v>103</v>
      </c>
      <c r="E105" s="185"/>
      <c r="F105" s="185"/>
      <c r="G105" s="185"/>
      <c r="H105" s="185"/>
      <c r="I105" s="185"/>
      <c r="J105" s="186">
        <f>J179</f>
        <v>0</v>
      </c>
      <c r="K105" s="183"/>
      <c r="L105" s="187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82"/>
      <c r="C106" s="183"/>
      <c r="D106" s="184" t="s">
        <v>104</v>
      </c>
      <c r="E106" s="185"/>
      <c r="F106" s="185"/>
      <c r="G106" s="185"/>
      <c r="H106" s="185"/>
      <c r="I106" s="185"/>
      <c r="J106" s="186">
        <f>J184</f>
        <v>0</v>
      </c>
      <c r="K106" s="183"/>
      <c r="L106" s="187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82"/>
      <c r="C107" s="183"/>
      <c r="D107" s="184" t="s">
        <v>105</v>
      </c>
      <c r="E107" s="185"/>
      <c r="F107" s="185"/>
      <c r="G107" s="185"/>
      <c r="H107" s="185"/>
      <c r="I107" s="185"/>
      <c r="J107" s="186">
        <f>J189</f>
        <v>0</v>
      </c>
      <c r="K107" s="183"/>
      <c r="L107" s="187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9" customFormat="1" ht="24.95" customHeight="1">
      <c r="A108" s="9"/>
      <c r="B108" s="176"/>
      <c r="C108" s="177"/>
      <c r="D108" s="178" t="s">
        <v>106</v>
      </c>
      <c r="E108" s="179"/>
      <c r="F108" s="179"/>
      <c r="G108" s="179"/>
      <c r="H108" s="179"/>
      <c r="I108" s="179"/>
      <c r="J108" s="180">
        <f>J191</f>
        <v>0</v>
      </c>
      <c r="K108" s="177"/>
      <c r="L108" s="181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</row>
    <row r="109" spans="1:31" s="10" customFormat="1" ht="19.9" customHeight="1">
      <c r="A109" s="10"/>
      <c r="B109" s="182"/>
      <c r="C109" s="183"/>
      <c r="D109" s="184" t="s">
        <v>107</v>
      </c>
      <c r="E109" s="185"/>
      <c r="F109" s="185"/>
      <c r="G109" s="185"/>
      <c r="H109" s="185"/>
      <c r="I109" s="185"/>
      <c r="J109" s="186">
        <f>J192</f>
        <v>0</v>
      </c>
      <c r="K109" s="183"/>
      <c r="L109" s="187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182"/>
      <c r="C110" s="183"/>
      <c r="D110" s="184" t="s">
        <v>108</v>
      </c>
      <c r="E110" s="185"/>
      <c r="F110" s="185"/>
      <c r="G110" s="185"/>
      <c r="H110" s="185"/>
      <c r="I110" s="185"/>
      <c r="J110" s="186">
        <f>J201</f>
        <v>0</v>
      </c>
      <c r="K110" s="183"/>
      <c r="L110" s="187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182"/>
      <c r="C111" s="183"/>
      <c r="D111" s="184" t="s">
        <v>109</v>
      </c>
      <c r="E111" s="185"/>
      <c r="F111" s="185"/>
      <c r="G111" s="185"/>
      <c r="H111" s="185"/>
      <c r="I111" s="185"/>
      <c r="J111" s="186">
        <f>J204</f>
        <v>0</v>
      </c>
      <c r="K111" s="183"/>
      <c r="L111" s="187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9" customFormat="1" ht="24.95" customHeight="1">
      <c r="A112" s="9"/>
      <c r="B112" s="176"/>
      <c r="C112" s="177"/>
      <c r="D112" s="178" t="s">
        <v>110</v>
      </c>
      <c r="E112" s="179"/>
      <c r="F112" s="179"/>
      <c r="G112" s="179"/>
      <c r="H112" s="179"/>
      <c r="I112" s="179"/>
      <c r="J112" s="180">
        <f>J209</f>
        <v>0</v>
      </c>
      <c r="K112" s="177"/>
      <c r="L112" s="181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</row>
    <row r="113" spans="1:31" s="10" customFormat="1" ht="19.9" customHeight="1">
      <c r="A113" s="10"/>
      <c r="B113" s="182"/>
      <c r="C113" s="183"/>
      <c r="D113" s="184" t="s">
        <v>111</v>
      </c>
      <c r="E113" s="185"/>
      <c r="F113" s="185"/>
      <c r="G113" s="185"/>
      <c r="H113" s="185"/>
      <c r="I113" s="185"/>
      <c r="J113" s="186">
        <f>J210</f>
        <v>0</v>
      </c>
      <c r="K113" s="183"/>
      <c r="L113" s="187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9" customFormat="1" ht="24.95" customHeight="1">
      <c r="A114" s="9"/>
      <c r="B114" s="176"/>
      <c r="C114" s="177"/>
      <c r="D114" s="178" t="s">
        <v>112</v>
      </c>
      <c r="E114" s="179"/>
      <c r="F114" s="179"/>
      <c r="G114" s="179"/>
      <c r="H114" s="179"/>
      <c r="I114" s="179"/>
      <c r="J114" s="180">
        <f>J212</f>
        <v>0</v>
      </c>
      <c r="K114" s="177"/>
      <c r="L114" s="181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</row>
    <row r="115" spans="1:31" s="10" customFormat="1" ht="19.9" customHeight="1">
      <c r="A115" s="10"/>
      <c r="B115" s="182"/>
      <c r="C115" s="183"/>
      <c r="D115" s="184" t="s">
        <v>113</v>
      </c>
      <c r="E115" s="185"/>
      <c r="F115" s="185"/>
      <c r="G115" s="185"/>
      <c r="H115" s="185"/>
      <c r="I115" s="185"/>
      <c r="J115" s="186">
        <f>J213</f>
        <v>0</v>
      </c>
      <c r="K115" s="183"/>
      <c r="L115" s="187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1:31" s="10" customFormat="1" ht="19.9" customHeight="1">
      <c r="A116" s="10"/>
      <c r="B116" s="182"/>
      <c r="C116" s="183"/>
      <c r="D116" s="184" t="s">
        <v>114</v>
      </c>
      <c r="E116" s="185"/>
      <c r="F116" s="185"/>
      <c r="G116" s="185"/>
      <c r="H116" s="185"/>
      <c r="I116" s="185"/>
      <c r="J116" s="186">
        <f>J215</f>
        <v>0</v>
      </c>
      <c r="K116" s="183"/>
      <c r="L116" s="187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pans="1:31" s="10" customFormat="1" ht="19.9" customHeight="1">
      <c r="A117" s="10"/>
      <c r="B117" s="182"/>
      <c r="C117" s="183"/>
      <c r="D117" s="184" t="s">
        <v>115</v>
      </c>
      <c r="E117" s="185"/>
      <c r="F117" s="185"/>
      <c r="G117" s="185"/>
      <c r="H117" s="185"/>
      <c r="I117" s="185"/>
      <c r="J117" s="186">
        <f>J219</f>
        <v>0</v>
      </c>
      <c r="K117" s="183"/>
      <c r="L117" s="187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pans="1:31" s="10" customFormat="1" ht="19.9" customHeight="1">
      <c r="A118" s="10"/>
      <c r="B118" s="182"/>
      <c r="C118" s="183"/>
      <c r="D118" s="184" t="s">
        <v>116</v>
      </c>
      <c r="E118" s="185"/>
      <c r="F118" s="185"/>
      <c r="G118" s="185"/>
      <c r="H118" s="185"/>
      <c r="I118" s="185"/>
      <c r="J118" s="186">
        <f>J221</f>
        <v>0</v>
      </c>
      <c r="K118" s="183"/>
      <c r="L118" s="187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</row>
    <row r="119" spans="1:31" s="2" customFormat="1" ht="21.8" customHeight="1">
      <c r="A119" s="35"/>
      <c r="B119" s="36"/>
      <c r="C119" s="37"/>
      <c r="D119" s="37"/>
      <c r="E119" s="37"/>
      <c r="F119" s="37"/>
      <c r="G119" s="37"/>
      <c r="H119" s="37"/>
      <c r="I119" s="37"/>
      <c r="J119" s="37"/>
      <c r="K119" s="37"/>
      <c r="L119" s="60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6.95" customHeight="1">
      <c r="A120" s="35"/>
      <c r="B120" s="63"/>
      <c r="C120" s="64"/>
      <c r="D120" s="64"/>
      <c r="E120" s="64"/>
      <c r="F120" s="64"/>
      <c r="G120" s="64"/>
      <c r="H120" s="64"/>
      <c r="I120" s="64"/>
      <c r="J120" s="64"/>
      <c r="K120" s="64"/>
      <c r="L120" s="60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4" spans="1:31" s="2" customFormat="1" ht="6.95" customHeight="1">
      <c r="A124" s="35"/>
      <c r="B124" s="65"/>
      <c r="C124" s="66"/>
      <c r="D124" s="66"/>
      <c r="E124" s="66"/>
      <c r="F124" s="66"/>
      <c r="G124" s="66"/>
      <c r="H124" s="66"/>
      <c r="I124" s="66"/>
      <c r="J124" s="66"/>
      <c r="K124" s="66"/>
      <c r="L124" s="60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31" s="2" customFormat="1" ht="24.95" customHeight="1">
      <c r="A125" s="35"/>
      <c r="B125" s="36"/>
      <c r="C125" s="20" t="s">
        <v>117</v>
      </c>
      <c r="D125" s="37"/>
      <c r="E125" s="37"/>
      <c r="F125" s="37"/>
      <c r="G125" s="37"/>
      <c r="H125" s="37"/>
      <c r="I125" s="37"/>
      <c r="J125" s="37"/>
      <c r="K125" s="37"/>
      <c r="L125" s="60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pans="1:31" s="2" customFormat="1" ht="6.95" customHeight="1">
      <c r="A126" s="35"/>
      <c r="B126" s="36"/>
      <c r="C126" s="37"/>
      <c r="D126" s="37"/>
      <c r="E126" s="37"/>
      <c r="F126" s="37"/>
      <c r="G126" s="37"/>
      <c r="H126" s="37"/>
      <c r="I126" s="37"/>
      <c r="J126" s="37"/>
      <c r="K126" s="37"/>
      <c r="L126" s="60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pans="1:31" s="2" customFormat="1" ht="12" customHeight="1">
      <c r="A127" s="35"/>
      <c r="B127" s="36"/>
      <c r="C127" s="29" t="s">
        <v>16</v>
      </c>
      <c r="D127" s="37"/>
      <c r="E127" s="37"/>
      <c r="F127" s="37"/>
      <c r="G127" s="37"/>
      <c r="H127" s="37"/>
      <c r="I127" s="37"/>
      <c r="J127" s="37"/>
      <c r="K127" s="37"/>
      <c r="L127" s="60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</row>
    <row r="128" spans="1:31" s="2" customFormat="1" ht="16.5" customHeight="1">
      <c r="A128" s="35"/>
      <c r="B128" s="36"/>
      <c r="C128" s="37"/>
      <c r="D128" s="37"/>
      <c r="E128" s="171" t="str">
        <f>E7</f>
        <v xml:space="preserve"> Výpravní budova AN</v>
      </c>
      <c r="F128" s="29"/>
      <c r="G128" s="29"/>
      <c r="H128" s="29"/>
      <c r="I128" s="37"/>
      <c r="J128" s="37"/>
      <c r="K128" s="37"/>
      <c r="L128" s="60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</row>
    <row r="129" spans="1:31" s="2" customFormat="1" ht="12" customHeight="1">
      <c r="A129" s="35"/>
      <c r="B129" s="36"/>
      <c r="C129" s="29" t="s">
        <v>88</v>
      </c>
      <c r="D129" s="37"/>
      <c r="E129" s="37"/>
      <c r="F129" s="37"/>
      <c r="G129" s="37"/>
      <c r="H129" s="37"/>
      <c r="I129" s="37"/>
      <c r="J129" s="37"/>
      <c r="K129" s="37"/>
      <c r="L129" s="60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</row>
    <row r="130" spans="1:31" s="2" customFormat="1" ht="16.5" customHeight="1">
      <c r="A130" s="35"/>
      <c r="B130" s="36"/>
      <c r="C130" s="37"/>
      <c r="D130" s="37"/>
      <c r="E130" s="73" t="str">
        <f>E9</f>
        <v>0292 - Výpravní budova AN - venkovní úpravy</v>
      </c>
      <c r="F130" s="37"/>
      <c r="G130" s="37"/>
      <c r="H130" s="37"/>
      <c r="I130" s="37"/>
      <c r="J130" s="37"/>
      <c r="K130" s="37"/>
      <c r="L130" s="60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</row>
    <row r="131" spans="1:31" s="2" customFormat="1" ht="6.95" customHeight="1">
      <c r="A131" s="35"/>
      <c r="B131" s="36"/>
      <c r="C131" s="37"/>
      <c r="D131" s="37"/>
      <c r="E131" s="37"/>
      <c r="F131" s="37"/>
      <c r="G131" s="37"/>
      <c r="H131" s="37"/>
      <c r="I131" s="37"/>
      <c r="J131" s="37"/>
      <c r="K131" s="37"/>
      <c r="L131" s="60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</row>
    <row r="132" spans="1:31" s="2" customFormat="1" ht="12" customHeight="1">
      <c r="A132" s="35"/>
      <c r="B132" s="36"/>
      <c r="C132" s="29" t="s">
        <v>20</v>
      </c>
      <c r="D132" s="37"/>
      <c r="E132" s="37"/>
      <c r="F132" s="24" t="str">
        <f>F12</f>
        <v xml:space="preserve"> </v>
      </c>
      <c r="G132" s="37"/>
      <c r="H132" s="37"/>
      <c r="I132" s="29" t="s">
        <v>22</v>
      </c>
      <c r="J132" s="76" t="str">
        <f>IF(J12="","",J12)</f>
        <v>3. 5. 2023</v>
      </c>
      <c r="K132" s="37"/>
      <c r="L132" s="60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</row>
    <row r="133" spans="1:31" s="2" customFormat="1" ht="6.95" customHeight="1">
      <c r="A133" s="35"/>
      <c r="B133" s="36"/>
      <c r="C133" s="37"/>
      <c r="D133" s="37"/>
      <c r="E133" s="37"/>
      <c r="F133" s="37"/>
      <c r="G133" s="37"/>
      <c r="H133" s="37"/>
      <c r="I133" s="37"/>
      <c r="J133" s="37"/>
      <c r="K133" s="37"/>
      <c r="L133" s="60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</row>
    <row r="134" spans="1:31" s="2" customFormat="1" ht="15.15" customHeight="1">
      <c r="A134" s="35"/>
      <c r="B134" s="36"/>
      <c r="C134" s="29" t="s">
        <v>24</v>
      </c>
      <c r="D134" s="37"/>
      <c r="E134" s="37"/>
      <c r="F134" s="24" t="str">
        <f>E15</f>
        <v xml:space="preserve"> </v>
      </c>
      <c r="G134" s="37"/>
      <c r="H134" s="37"/>
      <c r="I134" s="29" t="s">
        <v>29</v>
      </c>
      <c r="J134" s="33" t="str">
        <f>E21</f>
        <v xml:space="preserve"> </v>
      </c>
      <c r="K134" s="37"/>
      <c r="L134" s="60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</row>
    <row r="135" spans="1:31" s="2" customFormat="1" ht="15.15" customHeight="1">
      <c r="A135" s="35"/>
      <c r="B135" s="36"/>
      <c r="C135" s="29" t="s">
        <v>27</v>
      </c>
      <c r="D135" s="37"/>
      <c r="E135" s="37"/>
      <c r="F135" s="24" t="str">
        <f>IF(E18="","",E18)</f>
        <v>Vyplň údaj</v>
      </c>
      <c r="G135" s="37"/>
      <c r="H135" s="37"/>
      <c r="I135" s="29" t="s">
        <v>31</v>
      </c>
      <c r="J135" s="33" t="str">
        <f>E24</f>
        <v xml:space="preserve"> </v>
      </c>
      <c r="K135" s="37"/>
      <c r="L135" s="60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</row>
    <row r="136" spans="1:31" s="2" customFormat="1" ht="10.3" customHeight="1">
      <c r="A136" s="35"/>
      <c r="B136" s="36"/>
      <c r="C136" s="37"/>
      <c r="D136" s="37"/>
      <c r="E136" s="37"/>
      <c r="F136" s="37"/>
      <c r="G136" s="37"/>
      <c r="H136" s="37"/>
      <c r="I136" s="37"/>
      <c r="J136" s="37"/>
      <c r="K136" s="37"/>
      <c r="L136" s="60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</row>
    <row r="137" spans="1:31" s="11" customFormat="1" ht="29.25" customHeight="1">
      <c r="A137" s="188"/>
      <c r="B137" s="189"/>
      <c r="C137" s="190" t="s">
        <v>118</v>
      </c>
      <c r="D137" s="191" t="s">
        <v>58</v>
      </c>
      <c r="E137" s="191" t="s">
        <v>54</v>
      </c>
      <c r="F137" s="191" t="s">
        <v>55</v>
      </c>
      <c r="G137" s="191" t="s">
        <v>119</v>
      </c>
      <c r="H137" s="191" t="s">
        <v>120</v>
      </c>
      <c r="I137" s="191" t="s">
        <v>121</v>
      </c>
      <c r="J137" s="192" t="s">
        <v>92</v>
      </c>
      <c r="K137" s="193" t="s">
        <v>122</v>
      </c>
      <c r="L137" s="194"/>
      <c r="M137" s="97" t="s">
        <v>1</v>
      </c>
      <c r="N137" s="98" t="s">
        <v>37</v>
      </c>
      <c r="O137" s="98" t="s">
        <v>123</v>
      </c>
      <c r="P137" s="98" t="s">
        <v>124</v>
      </c>
      <c r="Q137" s="98" t="s">
        <v>125</v>
      </c>
      <c r="R137" s="98" t="s">
        <v>126</v>
      </c>
      <c r="S137" s="98" t="s">
        <v>127</v>
      </c>
      <c r="T137" s="99" t="s">
        <v>128</v>
      </c>
      <c r="U137" s="188"/>
      <c r="V137" s="188"/>
      <c r="W137" s="188"/>
      <c r="X137" s="188"/>
      <c r="Y137" s="188"/>
      <c r="Z137" s="188"/>
      <c r="AA137" s="188"/>
      <c r="AB137" s="188"/>
      <c r="AC137" s="188"/>
      <c r="AD137" s="188"/>
      <c r="AE137" s="188"/>
    </row>
    <row r="138" spans="1:63" s="2" customFormat="1" ht="22.8" customHeight="1">
      <c r="A138" s="35"/>
      <c r="B138" s="36"/>
      <c r="C138" s="104" t="s">
        <v>129</v>
      </c>
      <c r="D138" s="37"/>
      <c r="E138" s="37"/>
      <c r="F138" s="37"/>
      <c r="G138" s="37"/>
      <c r="H138" s="37"/>
      <c r="I138" s="37"/>
      <c r="J138" s="195">
        <f>BK138</f>
        <v>0</v>
      </c>
      <c r="K138" s="37"/>
      <c r="L138" s="41"/>
      <c r="M138" s="100"/>
      <c r="N138" s="196"/>
      <c r="O138" s="101"/>
      <c r="P138" s="197">
        <f>P139+P191+P209+P212</f>
        <v>0</v>
      </c>
      <c r="Q138" s="101"/>
      <c r="R138" s="197">
        <f>R139+R191+R209+R212</f>
        <v>0</v>
      </c>
      <c r="S138" s="101"/>
      <c r="T138" s="198">
        <f>T139+T191+T209+T212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T138" s="14" t="s">
        <v>72</v>
      </c>
      <c r="AU138" s="14" t="s">
        <v>94</v>
      </c>
      <c r="BK138" s="199">
        <f>BK139+BK191+BK209+BK212</f>
        <v>0</v>
      </c>
    </row>
    <row r="139" spans="1:63" s="12" customFormat="1" ht="25.9" customHeight="1">
      <c r="A139" s="12"/>
      <c r="B139" s="200"/>
      <c r="C139" s="201"/>
      <c r="D139" s="202" t="s">
        <v>72</v>
      </c>
      <c r="E139" s="203" t="s">
        <v>130</v>
      </c>
      <c r="F139" s="203" t="s">
        <v>131</v>
      </c>
      <c r="G139" s="201"/>
      <c r="H139" s="201"/>
      <c r="I139" s="204"/>
      <c r="J139" s="205">
        <f>BK139</f>
        <v>0</v>
      </c>
      <c r="K139" s="201"/>
      <c r="L139" s="206"/>
      <c r="M139" s="207"/>
      <c r="N139" s="208"/>
      <c r="O139" s="208"/>
      <c r="P139" s="209">
        <f>P140+P152+P158+P160+P164+P169+P173+P179+P184+P189</f>
        <v>0</v>
      </c>
      <c r="Q139" s="208"/>
      <c r="R139" s="209">
        <f>R140+R152+R158+R160+R164+R169+R173+R179+R184+R189</f>
        <v>0</v>
      </c>
      <c r="S139" s="208"/>
      <c r="T139" s="210">
        <f>T140+T152+T158+T160+T164+T169+T173+T179+T184+T189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11" t="s">
        <v>81</v>
      </c>
      <c r="AT139" s="212" t="s">
        <v>72</v>
      </c>
      <c r="AU139" s="212" t="s">
        <v>73</v>
      </c>
      <c r="AY139" s="211" t="s">
        <v>132</v>
      </c>
      <c r="BK139" s="213">
        <f>BK140+BK152+BK158+BK160+BK164+BK169+BK173+BK179+BK184+BK189</f>
        <v>0</v>
      </c>
    </row>
    <row r="140" spans="1:63" s="12" customFormat="1" ht="22.8" customHeight="1">
      <c r="A140" s="12"/>
      <c r="B140" s="200"/>
      <c r="C140" s="201"/>
      <c r="D140" s="202" t="s">
        <v>72</v>
      </c>
      <c r="E140" s="214" t="s">
        <v>81</v>
      </c>
      <c r="F140" s="214" t="s">
        <v>133</v>
      </c>
      <c r="G140" s="201"/>
      <c r="H140" s="201"/>
      <c r="I140" s="204"/>
      <c r="J140" s="215">
        <f>BK140</f>
        <v>0</v>
      </c>
      <c r="K140" s="201"/>
      <c r="L140" s="206"/>
      <c r="M140" s="207"/>
      <c r="N140" s="208"/>
      <c r="O140" s="208"/>
      <c r="P140" s="209">
        <f>SUM(P141:P151)</f>
        <v>0</v>
      </c>
      <c r="Q140" s="208"/>
      <c r="R140" s="209">
        <f>SUM(R141:R151)</f>
        <v>0</v>
      </c>
      <c r="S140" s="208"/>
      <c r="T140" s="210">
        <f>SUM(T141:T151)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11" t="s">
        <v>81</v>
      </c>
      <c r="AT140" s="212" t="s">
        <v>72</v>
      </c>
      <c r="AU140" s="212" t="s">
        <v>81</v>
      </c>
      <c r="AY140" s="211" t="s">
        <v>132</v>
      </c>
      <c r="BK140" s="213">
        <f>SUM(BK141:BK151)</f>
        <v>0</v>
      </c>
    </row>
    <row r="141" spans="1:65" s="2" customFormat="1" ht="24.15" customHeight="1">
      <c r="A141" s="35"/>
      <c r="B141" s="36"/>
      <c r="C141" s="216" t="s">
        <v>81</v>
      </c>
      <c r="D141" s="216" t="s">
        <v>134</v>
      </c>
      <c r="E141" s="217" t="s">
        <v>135</v>
      </c>
      <c r="F141" s="218" t="s">
        <v>136</v>
      </c>
      <c r="G141" s="219" t="s">
        <v>137</v>
      </c>
      <c r="H141" s="220">
        <v>29</v>
      </c>
      <c r="I141" s="221"/>
      <c r="J141" s="222">
        <f>ROUND(I141*H141,2)</f>
        <v>0</v>
      </c>
      <c r="K141" s="223"/>
      <c r="L141" s="41"/>
      <c r="M141" s="224" t="s">
        <v>1</v>
      </c>
      <c r="N141" s="225" t="s">
        <v>38</v>
      </c>
      <c r="O141" s="88"/>
      <c r="P141" s="226">
        <f>O141*H141</f>
        <v>0</v>
      </c>
      <c r="Q141" s="226">
        <v>0</v>
      </c>
      <c r="R141" s="226">
        <f>Q141*H141</f>
        <v>0</v>
      </c>
      <c r="S141" s="226">
        <v>0</v>
      </c>
      <c r="T141" s="227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28" t="s">
        <v>138</v>
      </c>
      <c r="AT141" s="228" t="s">
        <v>134</v>
      </c>
      <c r="AU141" s="228" t="s">
        <v>83</v>
      </c>
      <c r="AY141" s="14" t="s">
        <v>132</v>
      </c>
      <c r="BE141" s="229">
        <f>IF(N141="základní",J141,0)</f>
        <v>0</v>
      </c>
      <c r="BF141" s="229">
        <f>IF(N141="snížená",J141,0)</f>
        <v>0</v>
      </c>
      <c r="BG141" s="229">
        <f>IF(N141="zákl. přenesená",J141,0)</f>
        <v>0</v>
      </c>
      <c r="BH141" s="229">
        <f>IF(N141="sníž. přenesená",J141,0)</f>
        <v>0</v>
      </c>
      <c r="BI141" s="229">
        <f>IF(N141="nulová",J141,0)</f>
        <v>0</v>
      </c>
      <c r="BJ141" s="14" t="s">
        <v>81</v>
      </c>
      <c r="BK141" s="229">
        <f>ROUND(I141*H141,2)</f>
        <v>0</v>
      </c>
      <c r="BL141" s="14" t="s">
        <v>138</v>
      </c>
      <c r="BM141" s="228" t="s">
        <v>83</v>
      </c>
    </row>
    <row r="142" spans="1:65" s="2" customFormat="1" ht="24.15" customHeight="1">
      <c r="A142" s="35"/>
      <c r="B142" s="36"/>
      <c r="C142" s="216" t="s">
        <v>83</v>
      </c>
      <c r="D142" s="216" t="s">
        <v>134</v>
      </c>
      <c r="E142" s="217" t="s">
        <v>139</v>
      </c>
      <c r="F142" s="218" t="s">
        <v>140</v>
      </c>
      <c r="G142" s="219" t="s">
        <v>141</v>
      </c>
      <c r="H142" s="220">
        <v>6.8</v>
      </c>
      <c r="I142" s="221"/>
      <c r="J142" s="222">
        <f>ROUND(I142*H142,2)</f>
        <v>0</v>
      </c>
      <c r="K142" s="223"/>
      <c r="L142" s="41"/>
      <c r="M142" s="224" t="s">
        <v>1</v>
      </c>
      <c r="N142" s="225" t="s">
        <v>38</v>
      </c>
      <c r="O142" s="88"/>
      <c r="P142" s="226">
        <f>O142*H142</f>
        <v>0</v>
      </c>
      <c r="Q142" s="226">
        <v>0</v>
      </c>
      <c r="R142" s="226">
        <f>Q142*H142</f>
        <v>0</v>
      </c>
      <c r="S142" s="226">
        <v>0</v>
      </c>
      <c r="T142" s="227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28" t="s">
        <v>138</v>
      </c>
      <c r="AT142" s="228" t="s">
        <v>134</v>
      </c>
      <c r="AU142" s="228" t="s">
        <v>83</v>
      </c>
      <c r="AY142" s="14" t="s">
        <v>132</v>
      </c>
      <c r="BE142" s="229">
        <f>IF(N142="základní",J142,0)</f>
        <v>0</v>
      </c>
      <c r="BF142" s="229">
        <f>IF(N142="snížená",J142,0)</f>
        <v>0</v>
      </c>
      <c r="BG142" s="229">
        <f>IF(N142="zákl. přenesená",J142,0)</f>
        <v>0</v>
      </c>
      <c r="BH142" s="229">
        <f>IF(N142="sníž. přenesená",J142,0)</f>
        <v>0</v>
      </c>
      <c r="BI142" s="229">
        <f>IF(N142="nulová",J142,0)</f>
        <v>0</v>
      </c>
      <c r="BJ142" s="14" t="s">
        <v>81</v>
      </c>
      <c r="BK142" s="229">
        <f>ROUND(I142*H142,2)</f>
        <v>0</v>
      </c>
      <c r="BL142" s="14" t="s">
        <v>138</v>
      </c>
      <c r="BM142" s="228" t="s">
        <v>138</v>
      </c>
    </row>
    <row r="143" spans="1:65" s="2" customFormat="1" ht="24.15" customHeight="1">
      <c r="A143" s="35"/>
      <c r="B143" s="36"/>
      <c r="C143" s="216" t="s">
        <v>142</v>
      </c>
      <c r="D143" s="216" t="s">
        <v>134</v>
      </c>
      <c r="E143" s="217" t="s">
        <v>143</v>
      </c>
      <c r="F143" s="218" t="s">
        <v>144</v>
      </c>
      <c r="G143" s="219" t="s">
        <v>141</v>
      </c>
      <c r="H143" s="220">
        <v>5.1</v>
      </c>
      <c r="I143" s="221"/>
      <c r="J143" s="222">
        <f>ROUND(I143*H143,2)</f>
        <v>0</v>
      </c>
      <c r="K143" s="223"/>
      <c r="L143" s="41"/>
      <c r="M143" s="224" t="s">
        <v>1</v>
      </c>
      <c r="N143" s="225" t="s">
        <v>38</v>
      </c>
      <c r="O143" s="88"/>
      <c r="P143" s="226">
        <f>O143*H143</f>
        <v>0</v>
      </c>
      <c r="Q143" s="226">
        <v>0</v>
      </c>
      <c r="R143" s="226">
        <f>Q143*H143</f>
        <v>0</v>
      </c>
      <c r="S143" s="226">
        <v>0</v>
      </c>
      <c r="T143" s="227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28" t="s">
        <v>138</v>
      </c>
      <c r="AT143" s="228" t="s">
        <v>134</v>
      </c>
      <c r="AU143" s="228" t="s">
        <v>83</v>
      </c>
      <c r="AY143" s="14" t="s">
        <v>132</v>
      </c>
      <c r="BE143" s="229">
        <f>IF(N143="základní",J143,0)</f>
        <v>0</v>
      </c>
      <c r="BF143" s="229">
        <f>IF(N143="snížená",J143,0)</f>
        <v>0</v>
      </c>
      <c r="BG143" s="229">
        <f>IF(N143="zákl. přenesená",J143,0)</f>
        <v>0</v>
      </c>
      <c r="BH143" s="229">
        <f>IF(N143="sníž. přenesená",J143,0)</f>
        <v>0</v>
      </c>
      <c r="BI143" s="229">
        <f>IF(N143="nulová",J143,0)</f>
        <v>0</v>
      </c>
      <c r="BJ143" s="14" t="s">
        <v>81</v>
      </c>
      <c r="BK143" s="229">
        <f>ROUND(I143*H143,2)</f>
        <v>0</v>
      </c>
      <c r="BL143" s="14" t="s">
        <v>138</v>
      </c>
      <c r="BM143" s="228" t="s">
        <v>145</v>
      </c>
    </row>
    <row r="144" spans="1:65" s="2" customFormat="1" ht="24.15" customHeight="1">
      <c r="A144" s="35"/>
      <c r="B144" s="36"/>
      <c r="C144" s="216" t="s">
        <v>138</v>
      </c>
      <c r="D144" s="216" t="s">
        <v>134</v>
      </c>
      <c r="E144" s="217" t="s">
        <v>146</v>
      </c>
      <c r="F144" s="218" t="s">
        <v>147</v>
      </c>
      <c r="G144" s="219" t="s">
        <v>148</v>
      </c>
      <c r="H144" s="220">
        <v>6</v>
      </c>
      <c r="I144" s="221"/>
      <c r="J144" s="222">
        <f>ROUND(I144*H144,2)</f>
        <v>0</v>
      </c>
      <c r="K144" s="223"/>
      <c r="L144" s="41"/>
      <c r="M144" s="224" t="s">
        <v>1</v>
      </c>
      <c r="N144" s="225" t="s">
        <v>38</v>
      </c>
      <c r="O144" s="88"/>
      <c r="P144" s="226">
        <f>O144*H144</f>
        <v>0</v>
      </c>
      <c r="Q144" s="226">
        <v>0</v>
      </c>
      <c r="R144" s="226">
        <f>Q144*H144</f>
        <v>0</v>
      </c>
      <c r="S144" s="226">
        <v>0</v>
      </c>
      <c r="T144" s="227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28" t="s">
        <v>138</v>
      </c>
      <c r="AT144" s="228" t="s">
        <v>134</v>
      </c>
      <c r="AU144" s="228" t="s">
        <v>83</v>
      </c>
      <c r="AY144" s="14" t="s">
        <v>132</v>
      </c>
      <c r="BE144" s="229">
        <f>IF(N144="základní",J144,0)</f>
        <v>0</v>
      </c>
      <c r="BF144" s="229">
        <f>IF(N144="snížená",J144,0)</f>
        <v>0</v>
      </c>
      <c r="BG144" s="229">
        <f>IF(N144="zákl. přenesená",J144,0)</f>
        <v>0</v>
      </c>
      <c r="BH144" s="229">
        <f>IF(N144="sníž. přenesená",J144,0)</f>
        <v>0</v>
      </c>
      <c r="BI144" s="229">
        <f>IF(N144="nulová",J144,0)</f>
        <v>0</v>
      </c>
      <c r="BJ144" s="14" t="s">
        <v>81</v>
      </c>
      <c r="BK144" s="229">
        <f>ROUND(I144*H144,2)</f>
        <v>0</v>
      </c>
      <c r="BL144" s="14" t="s">
        <v>138</v>
      </c>
      <c r="BM144" s="228" t="s">
        <v>149</v>
      </c>
    </row>
    <row r="145" spans="1:65" s="2" customFormat="1" ht="24.15" customHeight="1">
      <c r="A145" s="35"/>
      <c r="B145" s="36"/>
      <c r="C145" s="216" t="s">
        <v>150</v>
      </c>
      <c r="D145" s="216" t="s">
        <v>134</v>
      </c>
      <c r="E145" s="217" t="s">
        <v>151</v>
      </c>
      <c r="F145" s="218" t="s">
        <v>152</v>
      </c>
      <c r="G145" s="219" t="s">
        <v>141</v>
      </c>
      <c r="H145" s="220">
        <v>11.9</v>
      </c>
      <c r="I145" s="221"/>
      <c r="J145" s="222">
        <f>ROUND(I145*H145,2)</f>
        <v>0</v>
      </c>
      <c r="K145" s="223"/>
      <c r="L145" s="41"/>
      <c r="M145" s="224" t="s">
        <v>1</v>
      </c>
      <c r="N145" s="225" t="s">
        <v>38</v>
      </c>
      <c r="O145" s="88"/>
      <c r="P145" s="226">
        <f>O145*H145</f>
        <v>0</v>
      </c>
      <c r="Q145" s="226">
        <v>0</v>
      </c>
      <c r="R145" s="226">
        <f>Q145*H145</f>
        <v>0</v>
      </c>
      <c r="S145" s="226">
        <v>0</v>
      </c>
      <c r="T145" s="227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28" t="s">
        <v>138</v>
      </c>
      <c r="AT145" s="228" t="s">
        <v>134</v>
      </c>
      <c r="AU145" s="228" t="s">
        <v>83</v>
      </c>
      <c r="AY145" s="14" t="s">
        <v>132</v>
      </c>
      <c r="BE145" s="229">
        <f>IF(N145="základní",J145,0)</f>
        <v>0</v>
      </c>
      <c r="BF145" s="229">
        <f>IF(N145="snížená",J145,0)</f>
        <v>0</v>
      </c>
      <c r="BG145" s="229">
        <f>IF(N145="zákl. přenesená",J145,0)</f>
        <v>0</v>
      </c>
      <c r="BH145" s="229">
        <f>IF(N145="sníž. přenesená",J145,0)</f>
        <v>0</v>
      </c>
      <c r="BI145" s="229">
        <f>IF(N145="nulová",J145,0)</f>
        <v>0</v>
      </c>
      <c r="BJ145" s="14" t="s">
        <v>81</v>
      </c>
      <c r="BK145" s="229">
        <f>ROUND(I145*H145,2)</f>
        <v>0</v>
      </c>
      <c r="BL145" s="14" t="s">
        <v>138</v>
      </c>
      <c r="BM145" s="228" t="s">
        <v>153</v>
      </c>
    </row>
    <row r="146" spans="1:65" s="2" customFormat="1" ht="37.8" customHeight="1">
      <c r="A146" s="35"/>
      <c r="B146" s="36"/>
      <c r="C146" s="216" t="s">
        <v>145</v>
      </c>
      <c r="D146" s="216" t="s">
        <v>134</v>
      </c>
      <c r="E146" s="217" t="s">
        <v>154</v>
      </c>
      <c r="F146" s="218" t="s">
        <v>155</v>
      </c>
      <c r="G146" s="219" t="s">
        <v>141</v>
      </c>
      <c r="H146" s="220">
        <v>11.9</v>
      </c>
      <c r="I146" s="221"/>
      <c r="J146" s="222">
        <f>ROUND(I146*H146,2)</f>
        <v>0</v>
      </c>
      <c r="K146" s="223"/>
      <c r="L146" s="41"/>
      <c r="M146" s="224" t="s">
        <v>1</v>
      </c>
      <c r="N146" s="225" t="s">
        <v>38</v>
      </c>
      <c r="O146" s="88"/>
      <c r="P146" s="226">
        <f>O146*H146</f>
        <v>0</v>
      </c>
      <c r="Q146" s="226">
        <v>0</v>
      </c>
      <c r="R146" s="226">
        <f>Q146*H146</f>
        <v>0</v>
      </c>
      <c r="S146" s="226">
        <v>0</v>
      </c>
      <c r="T146" s="227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28" t="s">
        <v>138</v>
      </c>
      <c r="AT146" s="228" t="s">
        <v>134</v>
      </c>
      <c r="AU146" s="228" t="s">
        <v>83</v>
      </c>
      <c r="AY146" s="14" t="s">
        <v>132</v>
      </c>
      <c r="BE146" s="229">
        <f>IF(N146="základní",J146,0)</f>
        <v>0</v>
      </c>
      <c r="BF146" s="229">
        <f>IF(N146="snížená",J146,0)</f>
        <v>0</v>
      </c>
      <c r="BG146" s="229">
        <f>IF(N146="zákl. přenesená",J146,0)</f>
        <v>0</v>
      </c>
      <c r="BH146" s="229">
        <f>IF(N146="sníž. přenesená",J146,0)</f>
        <v>0</v>
      </c>
      <c r="BI146" s="229">
        <f>IF(N146="nulová",J146,0)</f>
        <v>0</v>
      </c>
      <c r="BJ146" s="14" t="s">
        <v>81</v>
      </c>
      <c r="BK146" s="229">
        <f>ROUND(I146*H146,2)</f>
        <v>0</v>
      </c>
      <c r="BL146" s="14" t="s">
        <v>138</v>
      </c>
      <c r="BM146" s="228" t="s">
        <v>156</v>
      </c>
    </row>
    <row r="147" spans="1:65" s="2" customFormat="1" ht="24.15" customHeight="1">
      <c r="A147" s="35"/>
      <c r="B147" s="36"/>
      <c r="C147" s="216" t="s">
        <v>157</v>
      </c>
      <c r="D147" s="216" t="s">
        <v>134</v>
      </c>
      <c r="E147" s="217" t="s">
        <v>158</v>
      </c>
      <c r="F147" s="218" t="s">
        <v>159</v>
      </c>
      <c r="G147" s="219" t="s">
        <v>141</v>
      </c>
      <c r="H147" s="220">
        <v>11.9</v>
      </c>
      <c r="I147" s="221"/>
      <c r="J147" s="222">
        <f>ROUND(I147*H147,2)</f>
        <v>0</v>
      </c>
      <c r="K147" s="223"/>
      <c r="L147" s="41"/>
      <c r="M147" s="224" t="s">
        <v>1</v>
      </c>
      <c r="N147" s="225" t="s">
        <v>38</v>
      </c>
      <c r="O147" s="88"/>
      <c r="P147" s="226">
        <f>O147*H147</f>
        <v>0</v>
      </c>
      <c r="Q147" s="226">
        <v>0</v>
      </c>
      <c r="R147" s="226">
        <f>Q147*H147</f>
        <v>0</v>
      </c>
      <c r="S147" s="226">
        <v>0</v>
      </c>
      <c r="T147" s="227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28" t="s">
        <v>138</v>
      </c>
      <c r="AT147" s="228" t="s">
        <v>134</v>
      </c>
      <c r="AU147" s="228" t="s">
        <v>83</v>
      </c>
      <c r="AY147" s="14" t="s">
        <v>132</v>
      </c>
      <c r="BE147" s="229">
        <f>IF(N147="základní",J147,0)</f>
        <v>0</v>
      </c>
      <c r="BF147" s="229">
        <f>IF(N147="snížená",J147,0)</f>
        <v>0</v>
      </c>
      <c r="BG147" s="229">
        <f>IF(N147="zákl. přenesená",J147,0)</f>
        <v>0</v>
      </c>
      <c r="BH147" s="229">
        <f>IF(N147="sníž. přenesená",J147,0)</f>
        <v>0</v>
      </c>
      <c r="BI147" s="229">
        <f>IF(N147="nulová",J147,0)</f>
        <v>0</v>
      </c>
      <c r="BJ147" s="14" t="s">
        <v>81</v>
      </c>
      <c r="BK147" s="229">
        <f>ROUND(I147*H147,2)</f>
        <v>0</v>
      </c>
      <c r="BL147" s="14" t="s">
        <v>138</v>
      </c>
      <c r="BM147" s="228" t="s">
        <v>160</v>
      </c>
    </row>
    <row r="148" spans="1:65" s="2" customFormat="1" ht="24.15" customHeight="1">
      <c r="A148" s="35"/>
      <c r="B148" s="36"/>
      <c r="C148" s="216" t="s">
        <v>149</v>
      </c>
      <c r="D148" s="216" t="s">
        <v>134</v>
      </c>
      <c r="E148" s="217" t="s">
        <v>161</v>
      </c>
      <c r="F148" s="218" t="s">
        <v>162</v>
      </c>
      <c r="G148" s="219" t="s">
        <v>141</v>
      </c>
      <c r="H148" s="220">
        <v>8.6</v>
      </c>
      <c r="I148" s="221"/>
      <c r="J148" s="222">
        <f>ROUND(I148*H148,2)</f>
        <v>0</v>
      </c>
      <c r="K148" s="223"/>
      <c r="L148" s="41"/>
      <c r="M148" s="224" t="s">
        <v>1</v>
      </c>
      <c r="N148" s="225" t="s">
        <v>38</v>
      </c>
      <c r="O148" s="88"/>
      <c r="P148" s="226">
        <f>O148*H148</f>
        <v>0</v>
      </c>
      <c r="Q148" s="226">
        <v>0</v>
      </c>
      <c r="R148" s="226">
        <f>Q148*H148</f>
        <v>0</v>
      </c>
      <c r="S148" s="226">
        <v>0</v>
      </c>
      <c r="T148" s="227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28" t="s">
        <v>138</v>
      </c>
      <c r="AT148" s="228" t="s">
        <v>134</v>
      </c>
      <c r="AU148" s="228" t="s">
        <v>83</v>
      </c>
      <c r="AY148" s="14" t="s">
        <v>132</v>
      </c>
      <c r="BE148" s="229">
        <f>IF(N148="základní",J148,0)</f>
        <v>0</v>
      </c>
      <c r="BF148" s="229">
        <f>IF(N148="snížená",J148,0)</f>
        <v>0</v>
      </c>
      <c r="BG148" s="229">
        <f>IF(N148="zákl. přenesená",J148,0)</f>
        <v>0</v>
      </c>
      <c r="BH148" s="229">
        <f>IF(N148="sníž. přenesená",J148,0)</f>
        <v>0</v>
      </c>
      <c r="BI148" s="229">
        <f>IF(N148="nulová",J148,0)</f>
        <v>0</v>
      </c>
      <c r="BJ148" s="14" t="s">
        <v>81</v>
      </c>
      <c r="BK148" s="229">
        <f>ROUND(I148*H148,2)</f>
        <v>0</v>
      </c>
      <c r="BL148" s="14" t="s">
        <v>138</v>
      </c>
      <c r="BM148" s="228" t="s">
        <v>163</v>
      </c>
    </row>
    <row r="149" spans="1:65" s="2" customFormat="1" ht="24.15" customHeight="1">
      <c r="A149" s="35"/>
      <c r="B149" s="36"/>
      <c r="C149" s="216" t="s">
        <v>164</v>
      </c>
      <c r="D149" s="216" t="s">
        <v>134</v>
      </c>
      <c r="E149" s="217" t="s">
        <v>165</v>
      </c>
      <c r="F149" s="218" t="s">
        <v>166</v>
      </c>
      <c r="G149" s="219" t="s">
        <v>137</v>
      </c>
      <c r="H149" s="220">
        <v>34</v>
      </c>
      <c r="I149" s="221"/>
      <c r="J149" s="222">
        <f>ROUND(I149*H149,2)</f>
        <v>0</v>
      </c>
      <c r="K149" s="223"/>
      <c r="L149" s="41"/>
      <c r="M149" s="224" t="s">
        <v>1</v>
      </c>
      <c r="N149" s="225" t="s">
        <v>38</v>
      </c>
      <c r="O149" s="88"/>
      <c r="P149" s="226">
        <f>O149*H149</f>
        <v>0</v>
      </c>
      <c r="Q149" s="226">
        <v>0</v>
      </c>
      <c r="R149" s="226">
        <f>Q149*H149</f>
        <v>0</v>
      </c>
      <c r="S149" s="226">
        <v>0</v>
      </c>
      <c r="T149" s="227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28" t="s">
        <v>138</v>
      </c>
      <c r="AT149" s="228" t="s">
        <v>134</v>
      </c>
      <c r="AU149" s="228" t="s">
        <v>83</v>
      </c>
      <c r="AY149" s="14" t="s">
        <v>132</v>
      </c>
      <c r="BE149" s="229">
        <f>IF(N149="základní",J149,0)</f>
        <v>0</v>
      </c>
      <c r="BF149" s="229">
        <f>IF(N149="snížená",J149,0)</f>
        <v>0</v>
      </c>
      <c r="BG149" s="229">
        <f>IF(N149="zákl. přenesená",J149,0)</f>
        <v>0</v>
      </c>
      <c r="BH149" s="229">
        <f>IF(N149="sníž. přenesená",J149,0)</f>
        <v>0</v>
      </c>
      <c r="BI149" s="229">
        <f>IF(N149="nulová",J149,0)</f>
        <v>0</v>
      </c>
      <c r="BJ149" s="14" t="s">
        <v>81</v>
      </c>
      <c r="BK149" s="229">
        <f>ROUND(I149*H149,2)</f>
        <v>0</v>
      </c>
      <c r="BL149" s="14" t="s">
        <v>138</v>
      </c>
      <c r="BM149" s="228" t="s">
        <v>167</v>
      </c>
    </row>
    <row r="150" spans="1:65" s="2" customFormat="1" ht="24.15" customHeight="1">
      <c r="A150" s="35"/>
      <c r="B150" s="36"/>
      <c r="C150" s="216" t="s">
        <v>153</v>
      </c>
      <c r="D150" s="216" t="s">
        <v>134</v>
      </c>
      <c r="E150" s="217" t="s">
        <v>168</v>
      </c>
      <c r="F150" s="218" t="s">
        <v>169</v>
      </c>
      <c r="G150" s="219" t="s">
        <v>170</v>
      </c>
      <c r="H150" s="220">
        <v>19.04</v>
      </c>
      <c r="I150" s="221"/>
      <c r="J150" s="222">
        <f>ROUND(I150*H150,2)</f>
        <v>0</v>
      </c>
      <c r="K150" s="223"/>
      <c r="L150" s="41"/>
      <c r="M150" s="224" t="s">
        <v>1</v>
      </c>
      <c r="N150" s="225" t="s">
        <v>38</v>
      </c>
      <c r="O150" s="88"/>
      <c r="P150" s="226">
        <f>O150*H150</f>
        <v>0</v>
      </c>
      <c r="Q150" s="226">
        <v>0</v>
      </c>
      <c r="R150" s="226">
        <f>Q150*H150</f>
        <v>0</v>
      </c>
      <c r="S150" s="226">
        <v>0</v>
      </c>
      <c r="T150" s="227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28" t="s">
        <v>138</v>
      </c>
      <c r="AT150" s="228" t="s">
        <v>134</v>
      </c>
      <c r="AU150" s="228" t="s">
        <v>83</v>
      </c>
      <c r="AY150" s="14" t="s">
        <v>132</v>
      </c>
      <c r="BE150" s="229">
        <f>IF(N150="základní",J150,0)</f>
        <v>0</v>
      </c>
      <c r="BF150" s="229">
        <f>IF(N150="snížená",J150,0)</f>
        <v>0</v>
      </c>
      <c r="BG150" s="229">
        <f>IF(N150="zákl. přenesená",J150,0)</f>
        <v>0</v>
      </c>
      <c r="BH150" s="229">
        <f>IF(N150="sníž. přenesená",J150,0)</f>
        <v>0</v>
      </c>
      <c r="BI150" s="229">
        <f>IF(N150="nulová",J150,0)</f>
        <v>0</v>
      </c>
      <c r="BJ150" s="14" t="s">
        <v>81</v>
      </c>
      <c r="BK150" s="229">
        <f>ROUND(I150*H150,2)</f>
        <v>0</v>
      </c>
      <c r="BL150" s="14" t="s">
        <v>138</v>
      </c>
      <c r="BM150" s="228" t="s">
        <v>171</v>
      </c>
    </row>
    <row r="151" spans="1:65" s="2" customFormat="1" ht="16.5" customHeight="1">
      <c r="A151" s="35"/>
      <c r="B151" s="36"/>
      <c r="C151" s="216" t="s">
        <v>172</v>
      </c>
      <c r="D151" s="216" t="s">
        <v>134</v>
      </c>
      <c r="E151" s="217" t="s">
        <v>173</v>
      </c>
      <c r="F151" s="218" t="s">
        <v>174</v>
      </c>
      <c r="G151" s="219" t="s">
        <v>141</v>
      </c>
      <c r="H151" s="220">
        <v>11.9</v>
      </c>
      <c r="I151" s="221"/>
      <c r="J151" s="222">
        <f>ROUND(I151*H151,2)</f>
        <v>0</v>
      </c>
      <c r="K151" s="223"/>
      <c r="L151" s="41"/>
      <c r="M151" s="224" t="s">
        <v>1</v>
      </c>
      <c r="N151" s="225" t="s">
        <v>38</v>
      </c>
      <c r="O151" s="88"/>
      <c r="P151" s="226">
        <f>O151*H151</f>
        <v>0</v>
      </c>
      <c r="Q151" s="226">
        <v>0</v>
      </c>
      <c r="R151" s="226">
        <f>Q151*H151</f>
        <v>0</v>
      </c>
      <c r="S151" s="226">
        <v>0</v>
      </c>
      <c r="T151" s="227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28" t="s">
        <v>138</v>
      </c>
      <c r="AT151" s="228" t="s">
        <v>134</v>
      </c>
      <c r="AU151" s="228" t="s">
        <v>83</v>
      </c>
      <c r="AY151" s="14" t="s">
        <v>132</v>
      </c>
      <c r="BE151" s="229">
        <f>IF(N151="základní",J151,0)</f>
        <v>0</v>
      </c>
      <c r="BF151" s="229">
        <f>IF(N151="snížená",J151,0)</f>
        <v>0</v>
      </c>
      <c r="BG151" s="229">
        <f>IF(N151="zákl. přenesená",J151,0)</f>
        <v>0</v>
      </c>
      <c r="BH151" s="229">
        <f>IF(N151="sníž. přenesená",J151,0)</f>
        <v>0</v>
      </c>
      <c r="BI151" s="229">
        <f>IF(N151="nulová",J151,0)</f>
        <v>0</v>
      </c>
      <c r="BJ151" s="14" t="s">
        <v>81</v>
      </c>
      <c r="BK151" s="229">
        <f>ROUND(I151*H151,2)</f>
        <v>0</v>
      </c>
      <c r="BL151" s="14" t="s">
        <v>138</v>
      </c>
      <c r="BM151" s="228" t="s">
        <v>175</v>
      </c>
    </row>
    <row r="152" spans="1:63" s="12" customFormat="1" ht="22.8" customHeight="1">
      <c r="A152" s="12"/>
      <c r="B152" s="200"/>
      <c r="C152" s="201"/>
      <c r="D152" s="202" t="s">
        <v>72</v>
      </c>
      <c r="E152" s="214" t="s">
        <v>83</v>
      </c>
      <c r="F152" s="214" t="s">
        <v>176</v>
      </c>
      <c r="G152" s="201"/>
      <c r="H152" s="201"/>
      <c r="I152" s="204"/>
      <c r="J152" s="215">
        <f>BK152</f>
        <v>0</v>
      </c>
      <c r="K152" s="201"/>
      <c r="L152" s="206"/>
      <c r="M152" s="207"/>
      <c r="N152" s="208"/>
      <c r="O152" s="208"/>
      <c r="P152" s="209">
        <f>SUM(P153:P157)</f>
        <v>0</v>
      </c>
      <c r="Q152" s="208"/>
      <c r="R152" s="209">
        <f>SUM(R153:R157)</f>
        <v>0</v>
      </c>
      <c r="S152" s="208"/>
      <c r="T152" s="210">
        <f>SUM(T153:T157)</f>
        <v>0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211" t="s">
        <v>81</v>
      </c>
      <c r="AT152" s="212" t="s">
        <v>72</v>
      </c>
      <c r="AU152" s="212" t="s">
        <v>81</v>
      </c>
      <c r="AY152" s="211" t="s">
        <v>132</v>
      </c>
      <c r="BK152" s="213">
        <f>SUM(BK153:BK157)</f>
        <v>0</v>
      </c>
    </row>
    <row r="153" spans="1:65" s="2" customFormat="1" ht="21.75" customHeight="1">
      <c r="A153" s="35"/>
      <c r="B153" s="36"/>
      <c r="C153" s="216" t="s">
        <v>156</v>
      </c>
      <c r="D153" s="216" t="s">
        <v>134</v>
      </c>
      <c r="E153" s="217" t="s">
        <v>177</v>
      </c>
      <c r="F153" s="218" t="s">
        <v>178</v>
      </c>
      <c r="G153" s="219" t="s">
        <v>141</v>
      </c>
      <c r="H153" s="220">
        <v>8.5</v>
      </c>
      <c r="I153" s="221"/>
      <c r="J153" s="222">
        <f>ROUND(I153*H153,2)</f>
        <v>0</v>
      </c>
      <c r="K153" s="223"/>
      <c r="L153" s="41"/>
      <c r="M153" s="224" t="s">
        <v>1</v>
      </c>
      <c r="N153" s="225" t="s">
        <v>38</v>
      </c>
      <c r="O153" s="88"/>
      <c r="P153" s="226">
        <f>O153*H153</f>
        <v>0</v>
      </c>
      <c r="Q153" s="226">
        <v>0</v>
      </c>
      <c r="R153" s="226">
        <f>Q153*H153</f>
        <v>0</v>
      </c>
      <c r="S153" s="226">
        <v>0</v>
      </c>
      <c r="T153" s="227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28" t="s">
        <v>138</v>
      </c>
      <c r="AT153" s="228" t="s">
        <v>134</v>
      </c>
      <c r="AU153" s="228" t="s">
        <v>83</v>
      </c>
      <c r="AY153" s="14" t="s">
        <v>132</v>
      </c>
      <c r="BE153" s="229">
        <f>IF(N153="základní",J153,0)</f>
        <v>0</v>
      </c>
      <c r="BF153" s="229">
        <f>IF(N153="snížená",J153,0)</f>
        <v>0</v>
      </c>
      <c r="BG153" s="229">
        <f>IF(N153="zákl. přenesená",J153,0)</f>
        <v>0</v>
      </c>
      <c r="BH153" s="229">
        <f>IF(N153="sníž. přenesená",J153,0)</f>
        <v>0</v>
      </c>
      <c r="BI153" s="229">
        <f>IF(N153="nulová",J153,0)</f>
        <v>0</v>
      </c>
      <c r="BJ153" s="14" t="s">
        <v>81</v>
      </c>
      <c r="BK153" s="229">
        <f>ROUND(I153*H153,2)</f>
        <v>0</v>
      </c>
      <c r="BL153" s="14" t="s">
        <v>138</v>
      </c>
      <c r="BM153" s="228" t="s">
        <v>179</v>
      </c>
    </row>
    <row r="154" spans="1:65" s="2" customFormat="1" ht="37.8" customHeight="1">
      <c r="A154" s="35"/>
      <c r="B154" s="36"/>
      <c r="C154" s="216" t="s">
        <v>180</v>
      </c>
      <c r="D154" s="216" t="s">
        <v>134</v>
      </c>
      <c r="E154" s="217" t="s">
        <v>181</v>
      </c>
      <c r="F154" s="218" t="s">
        <v>182</v>
      </c>
      <c r="G154" s="219" t="s">
        <v>148</v>
      </c>
      <c r="H154" s="220">
        <v>34</v>
      </c>
      <c r="I154" s="221"/>
      <c r="J154" s="222">
        <f>ROUND(I154*H154,2)</f>
        <v>0</v>
      </c>
      <c r="K154" s="223"/>
      <c r="L154" s="41"/>
      <c r="M154" s="224" t="s">
        <v>1</v>
      </c>
      <c r="N154" s="225" t="s">
        <v>38</v>
      </c>
      <c r="O154" s="88"/>
      <c r="P154" s="226">
        <f>O154*H154</f>
        <v>0</v>
      </c>
      <c r="Q154" s="226">
        <v>0</v>
      </c>
      <c r="R154" s="226">
        <f>Q154*H154</f>
        <v>0</v>
      </c>
      <c r="S154" s="226">
        <v>0</v>
      </c>
      <c r="T154" s="227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28" t="s">
        <v>138</v>
      </c>
      <c r="AT154" s="228" t="s">
        <v>134</v>
      </c>
      <c r="AU154" s="228" t="s">
        <v>83</v>
      </c>
      <c r="AY154" s="14" t="s">
        <v>132</v>
      </c>
      <c r="BE154" s="229">
        <f>IF(N154="základní",J154,0)</f>
        <v>0</v>
      </c>
      <c r="BF154" s="229">
        <f>IF(N154="snížená",J154,0)</f>
        <v>0</v>
      </c>
      <c r="BG154" s="229">
        <f>IF(N154="zákl. přenesená",J154,0)</f>
        <v>0</v>
      </c>
      <c r="BH154" s="229">
        <f>IF(N154="sníž. přenesená",J154,0)</f>
        <v>0</v>
      </c>
      <c r="BI154" s="229">
        <f>IF(N154="nulová",J154,0)</f>
        <v>0</v>
      </c>
      <c r="BJ154" s="14" t="s">
        <v>81</v>
      </c>
      <c r="BK154" s="229">
        <f>ROUND(I154*H154,2)</f>
        <v>0</v>
      </c>
      <c r="BL154" s="14" t="s">
        <v>138</v>
      </c>
      <c r="BM154" s="228" t="s">
        <v>183</v>
      </c>
    </row>
    <row r="155" spans="1:65" s="2" customFormat="1" ht="24.15" customHeight="1">
      <c r="A155" s="35"/>
      <c r="B155" s="36"/>
      <c r="C155" s="216" t="s">
        <v>160</v>
      </c>
      <c r="D155" s="216" t="s">
        <v>134</v>
      </c>
      <c r="E155" s="217" t="s">
        <v>184</v>
      </c>
      <c r="F155" s="218" t="s">
        <v>185</v>
      </c>
      <c r="G155" s="219" t="s">
        <v>137</v>
      </c>
      <c r="H155" s="220">
        <v>80</v>
      </c>
      <c r="I155" s="221"/>
      <c r="J155" s="222">
        <f>ROUND(I155*H155,2)</f>
        <v>0</v>
      </c>
      <c r="K155" s="223"/>
      <c r="L155" s="41"/>
      <c r="M155" s="224" t="s">
        <v>1</v>
      </c>
      <c r="N155" s="225" t="s">
        <v>38</v>
      </c>
      <c r="O155" s="88"/>
      <c r="P155" s="226">
        <f>O155*H155</f>
        <v>0</v>
      </c>
      <c r="Q155" s="226">
        <v>0</v>
      </c>
      <c r="R155" s="226">
        <f>Q155*H155</f>
        <v>0</v>
      </c>
      <c r="S155" s="226">
        <v>0</v>
      </c>
      <c r="T155" s="227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28" t="s">
        <v>138</v>
      </c>
      <c r="AT155" s="228" t="s">
        <v>134</v>
      </c>
      <c r="AU155" s="228" t="s">
        <v>83</v>
      </c>
      <c r="AY155" s="14" t="s">
        <v>132</v>
      </c>
      <c r="BE155" s="229">
        <f>IF(N155="základní",J155,0)</f>
        <v>0</v>
      </c>
      <c r="BF155" s="229">
        <f>IF(N155="snížená",J155,0)</f>
        <v>0</v>
      </c>
      <c r="BG155" s="229">
        <f>IF(N155="zákl. přenesená",J155,0)</f>
        <v>0</v>
      </c>
      <c r="BH155" s="229">
        <f>IF(N155="sníž. přenesená",J155,0)</f>
        <v>0</v>
      </c>
      <c r="BI155" s="229">
        <f>IF(N155="nulová",J155,0)</f>
        <v>0</v>
      </c>
      <c r="BJ155" s="14" t="s">
        <v>81</v>
      </c>
      <c r="BK155" s="229">
        <f>ROUND(I155*H155,2)</f>
        <v>0</v>
      </c>
      <c r="BL155" s="14" t="s">
        <v>138</v>
      </c>
      <c r="BM155" s="228" t="s">
        <v>186</v>
      </c>
    </row>
    <row r="156" spans="1:65" s="2" customFormat="1" ht="24.15" customHeight="1">
      <c r="A156" s="35"/>
      <c r="B156" s="36"/>
      <c r="C156" s="230" t="s">
        <v>8</v>
      </c>
      <c r="D156" s="230" t="s">
        <v>187</v>
      </c>
      <c r="E156" s="231" t="s">
        <v>188</v>
      </c>
      <c r="F156" s="232" t="s">
        <v>189</v>
      </c>
      <c r="G156" s="233" t="s">
        <v>137</v>
      </c>
      <c r="H156" s="234">
        <v>94.76</v>
      </c>
      <c r="I156" s="235"/>
      <c r="J156" s="236">
        <f>ROUND(I156*H156,2)</f>
        <v>0</v>
      </c>
      <c r="K156" s="237"/>
      <c r="L156" s="238"/>
      <c r="M156" s="239" t="s">
        <v>1</v>
      </c>
      <c r="N156" s="240" t="s">
        <v>38</v>
      </c>
      <c r="O156" s="88"/>
      <c r="P156" s="226">
        <f>O156*H156</f>
        <v>0</v>
      </c>
      <c r="Q156" s="226">
        <v>0</v>
      </c>
      <c r="R156" s="226">
        <f>Q156*H156</f>
        <v>0</v>
      </c>
      <c r="S156" s="226">
        <v>0</v>
      </c>
      <c r="T156" s="227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28" t="s">
        <v>149</v>
      </c>
      <c r="AT156" s="228" t="s">
        <v>187</v>
      </c>
      <c r="AU156" s="228" t="s">
        <v>83</v>
      </c>
      <c r="AY156" s="14" t="s">
        <v>132</v>
      </c>
      <c r="BE156" s="229">
        <f>IF(N156="základní",J156,0)</f>
        <v>0</v>
      </c>
      <c r="BF156" s="229">
        <f>IF(N156="snížená",J156,0)</f>
        <v>0</v>
      </c>
      <c r="BG156" s="229">
        <f>IF(N156="zákl. přenesená",J156,0)</f>
        <v>0</v>
      </c>
      <c r="BH156" s="229">
        <f>IF(N156="sníž. přenesená",J156,0)</f>
        <v>0</v>
      </c>
      <c r="BI156" s="229">
        <f>IF(N156="nulová",J156,0)</f>
        <v>0</v>
      </c>
      <c r="BJ156" s="14" t="s">
        <v>81</v>
      </c>
      <c r="BK156" s="229">
        <f>ROUND(I156*H156,2)</f>
        <v>0</v>
      </c>
      <c r="BL156" s="14" t="s">
        <v>138</v>
      </c>
      <c r="BM156" s="228" t="s">
        <v>190</v>
      </c>
    </row>
    <row r="157" spans="1:65" s="2" customFormat="1" ht="24.15" customHeight="1">
      <c r="A157" s="35"/>
      <c r="B157" s="36"/>
      <c r="C157" s="216" t="s">
        <v>163</v>
      </c>
      <c r="D157" s="216" t="s">
        <v>134</v>
      </c>
      <c r="E157" s="217" t="s">
        <v>191</v>
      </c>
      <c r="F157" s="218" t="s">
        <v>192</v>
      </c>
      <c r="G157" s="219" t="s">
        <v>141</v>
      </c>
      <c r="H157" s="220">
        <v>5</v>
      </c>
      <c r="I157" s="221"/>
      <c r="J157" s="222">
        <f>ROUND(I157*H157,2)</f>
        <v>0</v>
      </c>
      <c r="K157" s="223"/>
      <c r="L157" s="41"/>
      <c r="M157" s="224" t="s">
        <v>1</v>
      </c>
      <c r="N157" s="225" t="s">
        <v>38</v>
      </c>
      <c r="O157" s="88"/>
      <c r="P157" s="226">
        <f>O157*H157</f>
        <v>0</v>
      </c>
      <c r="Q157" s="226">
        <v>0</v>
      </c>
      <c r="R157" s="226">
        <f>Q157*H157</f>
        <v>0</v>
      </c>
      <c r="S157" s="226">
        <v>0</v>
      </c>
      <c r="T157" s="227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28" t="s">
        <v>138</v>
      </c>
      <c r="AT157" s="228" t="s">
        <v>134</v>
      </c>
      <c r="AU157" s="228" t="s">
        <v>83</v>
      </c>
      <c r="AY157" s="14" t="s">
        <v>132</v>
      </c>
      <c r="BE157" s="229">
        <f>IF(N157="základní",J157,0)</f>
        <v>0</v>
      </c>
      <c r="BF157" s="229">
        <f>IF(N157="snížená",J157,0)</f>
        <v>0</v>
      </c>
      <c r="BG157" s="229">
        <f>IF(N157="zákl. přenesená",J157,0)</f>
        <v>0</v>
      </c>
      <c r="BH157" s="229">
        <f>IF(N157="sníž. přenesená",J157,0)</f>
        <v>0</v>
      </c>
      <c r="BI157" s="229">
        <f>IF(N157="nulová",J157,0)</f>
        <v>0</v>
      </c>
      <c r="BJ157" s="14" t="s">
        <v>81</v>
      </c>
      <c r="BK157" s="229">
        <f>ROUND(I157*H157,2)</f>
        <v>0</v>
      </c>
      <c r="BL157" s="14" t="s">
        <v>138</v>
      </c>
      <c r="BM157" s="228" t="s">
        <v>193</v>
      </c>
    </row>
    <row r="158" spans="1:63" s="12" customFormat="1" ht="22.8" customHeight="1">
      <c r="A158" s="12"/>
      <c r="B158" s="200"/>
      <c r="C158" s="201"/>
      <c r="D158" s="202" t="s">
        <v>72</v>
      </c>
      <c r="E158" s="214" t="s">
        <v>142</v>
      </c>
      <c r="F158" s="214" t="s">
        <v>194</v>
      </c>
      <c r="G158" s="201"/>
      <c r="H158" s="201"/>
      <c r="I158" s="204"/>
      <c r="J158" s="215">
        <f>BK158</f>
        <v>0</v>
      </c>
      <c r="K158" s="201"/>
      <c r="L158" s="206"/>
      <c r="M158" s="207"/>
      <c r="N158" s="208"/>
      <c r="O158" s="208"/>
      <c r="P158" s="209">
        <f>P159</f>
        <v>0</v>
      </c>
      <c r="Q158" s="208"/>
      <c r="R158" s="209">
        <f>R159</f>
        <v>0</v>
      </c>
      <c r="S158" s="208"/>
      <c r="T158" s="210">
        <f>T159</f>
        <v>0</v>
      </c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R158" s="211" t="s">
        <v>81</v>
      </c>
      <c r="AT158" s="212" t="s">
        <v>72</v>
      </c>
      <c r="AU158" s="212" t="s">
        <v>81</v>
      </c>
      <c r="AY158" s="211" t="s">
        <v>132</v>
      </c>
      <c r="BK158" s="213">
        <f>BK159</f>
        <v>0</v>
      </c>
    </row>
    <row r="159" spans="1:65" s="2" customFormat="1" ht="21.75" customHeight="1">
      <c r="A159" s="35"/>
      <c r="B159" s="36"/>
      <c r="C159" s="216" t="s">
        <v>195</v>
      </c>
      <c r="D159" s="216" t="s">
        <v>134</v>
      </c>
      <c r="E159" s="217" t="s">
        <v>196</v>
      </c>
      <c r="F159" s="218" t="s">
        <v>197</v>
      </c>
      <c r="G159" s="219" t="s">
        <v>148</v>
      </c>
      <c r="H159" s="220">
        <v>10</v>
      </c>
      <c r="I159" s="221"/>
      <c r="J159" s="222">
        <f>ROUND(I159*H159,2)</f>
        <v>0</v>
      </c>
      <c r="K159" s="223"/>
      <c r="L159" s="41"/>
      <c r="M159" s="224" t="s">
        <v>1</v>
      </c>
      <c r="N159" s="225" t="s">
        <v>38</v>
      </c>
      <c r="O159" s="88"/>
      <c r="P159" s="226">
        <f>O159*H159</f>
        <v>0</v>
      </c>
      <c r="Q159" s="226">
        <v>0</v>
      </c>
      <c r="R159" s="226">
        <f>Q159*H159</f>
        <v>0</v>
      </c>
      <c r="S159" s="226">
        <v>0</v>
      </c>
      <c r="T159" s="227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28" t="s">
        <v>138</v>
      </c>
      <c r="AT159" s="228" t="s">
        <v>134</v>
      </c>
      <c r="AU159" s="228" t="s">
        <v>83</v>
      </c>
      <c r="AY159" s="14" t="s">
        <v>132</v>
      </c>
      <c r="BE159" s="229">
        <f>IF(N159="základní",J159,0)</f>
        <v>0</v>
      </c>
      <c r="BF159" s="229">
        <f>IF(N159="snížená",J159,0)</f>
        <v>0</v>
      </c>
      <c r="BG159" s="229">
        <f>IF(N159="zákl. přenesená",J159,0)</f>
        <v>0</v>
      </c>
      <c r="BH159" s="229">
        <f>IF(N159="sníž. přenesená",J159,0)</f>
        <v>0</v>
      </c>
      <c r="BI159" s="229">
        <f>IF(N159="nulová",J159,0)</f>
        <v>0</v>
      </c>
      <c r="BJ159" s="14" t="s">
        <v>81</v>
      </c>
      <c r="BK159" s="229">
        <f>ROUND(I159*H159,2)</f>
        <v>0</v>
      </c>
      <c r="BL159" s="14" t="s">
        <v>138</v>
      </c>
      <c r="BM159" s="228" t="s">
        <v>198</v>
      </c>
    </row>
    <row r="160" spans="1:63" s="12" customFormat="1" ht="22.8" customHeight="1">
      <c r="A160" s="12"/>
      <c r="B160" s="200"/>
      <c r="C160" s="201"/>
      <c r="D160" s="202" t="s">
        <v>72</v>
      </c>
      <c r="E160" s="214" t="s">
        <v>138</v>
      </c>
      <c r="F160" s="214" t="s">
        <v>199</v>
      </c>
      <c r="G160" s="201"/>
      <c r="H160" s="201"/>
      <c r="I160" s="204"/>
      <c r="J160" s="215">
        <f>BK160</f>
        <v>0</v>
      </c>
      <c r="K160" s="201"/>
      <c r="L160" s="206"/>
      <c r="M160" s="207"/>
      <c r="N160" s="208"/>
      <c r="O160" s="208"/>
      <c r="P160" s="209">
        <f>SUM(P161:P163)</f>
        <v>0</v>
      </c>
      <c r="Q160" s="208"/>
      <c r="R160" s="209">
        <f>SUM(R161:R163)</f>
        <v>0</v>
      </c>
      <c r="S160" s="208"/>
      <c r="T160" s="210">
        <f>SUM(T161:T163)</f>
        <v>0</v>
      </c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R160" s="211" t="s">
        <v>81</v>
      </c>
      <c r="AT160" s="212" t="s">
        <v>72</v>
      </c>
      <c r="AU160" s="212" t="s">
        <v>81</v>
      </c>
      <c r="AY160" s="211" t="s">
        <v>132</v>
      </c>
      <c r="BK160" s="213">
        <f>SUM(BK161:BK163)</f>
        <v>0</v>
      </c>
    </row>
    <row r="161" spans="1:65" s="2" customFormat="1" ht="16.5" customHeight="1">
      <c r="A161" s="35"/>
      <c r="B161" s="36"/>
      <c r="C161" s="216" t="s">
        <v>167</v>
      </c>
      <c r="D161" s="216" t="s">
        <v>134</v>
      </c>
      <c r="E161" s="217" t="s">
        <v>200</v>
      </c>
      <c r="F161" s="218" t="s">
        <v>201</v>
      </c>
      <c r="G161" s="219" t="s">
        <v>141</v>
      </c>
      <c r="H161" s="220">
        <v>0.8</v>
      </c>
      <c r="I161" s="221"/>
      <c r="J161" s="222">
        <f>ROUND(I161*H161,2)</f>
        <v>0</v>
      </c>
      <c r="K161" s="223"/>
      <c r="L161" s="41"/>
      <c r="M161" s="224" t="s">
        <v>1</v>
      </c>
      <c r="N161" s="225" t="s">
        <v>38</v>
      </c>
      <c r="O161" s="88"/>
      <c r="P161" s="226">
        <f>O161*H161</f>
        <v>0</v>
      </c>
      <c r="Q161" s="226">
        <v>0</v>
      </c>
      <c r="R161" s="226">
        <f>Q161*H161</f>
        <v>0</v>
      </c>
      <c r="S161" s="226">
        <v>0</v>
      </c>
      <c r="T161" s="227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28" t="s">
        <v>138</v>
      </c>
      <c r="AT161" s="228" t="s">
        <v>134</v>
      </c>
      <c r="AU161" s="228" t="s">
        <v>83</v>
      </c>
      <c r="AY161" s="14" t="s">
        <v>132</v>
      </c>
      <c r="BE161" s="229">
        <f>IF(N161="základní",J161,0)</f>
        <v>0</v>
      </c>
      <c r="BF161" s="229">
        <f>IF(N161="snížená",J161,0)</f>
        <v>0</v>
      </c>
      <c r="BG161" s="229">
        <f>IF(N161="zákl. přenesená",J161,0)</f>
        <v>0</v>
      </c>
      <c r="BH161" s="229">
        <f>IF(N161="sníž. přenesená",J161,0)</f>
        <v>0</v>
      </c>
      <c r="BI161" s="229">
        <f>IF(N161="nulová",J161,0)</f>
        <v>0</v>
      </c>
      <c r="BJ161" s="14" t="s">
        <v>81</v>
      </c>
      <c r="BK161" s="229">
        <f>ROUND(I161*H161,2)</f>
        <v>0</v>
      </c>
      <c r="BL161" s="14" t="s">
        <v>138</v>
      </c>
      <c r="BM161" s="228" t="s">
        <v>202</v>
      </c>
    </row>
    <row r="162" spans="1:65" s="2" customFormat="1" ht="37.8" customHeight="1">
      <c r="A162" s="35"/>
      <c r="B162" s="36"/>
      <c r="C162" s="216" t="s">
        <v>203</v>
      </c>
      <c r="D162" s="216" t="s">
        <v>134</v>
      </c>
      <c r="E162" s="217" t="s">
        <v>204</v>
      </c>
      <c r="F162" s="218" t="s">
        <v>205</v>
      </c>
      <c r="G162" s="219" t="s">
        <v>141</v>
      </c>
      <c r="H162" s="220">
        <v>2.04</v>
      </c>
      <c r="I162" s="221"/>
      <c r="J162" s="222">
        <f>ROUND(I162*H162,2)</f>
        <v>0</v>
      </c>
      <c r="K162" s="223"/>
      <c r="L162" s="41"/>
      <c r="M162" s="224" t="s">
        <v>1</v>
      </c>
      <c r="N162" s="225" t="s">
        <v>38</v>
      </c>
      <c r="O162" s="88"/>
      <c r="P162" s="226">
        <f>O162*H162</f>
        <v>0</v>
      </c>
      <c r="Q162" s="226">
        <v>0</v>
      </c>
      <c r="R162" s="226">
        <f>Q162*H162</f>
        <v>0</v>
      </c>
      <c r="S162" s="226">
        <v>0</v>
      </c>
      <c r="T162" s="227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28" t="s">
        <v>138</v>
      </c>
      <c r="AT162" s="228" t="s">
        <v>134</v>
      </c>
      <c r="AU162" s="228" t="s">
        <v>83</v>
      </c>
      <c r="AY162" s="14" t="s">
        <v>132</v>
      </c>
      <c r="BE162" s="229">
        <f>IF(N162="základní",J162,0)</f>
        <v>0</v>
      </c>
      <c r="BF162" s="229">
        <f>IF(N162="snížená",J162,0)</f>
        <v>0</v>
      </c>
      <c r="BG162" s="229">
        <f>IF(N162="zákl. přenesená",J162,0)</f>
        <v>0</v>
      </c>
      <c r="BH162" s="229">
        <f>IF(N162="sníž. přenesená",J162,0)</f>
        <v>0</v>
      </c>
      <c r="BI162" s="229">
        <f>IF(N162="nulová",J162,0)</f>
        <v>0</v>
      </c>
      <c r="BJ162" s="14" t="s">
        <v>81</v>
      </c>
      <c r="BK162" s="229">
        <f>ROUND(I162*H162,2)</f>
        <v>0</v>
      </c>
      <c r="BL162" s="14" t="s">
        <v>138</v>
      </c>
      <c r="BM162" s="228" t="s">
        <v>206</v>
      </c>
    </row>
    <row r="163" spans="1:65" s="2" customFormat="1" ht="24.15" customHeight="1">
      <c r="A163" s="35"/>
      <c r="B163" s="36"/>
      <c r="C163" s="216" t="s">
        <v>171</v>
      </c>
      <c r="D163" s="216" t="s">
        <v>134</v>
      </c>
      <c r="E163" s="217" t="s">
        <v>207</v>
      </c>
      <c r="F163" s="218" t="s">
        <v>208</v>
      </c>
      <c r="G163" s="219" t="s">
        <v>137</v>
      </c>
      <c r="H163" s="220">
        <v>13.6</v>
      </c>
      <c r="I163" s="221"/>
      <c r="J163" s="222">
        <f>ROUND(I163*H163,2)</f>
        <v>0</v>
      </c>
      <c r="K163" s="223"/>
      <c r="L163" s="41"/>
      <c r="M163" s="224" t="s">
        <v>1</v>
      </c>
      <c r="N163" s="225" t="s">
        <v>38</v>
      </c>
      <c r="O163" s="88"/>
      <c r="P163" s="226">
        <f>O163*H163</f>
        <v>0</v>
      </c>
      <c r="Q163" s="226">
        <v>0</v>
      </c>
      <c r="R163" s="226">
        <f>Q163*H163</f>
        <v>0</v>
      </c>
      <c r="S163" s="226">
        <v>0</v>
      </c>
      <c r="T163" s="227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28" t="s">
        <v>138</v>
      </c>
      <c r="AT163" s="228" t="s">
        <v>134</v>
      </c>
      <c r="AU163" s="228" t="s">
        <v>83</v>
      </c>
      <c r="AY163" s="14" t="s">
        <v>132</v>
      </c>
      <c r="BE163" s="229">
        <f>IF(N163="základní",J163,0)</f>
        <v>0</v>
      </c>
      <c r="BF163" s="229">
        <f>IF(N163="snížená",J163,0)</f>
        <v>0</v>
      </c>
      <c r="BG163" s="229">
        <f>IF(N163="zákl. přenesená",J163,0)</f>
        <v>0</v>
      </c>
      <c r="BH163" s="229">
        <f>IF(N163="sníž. přenesená",J163,0)</f>
        <v>0</v>
      </c>
      <c r="BI163" s="229">
        <f>IF(N163="nulová",J163,0)</f>
        <v>0</v>
      </c>
      <c r="BJ163" s="14" t="s">
        <v>81</v>
      </c>
      <c r="BK163" s="229">
        <f>ROUND(I163*H163,2)</f>
        <v>0</v>
      </c>
      <c r="BL163" s="14" t="s">
        <v>138</v>
      </c>
      <c r="BM163" s="228" t="s">
        <v>209</v>
      </c>
    </row>
    <row r="164" spans="1:63" s="12" customFormat="1" ht="22.8" customHeight="1">
      <c r="A164" s="12"/>
      <c r="B164" s="200"/>
      <c r="C164" s="201"/>
      <c r="D164" s="202" t="s">
        <v>72</v>
      </c>
      <c r="E164" s="214" t="s">
        <v>150</v>
      </c>
      <c r="F164" s="214" t="s">
        <v>210</v>
      </c>
      <c r="G164" s="201"/>
      <c r="H164" s="201"/>
      <c r="I164" s="204"/>
      <c r="J164" s="215">
        <f>BK164</f>
        <v>0</v>
      </c>
      <c r="K164" s="201"/>
      <c r="L164" s="206"/>
      <c r="M164" s="207"/>
      <c r="N164" s="208"/>
      <c r="O164" s="208"/>
      <c r="P164" s="209">
        <f>SUM(P165:P168)</f>
        <v>0</v>
      </c>
      <c r="Q164" s="208"/>
      <c r="R164" s="209">
        <f>SUM(R165:R168)</f>
        <v>0</v>
      </c>
      <c r="S164" s="208"/>
      <c r="T164" s="210">
        <f>SUM(T165:T168)</f>
        <v>0</v>
      </c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R164" s="211" t="s">
        <v>81</v>
      </c>
      <c r="AT164" s="212" t="s">
        <v>72</v>
      </c>
      <c r="AU164" s="212" t="s">
        <v>81</v>
      </c>
      <c r="AY164" s="211" t="s">
        <v>132</v>
      </c>
      <c r="BK164" s="213">
        <f>SUM(BK165:BK168)</f>
        <v>0</v>
      </c>
    </row>
    <row r="165" spans="1:65" s="2" customFormat="1" ht="24.15" customHeight="1">
      <c r="A165" s="35"/>
      <c r="B165" s="36"/>
      <c r="C165" s="216" t="s">
        <v>7</v>
      </c>
      <c r="D165" s="216" t="s">
        <v>134</v>
      </c>
      <c r="E165" s="217" t="s">
        <v>211</v>
      </c>
      <c r="F165" s="218" t="s">
        <v>212</v>
      </c>
      <c r="G165" s="219" t="s">
        <v>137</v>
      </c>
      <c r="H165" s="220">
        <v>34</v>
      </c>
      <c r="I165" s="221"/>
      <c r="J165" s="222">
        <f>ROUND(I165*H165,2)</f>
        <v>0</v>
      </c>
      <c r="K165" s="223"/>
      <c r="L165" s="41"/>
      <c r="M165" s="224" t="s">
        <v>1</v>
      </c>
      <c r="N165" s="225" t="s">
        <v>38</v>
      </c>
      <c r="O165" s="88"/>
      <c r="P165" s="226">
        <f>O165*H165</f>
        <v>0</v>
      </c>
      <c r="Q165" s="226">
        <v>0</v>
      </c>
      <c r="R165" s="226">
        <f>Q165*H165</f>
        <v>0</v>
      </c>
      <c r="S165" s="226">
        <v>0</v>
      </c>
      <c r="T165" s="227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28" t="s">
        <v>138</v>
      </c>
      <c r="AT165" s="228" t="s">
        <v>134</v>
      </c>
      <c r="AU165" s="228" t="s">
        <v>83</v>
      </c>
      <c r="AY165" s="14" t="s">
        <v>132</v>
      </c>
      <c r="BE165" s="229">
        <f>IF(N165="základní",J165,0)</f>
        <v>0</v>
      </c>
      <c r="BF165" s="229">
        <f>IF(N165="snížená",J165,0)</f>
        <v>0</v>
      </c>
      <c r="BG165" s="229">
        <f>IF(N165="zákl. přenesená",J165,0)</f>
        <v>0</v>
      </c>
      <c r="BH165" s="229">
        <f>IF(N165="sníž. přenesená",J165,0)</f>
        <v>0</v>
      </c>
      <c r="BI165" s="229">
        <f>IF(N165="nulová",J165,0)</f>
        <v>0</v>
      </c>
      <c r="BJ165" s="14" t="s">
        <v>81</v>
      </c>
      <c r="BK165" s="229">
        <f>ROUND(I165*H165,2)</f>
        <v>0</v>
      </c>
      <c r="BL165" s="14" t="s">
        <v>138</v>
      </c>
      <c r="BM165" s="228" t="s">
        <v>213</v>
      </c>
    </row>
    <row r="166" spans="1:65" s="2" customFormat="1" ht="24.15" customHeight="1">
      <c r="A166" s="35"/>
      <c r="B166" s="36"/>
      <c r="C166" s="216" t="s">
        <v>175</v>
      </c>
      <c r="D166" s="216" t="s">
        <v>134</v>
      </c>
      <c r="E166" s="217" t="s">
        <v>214</v>
      </c>
      <c r="F166" s="218" t="s">
        <v>215</v>
      </c>
      <c r="G166" s="219" t="s">
        <v>137</v>
      </c>
      <c r="H166" s="220">
        <v>30</v>
      </c>
      <c r="I166" s="221"/>
      <c r="J166" s="222">
        <f>ROUND(I166*H166,2)</f>
        <v>0</v>
      </c>
      <c r="K166" s="223"/>
      <c r="L166" s="41"/>
      <c r="M166" s="224" t="s">
        <v>1</v>
      </c>
      <c r="N166" s="225" t="s">
        <v>38</v>
      </c>
      <c r="O166" s="88"/>
      <c r="P166" s="226">
        <f>O166*H166</f>
        <v>0</v>
      </c>
      <c r="Q166" s="226">
        <v>0</v>
      </c>
      <c r="R166" s="226">
        <f>Q166*H166</f>
        <v>0</v>
      </c>
      <c r="S166" s="226">
        <v>0</v>
      </c>
      <c r="T166" s="227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28" t="s">
        <v>138</v>
      </c>
      <c r="AT166" s="228" t="s">
        <v>134</v>
      </c>
      <c r="AU166" s="228" t="s">
        <v>83</v>
      </c>
      <c r="AY166" s="14" t="s">
        <v>132</v>
      </c>
      <c r="BE166" s="229">
        <f>IF(N166="základní",J166,0)</f>
        <v>0</v>
      </c>
      <c r="BF166" s="229">
        <f>IF(N166="snížená",J166,0)</f>
        <v>0</v>
      </c>
      <c r="BG166" s="229">
        <f>IF(N166="zákl. přenesená",J166,0)</f>
        <v>0</v>
      </c>
      <c r="BH166" s="229">
        <f>IF(N166="sníž. přenesená",J166,0)</f>
        <v>0</v>
      </c>
      <c r="BI166" s="229">
        <f>IF(N166="nulová",J166,0)</f>
        <v>0</v>
      </c>
      <c r="BJ166" s="14" t="s">
        <v>81</v>
      </c>
      <c r="BK166" s="229">
        <f>ROUND(I166*H166,2)</f>
        <v>0</v>
      </c>
      <c r="BL166" s="14" t="s">
        <v>138</v>
      </c>
      <c r="BM166" s="228" t="s">
        <v>216</v>
      </c>
    </row>
    <row r="167" spans="1:65" s="2" customFormat="1" ht="24.15" customHeight="1">
      <c r="A167" s="35"/>
      <c r="B167" s="36"/>
      <c r="C167" s="216" t="s">
        <v>217</v>
      </c>
      <c r="D167" s="216" t="s">
        <v>134</v>
      </c>
      <c r="E167" s="217" t="s">
        <v>218</v>
      </c>
      <c r="F167" s="218" t="s">
        <v>219</v>
      </c>
      <c r="G167" s="219" t="s">
        <v>137</v>
      </c>
      <c r="H167" s="220">
        <v>34</v>
      </c>
      <c r="I167" s="221"/>
      <c r="J167" s="222">
        <f>ROUND(I167*H167,2)</f>
        <v>0</v>
      </c>
      <c r="K167" s="223"/>
      <c r="L167" s="41"/>
      <c r="M167" s="224" t="s">
        <v>1</v>
      </c>
      <c r="N167" s="225" t="s">
        <v>38</v>
      </c>
      <c r="O167" s="88"/>
      <c r="P167" s="226">
        <f>O167*H167</f>
        <v>0</v>
      </c>
      <c r="Q167" s="226">
        <v>0</v>
      </c>
      <c r="R167" s="226">
        <f>Q167*H167</f>
        <v>0</v>
      </c>
      <c r="S167" s="226">
        <v>0</v>
      </c>
      <c r="T167" s="227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28" t="s">
        <v>138</v>
      </c>
      <c r="AT167" s="228" t="s">
        <v>134</v>
      </c>
      <c r="AU167" s="228" t="s">
        <v>83</v>
      </c>
      <c r="AY167" s="14" t="s">
        <v>132</v>
      </c>
      <c r="BE167" s="229">
        <f>IF(N167="základní",J167,0)</f>
        <v>0</v>
      </c>
      <c r="BF167" s="229">
        <f>IF(N167="snížená",J167,0)</f>
        <v>0</v>
      </c>
      <c r="BG167" s="229">
        <f>IF(N167="zákl. přenesená",J167,0)</f>
        <v>0</v>
      </c>
      <c r="BH167" s="229">
        <f>IF(N167="sníž. přenesená",J167,0)</f>
        <v>0</v>
      </c>
      <c r="BI167" s="229">
        <f>IF(N167="nulová",J167,0)</f>
        <v>0</v>
      </c>
      <c r="BJ167" s="14" t="s">
        <v>81</v>
      </c>
      <c r="BK167" s="229">
        <f>ROUND(I167*H167,2)</f>
        <v>0</v>
      </c>
      <c r="BL167" s="14" t="s">
        <v>138</v>
      </c>
      <c r="BM167" s="228" t="s">
        <v>220</v>
      </c>
    </row>
    <row r="168" spans="1:65" s="2" customFormat="1" ht="24.15" customHeight="1">
      <c r="A168" s="35"/>
      <c r="B168" s="36"/>
      <c r="C168" s="230" t="s">
        <v>179</v>
      </c>
      <c r="D168" s="230" t="s">
        <v>187</v>
      </c>
      <c r="E168" s="231" t="s">
        <v>221</v>
      </c>
      <c r="F168" s="232" t="s">
        <v>222</v>
      </c>
      <c r="G168" s="233" t="s">
        <v>137</v>
      </c>
      <c r="H168" s="234">
        <v>4</v>
      </c>
      <c r="I168" s="235"/>
      <c r="J168" s="236">
        <f>ROUND(I168*H168,2)</f>
        <v>0</v>
      </c>
      <c r="K168" s="237"/>
      <c r="L168" s="238"/>
      <c r="M168" s="239" t="s">
        <v>1</v>
      </c>
      <c r="N168" s="240" t="s">
        <v>38</v>
      </c>
      <c r="O168" s="88"/>
      <c r="P168" s="226">
        <f>O168*H168</f>
        <v>0</v>
      </c>
      <c r="Q168" s="226">
        <v>0</v>
      </c>
      <c r="R168" s="226">
        <f>Q168*H168</f>
        <v>0</v>
      </c>
      <c r="S168" s="226">
        <v>0</v>
      </c>
      <c r="T168" s="227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28" t="s">
        <v>149</v>
      </c>
      <c r="AT168" s="228" t="s">
        <v>187</v>
      </c>
      <c r="AU168" s="228" t="s">
        <v>83</v>
      </c>
      <c r="AY168" s="14" t="s">
        <v>132</v>
      </c>
      <c r="BE168" s="229">
        <f>IF(N168="základní",J168,0)</f>
        <v>0</v>
      </c>
      <c r="BF168" s="229">
        <f>IF(N168="snížená",J168,0)</f>
        <v>0</v>
      </c>
      <c r="BG168" s="229">
        <f>IF(N168="zákl. přenesená",J168,0)</f>
        <v>0</v>
      </c>
      <c r="BH168" s="229">
        <f>IF(N168="sníž. přenesená",J168,0)</f>
        <v>0</v>
      </c>
      <c r="BI168" s="229">
        <f>IF(N168="nulová",J168,0)</f>
        <v>0</v>
      </c>
      <c r="BJ168" s="14" t="s">
        <v>81</v>
      </c>
      <c r="BK168" s="229">
        <f>ROUND(I168*H168,2)</f>
        <v>0</v>
      </c>
      <c r="BL168" s="14" t="s">
        <v>138</v>
      </c>
      <c r="BM168" s="228" t="s">
        <v>223</v>
      </c>
    </row>
    <row r="169" spans="1:63" s="12" customFormat="1" ht="22.8" customHeight="1">
      <c r="A169" s="12"/>
      <c r="B169" s="200"/>
      <c r="C169" s="201"/>
      <c r="D169" s="202" t="s">
        <v>72</v>
      </c>
      <c r="E169" s="214" t="s">
        <v>145</v>
      </c>
      <c r="F169" s="214" t="s">
        <v>224</v>
      </c>
      <c r="G169" s="201"/>
      <c r="H169" s="201"/>
      <c r="I169" s="204"/>
      <c r="J169" s="215">
        <f>BK169</f>
        <v>0</v>
      </c>
      <c r="K169" s="201"/>
      <c r="L169" s="206"/>
      <c r="M169" s="207"/>
      <c r="N169" s="208"/>
      <c r="O169" s="208"/>
      <c r="P169" s="209">
        <f>SUM(P170:P172)</f>
        <v>0</v>
      </c>
      <c r="Q169" s="208"/>
      <c r="R169" s="209">
        <f>SUM(R170:R172)</f>
        <v>0</v>
      </c>
      <c r="S169" s="208"/>
      <c r="T169" s="210">
        <f>SUM(T170:T172)</f>
        <v>0</v>
      </c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R169" s="211" t="s">
        <v>81</v>
      </c>
      <c r="AT169" s="212" t="s">
        <v>72</v>
      </c>
      <c r="AU169" s="212" t="s">
        <v>81</v>
      </c>
      <c r="AY169" s="211" t="s">
        <v>132</v>
      </c>
      <c r="BK169" s="213">
        <f>SUM(BK170:BK172)</f>
        <v>0</v>
      </c>
    </row>
    <row r="170" spans="1:65" s="2" customFormat="1" ht="24.15" customHeight="1">
      <c r="A170" s="35"/>
      <c r="B170" s="36"/>
      <c r="C170" s="216" t="s">
        <v>225</v>
      </c>
      <c r="D170" s="216" t="s">
        <v>134</v>
      </c>
      <c r="E170" s="217" t="s">
        <v>226</v>
      </c>
      <c r="F170" s="218" t="s">
        <v>227</v>
      </c>
      <c r="G170" s="219" t="s">
        <v>137</v>
      </c>
      <c r="H170" s="220">
        <v>17</v>
      </c>
      <c r="I170" s="221"/>
      <c r="J170" s="222">
        <f>ROUND(I170*H170,2)</f>
        <v>0</v>
      </c>
      <c r="K170" s="223"/>
      <c r="L170" s="41"/>
      <c r="M170" s="224" t="s">
        <v>1</v>
      </c>
      <c r="N170" s="225" t="s">
        <v>38</v>
      </c>
      <c r="O170" s="88"/>
      <c r="P170" s="226">
        <f>O170*H170</f>
        <v>0</v>
      </c>
      <c r="Q170" s="226">
        <v>0</v>
      </c>
      <c r="R170" s="226">
        <f>Q170*H170</f>
        <v>0</v>
      </c>
      <c r="S170" s="226">
        <v>0</v>
      </c>
      <c r="T170" s="227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28" t="s">
        <v>138</v>
      </c>
      <c r="AT170" s="228" t="s">
        <v>134</v>
      </c>
      <c r="AU170" s="228" t="s">
        <v>83</v>
      </c>
      <c r="AY170" s="14" t="s">
        <v>132</v>
      </c>
      <c r="BE170" s="229">
        <f>IF(N170="základní",J170,0)</f>
        <v>0</v>
      </c>
      <c r="BF170" s="229">
        <f>IF(N170="snížená",J170,0)</f>
        <v>0</v>
      </c>
      <c r="BG170" s="229">
        <f>IF(N170="zákl. přenesená",J170,0)</f>
        <v>0</v>
      </c>
      <c r="BH170" s="229">
        <f>IF(N170="sníž. přenesená",J170,0)</f>
        <v>0</v>
      </c>
      <c r="BI170" s="229">
        <f>IF(N170="nulová",J170,0)</f>
        <v>0</v>
      </c>
      <c r="BJ170" s="14" t="s">
        <v>81</v>
      </c>
      <c r="BK170" s="229">
        <f>ROUND(I170*H170,2)</f>
        <v>0</v>
      </c>
      <c r="BL170" s="14" t="s">
        <v>138</v>
      </c>
      <c r="BM170" s="228" t="s">
        <v>228</v>
      </c>
    </row>
    <row r="171" spans="1:65" s="2" customFormat="1" ht="24.15" customHeight="1">
      <c r="A171" s="35"/>
      <c r="B171" s="36"/>
      <c r="C171" s="216" t="s">
        <v>183</v>
      </c>
      <c r="D171" s="216" t="s">
        <v>134</v>
      </c>
      <c r="E171" s="217" t="s">
        <v>229</v>
      </c>
      <c r="F171" s="218" t="s">
        <v>230</v>
      </c>
      <c r="G171" s="219" t="s">
        <v>137</v>
      </c>
      <c r="H171" s="220">
        <v>17</v>
      </c>
      <c r="I171" s="221"/>
      <c r="J171" s="222">
        <f>ROUND(I171*H171,2)</f>
        <v>0</v>
      </c>
      <c r="K171" s="223"/>
      <c r="L171" s="41"/>
      <c r="M171" s="224" t="s">
        <v>1</v>
      </c>
      <c r="N171" s="225" t="s">
        <v>38</v>
      </c>
      <c r="O171" s="88"/>
      <c r="P171" s="226">
        <f>O171*H171</f>
        <v>0</v>
      </c>
      <c r="Q171" s="226">
        <v>0</v>
      </c>
      <c r="R171" s="226">
        <f>Q171*H171</f>
        <v>0</v>
      </c>
      <c r="S171" s="226">
        <v>0</v>
      </c>
      <c r="T171" s="227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28" t="s">
        <v>138</v>
      </c>
      <c r="AT171" s="228" t="s">
        <v>134</v>
      </c>
      <c r="AU171" s="228" t="s">
        <v>83</v>
      </c>
      <c r="AY171" s="14" t="s">
        <v>132</v>
      </c>
      <c r="BE171" s="229">
        <f>IF(N171="základní",J171,0)</f>
        <v>0</v>
      </c>
      <c r="BF171" s="229">
        <f>IF(N171="snížená",J171,0)</f>
        <v>0</v>
      </c>
      <c r="BG171" s="229">
        <f>IF(N171="zákl. přenesená",J171,0)</f>
        <v>0</v>
      </c>
      <c r="BH171" s="229">
        <f>IF(N171="sníž. přenesená",J171,0)</f>
        <v>0</v>
      </c>
      <c r="BI171" s="229">
        <f>IF(N171="nulová",J171,0)</f>
        <v>0</v>
      </c>
      <c r="BJ171" s="14" t="s">
        <v>81</v>
      </c>
      <c r="BK171" s="229">
        <f>ROUND(I171*H171,2)</f>
        <v>0</v>
      </c>
      <c r="BL171" s="14" t="s">
        <v>138</v>
      </c>
      <c r="BM171" s="228" t="s">
        <v>231</v>
      </c>
    </row>
    <row r="172" spans="1:65" s="2" customFormat="1" ht="24.15" customHeight="1">
      <c r="A172" s="35"/>
      <c r="B172" s="36"/>
      <c r="C172" s="216" t="s">
        <v>232</v>
      </c>
      <c r="D172" s="216" t="s">
        <v>134</v>
      </c>
      <c r="E172" s="217" t="s">
        <v>233</v>
      </c>
      <c r="F172" s="218" t="s">
        <v>234</v>
      </c>
      <c r="G172" s="219" t="s">
        <v>137</v>
      </c>
      <c r="H172" s="220">
        <v>17</v>
      </c>
      <c r="I172" s="221"/>
      <c r="J172" s="222">
        <f>ROUND(I172*H172,2)</f>
        <v>0</v>
      </c>
      <c r="K172" s="223"/>
      <c r="L172" s="41"/>
      <c r="M172" s="224" t="s">
        <v>1</v>
      </c>
      <c r="N172" s="225" t="s">
        <v>38</v>
      </c>
      <c r="O172" s="88"/>
      <c r="P172" s="226">
        <f>O172*H172</f>
        <v>0</v>
      </c>
      <c r="Q172" s="226">
        <v>0</v>
      </c>
      <c r="R172" s="226">
        <f>Q172*H172</f>
        <v>0</v>
      </c>
      <c r="S172" s="226">
        <v>0</v>
      </c>
      <c r="T172" s="227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28" t="s">
        <v>138</v>
      </c>
      <c r="AT172" s="228" t="s">
        <v>134</v>
      </c>
      <c r="AU172" s="228" t="s">
        <v>83</v>
      </c>
      <c r="AY172" s="14" t="s">
        <v>132</v>
      </c>
      <c r="BE172" s="229">
        <f>IF(N172="základní",J172,0)</f>
        <v>0</v>
      </c>
      <c r="BF172" s="229">
        <f>IF(N172="snížená",J172,0)</f>
        <v>0</v>
      </c>
      <c r="BG172" s="229">
        <f>IF(N172="zákl. přenesená",J172,0)</f>
        <v>0</v>
      </c>
      <c r="BH172" s="229">
        <f>IF(N172="sníž. přenesená",J172,0)</f>
        <v>0</v>
      </c>
      <c r="BI172" s="229">
        <f>IF(N172="nulová",J172,0)</f>
        <v>0</v>
      </c>
      <c r="BJ172" s="14" t="s">
        <v>81</v>
      </c>
      <c r="BK172" s="229">
        <f>ROUND(I172*H172,2)</f>
        <v>0</v>
      </c>
      <c r="BL172" s="14" t="s">
        <v>138</v>
      </c>
      <c r="BM172" s="228" t="s">
        <v>235</v>
      </c>
    </row>
    <row r="173" spans="1:63" s="12" customFormat="1" ht="22.8" customHeight="1">
      <c r="A173" s="12"/>
      <c r="B173" s="200"/>
      <c r="C173" s="201"/>
      <c r="D173" s="202" t="s">
        <v>72</v>
      </c>
      <c r="E173" s="214" t="s">
        <v>149</v>
      </c>
      <c r="F173" s="214" t="s">
        <v>236</v>
      </c>
      <c r="G173" s="201"/>
      <c r="H173" s="201"/>
      <c r="I173" s="204"/>
      <c r="J173" s="215">
        <f>BK173</f>
        <v>0</v>
      </c>
      <c r="K173" s="201"/>
      <c r="L173" s="206"/>
      <c r="M173" s="207"/>
      <c r="N173" s="208"/>
      <c r="O173" s="208"/>
      <c r="P173" s="209">
        <f>SUM(P174:P178)</f>
        <v>0</v>
      </c>
      <c r="Q173" s="208"/>
      <c r="R173" s="209">
        <f>SUM(R174:R178)</f>
        <v>0</v>
      </c>
      <c r="S173" s="208"/>
      <c r="T173" s="210">
        <f>SUM(T174:T178)</f>
        <v>0</v>
      </c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R173" s="211" t="s">
        <v>81</v>
      </c>
      <c r="AT173" s="212" t="s">
        <v>72</v>
      </c>
      <c r="AU173" s="212" t="s">
        <v>81</v>
      </c>
      <c r="AY173" s="211" t="s">
        <v>132</v>
      </c>
      <c r="BK173" s="213">
        <f>SUM(BK174:BK178)</f>
        <v>0</v>
      </c>
    </row>
    <row r="174" spans="1:65" s="2" customFormat="1" ht="24.15" customHeight="1">
      <c r="A174" s="35"/>
      <c r="B174" s="36"/>
      <c r="C174" s="216" t="s">
        <v>186</v>
      </c>
      <c r="D174" s="216" t="s">
        <v>134</v>
      </c>
      <c r="E174" s="217" t="s">
        <v>237</v>
      </c>
      <c r="F174" s="218" t="s">
        <v>238</v>
      </c>
      <c r="G174" s="219" t="s">
        <v>239</v>
      </c>
      <c r="H174" s="220">
        <v>2</v>
      </c>
      <c r="I174" s="221"/>
      <c r="J174" s="222">
        <f>ROUND(I174*H174,2)</f>
        <v>0</v>
      </c>
      <c r="K174" s="223"/>
      <c r="L174" s="41"/>
      <c r="M174" s="224" t="s">
        <v>1</v>
      </c>
      <c r="N174" s="225" t="s">
        <v>38</v>
      </c>
      <c r="O174" s="88"/>
      <c r="P174" s="226">
        <f>O174*H174</f>
        <v>0</v>
      </c>
      <c r="Q174" s="226">
        <v>0</v>
      </c>
      <c r="R174" s="226">
        <f>Q174*H174</f>
        <v>0</v>
      </c>
      <c r="S174" s="226">
        <v>0</v>
      </c>
      <c r="T174" s="227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28" t="s">
        <v>138</v>
      </c>
      <c r="AT174" s="228" t="s">
        <v>134</v>
      </c>
      <c r="AU174" s="228" t="s">
        <v>83</v>
      </c>
      <c r="AY174" s="14" t="s">
        <v>132</v>
      </c>
      <c r="BE174" s="229">
        <f>IF(N174="základní",J174,0)</f>
        <v>0</v>
      </c>
      <c r="BF174" s="229">
        <f>IF(N174="snížená",J174,0)</f>
        <v>0</v>
      </c>
      <c r="BG174" s="229">
        <f>IF(N174="zákl. přenesená",J174,0)</f>
        <v>0</v>
      </c>
      <c r="BH174" s="229">
        <f>IF(N174="sníž. přenesená",J174,0)</f>
        <v>0</v>
      </c>
      <c r="BI174" s="229">
        <f>IF(N174="nulová",J174,0)</f>
        <v>0</v>
      </c>
      <c r="BJ174" s="14" t="s">
        <v>81</v>
      </c>
      <c r="BK174" s="229">
        <f>ROUND(I174*H174,2)</f>
        <v>0</v>
      </c>
      <c r="BL174" s="14" t="s">
        <v>138</v>
      </c>
      <c r="BM174" s="228" t="s">
        <v>240</v>
      </c>
    </row>
    <row r="175" spans="1:65" s="2" customFormat="1" ht="24.15" customHeight="1">
      <c r="A175" s="35"/>
      <c r="B175" s="36"/>
      <c r="C175" s="216" t="s">
        <v>241</v>
      </c>
      <c r="D175" s="216" t="s">
        <v>134</v>
      </c>
      <c r="E175" s="217" t="s">
        <v>242</v>
      </c>
      <c r="F175" s="218" t="s">
        <v>243</v>
      </c>
      <c r="G175" s="219" t="s">
        <v>148</v>
      </c>
      <c r="H175" s="220">
        <v>4</v>
      </c>
      <c r="I175" s="221"/>
      <c r="J175" s="222">
        <f>ROUND(I175*H175,2)</f>
        <v>0</v>
      </c>
      <c r="K175" s="223"/>
      <c r="L175" s="41"/>
      <c r="M175" s="224" t="s">
        <v>1</v>
      </c>
      <c r="N175" s="225" t="s">
        <v>38</v>
      </c>
      <c r="O175" s="88"/>
      <c r="P175" s="226">
        <f>O175*H175</f>
        <v>0</v>
      </c>
      <c r="Q175" s="226">
        <v>0</v>
      </c>
      <c r="R175" s="226">
        <f>Q175*H175</f>
        <v>0</v>
      </c>
      <c r="S175" s="226">
        <v>0</v>
      </c>
      <c r="T175" s="227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28" t="s">
        <v>138</v>
      </c>
      <c r="AT175" s="228" t="s">
        <v>134</v>
      </c>
      <c r="AU175" s="228" t="s">
        <v>83</v>
      </c>
      <c r="AY175" s="14" t="s">
        <v>132</v>
      </c>
      <c r="BE175" s="229">
        <f>IF(N175="základní",J175,0)</f>
        <v>0</v>
      </c>
      <c r="BF175" s="229">
        <f>IF(N175="snížená",J175,0)</f>
        <v>0</v>
      </c>
      <c r="BG175" s="229">
        <f>IF(N175="zákl. přenesená",J175,0)</f>
        <v>0</v>
      </c>
      <c r="BH175" s="229">
        <f>IF(N175="sníž. přenesená",J175,0)</f>
        <v>0</v>
      </c>
      <c r="BI175" s="229">
        <f>IF(N175="nulová",J175,0)</f>
        <v>0</v>
      </c>
      <c r="BJ175" s="14" t="s">
        <v>81</v>
      </c>
      <c r="BK175" s="229">
        <f>ROUND(I175*H175,2)</f>
        <v>0</v>
      </c>
      <c r="BL175" s="14" t="s">
        <v>138</v>
      </c>
      <c r="BM175" s="228" t="s">
        <v>244</v>
      </c>
    </row>
    <row r="176" spans="1:65" s="2" customFormat="1" ht="24.15" customHeight="1">
      <c r="A176" s="35"/>
      <c r="B176" s="36"/>
      <c r="C176" s="216" t="s">
        <v>190</v>
      </c>
      <c r="D176" s="216" t="s">
        <v>134</v>
      </c>
      <c r="E176" s="217" t="s">
        <v>245</v>
      </c>
      <c r="F176" s="218" t="s">
        <v>246</v>
      </c>
      <c r="G176" s="219" t="s">
        <v>247</v>
      </c>
      <c r="H176" s="220">
        <v>8</v>
      </c>
      <c r="I176" s="221"/>
      <c r="J176" s="222">
        <f>ROUND(I176*H176,2)</f>
        <v>0</v>
      </c>
      <c r="K176" s="223"/>
      <c r="L176" s="41"/>
      <c r="M176" s="224" t="s">
        <v>1</v>
      </c>
      <c r="N176" s="225" t="s">
        <v>38</v>
      </c>
      <c r="O176" s="88"/>
      <c r="P176" s="226">
        <f>O176*H176</f>
        <v>0</v>
      </c>
      <c r="Q176" s="226">
        <v>0</v>
      </c>
      <c r="R176" s="226">
        <f>Q176*H176</f>
        <v>0</v>
      </c>
      <c r="S176" s="226">
        <v>0</v>
      </c>
      <c r="T176" s="227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28" t="s">
        <v>138</v>
      </c>
      <c r="AT176" s="228" t="s">
        <v>134</v>
      </c>
      <c r="AU176" s="228" t="s">
        <v>83</v>
      </c>
      <c r="AY176" s="14" t="s">
        <v>132</v>
      </c>
      <c r="BE176" s="229">
        <f>IF(N176="základní",J176,0)</f>
        <v>0</v>
      </c>
      <c r="BF176" s="229">
        <f>IF(N176="snížená",J176,0)</f>
        <v>0</v>
      </c>
      <c r="BG176" s="229">
        <f>IF(N176="zákl. přenesená",J176,0)</f>
        <v>0</v>
      </c>
      <c r="BH176" s="229">
        <f>IF(N176="sníž. přenesená",J176,0)</f>
        <v>0</v>
      </c>
      <c r="BI176" s="229">
        <f>IF(N176="nulová",J176,0)</f>
        <v>0</v>
      </c>
      <c r="BJ176" s="14" t="s">
        <v>81</v>
      </c>
      <c r="BK176" s="229">
        <f>ROUND(I176*H176,2)</f>
        <v>0</v>
      </c>
      <c r="BL176" s="14" t="s">
        <v>138</v>
      </c>
      <c r="BM176" s="228" t="s">
        <v>248</v>
      </c>
    </row>
    <row r="177" spans="1:65" s="2" customFormat="1" ht="21.75" customHeight="1">
      <c r="A177" s="35"/>
      <c r="B177" s="36"/>
      <c r="C177" s="230" t="s">
        <v>249</v>
      </c>
      <c r="D177" s="230" t="s">
        <v>187</v>
      </c>
      <c r="E177" s="231" t="s">
        <v>250</v>
      </c>
      <c r="F177" s="232" t="s">
        <v>251</v>
      </c>
      <c r="G177" s="233" t="s">
        <v>247</v>
      </c>
      <c r="H177" s="234">
        <v>8</v>
      </c>
      <c r="I177" s="235"/>
      <c r="J177" s="236">
        <f>ROUND(I177*H177,2)</f>
        <v>0</v>
      </c>
      <c r="K177" s="237"/>
      <c r="L177" s="238"/>
      <c r="M177" s="239" t="s">
        <v>1</v>
      </c>
      <c r="N177" s="240" t="s">
        <v>38</v>
      </c>
      <c r="O177" s="88"/>
      <c r="P177" s="226">
        <f>O177*H177</f>
        <v>0</v>
      </c>
      <c r="Q177" s="226">
        <v>0</v>
      </c>
      <c r="R177" s="226">
        <f>Q177*H177</f>
        <v>0</v>
      </c>
      <c r="S177" s="226">
        <v>0</v>
      </c>
      <c r="T177" s="227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28" t="s">
        <v>149</v>
      </c>
      <c r="AT177" s="228" t="s">
        <v>187</v>
      </c>
      <c r="AU177" s="228" t="s">
        <v>83</v>
      </c>
      <c r="AY177" s="14" t="s">
        <v>132</v>
      </c>
      <c r="BE177" s="229">
        <f>IF(N177="základní",J177,0)</f>
        <v>0</v>
      </c>
      <c r="BF177" s="229">
        <f>IF(N177="snížená",J177,0)</f>
        <v>0</v>
      </c>
      <c r="BG177" s="229">
        <f>IF(N177="zákl. přenesená",J177,0)</f>
        <v>0</v>
      </c>
      <c r="BH177" s="229">
        <f>IF(N177="sníž. přenesená",J177,0)</f>
        <v>0</v>
      </c>
      <c r="BI177" s="229">
        <f>IF(N177="nulová",J177,0)</f>
        <v>0</v>
      </c>
      <c r="BJ177" s="14" t="s">
        <v>81</v>
      </c>
      <c r="BK177" s="229">
        <f>ROUND(I177*H177,2)</f>
        <v>0</v>
      </c>
      <c r="BL177" s="14" t="s">
        <v>138</v>
      </c>
      <c r="BM177" s="228" t="s">
        <v>252</v>
      </c>
    </row>
    <row r="178" spans="1:65" s="2" customFormat="1" ht="24.15" customHeight="1">
      <c r="A178" s="35"/>
      <c r="B178" s="36"/>
      <c r="C178" s="216" t="s">
        <v>193</v>
      </c>
      <c r="D178" s="216" t="s">
        <v>134</v>
      </c>
      <c r="E178" s="217" t="s">
        <v>253</v>
      </c>
      <c r="F178" s="218" t="s">
        <v>254</v>
      </c>
      <c r="G178" s="219" t="s">
        <v>148</v>
      </c>
      <c r="H178" s="220">
        <v>10</v>
      </c>
      <c r="I178" s="221"/>
      <c r="J178" s="222">
        <f>ROUND(I178*H178,2)</f>
        <v>0</v>
      </c>
      <c r="K178" s="223"/>
      <c r="L178" s="41"/>
      <c r="M178" s="224" t="s">
        <v>1</v>
      </c>
      <c r="N178" s="225" t="s">
        <v>38</v>
      </c>
      <c r="O178" s="88"/>
      <c r="P178" s="226">
        <f>O178*H178</f>
        <v>0</v>
      </c>
      <c r="Q178" s="226">
        <v>0</v>
      </c>
      <c r="R178" s="226">
        <f>Q178*H178</f>
        <v>0</v>
      </c>
      <c r="S178" s="226">
        <v>0</v>
      </c>
      <c r="T178" s="227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28" t="s">
        <v>138</v>
      </c>
      <c r="AT178" s="228" t="s">
        <v>134</v>
      </c>
      <c r="AU178" s="228" t="s">
        <v>83</v>
      </c>
      <c r="AY178" s="14" t="s">
        <v>132</v>
      </c>
      <c r="BE178" s="229">
        <f>IF(N178="základní",J178,0)</f>
        <v>0</v>
      </c>
      <c r="BF178" s="229">
        <f>IF(N178="snížená",J178,0)</f>
        <v>0</v>
      </c>
      <c r="BG178" s="229">
        <f>IF(N178="zákl. přenesená",J178,0)</f>
        <v>0</v>
      </c>
      <c r="BH178" s="229">
        <f>IF(N178="sníž. přenesená",J178,0)</f>
        <v>0</v>
      </c>
      <c r="BI178" s="229">
        <f>IF(N178="nulová",J178,0)</f>
        <v>0</v>
      </c>
      <c r="BJ178" s="14" t="s">
        <v>81</v>
      </c>
      <c r="BK178" s="229">
        <f>ROUND(I178*H178,2)</f>
        <v>0</v>
      </c>
      <c r="BL178" s="14" t="s">
        <v>138</v>
      </c>
      <c r="BM178" s="228" t="s">
        <v>255</v>
      </c>
    </row>
    <row r="179" spans="1:63" s="12" customFormat="1" ht="22.8" customHeight="1">
      <c r="A179" s="12"/>
      <c r="B179" s="200"/>
      <c r="C179" s="201"/>
      <c r="D179" s="202" t="s">
        <v>72</v>
      </c>
      <c r="E179" s="214" t="s">
        <v>164</v>
      </c>
      <c r="F179" s="214" t="s">
        <v>256</v>
      </c>
      <c r="G179" s="201"/>
      <c r="H179" s="201"/>
      <c r="I179" s="204"/>
      <c r="J179" s="215">
        <f>BK179</f>
        <v>0</v>
      </c>
      <c r="K179" s="201"/>
      <c r="L179" s="206"/>
      <c r="M179" s="207"/>
      <c r="N179" s="208"/>
      <c r="O179" s="208"/>
      <c r="P179" s="209">
        <f>SUM(P180:P183)</f>
        <v>0</v>
      </c>
      <c r="Q179" s="208"/>
      <c r="R179" s="209">
        <f>SUM(R180:R183)</f>
        <v>0</v>
      </c>
      <c r="S179" s="208"/>
      <c r="T179" s="210">
        <f>SUM(T180:T183)</f>
        <v>0</v>
      </c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R179" s="211" t="s">
        <v>81</v>
      </c>
      <c r="AT179" s="212" t="s">
        <v>72</v>
      </c>
      <c r="AU179" s="212" t="s">
        <v>81</v>
      </c>
      <c r="AY179" s="211" t="s">
        <v>132</v>
      </c>
      <c r="BK179" s="213">
        <f>SUM(BK180:BK183)</f>
        <v>0</v>
      </c>
    </row>
    <row r="180" spans="1:65" s="2" customFormat="1" ht="24.15" customHeight="1">
      <c r="A180" s="35"/>
      <c r="B180" s="36"/>
      <c r="C180" s="216" t="s">
        <v>257</v>
      </c>
      <c r="D180" s="216" t="s">
        <v>134</v>
      </c>
      <c r="E180" s="217" t="s">
        <v>258</v>
      </c>
      <c r="F180" s="218" t="s">
        <v>259</v>
      </c>
      <c r="G180" s="219" t="s">
        <v>247</v>
      </c>
      <c r="H180" s="220">
        <v>2</v>
      </c>
      <c r="I180" s="221"/>
      <c r="J180" s="222">
        <f>ROUND(I180*H180,2)</f>
        <v>0</v>
      </c>
      <c r="K180" s="223"/>
      <c r="L180" s="41"/>
      <c r="M180" s="224" t="s">
        <v>1</v>
      </c>
      <c r="N180" s="225" t="s">
        <v>38</v>
      </c>
      <c r="O180" s="88"/>
      <c r="P180" s="226">
        <f>O180*H180</f>
        <v>0</v>
      </c>
      <c r="Q180" s="226">
        <v>0</v>
      </c>
      <c r="R180" s="226">
        <f>Q180*H180</f>
        <v>0</v>
      </c>
      <c r="S180" s="226">
        <v>0</v>
      </c>
      <c r="T180" s="227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28" t="s">
        <v>138</v>
      </c>
      <c r="AT180" s="228" t="s">
        <v>134</v>
      </c>
      <c r="AU180" s="228" t="s">
        <v>83</v>
      </c>
      <c r="AY180" s="14" t="s">
        <v>132</v>
      </c>
      <c r="BE180" s="229">
        <f>IF(N180="základní",J180,0)</f>
        <v>0</v>
      </c>
      <c r="BF180" s="229">
        <f>IF(N180="snížená",J180,0)</f>
        <v>0</v>
      </c>
      <c r="BG180" s="229">
        <f>IF(N180="zákl. přenesená",J180,0)</f>
        <v>0</v>
      </c>
      <c r="BH180" s="229">
        <f>IF(N180="sníž. přenesená",J180,0)</f>
        <v>0</v>
      </c>
      <c r="BI180" s="229">
        <f>IF(N180="nulová",J180,0)</f>
        <v>0</v>
      </c>
      <c r="BJ180" s="14" t="s">
        <v>81</v>
      </c>
      <c r="BK180" s="229">
        <f>ROUND(I180*H180,2)</f>
        <v>0</v>
      </c>
      <c r="BL180" s="14" t="s">
        <v>138</v>
      </c>
      <c r="BM180" s="228" t="s">
        <v>260</v>
      </c>
    </row>
    <row r="181" spans="1:65" s="2" customFormat="1" ht="37.8" customHeight="1">
      <c r="A181" s="35"/>
      <c r="B181" s="36"/>
      <c r="C181" s="216" t="s">
        <v>198</v>
      </c>
      <c r="D181" s="216" t="s">
        <v>134</v>
      </c>
      <c r="E181" s="217" t="s">
        <v>261</v>
      </c>
      <c r="F181" s="218" t="s">
        <v>262</v>
      </c>
      <c r="G181" s="219" t="s">
        <v>137</v>
      </c>
      <c r="H181" s="220">
        <v>17.5</v>
      </c>
      <c r="I181" s="221"/>
      <c r="J181" s="222">
        <f>ROUND(I181*H181,2)</f>
        <v>0</v>
      </c>
      <c r="K181" s="223"/>
      <c r="L181" s="41"/>
      <c r="M181" s="224" t="s">
        <v>1</v>
      </c>
      <c r="N181" s="225" t="s">
        <v>38</v>
      </c>
      <c r="O181" s="88"/>
      <c r="P181" s="226">
        <f>O181*H181</f>
        <v>0</v>
      </c>
      <c r="Q181" s="226">
        <v>0</v>
      </c>
      <c r="R181" s="226">
        <f>Q181*H181</f>
        <v>0</v>
      </c>
      <c r="S181" s="226">
        <v>0</v>
      </c>
      <c r="T181" s="227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28" t="s">
        <v>138</v>
      </c>
      <c r="AT181" s="228" t="s">
        <v>134</v>
      </c>
      <c r="AU181" s="228" t="s">
        <v>83</v>
      </c>
      <c r="AY181" s="14" t="s">
        <v>132</v>
      </c>
      <c r="BE181" s="229">
        <f>IF(N181="základní",J181,0)</f>
        <v>0</v>
      </c>
      <c r="BF181" s="229">
        <f>IF(N181="snížená",J181,0)</f>
        <v>0</v>
      </c>
      <c r="BG181" s="229">
        <f>IF(N181="zákl. přenesená",J181,0)</f>
        <v>0</v>
      </c>
      <c r="BH181" s="229">
        <f>IF(N181="sníž. přenesená",J181,0)</f>
        <v>0</v>
      </c>
      <c r="BI181" s="229">
        <f>IF(N181="nulová",J181,0)</f>
        <v>0</v>
      </c>
      <c r="BJ181" s="14" t="s">
        <v>81</v>
      </c>
      <c r="BK181" s="229">
        <f>ROUND(I181*H181,2)</f>
        <v>0</v>
      </c>
      <c r="BL181" s="14" t="s">
        <v>138</v>
      </c>
      <c r="BM181" s="228" t="s">
        <v>263</v>
      </c>
    </row>
    <row r="182" spans="1:65" s="2" customFormat="1" ht="24.15" customHeight="1">
      <c r="A182" s="35"/>
      <c r="B182" s="36"/>
      <c r="C182" s="216" t="s">
        <v>264</v>
      </c>
      <c r="D182" s="216" t="s">
        <v>134</v>
      </c>
      <c r="E182" s="217" t="s">
        <v>265</v>
      </c>
      <c r="F182" s="218" t="s">
        <v>266</v>
      </c>
      <c r="G182" s="219" t="s">
        <v>137</v>
      </c>
      <c r="H182" s="220">
        <v>17.5</v>
      </c>
      <c r="I182" s="221"/>
      <c r="J182" s="222">
        <f>ROUND(I182*H182,2)</f>
        <v>0</v>
      </c>
      <c r="K182" s="223"/>
      <c r="L182" s="41"/>
      <c r="M182" s="224" t="s">
        <v>1</v>
      </c>
      <c r="N182" s="225" t="s">
        <v>38</v>
      </c>
      <c r="O182" s="88"/>
      <c r="P182" s="226">
        <f>O182*H182</f>
        <v>0</v>
      </c>
      <c r="Q182" s="226">
        <v>0</v>
      </c>
      <c r="R182" s="226">
        <f>Q182*H182</f>
        <v>0</v>
      </c>
      <c r="S182" s="226">
        <v>0</v>
      </c>
      <c r="T182" s="227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28" t="s">
        <v>138</v>
      </c>
      <c r="AT182" s="228" t="s">
        <v>134</v>
      </c>
      <c r="AU182" s="228" t="s">
        <v>83</v>
      </c>
      <c r="AY182" s="14" t="s">
        <v>132</v>
      </c>
      <c r="BE182" s="229">
        <f>IF(N182="základní",J182,0)</f>
        <v>0</v>
      </c>
      <c r="BF182" s="229">
        <f>IF(N182="snížená",J182,0)</f>
        <v>0</v>
      </c>
      <c r="BG182" s="229">
        <f>IF(N182="zákl. přenesená",J182,0)</f>
        <v>0</v>
      </c>
      <c r="BH182" s="229">
        <f>IF(N182="sníž. přenesená",J182,0)</f>
        <v>0</v>
      </c>
      <c r="BI182" s="229">
        <f>IF(N182="nulová",J182,0)</f>
        <v>0</v>
      </c>
      <c r="BJ182" s="14" t="s">
        <v>81</v>
      </c>
      <c r="BK182" s="229">
        <f>ROUND(I182*H182,2)</f>
        <v>0</v>
      </c>
      <c r="BL182" s="14" t="s">
        <v>138</v>
      </c>
      <c r="BM182" s="228" t="s">
        <v>267</v>
      </c>
    </row>
    <row r="183" spans="1:65" s="2" customFormat="1" ht="24.15" customHeight="1">
      <c r="A183" s="35"/>
      <c r="B183" s="36"/>
      <c r="C183" s="216" t="s">
        <v>202</v>
      </c>
      <c r="D183" s="216" t="s">
        <v>134</v>
      </c>
      <c r="E183" s="217" t="s">
        <v>268</v>
      </c>
      <c r="F183" s="218" t="s">
        <v>269</v>
      </c>
      <c r="G183" s="219" t="s">
        <v>137</v>
      </c>
      <c r="H183" s="220">
        <v>34</v>
      </c>
      <c r="I183" s="221"/>
      <c r="J183" s="222">
        <f>ROUND(I183*H183,2)</f>
        <v>0</v>
      </c>
      <c r="K183" s="223"/>
      <c r="L183" s="41"/>
      <c r="M183" s="224" t="s">
        <v>1</v>
      </c>
      <c r="N183" s="225" t="s">
        <v>38</v>
      </c>
      <c r="O183" s="88"/>
      <c r="P183" s="226">
        <f>O183*H183</f>
        <v>0</v>
      </c>
      <c r="Q183" s="226">
        <v>0</v>
      </c>
      <c r="R183" s="226">
        <f>Q183*H183</f>
        <v>0</v>
      </c>
      <c r="S183" s="226">
        <v>0</v>
      </c>
      <c r="T183" s="227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28" t="s">
        <v>138</v>
      </c>
      <c r="AT183" s="228" t="s">
        <v>134</v>
      </c>
      <c r="AU183" s="228" t="s">
        <v>83</v>
      </c>
      <c r="AY183" s="14" t="s">
        <v>132</v>
      </c>
      <c r="BE183" s="229">
        <f>IF(N183="základní",J183,0)</f>
        <v>0</v>
      </c>
      <c r="BF183" s="229">
        <f>IF(N183="snížená",J183,0)</f>
        <v>0</v>
      </c>
      <c r="BG183" s="229">
        <f>IF(N183="zákl. přenesená",J183,0)</f>
        <v>0</v>
      </c>
      <c r="BH183" s="229">
        <f>IF(N183="sníž. přenesená",J183,0)</f>
        <v>0</v>
      </c>
      <c r="BI183" s="229">
        <f>IF(N183="nulová",J183,0)</f>
        <v>0</v>
      </c>
      <c r="BJ183" s="14" t="s">
        <v>81</v>
      </c>
      <c r="BK183" s="229">
        <f>ROUND(I183*H183,2)</f>
        <v>0</v>
      </c>
      <c r="BL183" s="14" t="s">
        <v>138</v>
      </c>
      <c r="BM183" s="228" t="s">
        <v>270</v>
      </c>
    </row>
    <row r="184" spans="1:63" s="12" customFormat="1" ht="22.8" customHeight="1">
      <c r="A184" s="12"/>
      <c r="B184" s="200"/>
      <c r="C184" s="201"/>
      <c r="D184" s="202" t="s">
        <v>72</v>
      </c>
      <c r="E184" s="214" t="s">
        <v>271</v>
      </c>
      <c r="F184" s="214" t="s">
        <v>272</v>
      </c>
      <c r="G184" s="201"/>
      <c r="H184" s="201"/>
      <c r="I184" s="204"/>
      <c r="J184" s="215">
        <f>BK184</f>
        <v>0</v>
      </c>
      <c r="K184" s="201"/>
      <c r="L184" s="206"/>
      <c r="M184" s="207"/>
      <c r="N184" s="208"/>
      <c r="O184" s="208"/>
      <c r="P184" s="209">
        <f>SUM(P185:P188)</f>
        <v>0</v>
      </c>
      <c r="Q184" s="208"/>
      <c r="R184" s="209">
        <f>SUM(R185:R188)</f>
        <v>0</v>
      </c>
      <c r="S184" s="208"/>
      <c r="T184" s="210">
        <f>SUM(T185:T188)</f>
        <v>0</v>
      </c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R184" s="211" t="s">
        <v>81</v>
      </c>
      <c r="AT184" s="212" t="s">
        <v>72</v>
      </c>
      <c r="AU184" s="212" t="s">
        <v>81</v>
      </c>
      <c r="AY184" s="211" t="s">
        <v>132</v>
      </c>
      <c r="BK184" s="213">
        <f>SUM(BK185:BK188)</f>
        <v>0</v>
      </c>
    </row>
    <row r="185" spans="1:65" s="2" customFormat="1" ht="33" customHeight="1">
      <c r="A185" s="35"/>
      <c r="B185" s="36"/>
      <c r="C185" s="216" t="s">
        <v>273</v>
      </c>
      <c r="D185" s="216" t="s">
        <v>134</v>
      </c>
      <c r="E185" s="217" t="s">
        <v>274</v>
      </c>
      <c r="F185" s="218" t="s">
        <v>275</v>
      </c>
      <c r="G185" s="219" t="s">
        <v>170</v>
      </c>
      <c r="H185" s="220">
        <v>31.2</v>
      </c>
      <c r="I185" s="221"/>
      <c r="J185" s="222">
        <f>ROUND(I185*H185,2)</f>
        <v>0</v>
      </c>
      <c r="K185" s="223"/>
      <c r="L185" s="41"/>
      <c r="M185" s="224" t="s">
        <v>1</v>
      </c>
      <c r="N185" s="225" t="s">
        <v>38</v>
      </c>
      <c r="O185" s="88"/>
      <c r="P185" s="226">
        <f>O185*H185</f>
        <v>0</v>
      </c>
      <c r="Q185" s="226">
        <v>0</v>
      </c>
      <c r="R185" s="226">
        <f>Q185*H185</f>
        <v>0</v>
      </c>
      <c r="S185" s="226">
        <v>0</v>
      </c>
      <c r="T185" s="227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228" t="s">
        <v>138</v>
      </c>
      <c r="AT185" s="228" t="s">
        <v>134</v>
      </c>
      <c r="AU185" s="228" t="s">
        <v>83</v>
      </c>
      <c r="AY185" s="14" t="s">
        <v>132</v>
      </c>
      <c r="BE185" s="229">
        <f>IF(N185="základní",J185,0)</f>
        <v>0</v>
      </c>
      <c r="BF185" s="229">
        <f>IF(N185="snížená",J185,0)</f>
        <v>0</v>
      </c>
      <c r="BG185" s="229">
        <f>IF(N185="zákl. přenesená",J185,0)</f>
        <v>0</v>
      </c>
      <c r="BH185" s="229">
        <f>IF(N185="sníž. přenesená",J185,0)</f>
        <v>0</v>
      </c>
      <c r="BI185" s="229">
        <f>IF(N185="nulová",J185,0)</f>
        <v>0</v>
      </c>
      <c r="BJ185" s="14" t="s">
        <v>81</v>
      </c>
      <c r="BK185" s="229">
        <f>ROUND(I185*H185,2)</f>
        <v>0</v>
      </c>
      <c r="BL185" s="14" t="s">
        <v>138</v>
      </c>
      <c r="BM185" s="228" t="s">
        <v>276</v>
      </c>
    </row>
    <row r="186" spans="1:65" s="2" customFormat="1" ht="24.15" customHeight="1">
      <c r="A186" s="35"/>
      <c r="B186" s="36"/>
      <c r="C186" s="216" t="s">
        <v>206</v>
      </c>
      <c r="D186" s="216" t="s">
        <v>134</v>
      </c>
      <c r="E186" s="217" t="s">
        <v>277</v>
      </c>
      <c r="F186" s="218" t="s">
        <v>278</v>
      </c>
      <c r="G186" s="219" t="s">
        <v>170</v>
      </c>
      <c r="H186" s="220">
        <v>31.2</v>
      </c>
      <c r="I186" s="221"/>
      <c r="J186" s="222">
        <f>ROUND(I186*H186,2)</f>
        <v>0</v>
      </c>
      <c r="K186" s="223"/>
      <c r="L186" s="41"/>
      <c r="M186" s="224" t="s">
        <v>1</v>
      </c>
      <c r="N186" s="225" t="s">
        <v>38</v>
      </c>
      <c r="O186" s="88"/>
      <c r="P186" s="226">
        <f>O186*H186</f>
        <v>0</v>
      </c>
      <c r="Q186" s="226">
        <v>0</v>
      </c>
      <c r="R186" s="226">
        <f>Q186*H186</f>
        <v>0</v>
      </c>
      <c r="S186" s="226">
        <v>0</v>
      </c>
      <c r="T186" s="227">
        <f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228" t="s">
        <v>138</v>
      </c>
      <c r="AT186" s="228" t="s">
        <v>134</v>
      </c>
      <c r="AU186" s="228" t="s">
        <v>83</v>
      </c>
      <c r="AY186" s="14" t="s">
        <v>132</v>
      </c>
      <c r="BE186" s="229">
        <f>IF(N186="základní",J186,0)</f>
        <v>0</v>
      </c>
      <c r="BF186" s="229">
        <f>IF(N186="snížená",J186,0)</f>
        <v>0</v>
      </c>
      <c r="BG186" s="229">
        <f>IF(N186="zákl. přenesená",J186,0)</f>
        <v>0</v>
      </c>
      <c r="BH186" s="229">
        <f>IF(N186="sníž. přenesená",J186,0)</f>
        <v>0</v>
      </c>
      <c r="BI186" s="229">
        <f>IF(N186="nulová",J186,0)</f>
        <v>0</v>
      </c>
      <c r="BJ186" s="14" t="s">
        <v>81</v>
      </c>
      <c r="BK186" s="229">
        <f>ROUND(I186*H186,2)</f>
        <v>0</v>
      </c>
      <c r="BL186" s="14" t="s">
        <v>138</v>
      </c>
      <c r="BM186" s="228" t="s">
        <v>279</v>
      </c>
    </row>
    <row r="187" spans="1:65" s="2" customFormat="1" ht="24.15" customHeight="1">
      <c r="A187" s="35"/>
      <c r="B187" s="36"/>
      <c r="C187" s="216" t="s">
        <v>280</v>
      </c>
      <c r="D187" s="216" t="s">
        <v>134</v>
      </c>
      <c r="E187" s="217" t="s">
        <v>281</v>
      </c>
      <c r="F187" s="218" t="s">
        <v>282</v>
      </c>
      <c r="G187" s="219" t="s">
        <v>170</v>
      </c>
      <c r="H187" s="220">
        <v>312</v>
      </c>
      <c r="I187" s="221"/>
      <c r="J187" s="222">
        <f>ROUND(I187*H187,2)</f>
        <v>0</v>
      </c>
      <c r="K187" s="223"/>
      <c r="L187" s="41"/>
      <c r="M187" s="224" t="s">
        <v>1</v>
      </c>
      <c r="N187" s="225" t="s">
        <v>38</v>
      </c>
      <c r="O187" s="88"/>
      <c r="P187" s="226">
        <f>O187*H187</f>
        <v>0</v>
      </c>
      <c r="Q187" s="226">
        <v>0</v>
      </c>
      <c r="R187" s="226">
        <f>Q187*H187</f>
        <v>0</v>
      </c>
      <c r="S187" s="226">
        <v>0</v>
      </c>
      <c r="T187" s="227">
        <f>S187*H187</f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228" t="s">
        <v>138</v>
      </c>
      <c r="AT187" s="228" t="s">
        <v>134</v>
      </c>
      <c r="AU187" s="228" t="s">
        <v>83</v>
      </c>
      <c r="AY187" s="14" t="s">
        <v>132</v>
      </c>
      <c r="BE187" s="229">
        <f>IF(N187="základní",J187,0)</f>
        <v>0</v>
      </c>
      <c r="BF187" s="229">
        <f>IF(N187="snížená",J187,0)</f>
        <v>0</v>
      </c>
      <c r="BG187" s="229">
        <f>IF(N187="zákl. přenesená",J187,0)</f>
        <v>0</v>
      </c>
      <c r="BH187" s="229">
        <f>IF(N187="sníž. přenesená",J187,0)</f>
        <v>0</v>
      </c>
      <c r="BI187" s="229">
        <f>IF(N187="nulová",J187,0)</f>
        <v>0</v>
      </c>
      <c r="BJ187" s="14" t="s">
        <v>81</v>
      </c>
      <c r="BK187" s="229">
        <f>ROUND(I187*H187,2)</f>
        <v>0</v>
      </c>
      <c r="BL187" s="14" t="s">
        <v>138</v>
      </c>
      <c r="BM187" s="228" t="s">
        <v>283</v>
      </c>
    </row>
    <row r="188" spans="1:65" s="2" customFormat="1" ht="33" customHeight="1">
      <c r="A188" s="35"/>
      <c r="B188" s="36"/>
      <c r="C188" s="216" t="s">
        <v>209</v>
      </c>
      <c r="D188" s="216" t="s">
        <v>134</v>
      </c>
      <c r="E188" s="217" t="s">
        <v>284</v>
      </c>
      <c r="F188" s="218" t="s">
        <v>285</v>
      </c>
      <c r="G188" s="219" t="s">
        <v>170</v>
      </c>
      <c r="H188" s="220">
        <v>4</v>
      </c>
      <c r="I188" s="221"/>
      <c r="J188" s="222">
        <f>ROUND(I188*H188,2)</f>
        <v>0</v>
      </c>
      <c r="K188" s="223"/>
      <c r="L188" s="41"/>
      <c r="M188" s="224" t="s">
        <v>1</v>
      </c>
      <c r="N188" s="225" t="s">
        <v>38</v>
      </c>
      <c r="O188" s="88"/>
      <c r="P188" s="226">
        <f>O188*H188</f>
        <v>0</v>
      </c>
      <c r="Q188" s="226">
        <v>0</v>
      </c>
      <c r="R188" s="226">
        <f>Q188*H188</f>
        <v>0</v>
      </c>
      <c r="S188" s="226">
        <v>0</v>
      </c>
      <c r="T188" s="227">
        <f>S188*H188</f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228" t="s">
        <v>138</v>
      </c>
      <c r="AT188" s="228" t="s">
        <v>134</v>
      </c>
      <c r="AU188" s="228" t="s">
        <v>83</v>
      </c>
      <c r="AY188" s="14" t="s">
        <v>132</v>
      </c>
      <c r="BE188" s="229">
        <f>IF(N188="základní",J188,0)</f>
        <v>0</v>
      </c>
      <c r="BF188" s="229">
        <f>IF(N188="snížená",J188,0)</f>
        <v>0</v>
      </c>
      <c r="BG188" s="229">
        <f>IF(N188="zákl. přenesená",J188,0)</f>
        <v>0</v>
      </c>
      <c r="BH188" s="229">
        <f>IF(N188="sníž. přenesená",J188,0)</f>
        <v>0</v>
      </c>
      <c r="BI188" s="229">
        <f>IF(N188="nulová",J188,0)</f>
        <v>0</v>
      </c>
      <c r="BJ188" s="14" t="s">
        <v>81</v>
      </c>
      <c r="BK188" s="229">
        <f>ROUND(I188*H188,2)</f>
        <v>0</v>
      </c>
      <c r="BL188" s="14" t="s">
        <v>138</v>
      </c>
      <c r="BM188" s="228" t="s">
        <v>286</v>
      </c>
    </row>
    <row r="189" spans="1:63" s="12" customFormat="1" ht="22.8" customHeight="1">
      <c r="A189" s="12"/>
      <c r="B189" s="200"/>
      <c r="C189" s="201"/>
      <c r="D189" s="202" t="s">
        <v>72</v>
      </c>
      <c r="E189" s="214" t="s">
        <v>287</v>
      </c>
      <c r="F189" s="214" t="s">
        <v>288</v>
      </c>
      <c r="G189" s="201"/>
      <c r="H189" s="201"/>
      <c r="I189" s="204"/>
      <c r="J189" s="215">
        <f>BK189</f>
        <v>0</v>
      </c>
      <c r="K189" s="201"/>
      <c r="L189" s="206"/>
      <c r="M189" s="207"/>
      <c r="N189" s="208"/>
      <c r="O189" s="208"/>
      <c r="P189" s="209">
        <f>P190</f>
        <v>0</v>
      </c>
      <c r="Q189" s="208"/>
      <c r="R189" s="209">
        <f>R190</f>
        <v>0</v>
      </c>
      <c r="S189" s="208"/>
      <c r="T189" s="210">
        <f>T190</f>
        <v>0</v>
      </c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R189" s="211" t="s">
        <v>81</v>
      </c>
      <c r="AT189" s="212" t="s">
        <v>72</v>
      </c>
      <c r="AU189" s="212" t="s">
        <v>81</v>
      </c>
      <c r="AY189" s="211" t="s">
        <v>132</v>
      </c>
      <c r="BK189" s="213">
        <f>BK190</f>
        <v>0</v>
      </c>
    </row>
    <row r="190" spans="1:65" s="2" customFormat="1" ht="21.75" customHeight="1">
      <c r="A190" s="35"/>
      <c r="B190" s="36"/>
      <c r="C190" s="216" t="s">
        <v>289</v>
      </c>
      <c r="D190" s="216" t="s">
        <v>134</v>
      </c>
      <c r="E190" s="217" t="s">
        <v>290</v>
      </c>
      <c r="F190" s="218" t="s">
        <v>291</v>
      </c>
      <c r="G190" s="219" t="s">
        <v>170</v>
      </c>
      <c r="H190" s="220">
        <v>37.245</v>
      </c>
      <c r="I190" s="221"/>
      <c r="J190" s="222">
        <f>ROUND(I190*H190,2)</f>
        <v>0</v>
      </c>
      <c r="K190" s="223"/>
      <c r="L190" s="41"/>
      <c r="M190" s="224" t="s">
        <v>1</v>
      </c>
      <c r="N190" s="225" t="s">
        <v>38</v>
      </c>
      <c r="O190" s="88"/>
      <c r="P190" s="226">
        <f>O190*H190</f>
        <v>0</v>
      </c>
      <c r="Q190" s="226">
        <v>0</v>
      </c>
      <c r="R190" s="226">
        <f>Q190*H190</f>
        <v>0</v>
      </c>
      <c r="S190" s="226">
        <v>0</v>
      </c>
      <c r="T190" s="227">
        <f>S190*H190</f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228" t="s">
        <v>138</v>
      </c>
      <c r="AT190" s="228" t="s">
        <v>134</v>
      </c>
      <c r="AU190" s="228" t="s">
        <v>83</v>
      </c>
      <c r="AY190" s="14" t="s">
        <v>132</v>
      </c>
      <c r="BE190" s="229">
        <f>IF(N190="základní",J190,0)</f>
        <v>0</v>
      </c>
      <c r="BF190" s="229">
        <f>IF(N190="snížená",J190,0)</f>
        <v>0</v>
      </c>
      <c r="BG190" s="229">
        <f>IF(N190="zákl. přenesená",J190,0)</f>
        <v>0</v>
      </c>
      <c r="BH190" s="229">
        <f>IF(N190="sníž. přenesená",J190,0)</f>
        <v>0</v>
      </c>
      <c r="BI190" s="229">
        <f>IF(N190="nulová",J190,0)</f>
        <v>0</v>
      </c>
      <c r="BJ190" s="14" t="s">
        <v>81</v>
      </c>
      <c r="BK190" s="229">
        <f>ROUND(I190*H190,2)</f>
        <v>0</v>
      </c>
      <c r="BL190" s="14" t="s">
        <v>138</v>
      </c>
      <c r="BM190" s="228" t="s">
        <v>292</v>
      </c>
    </row>
    <row r="191" spans="1:63" s="12" customFormat="1" ht="25.9" customHeight="1">
      <c r="A191" s="12"/>
      <c r="B191" s="200"/>
      <c r="C191" s="201"/>
      <c r="D191" s="202" t="s">
        <v>72</v>
      </c>
      <c r="E191" s="203" t="s">
        <v>293</v>
      </c>
      <c r="F191" s="203" t="s">
        <v>294</v>
      </c>
      <c r="G191" s="201"/>
      <c r="H191" s="201"/>
      <c r="I191" s="204"/>
      <c r="J191" s="205">
        <f>BK191</f>
        <v>0</v>
      </c>
      <c r="K191" s="201"/>
      <c r="L191" s="206"/>
      <c r="M191" s="207"/>
      <c r="N191" s="208"/>
      <c r="O191" s="208"/>
      <c r="P191" s="209">
        <f>P192+P201+P204</f>
        <v>0</v>
      </c>
      <c r="Q191" s="208"/>
      <c r="R191" s="209">
        <f>R192+R201+R204</f>
        <v>0</v>
      </c>
      <c r="S191" s="208"/>
      <c r="T191" s="210">
        <f>T192+T201+T204</f>
        <v>0</v>
      </c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R191" s="211" t="s">
        <v>83</v>
      </c>
      <c r="AT191" s="212" t="s">
        <v>72</v>
      </c>
      <c r="AU191" s="212" t="s">
        <v>73</v>
      </c>
      <c r="AY191" s="211" t="s">
        <v>132</v>
      </c>
      <c r="BK191" s="213">
        <f>BK192+BK201+BK204</f>
        <v>0</v>
      </c>
    </row>
    <row r="192" spans="1:63" s="12" customFormat="1" ht="22.8" customHeight="1">
      <c r="A192" s="12"/>
      <c r="B192" s="200"/>
      <c r="C192" s="201"/>
      <c r="D192" s="202" t="s">
        <v>72</v>
      </c>
      <c r="E192" s="214" t="s">
        <v>295</v>
      </c>
      <c r="F192" s="214" t="s">
        <v>296</v>
      </c>
      <c r="G192" s="201"/>
      <c r="H192" s="201"/>
      <c r="I192" s="204"/>
      <c r="J192" s="215">
        <f>BK192</f>
        <v>0</v>
      </c>
      <c r="K192" s="201"/>
      <c r="L192" s="206"/>
      <c r="M192" s="207"/>
      <c r="N192" s="208"/>
      <c r="O192" s="208"/>
      <c r="P192" s="209">
        <f>SUM(P193:P200)</f>
        <v>0</v>
      </c>
      <c r="Q192" s="208"/>
      <c r="R192" s="209">
        <f>SUM(R193:R200)</f>
        <v>0</v>
      </c>
      <c r="S192" s="208"/>
      <c r="T192" s="210">
        <f>SUM(T193:T200)</f>
        <v>0</v>
      </c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R192" s="211" t="s">
        <v>83</v>
      </c>
      <c r="AT192" s="212" t="s">
        <v>72</v>
      </c>
      <c r="AU192" s="212" t="s">
        <v>81</v>
      </c>
      <c r="AY192" s="211" t="s">
        <v>132</v>
      </c>
      <c r="BK192" s="213">
        <f>SUM(BK193:BK200)</f>
        <v>0</v>
      </c>
    </row>
    <row r="193" spans="1:65" s="2" customFormat="1" ht="24.15" customHeight="1">
      <c r="A193" s="35"/>
      <c r="B193" s="36"/>
      <c r="C193" s="216" t="s">
        <v>213</v>
      </c>
      <c r="D193" s="216" t="s">
        <v>134</v>
      </c>
      <c r="E193" s="217" t="s">
        <v>297</v>
      </c>
      <c r="F193" s="218" t="s">
        <v>298</v>
      </c>
      <c r="G193" s="219" t="s">
        <v>137</v>
      </c>
      <c r="H193" s="220">
        <v>34</v>
      </c>
      <c r="I193" s="221"/>
      <c r="J193" s="222">
        <f>ROUND(I193*H193,2)</f>
        <v>0</v>
      </c>
      <c r="K193" s="223"/>
      <c r="L193" s="41"/>
      <c r="M193" s="224" t="s">
        <v>1</v>
      </c>
      <c r="N193" s="225" t="s">
        <v>38</v>
      </c>
      <c r="O193" s="88"/>
      <c r="P193" s="226">
        <f>O193*H193</f>
        <v>0</v>
      </c>
      <c r="Q193" s="226">
        <v>0</v>
      </c>
      <c r="R193" s="226">
        <f>Q193*H193</f>
        <v>0</v>
      </c>
      <c r="S193" s="226">
        <v>0</v>
      </c>
      <c r="T193" s="227">
        <f>S193*H193</f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228" t="s">
        <v>163</v>
      </c>
      <c r="AT193" s="228" t="s">
        <v>134</v>
      </c>
      <c r="AU193" s="228" t="s">
        <v>83</v>
      </c>
      <c r="AY193" s="14" t="s">
        <v>132</v>
      </c>
      <c r="BE193" s="229">
        <f>IF(N193="základní",J193,0)</f>
        <v>0</v>
      </c>
      <c r="BF193" s="229">
        <f>IF(N193="snížená",J193,0)</f>
        <v>0</v>
      </c>
      <c r="BG193" s="229">
        <f>IF(N193="zákl. přenesená",J193,0)</f>
        <v>0</v>
      </c>
      <c r="BH193" s="229">
        <f>IF(N193="sníž. přenesená",J193,0)</f>
        <v>0</v>
      </c>
      <c r="BI193" s="229">
        <f>IF(N193="nulová",J193,0)</f>
        <v>0</v>
      </c>
      <c r="BJ193" s="14" t="s">
        <v>81</v>
      </c>
      <c r="BK193" s="229">
        <f>ROUND(I193*H193,2)</f>
        <v>0</v>
      </c>
      <c r="BL193" s="14" t="s">
        <v>163</v>
      </c>
      <c r="BM193" s="228" t="s">
        <v>299</v>
      </c>
    </row>
    <row r="194" spans="1:65" s="2" customFormat="1" ht="16.5" customHeight="1">
      <c r="A194" s="35"/>
      <c r="B194" s="36"/>
      <c r="C194" s="230" t="s">
        <v>300</v>
      </c>
      <c r="D194" s="230" t="s">
        <v>187</v>
      </c>
      <c r="E194" s="231" t="s">
        <v>301</v>
      </c>
      <c r="F194" s="232" t="s">
        <v>302</v>
      </c>
      <c r="G194" s="233" t="s">
        <v>170</v>
      </c>
      <c r="H194" s="234">
        <v>0.012</v>
      </c>
      <c r="I194" s="235"/>
      <c r="J194" s="236">
        <f>ROUND(I194*H194,2)</f>
        <v>0</v>
      </c>
      <c r="K194" s="237"/>
      <c r="L194" s="238"/>
      <c r="M194" s="239" t="s">
        <v>1</v>
      </c>
      <c r="N194" s="240" t="s">
        <v>38</v>
      </c>
      <c r="O194" s="88"/>
      <c r="P194" s="226">
        <f>O194*H194</f>
        <v>0</v>
      </c>
      <c r="Q194" s="226">
        <v>0</v>
      </c>
      <c r="R194" s="226">
        <f>Q194*H194</f>
        <v>0</v>
      </c>
      <c r="S194" s="226">
        <v>0</v>
      </c>
      <c r="T194" s="227">
        <f>S194*H194</f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228" t="s">
        <v>193</v>
      </c>
      <c r="AT194" s="228" t="s">
        <v>187</v>
      </c>
      <c r="AU194" s="228" t="s">
        <v>83</v>
      </c>
      <c r="AY194" s="14" t="s">
        <v>132</v>
      </c>
      <c r="BE194" s="229">
        <f>IF(N194="základní",J194,0)</f>
        <v>0</v>
      </c>
      <c r="BF194" s="229">
        <f>IF(N194="snížená",J194,0)</f>
        <v>0</v>
      </c>
      <c r="BG194" s="229">
        <f>IF(N194="zákl. přenesená",J194,0)</f>
        <v>0</v>
      </c>
      <c r="BH194" s="229">
        <f>IF(N194="sníž. přenesená",J194,0)</f>
        <v>0</v>
      </c>
      <c r="BI194" s="229">
        <f>IF(N194="nulová",J194,0)</f>
        <v>0</v>
      </c>
      <c r="BJ194" s="14" t="s">
        <v>81</v>
      </c>
      <c r="BK194" s="229">
        <f>ROUND(I194*H194,2)</f>
        <v>0</v>
      </c>
      <c r="BL194" s="14" t="s">
        <v>163</v>
      </c>
      <c r="BM194" s="228" t="s">
        <v>303</v>
      </c>
    </row>
    <row r="195" spans="1:65" s="2" customFormat="1" ht="24.15" customHeight="1">
      <c r="A195" s="35"/>
      <c r="B195" s="36"/>
      <c r="C195" s="216" t="s">
        <v>216</v>
      </c>
      <c r="D195" s="216" t="s">
        <v>134</v>
      </c>
      <c r="E195" s="217" t="s">
        <v>304</v>
      </c>
      <c r="F195" s="218" t="s">
        <v>305</v>
      </c>
      <c r="G195" s="219" t="s">
        <v>137</v>
      </c>
      <c r="H195" s="220">
        <v>34</v>
      </c>
      <c r="I195" s="221"/>
      <c r="J195" s="222">
        <f>ROUND(I195*H195,2)</f>
        <v>0</v>
      </c>
      <c r="K195" s="223"/>
      <c r="L195" s="41"/>
      <c r="M195" s="224" t="s">
        <v>1</v>
      </c>
      <c r="N195" s="225" t="s">
        <v>38</v>
      </c>
      <c r="O195" s="88"/>
      <c r="P195" s="226">
        <f>O195*H195</f>
        <v>0</v>
      </c>
      <c r="Q195" s="226">
        <v>0</v>
      </c>
      <c r="R195" s="226">
        <f>Q195*H195</f>
        <v>0</v>
      </c>
      <c r="S195" s="226">
        <v>0</v>
      </c>
      <c r="T195" s="227">
        <f>S195*H195</f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228" t="s">
        <v>163</v>
      </c>
      <c r="AT195" s="228" t="s">
        <v>134</v>
      </c>
      <c r="AU195" s="228" t="s">
        <v>83</v>
      </c>
      <c r="AY195" s="14" t="s">
        <v>132</v>
      </c>
      <c r="BE195" s="229">
        <f>IF(N195="základní",J195,0)</f>
        <v>0</v>
      </c>
      <c r="BF195" s="229">
        <f>IF(N195="snížená",J195,0)</f>
        <v>0</v>
      </c>
      <c r="BG195" s="229">
        <f>IF(N195="zákl. přenesená",J195,0)</f>
        <v>0</v>
      </c>
      <c r="BH195" s="229">
        <f>IF(N195="sníž. přenesená",J195,0)</f>
        <v>0</v>
      </c>
      <c r="BI195" s="229">
        <f>IF(N195="nulová",J195,0)</f>
        <v>0</v>
      </c>
      <c r="BJ195" s="14" t="s">
        <v>81</v>
      </c>
      <c r="BK195" s="229">
        <f>ROUND(I195*H195,2)</f>
        <v>0</v>
      </c>
      <c r="BL195" s="14" t="s">
        <v>163</v>
      </c>
      <c r="BM195" s="228" t="s">
        <v>306</v>
      </c>
    </row>
    <row r="196" spans="1:65" s="2" customFormat="1" ht="24.15" customHeight="1">
      <c r="A196" s="35"/>
      <c r="B196" s="36"/>
      <c r="C196" s="230" t="s">
        <v>307</v>
      </c>
      <c r="D196" s="230" t="s">
        <v>187</v>
      </c>
      <c r="E196" s="231" t="s">
        <v>308</v>
      </c>
      <c r="F196" s="232" t="s">
        <v>309</v>
      </c>
      <c r="G196" s="233" t="s">
        <v>137</v>
      </c>
      <c r="H196" s="234">
        <v>41.514</v>
      </c>
      <c r="I196" s="235"/>
      <c r="J196" s="236">
        <f>ROUND(I196*H196,2)</f>
        <v>0</v>
      </c>
      <c r="K196" s="237"/>
      <c r="L196" s="238"/>
      <c r="M196" s="239" t="s">
        <v>1</v>
      </c>
      <c r="N196" s="240" t="s">
        <v>38</v>
      </c>
      <c r="O196" s="88"/>
      <c r="P196" s="226">
        <f>O196*H196</f>
        <v>0</v>
      </c>
      <c r="Q196" s="226">
        <v>0</v>
      </c>
      <c r="R196" s="226">
        <f>Q196*H196</f>
        <v>0</v>
      </c>
      <c r="S196" s="226">
        <v>0</v>
      </c>
      <c r="T196" s="227">
        <f>S196*H196</f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228" t="s">
        <v>193</v>
      </c>
      <c r="AT196" s="228" t="s">
        <v>187</v>
      </c>
      <c r="AU196" s="228" t="s">
        <v>83</v>
      </c>
      <c r="AY196" s="14" t="s">
        <v>132</v>
      </c>
      <c r="BE196" s="229">
        <f>IF(N196="základní",J196,0)</f>
        <v>0</v>
      </c>
      <c r="BF196" s="229">
        <f>IF(N196="snížená",J196,0)</f>
        <v>0</v>
      </c>
      <c r="BG196" s="229">
        <f>IF(N196="zákl. přenesená",J196,0)</f>
        <v>0</v>
      </c>
      <c r="BH196" s="229">
        <f>IF(N196="sníž. přenesená",J196,0)</f>
        <v>0</v>
      </c>
      <c r="BI196" s="229">
        <f>IF(N196="nulová",J196,0)</f>
        <v>0</v>
      </c>
      <c r="BJ196" s="14" t="s">
        <v>81</v>
      </c>
      <c r="BK196" s="229">
        <f>ROUND(I196*H196,2)</f>
        <v>0</v>
      </c>
      <c r="BL196" s="14" t="s">
        <v>163</v>
      </c>
      <c r="BM196" s="228" t="s">
        <v>310</v>
      </c>
    </row>
    <row r="197" spans="1:65" s="2" customFormat="1" ht="24.15" customHeight="1">
      <c r="A197" s="35"/>
      <c r="B197" s="36"/>
      <c r="C197" s="216" t="s">
        <v>220</v>
      </c>
      <c r="D197" s="216" t="s">
        <v>134</v>
      </c>
      <c r="E197" s="217" t="s">
        <v>311</v>
      </c>
      <c r="F197" s="218" t="s">
        <v>312</v>
      </c>
      <c r="G197" s="219" t="s">
        <v>137</v>
      </c>
      <c r="H197" s="220">
        <v>60</v>
      </c>
      <c r="I197" s="221"/>
      <c r="J197" s="222">
        <f>ROUND(I197*H197,2)</f>
        <v>0</v>
      </c>
      <c r="K197" s="223"/>
      <c r="L197" s="41"/>
      <c r="M197" s="224" t="s">
        <v>1</v>
      </c>
      <c r="N197" s="225" t="s">
        <v>38</v>
      </c>
      <c r="O197" s="88"/>
      <c r="P197" s="226">
        <f>O197*H197</f>
        <v>0</v>
      </c>
      <c r="Q197" s="226">
        <v>0</v>
      </c>
      <c r="R197" s="226">
        <f>Q197*H197</f>
        <v>0</v>
      </c>
      <c r="S197" s="226">
        <v>0</v>
      </c>
      <c r="T197" s="227">
        <f>S197*H197</f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228" t="s">
        <v>163</v>
      </c>
      <c r="AT197" s="228" t="s">
        <v>134</v>
      </c>
      <c r="AU197" s="228" t="s">
        <v>83</v>
      </c>
      <c r="AY197" s="14" t="s">
        <v>132</v>
      </c>
      <c r="BE197" s="229">
        <f>IF(N197="základní",J197,0)</f>
        <v>0</v>
      </c>
      <c r="BF197" s="229">
        <f>IF(N197="snížená",J197,0)</f>
        <v>0</v>
      </c>
      <c r="BG197" s="229">
        <f>IF(N197="zákl. přenesená",J197,0)</f>
        <v>0</v>
      </c>
      <c r="BH197" s="229">
        <f>IF(N197="sníž. přenesená",J197,0)</f>
        <v>0</v>
      </c>
      <c r="BI197" s="229">
        <f>IF(N197="nulová",J197,0)</f>
        <v>0</v>
      </c>
      <c r="BJ197" s="14" t="s">
        <v>81</v>
      </c>
      <c r="BK197" s="229">
        <f>ROUND(I197*H197,2)</f>
        <v>0</v>
      </c>
      <c r="BL197" s="14" t="s">
        <v>163</v>
      </c>
      <c r="BM197" s="228" t="s">
        <v>313</v>
      </c>
    </row>
    <row r="198" spans="1:65" s="2" customFormat="1" ht="24.15" customHeight="1">
      <c r="A198" s="35"/>
      <c r="B198" s="36"/>
      <c r="C198" s="216" t="s">
        <v>314</v>
      </c>
      <c r="D198" s="216" t="s">
        <v>134</v>
      </c>
      <c r="E198" s="217" t="s">
        <v>315</v>
      </c>
      <c r="F198" s="218" t="s">
        <v>316</v>
      </c>
      <c r="G198" s="219" t="s">
        <v>148</v>
      </c>
      <c r="H198" s="220">
        <v>35</v>
      </c>
      <c r="I198" s="221"/>
      <c r="J198" s="222">
        <f>ROUND(I198*H198,2)</f>
        <v>0</v>
      </c>
      <c r="K198" s="223"/>
      <c r="L198" s="41"/>
      <c r="M198" s="224" t="s">
        <v>1</v>
      </c>
      <c r="N198" s="225" t="s">
        <v>38</v>
      </c>
      <c r="O198" s="88"/>
      <c r="P198" s="226">
        <f>O198*H198</f>
        <v>0</v>
      </c>
      <c r="Q198" s="226">
        <v>0</v>
      </c>
      <c r="R198" s="226">
        <f>Q198*H198</f>
        <v>0</v>
      </c>
      <c r="S198" s="226">
        <v>0</v>
      </c>
      <c r="T198" s="227">
        <f>S198*H198</f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228" t="s">
        <v>163</v>
      </c>
      <c r="AT198" s="228" t="s">
        <v>134</v>
      </c>
      <c r="AU198" s="228" t="s">
        <v>83</v>
      </c>
      <c r="AY198" s="14" t="s">
        <v>132</v>
      </c>
      <c r="BE198" s="229">
        <f>IF(N198="základní",J198,0)</f>
        <v>0</v>
      </c>
      <c r="BF198" s="229">
        <f>IF(N198="snížená",J198,0)</f>
        <v>0</v>
      </c>
      <c r="BG198" s="229">
        <f>IF(N198="zákl. přenesená",J198,0)</f>
        <v>0</v>
      </c>
      <c r="BH198" s="229">
        <f>IF(N198="sníž. přenesená",J198,0)</f>
        <v>0</v>
      </c>
      <c r="BI198" s="229">
        <f>IF(N198="nulová",J198,0)</f>
        <v>0</v>
      </c>
      <c r="BJ198" s="14" t="s">
        <v>81</v>
      </c>
      <c r="BK198" s="229">
        <f>ROUND(I198*H198,2)</f>
        <v>0</v>
      </c>
      <c r="BL198" s="14" t="s">
        <v>163</v>
      </c>
      <c r="BM198" s="228" t="s">
        <v>317</v>
      </c>
    </row>
    <row r="199" spans="1:65" s="2" customFormat="1" ht="24.15" customHeight="1">
      <c r="A199" s="35"/>
      <c r="B199" s="36"/>
      <c r="C199" s="216" t="s">
        <v>223</v>
      </c>
      <c r="D199" s="216" t="s">
        <v>134</v>
      </c>
      <c r="E199" s="217" t="s">
        <v>318</v>
      </c>
      <c r="F199" s="218" t="s">
        <v>319</v>
      </c>
      <c r="G199" s="219" t="s">
        <v>148</v>
      </c>
      <c r="H199" s="220">
        <v>35</v>
      </c>
      <c r="I199" s="221"/>
      <c r="J199" s="222">
        <f>ROUND(I199*H199,2)</f>
        <v>0</v>
      </c>
      <c r="K199" s="223"/>
      <c r="L199" s="41"/>
      <c r="M199" s="224" t="s">
        <v>1</v>
      </c>
      <c r="N199" s="225" t="s">
        <v>38</v>
      </c>
      <c r="O199" s="88"/>
      <c r="P199" s="226">
        <f>O199*H199</f>
        <v>0</v>
      </c>
      <c r="Q199" s="226">
        <v>0</v>
      </c>
      <c r="R199" s="226">
        <f>Q199*H199</f>
        <v>0</v>
      </c>
      <c r="S199" s="226">
        <v>0</v>
      </c>
      <c r="T199" s="227">
        <f>S199*H199</f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228" t="s">
        <v>163</v>
      </c>
      <c r="AT199" s="228" t="s">
        <v>134</v>
      </c>
      <c r="AU199" s="228" t="s">
        <v>83</v>
      </c>
      <c r="AY199" s="14" t="s">
        <v>132</v>
      </c>
      <c r="BE199" s="229">
        <f>IF(N199="základní",J199,0)</f>
        <v>0</v>
      </c>
      <c r="BF199" s="229">
        <f>IF(N199="snížená",J199,0)</f>
        <v>0</v>
      </c>
      <c r="BG199" s="229">
        <f>IF(N199="zákl. přenesená",J199,0)</f>
        <v>0</v>
      </c>
      <c r="BH199" s="229">
        <f>IF(N199="sníž. přenesená",J199,0)</f>
        <v>0</v>
      </c>
      <c r="BI199" s="229">
        <f>IF(N199="nulová",J199,0)</f>
        <v>0</v>
      </c>
      <c r="BJ199" s="14" t="s">
        <v>81</v>
      </c>
      <c r="BK199" s="229">
        <f>ROUND(I199*H199,2)</f>
        <v>0</v>
      </c>
      <c r="BL199" s="14" t="s">
        <v>163</v>
      </c>
      <c r="BM199" s="228" t="s">
        <v>320</v>
      </c>
    </row>
    <row r="200" spans="1:65" s="2" customFormat="1" ht="33" customHeight="1">
      <c r="A200" s="35"/>
      <c r="B200" s="36"/>
      <c r="C200" s="216" t="s">
        <v>321</v>
      </c>
      <c r="D200" s="216" t="s">
        <v>134</v>
      </c>
      <c r="E200" s="217" t="s">
        <v>322</v>
      </c>
      <c r="F200" s="218" t="s">
        <v>323</v>
      </c>
      <c r="G200" s="219" t="s">
        <v>324</v>
      </c>
      <c r="H200" s="241"/>
      <c r="I200" s="221"/>
      <c r="J200" s="222">
        <f>ROUND(I200*H200,2)</f>
        <v>0</v>
      </c>
      <c r="K200" s="223"/>
      <c r="L200" s="41"/>
      <c r="M200" s="224" t="s">
        <v>1</v>
      </c>
      <c r="N200" s="225" t="s">
        <v>38</v>
      </c>
      <c r="O200" s="88"/>
      <c r="P200" s="226">
        <f>O200*H200</f>
        <v>0</v>
      </c>
      <c r="Q200" s="226">
        <v>0</v>
      </c>
      <c r="R200" s="226">
        <f>Q200*H200</f>
        <v>0</v>
      </c>
      <c r="S200" s="226">
        <v>0</v>
      </c>
      <c r="T200" s="227">
        <f>S200*H200</f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228" t="s">
        <v>163</v>
      </c>
      <c r="AT200" s="228" t="s">
        <v>134</v>
      </c>
      <c r="AU200" s="228" t="s">
        <v>83</v>
      </c>
      <c r="AY200" s="14" t="s">
        <v>132</v>
      </c>
      <c r="BE200" s="229">
        <f>IF(N200="základní",J200,0)</f>
        <v>0</v>
      </c>
      <c r="BF200" s="229">
        <f>IF(N200="snížená",J200,0)</f>
        <v>0</v>
      </c>
      <c r="BG200" s="229">
        <f>IF(N200="zákl. přenesená",J200,0)</f>
        <v>0</v>
      </c>
      <c r="BH200" s="229">
        <f>IF(N200="sníž. přenesená",J200,0)</f>
        <v>0</v>
      </c>
      <c r="BI200" s="229">
        <f>IF(N200="nulová",J200,0)</f>
        <v>0</v>
      </c>
      <c r="BJ200" s="14" t="s">
        <v>81</v>
      </c>
      <c r="BK200" s="229">
        <f>ROUND(I200*H200,2)</f>
        <v>0</v>
      </c>
      <c r="BL200" s="14" t="s">
        <v>163</v>
      </c>
      <c r="BM200" s="228" t="s">
        <v>325</v>
      </c>
    </row>
    <row r="201" spans="1:63" s="12" customFormat="1" ht="22.8" customHeight="1">
      <c r="A201" s="12"/>
      <c r="B201" s="200"/>
      <c r="C201" s="201"/>
      <c r="D201" s="202" t="s">
        <v>72</v>
      </c>
      <c r="E201" s="214" t="s">
        <v>326</v>
      </c>
      <c r="F201" s="214" t="s">
        <v>327</v>
      </c>
      <c r="G201" s="201"/>
      <c r="H201" s="201"/>
      <c r="I201" s="204"/>
      <c r="J201" s="215">
        <f>BK201</f>
        <v>0</v>
      </c>
      <c r="K201" s="201"/>
      <c r="L201" s="206"/>
      <c r="M201" s="207"/>
      <c r="N201" s="208"/>
      <c r="O201" s="208"/>
      <c r="P201" s="209">
        <f>SUM(P202:P203)</f>
        <v>0</v>
      </c>
      <c r="Q201" s="208"/>
      <c r="R201" s="209">
        <f>SUM(R202:R203)</f>
        <v>0</v>
      </c>
      <c r="S201" s="208"/>
      <c r="T201" s="210">
        <f>SUM(T202:T203)</f>
        <v>0</v>
      </c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R201" s="211" t="s">
        <v>83</v>
      </c>
      <c r="AT201" s="212" t="s">
        <v>72</v>
      </c>
      <c r="AU201" s="212" t="s">
        <v>81</v>
      </c>
      <c r="AY201" s="211" t="s">
        <v>132</v>
      </c>
      <c r="BK201" s="213">
        <f>SUM(BK202:BK203)</f>
        <v>0</v>
      </c>
    </row>
    <row r="202" spans="1:65" s="2" customFormat="1" ht="24.15" customHeight="1">
      <c r="A202" s="35"/>
      <c r="B202" s="36"/>
      <c r="C202" s="216" t="s">
        <v>228</v>
      </c>
      <c r="D202" s="216" t="s">
        <v>134</v>
      </c>
      <c r="E202" s="217" t="s">
        <v>328</v>
      </c>
      <c r="F202" s="218" t="s">
        <v>329</v>
      </c>
      <c r="G202" s="219" t="s">
        <v>247</v>
      </c>
      <c r="H202" s="220">
        <v>4</v>
      </c>
      <c r="I202" s="221"/>
      <c r="J202" s="222">
        <f>ROUND(I202*H202,2)</f>
        <v>0</v>
      </c>
      <c r="K202" s="223"/>
      <c r="L202" s="41"/>
      <c r="M202" s="224" t="s">
        <v>1</v>
      </c>
      <c r="N202" s="225" t="s">
        <v>38</v>
      </c>
      <c r="O202" s="88"/>
      <c r="P202" s="226">
        <f>O202*H202</f>
        <v>0</v>
      </c>
      <c r="Q202" s="226">
        <v>0</v>
      </c>
      <c r="R202" s="226">
        <f>Q202*H202</f>
        <v>0</v>
      </c>
      <c r="S202" s="226">
        <v>0</v>
      </c>
      <c r="T202" s="227">
        <f>S202*H202</f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228" t="s">
        <v>163</v>
      </c>
      <c r="AT202" s="228" t="s">
        <v>134</v>
      </c>
      <c r="AU202" s="228" t="s">
        <v>83</v>
      </c>
      <c r="AY202" s="14" t="s">
        <v>132</v>
      </c>
      <c r="BE202" s="229">
        <f>IF(N202="základní",J202,0)</f>
        <v>0</v>
      </c>
      <c r="BF202" s="229">
        <f>IF(N202="snížená",J202,0)</f>
        <v>0</v>
      </c>
      <c r="BG202" s="229">
        <f>IF(N202="zákl. přenesená",J202,0)</f>
        <v>0</v>
      </c>
      <c r="BH202" s="229">
        <f>IF(N202="sníž. přenesená",J202,0)</f>
        <v>0</v>
      </c>
      <c r="BI202" s="229">
        <f>IF(N202="nulová",J202,0)</f>
        <v>0</v>
      </c>
      <c r="BJ202" s="14" t="s">
        <v>81</v>
      </c>
      <c r="BK202" s="229">
        <f>ROUND(I202*H202,2)</f>
        <v>0</v>
      </c>
      <c r="BL202" s="14" t="s">
        <v>163</v>
      </c>
      <c r="BM202" s="228" t="s">
        <v>330</v>
      </c>
    </row>
    <row r="203" spans="1:65" s="2" customFormat="1" ht="24.15" customHeight="1">
      <c r="A203" s="35"/>
      <c r="B203" s="36"/>
      <c r="C203" s="216" t="s">
        <v>331</v>
      </c>
      <c r="D203" s="216" t="s">
        <v>134</v>
      </c>
      <c r="E203" s="217" t="s">
        <v>332</v>
      </c>
      <c r="F203" s="218" t="s">
        <v>333</v>
      </c>
      <c r="G203" s="219" t="s">
        <v>324</v>
      </c>
      <c r="H203" s="241"/>
      <c r="I203" s="221"/>
      <c r="J203" s="222">
        <f>ROUND(I203*H203,2)</f>
        <v>0</v>
      </c>
      <c r="K203" s="223"/>
      <c r="L203" s="41"/>
      <c r="M203" s="224" t="s">
        <v>1</v>
      </c>
      <c r="N203" s="225" t="s">
        <v>38</v>
      </c>
      <c r="O203" s="88"/>
      <c r="P203" s="226">
        <f>O203*H203</f>
        <v>0</v>
      </c>
      <c r="Q203" s="226">
        <v>0</v>
      </c>
      <c r="R203" s="226">
        <f>Q203*H203</f>
        <v>0</v>
      </c>
      <c r="S203" s="226">
        <v>0</v>
      </c>
      <c r="T203" s="227">
        <f>S203*H203</f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228" t="s">
        <v>163</v>
      </c>
      <c r="AT203" s="228" t="s">
        <v>134</v>
      </c>
      <c r="AU203" s="228" t="s">
        <v>83</v>
      </c>
      <c r="AY203" s="14" t="s">
        <v>132</v>
      </c>
      <c r="BE203" s="229">
        <f>IF(N203="základní",J203,0)</f>
        <v>0</v>
      </c>
      <c r="BF203" s="229">
        <f>IF(N203="snížená",J203,0)</f>
        <v>0</v>
      </c>
      <c r="BG203" s="229">
        <f>IF(N203="zákl. přenesená",J203,0)</f>
        <v>0</v>
      </c>
      <c r="BH203" s="229">
        <f>IF(N203="sníž. přenesená",J203,0)</f>
        <v>0</v>
      </c>
      <c r="BI203" s="229">
        <f>IF(N203="nulová",J203,0)</f>
        <v>0</v>
      </c>
      <c r="BJ203" s="14" t="s">
        <v>81</v>
      </c>
      <c r="BK203" s="229">
        <f>ROUND(I203*H203,2)</f>
        <v>0</v>
      </c>
      <c r="BL203" s="14" t="s">
        <v>163</v>
      </c>
      <c r="BM203" s="228" t="s">
        <v>334</v>
      </c>
    </row>
    <row r="204" spans="1:63" s="12" customFormat="1" ht="22.8" customHeight="1">
      <c r="A204" s="12"/>
      <c r="B204" s="200"/>
      <c r="C204" s="201"/>
      <c r="D204" s="202" t="s">
        <v>72</v>
      </c>
      <c r="E204" s="214" t="s">
        <v>335</v>
      </c>
      <c r="F204" s="214" t="s">
        <v>336</v>
      </c>
      <c r="G204" s="201"/>
      <c r="H204" s="201"/>
      <c r="I204" s="204"/>
      <c r="J204" s="215">
        <f>BK204</f>
        <v>0</v>
      </c>
      <c r="K204" s="201"/>
      <c r="L204" s="206"/>
      <c r="M204" s="207"/>
      <c r="N204" s="208"/>
      <c r="O204" s="208"/>
      <c r="P204" s="209">
        <f>SUM(P205:P208)</f>
        <v>0</v>
      </c>
      <c r="Q204" s="208"/>
      <c r="R204" s="209">
        <f>SUM(R205:R208)</f>
        <v>0</v>
      </c>
      <c r="S204" s="208"/>
      <c r="T204" s="210">
        <f>SUM(T205:T208)</f>
        <v>0</v>
      </c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R204" s="211" t="s">
        <v>83</v>
      </c>
      <c r="AT204" s="212" t="s">
        <v>72</v>
      </c>
      <c r="AU204" s="212" t="s">
        <v>81</v>
      </c>
      <c r="AY204" s="211" t="s">
        <v>132</v>
      </c>
      <c r="BK204" s="213">
        <f>SUM(BK205:BK208)</f>
        <v>0</v>
      </c>
    </row>
    <row r="205" spans="1:65" s="2" customFormat="1" ht="37.8" customHeight="1">
      <c r="A205" s="35"/>
      <c r="B205" s="36"/>
      <c r="C205" s="216" t="s">
        <v>231</v>
      </c>
      <c r="D205" s="216" t="s">
        <v>134</v>
      </c>
      <c r="E205" s="217" t="s">
        <v>337</v>
      </c>
      <c r="F205" s="218" t="s">
        <v>338</v>
      </c>
      <c r="G205" s="219" t="s">
        <v>148</v>
      </c>
      <c r="H205" s="220">
        <v>6</v>
      </c>
      <c r="I205" s="221"/>
      <c r="J205" s="222">
        <f>ROUND(I205*H205,2)</f>
        <v>0</v>
      </c>
      <c r="K205" s="223"/>
      <c r="L205" s="41"/>
      <c r="M205" s="224" t="s">
        <v>1</v>
      </c>
      <c r="N205" s="225" t="s">
        <v>38</v>
      </c>
      <c r="O205" s="88"/>
      <c r="P205" s="226">
        <f>O205*H205</f>
        <v>0</v>
      </c>
      <c r="Q205" s="226">
        <v>0</v>
      </c>
      <c r="R205" s="226">
        <f>Q205*H205</f>
        <v>0</v>
      </c>
      <c r="S205" s="226">
        <v>0</v>
      </c>
      <c r="T205" s="227">
        <f>S205*H205</f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228" t="s">
        <v>163</v>
      </c>
      <c r="AT205" s="228" t="s">
        <v>134</v>
      </c>
      <c r="AU205" s="228" t="s">
        <v>83</v>
      </c>
      <c r="AY205" s="14" t="s">
        <v>132</v>
      </c>
      <c r="BE205" s="229">
        <f>IF(N205="základní",J205,0)</f>
        <v>0</v>
      </c>
      <c r="BF205" s="229">
        <f>IF(N205="snížená",J205,0)</f>
        <v>0</v>
      </c>
      <c r="BG205" s="229">
        <f>IF(N205="zákl. přenesená",J205,0)</f>
        <v>0</v>
      </c>
      <c r="BH205" s="229">
        <f>IF(N205="sníž. přenesená",J205,0)</f>
        <v>0</v>
      </c>
      <c r="BI205" s="229">
        <f>IF(N205="nulová",J205,0)</f>
        <v>0</v>
      </c>
      <c r="BJ205" s="14" t="s">
        <v>81</v>
      </c>
      <c r="BK205" s="229">
        <f>ROUND(I205*H205,2)</f>
        <v>0</v>
      </c>
      <c r="BL205" s="14" t="s">
        <v>163</v>
      </c>
      <c r="BM205" s="228" t="s">
        <v>339</v>
      </c>
    </row>
    <row r="206" spans="1:65" s="2" customFormat="1" ht="24.15" customHeight="1">
      <c r="A206" s="35"/>
      <c r="B206" s="36"/>
      <c r="C206" s="216" t="s">
        <v>340</v>
      </c>
      <c r="D206" s="216" t="s">
        <v>134</v>
      </c>
      <c r="E206" s="217" t="s">
        <v>341</v>
      </c>
      <c r="F206" s="218" t="s">
        <v>342</v>
      </c>
      <c r="G206" s="219" t="s">
        <v>148</v>
      </c>
      <c r="H206" s="220">
        <v>3</v>
      </c>
      <c r="I206" s="221"/>
      <c r="J206" s="222">
        <f>ROUND(I206*H206,2)</f>
        <v>0</v>
      </c>
      <c r="K206" s="223"/>
      <c r="L206" s="41"/>
      <c r="M206" s="224" t="s">
        <v>1</v>
      </c>
      <c r="N206" s="225" t="s">
        <v>38</v>
      </c>
      <c r="O206" s="88"/>
      <c r="P206" s="226">
        <f>O206*H206</f>
        <v>0</v>
      </c>
      <c r="Q206" s="226">
        <v>0</v>
      </c>
      <c r="R206" s="226">
        <f>Q206*H206</f>
        <v>0</v>
      </c>
      <c r="S206" s="226">
        <v>0</v>
      </c>
      <c r="T206" s="227">
        <f>S206*H206</f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228" t="s">
        <v>163</v>
      </c>
      <c r="AT206" s="228" t="s">
        <v>134</v>
      </c>
      <c r="AU206" s="228" t="s">
        <v>83</v>
      </c>
      <c r="AY206" s="14" t="s">
        <v>132</v>
      </c>
      <c r="BE206" s="229">
        <f>IF(N206="základní",J206,0)</f>
        <v>0</v>
      </c>
      <c r="BF206" s="229">
        <f>IF(N206="snížená",J206,0)</f>
        <v>0</v>
      </c>
      <c r="BG206" s="229">
        <f>IF(N206="zákl. přenesená",J206,0)</f>
        <v>0</v>
      </c>
      <c r="BH206" s="229">
        <f>IF(N206="sníž. přenesená",J206,0)</f>
        <v>0</v>
      </c>
      <c r="BI206" s="229">
        <f>IF(N206="nulová",J206,0)</f>
        <v>0</v>
      </c>
      <c r="BJ206" s="14" t="s">
        <v>81</v>
      </c>
      <c r="BK206" s="229">
        <f>ROUND(I206*H206,2)</f>
        <v>0</v>
      </c>
      <c r="BL206" s="14" t="s">
        <v>163</v>
      </c>
      <c r="BM206" s="228" t="s">
        <v>343</v>
      </c>
    </row>
    <row r="207" spans="1:65" s="2" customFormat="1" ht="33" customHeight="1">
      <c r="A207" s="35"/>
      <c r="B207" s="36"/>
      <c r="C207" s="216" t="s">
        <v>235</v>
      </c>
      <c r="D207" s="216" t="s">
        <v>134</v>
      </c>
      <c r="E207" s="217" t="s">
        <v>344</v>
      </c>
      <c r="F207" s="218" t="s">
        <v>345</v>
      </c>
      <c r="G207" s="219" t="s">
        <v>148</v>
      </c>
      <c r="H207" s="220">
        <v>6</v>
      </c>
      <c r="I207" s="221"/>
      <c r="J207" s="222">
        <f>ROUND(I207*H207,2)</f>
        <v>0</v>
      </c>
      <c r="K207" s="223"/>
      <c r="L207" s="41"/>
      <c r="M207" s="224" t="s">
        <v>1</v>
      </c>
      <c r="N207" s="225" t="s">
        <v>38</v>
      </c>
      <c r="O207" s="88"/>
      <c r="P207" s="226">
        <f>O207*H207</f>
        <v>0</v>
      </c>
      <c r="Q207" s="226">
        <v>0</v>
      </c>
      <c r="R207" s="226">
        <f>Q207*H207</f>
        <v>0</v>
      </c>
      <c r="S207" s="226">
        <v>0</v>
      </c>
      <c r="T207" s="227">
        <f>S207*H207</f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228" t="s">
        <v>163</v>
      </c>
      <c r="AT207" s="228" t="s">
        <v>134</v>
      </c>
      <c r="AU207" s="228" t="s">
        <v>83</v>
      </c>
      <c r="AY207" s="14" t="s">
        <v>132</v>
      </c>
      <c r="BE207" s="229">
        <f>IF(N207="základní",J207,0)</f>
        <v>0</v>
      </c>
      <c r="BF207" s="229">
        <f>IF(N207="snížená",J207,0)</f>
        <v>0</v>
      </c>
      <c r="BG207" s="229">
        <f>IF(N207="zákl. přenesená",J207,0)</f>
        <v>0</v>
      </c>
      <c r="BH207" s="229">
        <f>IF(N207="sníž. přenesená",J207,0)</f>
        <v>0</v>
      </c>
      <c r="BI207" s="229">
        <f>IF(N207="nulová",J207,0)</f>
        <v>0</v>
      </c>
      <c r="BJ207" s="14" t="s">
        <v>81</v>
      </c>
      <c r="BK207" s="229">
        <f>ROUND(I207*H207,2)</f>
        <v>0</v>
      </c>
      <c r="BL207" s="14" t="s">
        <v>163</v>
      </c>
      <c r="BM207" s="228" t="s">
        <v>346</v>
      </c>
    </row>
    <row r="208" spans="1:65" s="2" customFormat="1" ht="24.15" customHeight="1">
      <c r="A208" s="35"/>
      <c r="B208" s="36"/>
      <c r="C208" s="216" t="s">
        <v>347</v>
      </c>
      <c r="D208" s="216" t="s">
        <v>134</v>
      </c>
      <c r="E208" s="217" t="s">
        <v>348</v>
      </c>
      <c r="F208" s="218" t="s">
        <v>349</v>
      </c>
      <c r="G208" s="219" t="s">
        <v>324</v>
      </c>
      <c r="H208" s="241"/>
      <c r="I208" s="221"/>
      <c r="J208" s="222">
        <f>ROUND(I208*H208,2)</f>
        <v>0</v>
      </c>
      <c r="K208" s="223"/>
      <c r="L208" s="41"/>
      <c r="M208" s="224" t="s">
        <v>1</v>
      </c>
      <c r="N208" s="225" t="s">
        <v>38</v>
      </c>
      <c r="O208" s="88"/>
      <c r="P208" s="226">
        <f>O208*H208</f>
        <v>0</v>
      </c>
      <c r="Q208" s="226">
        <v>0</v>
      </c>
      <c r="R208" s="226">
        <f>Q208*H208</f>
        <v>0</v>
      </c>
      <c r="S208" s="226">
        <v>0</v>
      </c>
      <c r="T208" s="227">
        <f>S208*H208</f>
        <v>0</v>
      </c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R208" s="228" t="s">
        <v>163</v>
      </c>
      <c r="AT208" s="228" t="s">
        <v>134</v>
      </c>
      <c r="AU208" s="228" t="s">
        <v>83</v>
      </c>
      <c r="AY208" s="14" t="s">
        <v>132</v>
      </c>
      <c r="BE208" s="229">
        <f>IF(N208="základní",J208,0)</f>
        <v>0</v>
      </c>
      <c r="BF208" s="229">
        <f>IF(N208="snížená",J208,0)</f>
        <v>0</v>
      </c>
      <c r="BG208" s="229">
        <f>IF(N208="zákl. přenesená",J208,0)</f>
        <v>0</v>
      </c>
      <c r="BH208" s="229">
        <f>IF(N208="sníž. přenesená",J208,0)</f>
        <v>0</v>
      </c>
      <c r="BI208" s="229">
        <f>IF(N208="nulová",J208,0)</f>
        <v>0</v>
      </c>
      <c r="BJ208" s="14" t="s">
        <v>81</v>
      </c>
      <c r="BK208" s="229">
        <f>ROUND(I208*H208,2)</f>
        <v>0</v>
      </c>
      <c r="BL208" s="14" t="s">
        <v>163</v>
      </c>
      <c r="BM208" s="228" t="s">
        <v>350</v>
      </c>
    </row>
    <row r="209" spans="1:63" s="12" customFormat="1" ht="25.9" customHeight="1">
      <c r="A209" s="12"/>
      <c r="B209" s="200"/>
      <c r="C209" s="201"/>
      <c r="D209" s="202" t="s">
        <v>72</v>
      </c>
      <c r="E209" s="203" t="s">
        <v>187</v>
      </c>
      <c r="F209" s="203" t="s">
        <v>351</v>
      </c>
      <c r="G209" s="201"/>
      <c r="H209" s="201"/>
      <c r="I209" s="204"/>
      <c r="J209" s="205">
        <f>BK209</f>
        <v>0</v>
      </c>
      <c r="K209" s="201"/>
      <c r="L209" s="206"/>
      <c r="M209" s="207"/>
      <c r="N209" s="208"/>
      <c r="O209" s="208"/>
      <c r="P209" s="209">
        <f>P210</f>
        <v>0</v>
      </c>
      <c r="Q209" s="208"/>
      <c r="R209" s="209">
        <f>R210</f>
        <v>0</v>
      </c>
      <c r="S209" s="208"/>
      <c r="T209" s="210">
        <f>T210</f>
        <v>0</v>
      </c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R209" s="211" t="s">
        <v>142</v>
      </c>
      <c r="AT209" s="212" t="s">
        <v>72</v>
      </c>
      <c r="AU209" s="212" t="s">
        <v>73</v>
      </c>
      <c r="AY209" s="211" t="s">
        <v>132</v>
      </c>
      <c r="BK209" s="213">
        <f>BK210</f>
        <v>0</v>
      </c>
    </row>
    <row r="210" spans="1:63" s="12" customFormat="1" ht="22.8" customHeight="1">
      <c r="A210" s="12"/>
      <c r="B210" s="200"/>
      <c r="C210" s="201"/>
      <c r="D210" s="202" t="s">
        <v>72</v>
      </c>
      <c r="E210" s="214" t="s">
        <v>352</v>
      </c>
      <c r="F210" s="214" t="s">
        <v>353</v>
      </c>
      <c r="G210" s="201"/>
      <c r="H210" s="201"/>
      <c r="I210" s="204"/>
      <c r="J210" s="215">
        <f>BK210</f>
        <v>0</v>
      </c>
      <c r="K210" s="201"/>
      <c r="L210" s="206"/>
      <c r="M210" s="207"/>
      <c r="N210" s="208"/>
      <c r="O210" s="208"/>
      <c r="P210" s="209">
        <f>P211</f>
        <v>0</v>
      </c>
      <c r="Q210" s="208"/>
      <c r="R210" s="209">
        <f>R211</f>
        <v>0</v>
      </c>
      <c r="S210" s="208"/>
      <c r="T210" s="210">
        <f>T211</f>
        <v>0</v>
      </c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R210" s="211" t="s">
        <v>142</v>
      </c>
      <c r="AT210" s="212" t="s">
        <v>72</v>
      </c>
      <c r="AU210" s="212" t="s">
        <v>81</v>
      </c>
      <c r="AY210" s="211" t="s">
        <v>132</v>
      </c>
      <c r="BK210" s="213">
        <f>BK211</f>
        <v>0</v>
      </c>
    </row>
    <row r="211" spans="1:65" s="2" customFormat="1" ht="33" customHeight="1">
      <c r="A211" s="35"/>
      <c r="B211" s="36"/>
      <c r="C211" s="216" t="s">
        <v>240</v>
      </c>
      <c r="D211" s="216" t="s">
        <v>134</v>
      </c>
      <c r="E211" s="217" t="s">
        <v>354</v>
      </c>
      <c r="F211" s="218" t="s">
        <v>355</v>
      </c>
      <c r="G211" s="219" t="s">
        <v>137</v>
      </c>
      <c r="H211" s="220">
        <v>34</v>
      </c>
      <c r="I211" s="221"/>
      <c r="J211" s="222">
        <f>ROUND(I211*H211,2)</f>
        <v>0</v>
      </c>
      <c r="K211" s="223"/>
      <c r="L211" s="41"/>
      <c r="M211" s="224" t="s">
        <v>1</v>
      </c>
      <c r="N211" s="225" t="s">
        <v>38</v>
      </c>
      <c r="O211" s="88"/>
      <c r="P211" s="226">
        <f>O211*H211</f>
        <v>0</v>
      </c>
      <c r="Q211" s="226">
        <v>0</v>
      </c>
      <c r="R211" s="226">
        <f>Q211*H211</f>
        <v>0</v>
      </c>
      <c r="S211" s="226">
        <v>0</v>
      </c>
      <c r="T211" s="227">
        <f>S211*H211</f>
        <v>0</v>
      </c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R211" s="228" t="s">
        <v>255</v>
      </c>
      <c r="AT211" s="228" t="s">
        <v>134</v>
      </c>
      <c r="AU211" s="228" t="s">
        <v>83</v>
      </c>
      <c r="AY211" s="14" t="s">
        <v>132</v>
      </c>
      <c r="BE211" s="229">
        <f>IF(N211="základní",J211,0)</f>
        <v>0</v>
      </c>
      <c r="BF211" s="229">
        <f>IF(N211="snížená",J211,0)</f>
        <v>0</v>
      </c>
      <c r="BG211" s="229">
        <f>IF(N211="zákl. přenesená",J211,0)</f>
        <v>0</v>
      </c>
      <c r="BH211" s="229">
        <f>IF(N211="sníž. přenesená",J211,0)</f>
        <v>0</v>
      </c>
      <c r="BI211" s="229">
        <f>IF(N211="nulová",J211,0)</f>
        <v>0</v>
      </c>
      <c r="BJ211" s="14" t="s">
        <v>81</v>
      </c>
      <c r="BK211" s="229">
        <f>ROUND(I211*H211,2)</f>
        <v>0</v>
      </c>
      <c r="BL211" s="14" t="s">
        <v>255</v>
      </c>
      <c r="BM211" s="228" t="s">
        <v>356</v>
      </c>
    </row>
    <row r="212" spans="1:63" s="12" customFormat="1" ht="25.9" customHeight="1">
      <c r="A212" s="12"/>
      <c r="B212" s="200"/>
      <c r="C212" s="201"/>
      <c r="D212" s="202" t="s">
        <v>72</v>
      </c>
      <c r="E212" s="203" t="s">
        <v>357</v>
      </c>
      <c r="F212" s="203" t="s">
        <v>358</v>
      </c>
      <c r="G212" s="201"/>
      <c r="H212" s="201"/>
      <c r="I212" s="204"/>
      <c r="J212" s="205">
        <f>BK212</f>
        <v>0</v>
      </c>
      <c r="K212" s="201"/>
      <c r="L212" s="206"/>
      <c r="M212" s="207"/>
      <c r="N212" s="208"/>
      <c r="O212" s="208"/>
      <c r="P212" s="209">
        <f>P213+P215+P219+P221</f>
        <v>0</v>
      </c>
      <c r="Q212" s="208"/>
      <c r="R212" s="209">
        <f>R213+R215+R219+R221</f>
        <v>0</v>
      </c>
      <c r="S212" s="208"/>
      <c r="T212" s="210">
        <f>T213+T215+T219+T221</f>
        <v>0</v>
      </c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R212" s="211" t="s">
        <v>150</v>
      </c>
      <c r="AT212" s="212" t="s">
        <v>72</v>
      </c>
      <c r="AU212" s="212" t="s">
        <v>73</v>
      </c>
      <c r="AY212" s="211" t="s">
        <v>132</v>
      </c>
      <c r="BK212" s="213">
        <f>BK213+BK215+BK219+BK221</f>
        <v>0</v>
      </c>
    </row>
    <row r="213" spans="1:63" s="12" customFormat="1" ht="22.8" customHeight="1">
      <c r="A213" s="12"/>
      <c r="B213" s="200"/>
      <c r="C213" s="201"/>
      <c r="D213" s="202" t="s">
        <v>72</v>
      </c>
      <c r="E213" s="214" t="s">
        <v>359</v>
      </c>
      <c r="F213" s="214" t="s">
        <v>360</v>
      </c>
      <c r="G213" s="201"/>
      <c r="H213" s="201"/>
      <c r="I213" s="204"/>
      <c r="J213" s="215">
        <f>BK213</f>
        <v>0</v>
      </c>
      <c r="K213" s="201"/>
      <c r="L213" s="206"/>
      <c r="M213" s="207"/>
      <c r="N213" s="208"/>
      <c r="O213" s="208"/>
      <c r="P213" s="209">
        <f>P214</f>
        <v>0</v>
      </c>
      <c r="Q213" s="208"/>
      <c r="R213" s="209">
        <f>R214</f>
        <v>0</v>
      </c>
      <c r="S213" s="208"/>
      <c r="T213" s="210">
        <f>T214</f>
        <v>0</v>
      </c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R213" s="211" t="s">
        <v>150</v>
      </c>
      <c r="AT213" s="212" t="s">
        <v>72</v>
      </c>
      <c r="AU213" s="212" t="s">
        <v>81</v>
      </c>
      <c r="AY213" s="211" t="s">
        <v>132</v>
      </c>
      <c r="BK213" s="213">
        <f>BK214</f>
        <v>0</v>
      </c>
    </row>
    <row r="214" spans="1:65" s="2" customFormat="1" ht="16.5" customHeight="1">
      <c r="A214" s="35"/>
      <c r="B214" s="36"/>
      <c r="C214" s="216" t="s">
        <v>361</v>
      </c>
      <c r="D214" s="216" t="s">
        <v>134</v>
      </c>
      <c r="E214" s="217" t="s">
        <v>362</v>
      </c>
      <c r="F214" s="218" t="s">
        <v>363</v>
      </c>
      <c r="G214" s="219" t="s">
        <v>239</v>
      </c>
      <c r="H214" s="220">
        <v>2</v>
      </c>
      <c r="I214" s="221"/>
      <c r="J214" s="222">
        <f>ROUND(I214*H214,2)</f>
        <v>0</v>
      </c>
      <c r="K214" s="223"/>
      <c r="L214" s="41"/>
      <c r="M214" s="224" t="s">
        <v>1</v>
      </c>
      <c r="N214" s="225" t="s">
        <v>38</v>
      </c>
      <c r="O214" s="88"/>
      <c r="P214" s="226">
        <f>O214*H214</f>
        <v>0</v>
      </c>
      <c r="Q214" s="226">
        <v>0</v>
      </c>
      <c r="R214" s="226">
        <f>Q214*H214</f>
        <v>0</v>
      </c>
      <c r="S214" s="226">
        <v>0</v>
      </c>
      <c r="T214" s="227">
        <f>S214*H214</f>
        <v>0</v>
      </c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R214" s="228" t="s">
        <v>138</v>
      </c>
      <c r="AT214" s="228" t="s">
        <v>134</v>
      </c>
      <c r="AU214" s="228" t="s">
        <v>83</v>
      </c>
      <c r="AY214" s="14" t="s">
        <v>132</v>
      </c>
      <c r="BE214" s="229">
        <f>IF(N214="základní",J214,0)</f>
        <v>0</v>
      </c>
      <c r="BF214" s="229">
        <f>IF(N214="snížená",J214,0)</f>
        <v>0</v>
      </c>
      <c r="BG214" s="229">
        <f>IF(N214="zákl. přenesená",J214,0)</f>
        <v>0</v>
      </c>
      <c r="BH214" s="229">
        <f>IF(N214="sníž. přenesená",J214,0)</f>
        <v>0</v>
      </c>
      <c r="BI214" s="229">
        <f>IF(N214="nulová",J214,0)</f>
        <v>0</v>
      </c>
      <c r="BJ214" s="14" t="s">
        <v>81</v>
      </c>
      <c r="BK214" s="229">
        <f>ROUND(I214*H214,2)</f>
        <v>0</v>
      </c>
      <c r="BL214" s="14" t="s">
        <v>138</v>
      </c>
      <c r="BM214" s="228" t="s">
        <v>364</v>
      </c>
    </row>
    <row r="215" spans="1:63" s="12" customFormat="1" ht="22.8" customHeight="1">
      <c r="A215" s="12"/>
      <c r="B215" s="200"/>
      <c r="C215" s="201"/>
      <c r="D215" s="202" t="s">
        <v>72</v>
      </c>
      <c r="E215" s="214" t="s">
        <v>365</v>
      </c>
      <c r="F215" s="214" t="s">
        <v>366</v>
      </c>
      <c r="G215" s="201"/>
      <c r="H215" s="201"/>
      <c r="I215" s="204"/>
      <c r="J215" s="215">
        <f>BK215</f>
        <v>0</v>
      </c>
      <c r="K215" s="201"/>
      <c r="L215" s="206"/>
      <c r="M215" s="207"/>
      <c r="N215" s="208"/>
      <c r="O215" s="208"/>
      <c r="P215" s="209">
        <f>SUM(P216:P218)</f>
        <v>0</v>
      </c>
      <c r="Q215" s="208"/>
      <c r="R215" s="209">
        <f>SUM(R216:R218)</f>
        <v>0</v>
      </c>
      <c r="S215" s="208"/>
      <c r="T215" s="210">
        <f>SUM(T216:T218)</f>
        <v>0</v>
      </c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R215" s="211" t="s">
        <v>150</v>
      </c>
      <c r="AT215" s="212" t="s">
        <v>72</v>
      </c>
      <c r="AU215" s="212" t="s">
        <v>81</v>
      </c>
      <c r="AY215" s="211" t="s">
        <v>132</v>
      </c>
      <c r="BK215" s="213">
        <f>SUM(BK216:BK218)</f>
        <v>0</v>
      </c>
    </row>
    <row r="216" spans="1:65" s="2" customFormat="1" ht="16.5" customHeight="1">
      <c r="A216" s="35"/>
      <c r="B216" s="36"/>
      <c r="C216" s="216" t="s">
        <v>244</v>
      </c>
      <c r="D216" s="216" t="s">
        <v>134</v>
      </c>
      <c r="E216" s="217" t="s">
        <v>367</v>
      </c>
      <c r="F216" s="218" t="s">
        <v>368</v>
      </c>
      <c r="G216" s="219" t="s">
        <v>148</v>
      </c>
      <c r="H216" s="220">
        <v>40</v>
      </c>
      <c r="I216" s="221"/>
      <c r="J216" s="222">
        <f>ROUND(I216*H216,2)</f>
        <v>0</v>
      </c>
      <c r="K216" s="223"/>
      <c r="L216" s="41"/>
      <c r="M216" s="224" t="s">
        <v>1</v>
      </c>
      <c r="N216" s="225" t="s">
        <v>38</v>
      </c>
      <c r="O216" s="88"/>
      <c r="P216" s="226">
        <f>O216*H216</f>
        <v>0</v>
      </c>
      <c r="Q216" s="226">
        <v>0</v>
      </c>
      <c r="R216" s="226">
        <f>Q216*H216</f>
        <v>0</v>
      </c>
      <c r="S216" s="226">
        <v>0</v>
      </c>
      <c r="T216" s="227">
        <f>S216*H216</f>
        <v>0</v>
      </c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R216" s="228" t="s">
        <v>138</v>
      </c>
      <c r="AT216" s="228" t="s">
        <v>134</v>
      </c>
      <c r="AU216" s="228" t="s">
        <v>83</v>
      </c>
      <c r="AY216" s="14" t="s">
        <v>132</v>
      </c>
      <c r="BE216" s="229">
        <f>IF(N216="základní",J216,0)</f>
        <v>0</v>
      </c>
      <c r="BF216" s="229">
        <f>IF(N216="snížená",J216,0)</f>
        <v>0</v>
      </c>
      <c r="BG216" s="229">
        <f>IF(N216="zákl. přenesená",J216,0)</f>
        <v>0</v>
      </c>
      <c r="BH216" s="229">
        <f>IF(N216="sníž. přenesená",J216,0)</f>
        <v>0</v>
      </c>
      <c r="BI216" s="229">
        <f>IF(N216="nulová",J216,0)</f>
        <v>0</v>
      </c>
      <c r="BJ216" s="14" t="s">
        <v>81</v>
      </c>
      <c r="BK216" s="229">
        <f>ROUND(I216*H216,2)</f>
        <v>0</v>
      </c>
      <c r="BL216" s="14" t="s">
        <v>138</v>
      </c>
      <c r="BM216" s="228" t="s">
        <v>369</v>
      </c>
    </row>
    <row r="217" spans="1:65" s="2" customFormat="1" ht="16.5" customHeight="1">
      <c r="A217" s="35"/>
      <c r="B217" s="36"/>
      <c r="C217" s="216" t="s">
        <v>370</v>
      </c>
      <c r="D217" s="216" t="s">
        <v>134</v>
      </c>
      <c r="E217" s="217" t="s">
        <v>371</v>
      </c>
      <c r="F217" s="218" t="s">
        <v>372</v>
      </c>
      <c r="G217" s="219" t="s">
        <v>137</v>
      </c>
      <c r="H217" s="220">
        <v>70</v>
      </c>
      <c r="I217" s="221"/>
      <c r="J217" s="222">
        <f>ROUND(I217*H217,2)</f>
        <v>0</v>
      </c>
      <c r="K217" s="223"/>
      <c r="L217" s="41"/>
      <c r="M217" s="224" t="s">
        <v>1</v>
      </c>
      <c r="N217" s="225" t="s">
        <v>38</v>
      </c>
      <c r="O217" s="88"/>
      <c r="P217" s="226">
        <f>O217*H217</f>
        <v>0</v>
      </c>
      <c r="Q217" s="226">
        <v>0</v>
      </c>
      <c r="R217" s="226">
        <f>Q217*H217</f>
        <v>0</v>
      </c>
      <c r="S217" s="226">
        <v>0</v>
      </c>
      <c r="T217" s="227">
        <f>S217*H217</f>
        <v>0</v>
      </c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R217" s="228" t="s">
        <v>138</v>
      </c>
      <c r="AT217" s="228" t="s">
        <v>134</v>
      </c>
      <c r="AU217" s="228" t="s">
        <v>83</v>
      </c>
      <c r="AY217" s="14" t="s">
        <v>132</v>
      </c>
      <c r="BE217" s="229">
        <f>IF(N217="základní",J217,0)</f>
        <v>0</v>
      </c>
      <c r="BF217" s="229">
        <f>IF(N217="snížená",J217,0)</f>
        <v>0</v>
      </c>
      <c r="BG217" s="229">
        <f>IF(N217="zákl. přenesená",J217,0)</f>
        <v>0</v>
      </c>
      <c r="BH217" s="229">
        <f>IF(N217="sníž. přenesená",J217,0)</f>
        <v>0</v>
      </c>
      <c r="BI217" s="229">
        <f>IF(N217="nulová",J217,0)</f>
        <v>0</v>
      </c>
      <c r="BJ217" s="14" t="s">
        <v>81</v>
      </c>
      <c r="BK217" s="229">
        <f>ROUND(I217*H217,2)</f>
        <v>0</v>
      </c>
      <c r="BL217" s="14" t="s">
        <v>138</v>
      </c>
      <c r="BM217" s="228" t="s">
        <v>373</v>
      </c>
    </row>
    <row r="218" spans="1:65" s="2" customFormat="1" ht="16.5" customHeight="1">
      <c r="A218" s="35"/>
      <c r="B218" s="36"/>
      <c r="C218" s="216" t="s">
        <v>248</v>
      </c>
      <c r="D218" s="216" t="s">
        <v>134</v>
      </c>
      <c r="E218" s="217" t="s">
        <v>374</v>
      </c>
      <c r="F218" s="218" t="s">
        <v>375</v>
      </c>
      <c r="G218" s="219" t="s">
        <v>376</v>
      </c>
      <c r="H218" s="220">
        <v>1</v>
      </c>
      <c r="I218" s="221"/>
      <c r="J218" s="222">
        <f>ROUND(I218*H218,2)</f>
        <v>0</v>
      </c>
      <c r="K218" s="223"/>
      <c r="L218" s="41"/>
      <c r="M218" s="224" t="s">
        <v>1</v>
      </c>
      <c r="N218" s="225" t="s">
        <v>38</v>
      </c>
      <c r="O218" s="88"/>
      <c r="P218" s="226">
        <f>O218*H218</f>
        <v>0</v>
      </c>
      <c r="Q218" s="226">
        <v>0</v>
      </c>
      <c r="R218" s="226">
        <f>Q218*H218</f>
        <v>0</v>
      </c>
      <c r="S218" s="226">
        <v>0</v>
      </c>
      <c r="T218" s="227">
        <f>S218*H218</f>
        <v>0</v>
      </c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R218" s="228" t="s">
        <v>138</v>
      </c>
      <c r="AT218" s="228" t="s">
        <v>134</v>
      </c>
      <c r="AU218" s="228" t="s">
        <v>83</v>
      </c>
      <c r="AY218" s="14" t="s">
        <v>132</v>
      </c>
      <c r="BE218" s="229">
        <f>IF(N218="základní",J218,0)</f>
        <v>0</v>
      </c>
      <c r="BF218" s="229">
        <f>IF(N218="snížená",J218,0)</f>
        <v>0</v>
      </c>
      <c r="BG218" s="229">
        <f>IF(N218="zákl. přenesená",J218,0)</f>
        <v>0</v>
      </c>
      <c r="BH218" s="229">
        <f>IF(N218="sníž. přenesená",J218,0)</f>
        <v>0</v>
      </c>
      <c r="BI218" s="229">
        <f>IF(N218="nulová",J218,0)</f>
        <v>0</v>
      </c>
      <c r="BJ218" s="14" t="s">
        <v>81</v>
      </c>
      <c r="BK218" s="229">
        <f>ROUND(I218*H218,2)</f>
        <v>0</v>
      </c>
      <c r="BL218" s="14" t="s">
        <v>138</v>
      </c>
      <c r="BM218" s="228" t="s">
        <v>377</v>
      </c>
    </row>
    <row r="219" spans="1:63" s="12" customFormat="1" ht="22.8" customHeight="1">
      <c r="A219" s="12"/>
      <c r="B219" s="200"/>
      <c r="C219" s="201"/>
      <c r="D219" s="202" t="s">
        <v>72</v>
      </c>
      <c r="E219" s="214" t="s">
        <v>378</v>
      </c>
      <c r="F219" s="214" t="s">
        <v>379</v>
      </c>
      <c r="G219" s="201"/>
      <c r="H219" s="201"/>
      <c r="I219" s="204"/>
      <c r="J219" s="215">
        <f>BK219</f>
        <v>0</v>
      </c>
      <c r="K219" s="201"/>
      <c r="L219" s="206"/>
      <c r="M219" s="207"/>
      <c r="N219" s="208"/>
      <c r="O219" s="208"/>
      <c r="P219" s="209">
        <f>P220</f>
        <v>0</v>
      </c>
      <c r="Q219" s="208"/>
      <c r="R219" s="209">
        <f>R220</f>
        <v>0</v>
      </c>
      <c r="S219" s="208"/>
      <c r="T219" s="210">
        <f>T220</f>
        <v>0</v>
      </c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R219" s="211" t="s">
        <v>150</v>
      </c>
      <c r="AT219" s="212" t="s">
        <v>72</v>
      </c>
      <c r="AU219" s="212" t="s">
        <v>81</v>
      </c>
      <c r="AY219" s="211" t="s">
        <v>132</v>
      </c>
      <c r="BK219" s="213">
        <f>BK220</f>
        <v>0</v>
      </c>
    </row>
    <row r="220" spans="1:65" s="2" customFormat="1" ht="16.5" customHeight="1">
      <c r="A220" s="35"/>
      <c r="B220" s="36"/>
      <c r="C220" s="216" t="s">
        <v>380</v>
      </c>
      <c r="D220" s="216" t="s">
        <v>134</v>
      </c>
      <c r="E220" s="217" t="s">
        <v>381</v>
      </c>
      <c r="F220" s="218" t="s">
        <v>382</v>
      </c>
      <c r="G220" s="219" t="s">
        <v>383</v>
      </c>
      <c r="H220" s="220">
        <v>1</v>
      </c>
      <c r="I220" s="221"/>
      <c r="J220" s="222">
        <f>ROUND(I220*H220,2)</f>
        <v>0</v>
      </c>
      <c r="K220" s="223"/>
      <c r="L220" s="41"/>
      <c r="M220" s="224" t="s">
        <v>1</v>
      </c>
      <c r="N220" s="225" t="s">
        <v>38</v>
      </c>
      <c r="O220" s="88"/>
      <c r="P220" s="226">
        <f>O220*H220</f>
        <v>0</v>
      </c>
      <c r="Q220" s="226">
        <v>0</v>
      </c>
      <c r="R220" s="226">
        <f>Q220*H220</f>
        <v>0</v>
      </c>
      <c r="S220" s="226">
        <v>0</v>
      </c>
      <c r="T220" s="227">
        <f>S220*H220</f>
        <v>0</v>
      </c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R220" s="228" t="s">
        <v>138</v>
      </c>
      <c r="AT220" s="228" t="s">
        <v>134</v>
      </c>
      <c r="AU220" s="228" t="s">
        <v>83</v>
      </c>
      <c r="AY220" s="14" t="s">
        <v>132</v>
      </c>
      <c r="BE220" s="229">
        <f>IF(N220="základní",J220,0)</f>
        <v>0</v>
      </c>
      <c r="BF220" s="229">
        <f>IF(N220="snížená",J220,0)</f>
        <v>0</v>
      </c>
      <c r="BG220" s="229">
        <f>IF(N220="zákl. přenesená",J220,0)</f>
        <v>0</v>
      </c>
      <c r="BH220" s="229">
        <f>IF(N220="sníž. přenesená",J220,0)</f>
        <v>0</v>
      </c>
      <c r="BI220" s="229">
        <f>IF(N220="nulová",J220,0)</f>
        <v>0</v>
      </c>
      <c r="BJ220" s="14" t="s">
        <v>81</v>
      </c>
      <c r="BK220" s="229">
        <f>ROUND(I220*H220,2)</f>
        <v>0</v>
      </c>
      <c r="BL220" s="14" t="s">
        <v>138</v>
      </c>
      <c r="BM220" s="228" t="s">
        <v>384</v>
      </c>
    </row>
    <row r="221" spans="1:63" s="12" customFormat="1" ht="22.8" customHeight="1">
      <c r="A221" s="12"/>
      <c r="B221" s="200"/>
      <c r="C221" s="201"/>
      <c r="D221" s="202" t="s">
        <v>72</v>
      </c>
      <c r="E221" s="214" t="s">
        <v>385</v>
      </c>
      <c r="F221" s="214" t="s">
        <v>386</v>
      </c>
      <c r="G221" s="201"/>
      <c r="H221" s="201"/>
      <c r="I221" s="204"/>
      <c r="J221" s="215">
        <f>BK221</f>
        <v>0</v>
      </c>
      <c r="K221" s="201"/>
      <c r="L221" s="206"/>
      <c r="M221" s="207"/>
      <c r="N221" s="208"/>
      <c r="O221" s="208"/>
      <c r="P221" s="209">
        <f>SUM(P222:P223)</f>
        <v>0</v>
      </c>
      <c r="Q221" s="208"/>
      <c r="R221" s="209">
        <f>SUM(R222:R223)</f>
        <v>0</v>
      </c>
      <c r="S221" s="208"/>
      <c r="T221" s="210">
        <f>SUM(T222:T223)</f>
        <v>0</v>
      </c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R221" s="211" t="s">
        <v>150</v>
      </c>
      <c r="AT221" s="212" t="s">
        <v>72</v>
      </c>
      <c r="AU221" s="212" t="s">
        <v>81</v>
      </c>
      <c r="AY221" s="211" t="s">
        <v>132</v>
      </c>
      <c r="BK221" s="213">
        <f>SUM(BK222:BK223)</f>
        <v>0</v>
      </c>
    </row>
    <row r="222" spans="1:65" s="2" customFormat="1" ht="21.75" customHeight="1">
      <c r="A222" s="35"/>
      <c r="B222" s="36"/>
      <c r="C222" s="216" t="s">
        <v>252</v>
      </c>
      <c r="D222" s="216" t="s">
        <v>134</v>
      </c>
      <c r="E222" s="217" t="s">
        <v>387</v>
      </c>
      <c r="F222" s="218" t="s">
        <v>388</v>
      </c>
      <c r="G222" s="219" t="s">
        <v>383</v>
      </c>
      <c r="H222" s="220">
        <v>1</v>
      </c>
      <c r="I222" s="221"/>
      <c r="J222" s="222">
        <f>ROUND(I222*H222,2)</f>
        <v>0</v>
      </c>
      <c r="K222" s="223"/>
      <c r="L222" s="41"/>
      <c r="M222" s="224" t="s">
        <v>1</v>
      </c>
      <c r="N222" s="225" t="s">
        <v>38</v>
      </c>
      <c r="O222" s="88"/>
      <c r="P222" s="226">
        <f>O222*H222</f>
        <v>0</v>
      </c>
      <c r="Q222" s="226">
        <v>0</v>
      </c>
      <c r="R222" s="226">
        <f>Q222*H222</f>
        <v>0</v>
      </c>
      <c r="S222" s="226">
        <v>0</v>
      </c>
      <c r="T222" s="227">
        <f>S222*H222</f>
        <v>0</v>
      </c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R222" s="228" t="s">
        <v>138</v>
      </c>
      <c r="AT222" s="228" t="s">
        <v>134</v>
      </c>
      <c r="AU222" s="228" t="s">
        <v>83</v>
      </c>
      <c r="AY222" s="14" t="s">
        <v>132</v>
      </c>
      <c r="BE222" s="229">
        <f>IF(N222="základní",J222,0)</f>
        <v>0</v>
      </c>
      <c r="BF222" s="229">
        <f>IF(N222="snížená",J222,0)</f>
        <v>0</v>
      </c>
      <c r="BG222" s="229">
        <f>IF(N222="zákl. přenesená",J222,0)</f>
        <v>0</v>
      </c>
      <c r="BH222" s="229">
        <f>IF(N222="sníž. přenesená",J222,0)</f>
        <v>0</v>
      </c>
      <c r="BI222" s="229">
        <f>IF(N222="nulová",J222,0)</f>
        <v>0</v>
      </c>
      <c r="BJ222" s="14" t="s">
        <v>81</v>
      </c>
      <c r="BK222" s="229">
        <f>ROUND(I222*H222,2)</f>
        <v>0</v>
      </c>
      <c r="BL222" s="14" t="s">
        <v>138</v>
      </c>
      <c r="BM222" s="228" t="s">
        <v>389</v>
      </c>
    </row>
    <row r="223" spans="1:65" s="2" customFormat="1" ht="16.5" customHeight="1">
      <c r="A223" s="35"/>
      <c r="B223" s="36"/>
      <c r="C223" s="216" t="s">
        <v>390</v>
      </c>
      <c r="D223" s="216" t="s">
        <v>134</v>
      </c>
      <c r="E223" s="217" t="s">
        <v>391</v>
      </c>
      <c r="F223" s="218" t="s">
        <v>392</v>
      </c>
      <c r="G223" s="219" t="s">
        <v>383</v>
      </c>
      <c r="H223" s="220">
        <v>1</v>
      </c>
      <c r="I223" s="221"/>
      <c r="J223" s="222">
        <f>ROUND(I223*H223,2)</f>
        <v>0</v>
      </c>
      <c r="K223" s="223"/>
      <c r="L223" s="41"/>
      <c r="M223" s="242" t="s">
        <v>1</v>
      </c>
      <c r="N223" s="243" t="s">
        <v>38</v>
      </c>
      <c r="O223" s="244"/>
      <c r="P223" s="245">
        <f>O223*H223</f>
        <v>0</v>
      </c>
      <c r="Q223" s="245">
        <v>0</v>
      </c>
      <c r="R223" s="245">
        <f>Q223*H223</f>
        <v>0</v>
      </c>
      <c r="S223" s="245">
        <v>0</v>
      </c>
      <c r="T223" s="246">
        <f>S223*H223</f>
        <v>0</v>
      </c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R223" s="228" t="s">
        <v>138</v>
      </c>
      <c r="AT223" s="228" t="s">
        <v>134</v>
      </c>
      <c r="AU223" s="228" t="s">
        <v>83</v>
      </c>
      <c r="AY223" s="14" t="s">
        <v>132</v>
      </c>
      <c r="BE223" s="229">
        <f>IF(N223="základní",J223,0)</f>
        <v>0</v>
      </c>
      <c r="BF223" s="229">
        <f>IF(N223="snížená",J223,0)</f>
        <v>0</v>
      </c>
      <c r="BG223" s="229">
        <f>IF(N223="zákl. přenesená",J223,0)</f>
        <v>0</v>
      </c>
      <c r="BH223" s="229">
        <f>IF(N223="sníž. přenesená",J223,0)</f>
        <v>0</v>
      </c>
      <c r="BI223" s="229">
        <f>IF(N223="nulová",J223,0)</f>
        <v>0</v>
      </c>
      <c r="BJ223" s="14" t="s">
        <v>81</v>
      </c>
      <c r="BK223" s="229">
        <f>ROUND(I223*H223,2)</f>
        <v>0</v>
      </c>
      <c r="BL223" s="14" t="s">
        <v>138</v>
      </c>
      <c r="BM223" s="228" t="s">
        <v>393</v>
      </c>
    </row>
    <row r="224" spans="1:31" s="2" customFormat="1" ht="6.95" customHeight="1">
      <c r="A224" s="35"/>
      <c r="B224" s="63"/>
      <c r="C224" s="64"/>
      <c r="D224" s="64"/>
      <c r="E224" s="64"/>
      <c r="F224" s="64"/>
      <c r="G224" s="64"/>
      <c r="H224" s="64"/>
      <c r="I224" s="64"/>
      <c r="J224" s="64"/>
      <c r="K224" s="64"/>
      <c r="L224" s="41"/>
      <c r="M224" s="35"/>
      <c r="O224" s="35"/>
      <c r="P224" s="35"/>
      <c r="Q224" s="35"/>
      <c r="R224" s="35"/>
      <c r="S224" s="35"/>
      <c r="T224" s="35"/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</row>
  </sheetData>
  <sheetProtection password="CC35" sheet="1" objects="1" scenarios="1" formatColumns="0" formatRows="0" autoFilter="0"/>
  <autoFilter ref="C137:K223"/>
  <mergeCells count="9">
    <mergeCell ref="E7:H7"/>
    <mergeCell ref="E9:H9"/>
    <mergeCell ref="E18:H18"/>
    <mergeCell ref="E27:H27"/>
    <mergeCell ref="E85:H85"/>
    <mergeCell ref="E87:H87"/>
    <mergeCell ref="E128:H128"/>
    <mergeCell ref="E130:H13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2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86</v>
      </c>
    </row>
    <row r="3" spans="2:46" s="1" customFormat="1" ht="6.95" customHeight="1">
      <c r="B3" s="133"/>
      <c r="C3" s="134"/>
      <c r="D3" s="134"/>
      <c r="E3" s="134"/>
      <c r="F3" s="134"/>
      <c r="G3" s="134"/>
      <c r="H3" s="134"/>
      <c r="I3" s="134"/>
      <c r="J3" s="134"/>
      <c r="K3" s="134"/>
      <c r="L3" s="17"/>
      <c r="AT3" s="14" t="s">
        <v>83</v>
      </c>
    </row>
    <row r="4" spans="2:46" s="1" customFormat="1" ht="24.95" customHeight="1">
      <c r="B4" s="17"/>
      <c r="D4" s="135" t="s">
        <v>87</v>
      </c>
      <c r="L4" s="17"/>
      <c r="M4" s="136" t="s">
        <v>10</v>
      </c>
      <c r="AT4" s="14" t="s">
        <v>4</v>
      </c>
    </row>
    <row r="5" spans="2:12" s="1" customFormat="1" ht="6.95" customHeight="1">
      <c r="B5" s="17"/>
      <c r="L5" s="17"/>
    </row>
    <row r="6" spans="2:12" s="1" customFormat="1" ht="12" customHeight="1">
      <c r="B6" s="17"/>
      <c r="D6" s="137" t="s">
        <v>16</v>
      </c>
      <c r="L6" s="17"/>
    </row>
    <row r="7" spans="2:12" s="1" customFormat="1" ht="16.5" customHeight="1">
      <c r="B7" s="17"/>
      <c r="E7" s="138" t="str">
        <f>'Rekapitulace stavby'!K6</f>
        <v xml:space="preserve"> Výpravní budova AN</v>
      </c>
      <c r="F7" s="137"/>
      <c r="G7" s="137"/>
      <c r="H7" s="137"/>
      <c r="L7" s="17"/>
    </row>
    <row r="8" spans="1:31" s="2" customFormat="1" ht="12" customHeight="1">
      <c r="A8" s="35"/>
      <c r="B8" s="41"/>
      <c r="C8" s="35"/>
      <c r="D8" s="137" t="s">
        <v>88</v>
      </c>
      <c r="E8" s="35"/>
      <c r="F8" s="35"/>
      <c r="G8" s="35"/>
      <c r="H8" s="35"/>
      <c r="I8" s="35"/>
      <c r="J8" s="35"/>
      <c r="K8" s="35"/>
      <c r="L8" s="60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1"/>
      <c r="C9" s="35"/>
      <c r="D9" s="35"/>
      <c r="E9" s="139" t="s">
        <v>394</v>
      </c>
      <c r="F9" s="35"/>
      <c r="G9" s="35"/>
      <c r="H9" s="35"/>
      <c r="I9" s="35"/>
      <c r="J9" s="35"/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1"/>
      <c r="C10" s="35"/>
      <c r="D10" s="35"/>
      <c r="E10" s="35"/>
      <c r="F10" s="35"/>
      <c r="G10" s="35"/>
      <c r="H10" s="35"/>
      <c r="I10" s="35"/>
      <c r="J10" s="35"/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1"/>
      <c r="C11" s="35"/>
      <c r="D11" s="137" t="s">
        <v>18</v>
      </c>
      <c r="E11" s="35"/>
      <c r="F11" s="140" t="s">
        <v>1</v>
      </c>
      <c r="G11" s="35"/>
      <c r="H11" s="35"/>
      <c r="I11" s="137" t="s">
        <v>19</v>
      </c>
      <c r="J11" s="140" t="s">
        <v>1</v>
      </c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1"/>
      <c r="C12" s="35"/>
      <c r="D12" s="137" t="s">
        <v>20</v>
      </c>
      <c r="E12" s="35"/>
      <c r="F12" s="140" t="s">
        <v>21</v>
      </c>
      <c r="G12" s="35"/>
      <c r="H12" s="35"/>
      <c r="I12" s="137" t="s">
        <v>22</v>
      </c>
      <c r="J12" s="141" t="str">
        <f>'Rekapitulace stavby'!AN8</f>
        <v>3. 5. 2023</v>
      </c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35"/>
      <c r="J13" s="35"/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1"/>
      <c r="C14" s="35"/>
      <c r="D14" s="137" t="s">
        <v>24</v>
      </c>
      <c r="E14" s="35"/>
      <c r="F14" s="35"/>
      <c r="G14" s="35"/>
      <c r="H14" s="35"/>
      <c r="I14" s="137" t="s">
        <v>25</v>
      </c>
      <c r="J14" s="140" t="str">
        <f>IF('Rekapitulace stavby'!AN10="","",'Rekapitulace stavby'!AN10)</f>
        <v/>
      </c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1"/>
      <c r="C15" s="35"/>
      <c r="D15" s="35"/>
      <c r="E15" s="140" t="str">
        <f>IF('Rekapitulace stavby'!E11="","",'Rekapitulace stavby'!E11)</f>
        <v xml:space="preserve"> </v>
      </c>
      <c r="F15" s="35"/>
      <c r="G15" s="35"/>
      <c r="H15" s="35"/>
      <c r="I15" s="137" t="s">
        <v>26</v>
      </c>
      <c r="J15" s="140" t="str">
        <f>IF('Rekapitulace stavby'!AN11="","",'Rekapitulace stavby'!AN11)</f>
        <v/>
      </c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1"/>
      <c r="C16" s="35"/>
      <c r="D16" s="35"/>
      <c r="E16" s="35"/>
      <c r="F16" s="35"/>
      <c r="G16" s="35"/>
      <c r="H16" s="35"/>
      <c r="I16" s="35"/>
      <c r="J16" s="35"/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1"/>
      <c r="C17" s="35"/>
      <c r="D17" s="137" t="s">
        <v>27</v>
      </c>
      <c r="E17" s="35"/>
      <c r="F17" s="35"/>
      <c r="G17" s="35"/>
      <c r="H17" s="35"/>
      <c r="I17" s="137" t="s">
        <v>25</v>
      </c>
      <c r="J17" s="30" t="str">
        <f>'Rekapitulace stavby'!AN13</f>
        <v>Vyplň údaj</v>
      </c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1"/>
      <c r="C18" s="35"/>
      <c r="D18" s="35"/>
      <c r="E18" s="30" t="str">
        <f>'Rekapitulace stavby'!E14</f>
        <v>Vyplň údaj</v>
      </c>
      <c r="F18" s="140"/>
      <c r="G18" s="140"/>
      <c r="H18" s="140"/>
      <c r="I18" s="137" t="s">
        <v>26</v>
      </c>
      <c r="J18" s="30" t="str">
        <f>'Rekapitulace stavby'!AN14</f>
        <v>Vyplň údaj</v>
      </c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1"/>
      <c r="C19" s="35"/>
      <c r="D19" s="35"/>
      <c r="E19" s="35"/>
      <c r="F19" s="35"/>
      <c r="G19" s="35"/>
      <c r="H19" s="35"/>
      <c r="I19" s="35"/>
      <c r="J19" s="35"/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1"/>
      <c r="C20" s="35"/>
      <c r="D20" s="137" t="s">
        <v>29</v>
      </c>
      <c r="E20" s="35"/>
      <c r="F20" s="35"/>
      <c r="G20" s="35"/>
      <c r="H20" s="35"/>
      <c r="I20" s="137" t="s">
        <v>25</v>
      </c>
      <c r="J20" s="140" t="str">
        <f>IF('Rekapitulace stavby'!AN16="","",'Rekapitulace stavby'!AN16)</f>
        <v/>
      </c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1"/>
      <c r="C21" s="35"/>
      <c r="D21" s="35"/>
      <c r="E21" s="140" t="str">
        <f>IF('Rekapitulace stavby'!E17="","",'Rekapitulace stavby'!E17)</f>
        <v xml:space="preserve"> </v>
      </c>
      <c r="F21" s="35"/>
      <c r="G21" s="35"/>
      <c r="H21" s="35"/>
      <c r="I21" s="137" t="s">
        <v>26</v>
      </c>
      <c r="J21" s="140" t="str">
        <f>IF('Rekapitulace stavby'!AN17="","",'Rekapitulace stavby'!AN17)</f>
        <v/>
      </c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1"/>
      <c r="C22" s="35"/>
      <c r="D22" s="35"/>
      <c r="E22" s="35"/>
      <c r="F22" s="35"/>
      <c r="G22" s="35"/>
      <c r="H22" s="35"/>
      <c r="I22" s="35"/>
      <c r="J22" s="35"/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1"/>
      <c r="C23" s="35"/>
      <c r="D23" s="137" t="s">
        <v>31</v>
      </c>
      <c r="E23" s="35"/>
      <c r="F23" s="35"/>
      <c r="G23" s="35"/>
      <c r="H23" s="35"/>
      <c r="I23" s="137" t="s">
        <v>25</v>
      </c>
      <c r="J23" s="140" t="str">
        <f>IF('Rekapitulace stavby'!AN19="","",'Rekapitulace stavby'!AN19)</f>
        <v/>
      </c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1"/>
      <c r="C24" s="35"/>
      <c r="D24" s="35"/>
      <c r="E24" s="140" t="str">
        <f>IF('Rekapitulace stavby'!E20="","",'Rekapitulace stavby'!E20)</f>
        <v xml:space="preserve"> </v>
      </c>
      <c r="F24" s="35"/>
      <c r="G24" s="35"/>
      <c r="H24" s="35"/>
      <c r="I24" s="137" t="s">
        <v>26</v>
      </c>
      <c r="J24" s="140" t="str">
        <f>IF('Rekapitulace stavby'!AN20="","",'Rekapitulace stavby'!AN20)</f>
        <v/>
      </c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1"/>
      <c r="C25" s="35"/>
      <c r="D25" s="35"/>
      <c r="E25" s="35"/>
      <c r="F25" s="35"/>
      <c r="G25" s="35"/>
      <c r="H25" s="35"/>
      <c r="I25" s="35"/>
      <c r="J25" s="35"/>
      <c r="K25" s="35"/>
      <c r="L25" s="6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1"/>
      <c r="C26" s="35"/>
      <c r="D26" s="137" t="s">
        <v>32</v>
      </c>
      <c r="E26" s="35"/>
      <c r="F26" s="35"/>
      <c r="G26" s="35"/>
      <c r="H26" s="35"/>
      <c r="I26" s="35"/>
      <c r="J26" s="35"/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42"/>
      <c r="B27" s="143"/>
      <c r="C27" s="142"/>
      <c r="D27" s="142"/>
      <c r="E27" s="144" t="s">
        <v>1</v>
      </c>
      <c r="F27" s="144"/>
      <c r="G27" s="144"/>
      <c r="H27" s="144"/>
      <c r="I27" s="142"/>
      <c r="J27" s="142"/>
      <c r="K27" s="142"/>
      <c r="L27" s="145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</row>
    <row r="28" spans="1:31" s="2" customFormat="1" ht="6.95" customHeight="1">
      <c r="A28" s="35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1"/>
      <c r="C29" s="35"/>
      <c r="D29" s="146"/>
      <c r="E29" s="146"/>
      <c r="F29" s="146"/>
      <c r="G29" s="146"/>
      <c r="H29" s="146"/>
      <c r="I29" s="146"/>
      <c r="J29" s="146"/>
      <c r="K29" s="146"/>
      <c r="L29" s="6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4" customHeight="1">
      <c r="A30" s="35"/>
      <c r="B30" s="41"/>
      <c r="C30" s="35"/>
      <c r="D30" s="147" t="s">
        <v>33</v>
      </c>
      <c r="E30" s="35"/>
      <c r="F30" s="35"/>
      <c r="G30" s="35"/>
      <c r="H30" s="35"/>
      <c r="I30" s="35"/>
      <c r="J30" s="148">
        <f>ROUND(J131,2)</f>
        <v>0</v>
      </c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1"/>
      <c r="C31" s="35"/>
      <c r="D31" s="146"/>
      <c r="E31" s="146"/>
      <c r="F31" s="146"/>
      <c r="G31" s="146"/>
      <c r="H31" s="146"/>
      <c r="I31" s="146"/>
      <c r="J31" s="146"/>
      <c r="K31" s="146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41"/>
      <c r="C32" s="35"/>
      <c r="D32" s="35"/>
      <c r="E32" s="35"/>
      <c r="F32" s="149" t="s">
        <v>35</v>
      </c>
      <c r="G32" s="35"/>
      <c r="H32" s="35"/>
      <c r="I32" s="149" t="s">
        <v>34</v>
      </c>
      <c r="J32" s="149" t="s">
        <v>36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>
      <c r="A33" s="35"/>
      <c r="B33" s="41"/>
      <c r="C33" s="35"/>
      <c r="D33" s="150" t="s">
        <v>37</v>
      </c>
      <c r="E33" s="137" t="s">
        <v>38</v>
      </c>
      <c r="F33" s="151">
        <f>ROUND((SUM(BE131:BE224)),2)</f>
        <v>0</v>
      </c>
      <c r="G33" s="35"/>
      <c r="H33" s="35"/>
      <c r="I33" s="152">
        <v>0.21</v>
      </c>
      <c r="J33" s="151">
        <f>ROUND(((SUM(BE131:BE224))*I33),2)</f>
        <v>0</v>
      </c>
      <c r="K33" s="3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1"/>
      <c r="C34" s="35"/>
      <c r="D34" s="35"/>
      <c r="E34" s="137" t="s">
        <v>39</v>
      </c>
      <c r="F34" s="151">
        <f>ROUND((SUM(BF131:BF224)),2)</f>
        <v>0</v>
      </c>
      <c r="G34" s="35"/>
      <c r="H34" s="35"/>
      <c r="I34" s="152">
        <v>0.15</v>
      </c>
      <c r="J34" s="151">
        <f>ROUND(((SUM(BF131:BF224))*I34),2)</f>
        <v>0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 hidden="1">
      <c r="A35" s="35"/>
      <c r="B35" s="41"/>
      <c r="C35" s="35"/>
      <c r="D35" s="35"/>
      <c r="E35" s="137" t="s">
        <v>40</v>
      </c>
      <c r="F35" s="151">
        <f>ROUND((SUM(BG131:BG224)),2)</f>
        <v>0</v>
      </c>
      <c r="G35" s="35"/>
      <c r="H35" s="35"/>
      <c r="I35" s="152">
        <v>0.21</v>
      </c>
      <c r="J35" s="151">
        <f>0</f>
        <v>0</v>
      </c>
      <c r="K35" s="3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 hidden="1">
      <c r="A36" s="35"/>
      <c r="B36" s="41"/>
      <c r="C36" s="35"/>
      <c r="D36" s="35"/>
      <c r="E36" s="137" t="s">
        <v>41</v>
      </c>
      <c r="F36" s="151">
        <f>ROUND((SUM(BH131:BH224)),2)</f>
        <v>0</v>
      </c>
      <c r="G36" s="35"/>
      <c r="H36" s="35"/>
      <c r="I36" s="152">
        <v>0.15</v>
      </c>
      <c r="J36" s="151">
        <f>0</f>
        <v>0</v>
      </c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41"/>
      <c r="C37" s="35"/>
      <c r="D37" s="35"/>
      <c r="E37" s="137" t="s">
        <v>42</v>
      </c>
      <c r="F37" s="151">
        <f>ROUND((SUM(BI131:BI224)),2)</f>
        <v>0</v>
      </c>
      <c r="G37" s="35"/>
      <c r="H37" s="35"/>
      <c r="I37" s="152">
        <v>0</v>
      </c>
      <c r="J37" s="151">
        <f>0</f>
        <v>0</v>
      </c>
      <c r="K37" s="35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1"/>
      <c r="C38" s="35"/>
      <c r="D38" s="35"/>
      <c r="E38" s="35"/>
      <c r="F38" s="35"/>
      <c r="G38" s="35"/>
      <c r="H38" s="35"/>
      <c r="I38" s="35"/>
      <c r="J38" s="35"/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4" customHeight="1">
      <c r="A39" s="35"/>
      <c r="B39" s="41"/>
      <c r="C39" s="153"/>
      <c r="D39" s="154" t="s">
        <v>43</v>
      </c>
      <c r="E39" s="155"/>
      <c r="F39" s="155"/>
      <c r="G39" s="156" t="s">
        <v>44</v>
      </c>
      <c r="H39" s="157" t="s">
        <v>45</v>
      </c>
      <c r="I39" s="155"/>
      <c r="J39" s="158">
        <f>SUM(J30:J37)</f>
        <v>0</v>
      </c>
      <c r="K39" s="159"/>
      <c r="L39" s="6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6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" customHeight="1">
      <c r="B41" s="17"/>
      <c r="L41" s="17"/>
    </row>
    <row r="42" spans="2:12" s="1" customFormat="1" ht="14.4" customHeight="1">
      <c r="B42" s="17"/>
      <c r="L42" s="17"/>
    </row>
    <row r="43" spans="2:12" s="1" customFormat="1" ht="14.4" customHeight="1">
      <c r="B43" s="17"/>
      <c r="L43" s="17"/>
    </row>
    <row r="44" spans="2:12" s="1" customFormat="1" ht="14.4" customHeight="1">
      <c r="B44" s="17"/>
      <c r="L44" s="17"/>
    </row>
    <row r="45" spans="2:12" s="1" customFormat="1" ht="14.4" customHeight="1">
      <c r="B45" s="17"/>
      <c r="L45" s="17"/>
    </row>
    <row r="46" spans="2:12" s="1" customFormat="1" ht="14.4" customHeight="1">
      <c r="B46" s="17"/>
      <c r="L46" s="17"/>
    </row>
    <row r="47" spans="2:12" s="1" customFormat="1" ht="14.4" customHeight="1">
      <c r="B47" s="17"/>
      <c r="L47" s="17"/>
    </row>
    <row r="48" spans="2:12" s="1" customFormat="1" ht="14.4" customHeight="1">
      <c r="B48" s="17"/>
      <c r="L48" s="17"/>
    </row>
    <row r="49" spans="2:12" s="1" customFormat="1" ht="14.4" customHeight="1">
      <c r="B49" s="17"/>
      <c r="L49" s="17"/>
    </row>
    <row r="50" spans="2:12" s="2" customFormat="1" ht="14.4" customHeight="1">
      <c r="B50" s="60"/>
      <c r="D50" s="160" t="s">
        <v>46</v>
      </c>
      <c r="E50" s="161"/>
      <c r="F50" s="161"/>
      <c r="G50" s="160" t="s">
        <v>47</v>
      </c>
      <c r="H50" s="161"/>
      <c r="I50" s="161"/>
      <c r="J50" s="161"/>
      <c r="K50" s="161"/>
      <c r="L50" s="60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">
      <c r="A61" s="35"/>
      <c r="B61" s="41"/>
      <c r="C61" s="35"/>
      <c r="D61" s="162" t="s">
        <v>48</v>
      </c>
      <c r="E61" s="163"/>
      <c r="F61" s="164" t="s">
        <v>49</v>
      </c>
      <c r="G61" s="162" t="s">
        <v>48</v>
      </c>
      <c r="H61" s="163"/>
      <c r="I61" s="163"/>
      <c r="J61" s="165" t="s">
        <v>49</v>
      </c>
      <c r="K61" s="163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">
      <c r="A65" s="35"/>
      <c r="B65" s="41"/>
      <c r="C65" s="35"/>
      <c r="D65" s="160" t="s">
        <v>50</v>
      </c>
      <c r="E65" s="166"/>
      <c r="F65" s="166"/>
      <c r="G65" s="160" t="s">
        <v>51</v>
      </c>
      <c r="H65" s="166"/>
      <c r="I65" s="166"/>
      <c r="J65" s="166"/>
      <c r="K65" s="166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">
      <c r="A76" s="35"/>
      <c r="B76" s="41"/>
      <c r="C76" s="35"/>
      <c r="D76" s="162" t="s">
        <v>48</v>
      </c>
      <c r="E76" s="163"/>
      <c r="F76" s="164" t="s">
        <v>49</v>
      </c>
      <c r="G76" s="162" t="s">
        <v>48</v>
      </c>
      <c r="H76" s="163"/>
      <c r="I76" s="163"/>
      <c r="J76" s="165" t="s">
        <v>49</v>
      </c>
      <c r="K76" s="163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67"/>
      <c r="C77" s="168"/>
      <c r="D77" s="168"/>
      <c r="E77" s="168"/>
      <c r="F77" s="168"/>
      <c r="G77" s="168"/>
      <c r="H77" s="168"/>
      <c r="I77" s="168"/>
      <c r="J77" s="168"/>
      <c r="K77" s="168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69"/>
      <c r="C81" s="170"/>
      <c r="D81" s="170"/>
      <c r="E81" s="170"/>
      <c r="F81" s="170"/>
      <c r="G81" s="170"/>
      <c r="H81" s="170"/>
      <c r="I81" s="170"/>
      <c r="J81" s="170"/>
      <c r="K81" s="170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0" t="s">
        <v>90</v>
      </c>
      <c r="D82" s="37"/>
      <c r="E82" s="37"/>
      <c r="F82" s="37"/>
      <c r="G82" s="37"/>
      <c r="H82" s="37"/>
      <c r="I82" s="37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37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171" t="str">
        <f>E7</f>
        <v xml:space="preserve"> Výpravní budova AN</v>
      </c>
      <c r="F85" s="29"/>
      <c r="G85" s="29"/>
      <c r="H85" s="29"/>
      <c r="I85" s="37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29" t="s">
        <v>88</v>
      </c>
      <c r="D86" s="37"/>
      <c r="E86" s="37"/>
      <c r="F86" s="37"/>
      <c r="G86" s="37"/>
      <c r="H86" s="37"/>
      <c r="I86" s="37"/>
      <c r="J86" s="37"/>
      <c r="K86" s="37"/>
      <c r="L86" s="60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73" t="str">
        <f>E9</f>
        <v>0291 - Výpravní budova AN - sanace 1PP</v>
      </c>
      <c r="F87" s="37"/>
      <c r="G87" s="37"/>
      <c r="H87" s="37"/>
      <c r="I87" s="37"/>
      <c r="J87" s="37"/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29" t="s">
        <v>20</v>
      </c>
      <c r="D89" s="37"/>
      <c r="E89" s="37"/>
      <c r="F89" s="24" t="str">
        <f>F12</f>
        <v xml:space="preserve"> </v>
      </c>
      <c r="G89" s="37"/>
      <c r="H89" s="37"/>
      <c r="I89" s="29" t="s">
        <v>22</v>
      </c>
      <c r="J89" s="76" t="str">
        <f>IF(J12="","",J12)</f>
        <v>3. 5. 2023</v>
      </c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15" customHeight="1">
      <c r="A91" s="35"/>
      <c r="B91" s="36"/>
      <c r="C91" s="29" t="s">
        <v>24</v>
      </c>
      <c r="D91" s="37"/>
      <c r="E91" s="37"/>
      <c r="F91" s="24" t="str">
        <f>E15</f>
        <v xml:space="preserve"> </v>
      </c>
      <c r="G91" s="37"/>
      <c r="H91" s="37"/>
      <c r="I91" s="29" t="s">
        <v>29</v>
      </c>
      <c r="J91" s="33" t="str">
        <f>E21</f>
        <v xml:space="preserve"> </v>
      </c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15" customHeight="1">
      <c r="A92" s="35"/>
      <c r="B92" s="36"/>
      <c r="C92" s="29" t="s">
        <v>27</v>
      </c>
      <c r="D92" s="37"/>
      <c r="E92" s="37"/>
      <c r="F92" s="24" t="str">
        <f>IF(E18="","",E18)</f>
        <v>Vyplň údaj</v>
      </c>
      <c r="G92" s="37"/>
      <c r="H92" s="37"/>
      <c r="I92" s="29" t="s">
        <v>31</v>
      </c>
      <c r="J92" s="33" t="str">
        <f>E24</f>
        <v xml:space="preserve"> </v>
      </c>
      <c r="K92" s="37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72" t="s">
        <v>91</v>
      </c>
      <c r="D94" s="173"/>
      <c r="E94" s="173"/>
      <c r="F94" s="173"/>
      <c r="G94" s="173"/>
      <c r="H94" s="173"/>
      <c r="I94" s="173"/>
      <c r="J94" s="174" t="s">
        <v>92</v>
      </c>
      <c r="K94" s="173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0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8" customHeight="1">
      <c r="A96" s="35"/>
      <c r="B96" s="36"/>
      <c r="C96" s="175" t="s">
        <v>93</v>
      </c>
      <c r="D96" s="37"/>
      <c r="E96" s="37"/>
      <c r="F96" s="37"/>
      <c r="G96" s="37"/>
      <c r="H96" s="37"/>
      <c r="I96" s="37"/>
      <c r="J96" s="107">
        <f>J131</f>
        <v>0</v>
      </c>
      <c r="K96" s="37"/>
      <c r="L96" s="60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94</v>
      </c>
    </row>
    <row r="97" spans="1:31" s="9" customFormat="1" ht="24.95" customHeight="1">
      <c r="A97" s="9"/>
      <c r="B97" s="176"/>
      <c r="C97" s="177"/>
      <c r="D97" s="178" t="s">
        <v>95</v>
      </c>
      <c r="E97" s="179"/>
      <c r="F97" s="179"/>
      <c r="G97" s="179"/>
      <c r="H97" s="179"/>
      <c r="I97" s="179"/>
      <c r="J97" s="180">
        <f>J132</f>
        <v>0</v>
      </c>
      <c r="K97" s="177"/>
      <c r="L97" s="181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2"/>
      <c r="C98" s="183"/>
      <c r="D98" s="184" t="s">
        <v>98</v>
      </c>
      <c r="E98" s="185"/>
      <c r="F98" s="185"/>
      <c r="G98" s="185"/>
      <c r="H98" s="185"/>
      <c r="I98" s="185"/>
      <c r="J98" s="186">
        <f>J133</f>
        <v>0</v>
      </c>
      <c r="K98" s="183"/>
      <c r="L98" s="187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2"/>
      <c r="C99" s="183"/>
      <c r="D99" s="184" t="s">
        <v>101</v>
      </c>
      <c r="E99" s="185"/>
      <c r="F99" s="185"/>
      <c r="G99" s="185"/>
      <c r="H99" s="185"/>
      <c r="I99" s="185"/>
      <c r="J99" s="186">
        <f>J140</f>
        <v>0</v>
      </c>
      <c r="K99" s="183"/>
      <c r="L99" s="187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2"/>
      <c r="C100" s="183"/>
      <c r="D100" s="184" t="s">
        <v>103</v>
      </c>
      <c r="E100" s="185"/>
      <c r="F100" s="185"/>
      <c r="G100" s="185"/>
      <c r="H100" s="185"/>
      <c r="I100" s="185"/>
      <c r="J100" s="186">
        <f>J151</f>
        <v>0</v>
      </c>
      <c r="K100" s="183"/>
      <c r="L100" s="187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2"/>
      <c r="C101" s="183"/>
      <c r="D101" s="184" t="s">
        <v>104</v>
      </c>
      <c r="E101" s="185"/>
      <c r="F101" s="185"/>
      <c r="G101" s="185"/>
      <c r="H101" s="185"/>
      <c r="I101" s="185"/>
      <c r="J101" s="186">
        <f>J166</f>
        <v>0</v>
      </c>
      <c r="K101" s="183"/>
      <c r="L101" s="187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2"/>
      <c r="C102" s="183"/>
      <c r="D102" s="184" t="s">
        <v>105</v>
      </c>
      <c r="E102" s="185"/>
      <c r="F102" s="185"/>
      <c r="G102" s="185"/>
      <c r="H102" s="185"/>
      <c r="I102" s="185"/>
      <c r="J102" s="186">
        <f>J175</f>
        <v>0</v>
      </c>
      <c r="K102" s="183"/>
      <c r="L102" s="187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9" customFormat="1" ht="24.95" customHeight="1">
      <c r="A103" s="9"/>
      <c r="B103" s="176"/>
      <c r="C103" s="177"/>
      <c r="D103" s="178" t="s">
        <v>106</v>
      </c>
      <c r="E103" s="179"/>
      <c r="F103" s="179"/>
      <c r="G103" s="179"/>
      <c r="H103" s="179"/>
      <c r="I103" s="179"/>
      <c r="J103" s="180">
        <f>J177</f>
        <v>0</v>
      </c>
      <c r="K103" s="177"/>
      <c r="L103" s="181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10" customFormat="1" ht="19.9" customHeight="1">
      <c r="A104" s="10"/>
      <c r="B104" s="182"/>
      <c r="C104" s="183"/>
      <c r="D104" s="184" t="s">
        <v>107</v>
      </c>
      <c r="E104" s="185"/>
      <c r="F104" s="185"/>
      <c r="G104" s="185"/>
      <c r="H104" s="185"/>
      <c r="I104" s="185"/>
      <c r="J104" s="186">
        <f>J178</f>
        <v>0</v>
      </c>
      <c r="K104" s="183"/>
      <c r="L104" s="187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82"/>
      <c r="C105" s="183"/>
      <c r="D105" s="184" t="s">
        <v>395</v>
      </c>
      <c r="E105" s="185"/>
      <c r="F105" s="185"/>
      <c r="G105" s="185"/>
      <c r="H105" s="185"/>
      <c r="I105" s="185"/>
      <c r="J105" s="186">
        <f>J182</f>
        <v>0</v>
      </c>
      <c r="K105" s="183"/>
      <c r="L105" s="187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82"/>
      <c r="C106" s="183"/>
      <c r="D106" s="184" t="s">
        <v>396</v>
      </c>
      <c r="E106" s="185"/>
      <c r="F106" s="185"/>
      <c r="G106" s="185"/>
      <c r="H106" s="185"/>
      <c r="I106" s="185"/>
      <c r="J106" s="186">
        <f>J185</f>
        <v>0</v>
      </c>
      <c r="K106" s="183"/>
      <c r="L106" s="187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82"/>
      <c r="C107" s="183"/>
      <c r="D107" s="184" t="s">
        <v>397</v>
      </c>
      <c r="E107" s="185"/>
      <c r="F107" s="185"/>
      <c r="G107" s="185"/>
      <c r="H107" s="185"/>
      <c r="I107" s="185"/>
      <c r="J107" s="186">
        <f>J195</f>
        <v>0</v>
      </c>
      <c r="K107" s="183"/>
      <c r="L107" s="187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82"/>
      <c r="C108" s="183"/>
      <c r="D108" s="184" t="s">
        <v>398</v>
      </c>
      <c r="E108" s="185"/>
      <c r="F108" s="185"/>
      <c r="G108" s="185"/>
      <c r="H108" s="185"/>
      <c r="I108" s="185"/>
      <c r="J108" s="186">
        <f>J206</f>
        <v>0</v>
      </c>
      <c r="K108" s="183"/>
      <c r="L108" s="187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9" customFormat="1" ht="24.95" customHeight="1">
      <c r="A109" s="9"/>
      <c r="B109" s="176"/>
      <c r="C109" s="177"/>
      <c r="D109" s="178" t="s">
        <v>112</v>
      </c>
      <c r="E109" s="179"/>
      <c r="F109" s="179"/>
      <c r="G109" s="179"/>
      <c r="H109" s="179"/>
      <c r="I109" s="179"/>
      <c r="J109" s="180">
        <f>J217</f>
        <v>0</v>
      </c>
      <c r="K109" s="177"/>
      <c r="L109" s="181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</row>
    <row r="110" spans="1:31" s="10" customFormat="1" ht="19.9" customHeight="1">
      <c r="A110" s="10"/>
      <c r="B110" s="182"/>
      <c r="C110" s="183"/>
      <c r="D110" s="184" t="s">
        <v>114</v>
      </c>
      <c r="E110" s="185"/>
      <c r="F110" s="185"/>
      <c r="G110" s="185"/>
      <c r="H110" s="185"/>
      <c r="I110" s="185"/>
      <c r="J110" s="186">
        <f>J218</f>
        <v>0</v>
      </c>
      <c r="K110" s="183"/>
      <c r="L110" s="187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182"/>
      <c r="C111" s="183"/>
      <c r="D111" s="184" t="s">
        <v>116</v>
      </c>
      <c r="E111" s="185"/>
      <c r="F111" s="185"/>
      <c r="G111" s="185"/>
      <c r="H111" s="185"/>
      <c r="I111" s="185"/>
      <c r="J111" s="186">
        <f>J222</f>
        <v>0</v>
      </c>
      <c r="K111" s="183"/>
      <c r="L111" s="187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2" customFormat="1" ht="21.8" customHeight="1">
      <c r="A112" s="35"/>
      <c r="B112" s="36"/>
      <c r="C112" s="37"/>
      <c r="D112" s="37"/>
      <c r="E112" s="37"/>
      <c r="F112" s="37"/>
      <c r="G112" s="37"/>
      <c r="H112" s="37"/>
      <c r="I112" s="37"/>
      <c r="J112" s="37"/>
      <c r="K112" s="37"/>
      <c r="L112" s="60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6.95" customHeight="1">
      <c r="A113" s="35"/>
      <c r="B113" s="63"/>
      <c r="C113" s="64"/>
      <c r="D113" s="64"/>
      <c r="E113" s="64"/>
      <c r="F113" s="64"/>
      <c r="G113" s="64"/>
      <c r="H113" s="64"/>
      <c r="I113" s="64"/>
      <c r="J113" s="64"/>
      <c r="K113" s="64"/>
      <c r="L113" s="60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7" spans="1:31" s="2" customFormat="1" ht="6.95" customHeight="1">
      <c r="A117" s="35"/>
      <c r="B117" s="65"/>
      <c r="C117" s="66"/>
      <c r="D117" s="66"/>
      <c r="E117" s="66"/>
      <c r="F117" s="66"/>
      <c r="G117" s="66"/>
      <c r="H117" s="66"/>
      <c r="I117" s="66"/>
      <c r="J117" s="66"/>
      <c r="K117" s="66"/>
      <c r="L117" s="60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24.95" customHeight="1">
      <c r="A118" s="35"/>
      <c r="B118" s="36"/>
      <c r="C118" s="20" t="s">
        <v>117</v>
      </c>
      <c r="D118" s="37"/>
      <c r="E118" s="37"/>
      <c r="F118" s="37"/>
      <c r="G118" s="37"/>
      <c r="H118" s="37"/>
      <c r="I118" s="37"/>
      <c r="J118" s="37"/>
      <c r="K118" s="37"/>
      <c r="L118" s="60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6.95" customHeight="1">
      <c r="A119" s="35"/>
      <c r="B119" s="36"/>
      <c r="C119" s="37"/>
      <c r="D119" s="37"/>
      <c r="E119" s="37"/>
      <c r="F119" s="37"/>
      <c r="G119" s="37"/>
      <c r="H119" s="37"/>
      <c r="I119" s="37"/>
      <c r="J119" s="37"/>
      <c r="K119" s="37"/>
      <c r="L119" s="60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12" customHeight="1">
      <c r="A120" s="35"/>
      <c r="B120" s="36"/>
      <c r="C120" s="29" t="s">
        <v>16</v>
      </c>
      <c r="D120" s="37"/>
      <c r="E120" s="37"/>
      <c r="F120" s="37"/>
      <c r="G120" s="37"/>
      <c r="H120" s="37"/>
      <c r="I120" s="37"/>
      <c r="J120" s="37"/>
      <c r="K120" s="37"/>
      <c r="L120" s="60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16.5" customHeight="1">
      <c r="A121" s="35"/>
      <c r="B121" s="36"/>
      <c r="C121" s="37"/>
      <c r="D121" s="37"/>
      <c r="E121" s="171" t="str">
        <f>E7</f>
        <v xml:space="preserve"> Výpravní budova AN</v>
      </c>
      <c r="F121" s="29"/>
      <c r="G121" s="29"/>
      <c r="H121" s="29"/>
      <c r="I121" s="37"/>
      <c r="J121" s="37"/>
      <c r="K121" s="37"/>
      <c r="L121" s="60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12" customHeight="1">
      <c r="A122" s="35"/>
      <c r="B122" s="36"/>
      <c r="C122" s="29" t="s">
        <v>88</v>
      </c>
      <c r="D122" s="37"/>
      <c r="E122" s="37"/>
      <c r="F122" s="37"/>
      <c r="G122" s="37"/>
      <c r="H122" s="37"/>
      <c r="I122" s="37"/>
      <c r="J122" s="37"/>
      <c r="K122" s="37"/>
      <c r="L122" s="60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2" customFormat="1" ht="16.5" customHeight="1">
      <c r="A123" s="35"/>
      <c r="B123" s="36"/>
      <c r="C123" s="37"/>
      <c r="D123" s="37"/>
      <c r="E123" s="73" t="str">
        <f>E9</f>
        <v>0291 - Výpravní budova AN - sanace 1PP</v>
      </c>
      <c r="F123" s="37"/>
      <c r="G123" s="37"/>
      <c r="H123" s="37"/>
      <c r="I123" s="37"/>
      <c r="J123" s="37"/>
      <c r="K123" s="37"/>
      <c r="L123" s="60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31" s="2" customFormat="1" ht="6.95" customHeight="1">
      <c r="A124" s="35"/>
      <c r="B124" s="36"/>
      <c r="C124" s="37"/>
      <c r="D124" s="37"/>
      <c r="E124" s="37"/>
      <c r="F124" s="37"/>
      <c r="G124" s="37"/>
      <c r="H124" s="37"/>
      <c r="I124" s="37"/>
      <c r="J124" s="37"/>
      <c r="K124" s="37"/>
      <c r="L124" s="60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31" s="2" customFormat="1" ht="12" customHeight="1">
      <c r="A125" s="35"/>
      <c r="B125" s="36"/>
      <c r="C125" s="29" t="s">
        <v>20</v>
      </c>
      <c r="D125" s="37"/>
      <c r="E125" s="37"/>
      <c r="F125" s="24" t="str">
        <f>F12</f>
        <v xml:space="preserve"> </v>
      </c>
      <c r="G125" s="37"/>
      <c r="H125" s="37"/>
      <c r="I125" s="29" t="s">
        <v>22</v>
      </c>
      <c r="J125" s="76" t="str">
        <f>IF(J12="","",J12)</f>
        <v>3. 5. 2023</v>
      </c>
      <c r="K125" s="37"/>
      <c r="L125" s="60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pans="1:31" s="2" customFormat="1" ht="6.95" customHeight="1">
      <c r="A126" s="35"/>
      <c r="B126" s="36"/>
      <c r="C126" s="37"/>
      <c r="D126" s="37"/>
      <c r="E126" s="37"/>
      <c r="F126" s="37"/>
      <c r="G126" s="37"/>
      <c r="H126" s="37"/>
      <c r="I126" s="37"/>
      <c r="J126" s="37"/>
      <c r="K126" s="37"/>
      <c r="L126" s="60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pans="1:31" s="2" customFormat="1" ht="15.15" customHeight="1">
      <c r="A127" s="35"/>
      <c r="B127" s="36"/>
      <c r="C127" s="29" t="s">
        <v>24</v>
      </c>
      <c r="D127" s="37"/>
      <c r="E127" s="37"/>
      <c r="F127" s="24" t="str">
        <f>E15</f>
        <v xml:space="preserve"> </v>
      </c>
      <c r="G127" s="37"/>
      <c r="H127" s="37"/>
      <c r="I127" s="29" t="s">
        <v>29</v>
      </c>
      <c r="J127" s="33" t="str">
        <f>E21</f>
        <v xml:space="preserve"> </v>
      </c>
      <c r="K127" s="37"/>
      <c r="L127" s="60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</row>
    <row r="128" spans="1:31" s="2" customFormat="1" ht="15.15" customHeight="1">
      <c r="A128" s="35"/>
      <c r="B128" s="36"/>
      <c r="C128" s="29" t="s">
        <v>27</v>
      </c>
      <c r="D128" s="37"/>
      <c r="E128" s="37"/>
      <c r="F128" s="24" t="str">
        <f>IF(E18="","",E18)</f>
        <v>Vyplň údaj</v>
      </c>
      <c r="G128" s="37"/>
      <c r="H128" s="37"/>
      <c r="I128" s="29" t="s">
        <v>31</v>
      </c>
      <c r="J128" s="33" t="str">
        <f>E24</f>
        <v xml:space="preserve"> </v>
      </c>
      <c r="K128" s="37"/>
      <c r="L128" s="60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</row>
    <row r="129" spans="1:31" s="2" customFormat="1" ht="10.3" customHeight="1">
      <c r="A129" s="35"/>
      <c r="B129" s="36"/>
      <c r="C129" s="37"/>
      <c r="D129" s="37"/>
      <c r="E129" s="37"/>
      <c r="F129" s="37"/>
      <c r="G129" s="37"/>
      <c r="H129" s="37"/>
      <c r="I129" s="37"/>
      <c r="J129" s="37"/>
      <c r="K129" s="37"/>
      <c r="L129" s="60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</row>
    <row r="130" spans="1:31" s="11" customFormat="1" ht="29.25" customHeight="1">
      <c r="A130" s="188"/>
      <c r="B130" s="189"/>
      <c r="C130" s="190" t="s">
        <v>118</v>
      </c>
      <c r="D130" s="191" t="s">
        <v>58</v>
      </c>
      <c r="E130" s="191" t="s">
        <v>54</v>
      </c>
      <c r="F130" s="191" t="s">
        <v>55</v>
      </c>
      <c r="G130" s="191" t="s">
        <v>119</v>
      </c>
      <c r="H130" s="191" t="s">
        <v>120</v>
      </c>
      <c r="I130" s="191" t="s">
        <v>121</v>
      </c>
      <c r="J130" s="192" t="s">
        <v>92</v>
      </c>
      <c r="K130" s="193" t="s">
        <v>122</v>
      </c>
      <c r="L130" s="194"/>
      <c r="M130" s="97" t="s">
        <v>1</v>
      </c>
      <c r="N130" s="98" t="s">
        <v>37</v>
      </c>
      <c r="O130" s="98" t="s">
        <v>123</v>
      </c>
      <c r="P130" s="98" t="s">
        <v>124</v>
      </c>
      <c r="Q130" s="98" t="s">
        <v>125</v>
      </c>
      <c r="R130" s="98" t="s">
        <v>126</v>
      </c>
      <c r="S130" s="98" t="s">
        <v>127</v>
      </c>
      <c r="T130" s="99" t="s">
        <v>128</v>
      </c>
      <c r="U130" s="188"/>
      <c r="V130" s="188"/>
      <c r="W130" s="188"/>
      <c r="X130" s="188"/>
      <c r="Y130" s="188"/>
      <c r="Z130" s="188"/>
      <c r="AA130" s="188"/>
      <c r="AB130" s="188"/>
      <c r="AC130" s="188"/>
      <c r="AD130" s="188"/>
      <c r="AE130" s="188"/>
    </row>
    <row r="131" spans="1:63" s="2" customFormat="1" ht="22.8" customHeight="1">
      <c r="A131" s="35"/>
      <c r="B131" s="36"/>
      <c r="C131" s="104" t="s">
        <v>129</v>
      </c>
      <c r="D131" s="37"/>
      <c r="E131" s="37"/>
      <c r="F131" s="37"/>
      <c r="G131" s="37"/>
      <c r="H131" s="37"/>
      <c r="I131" s="37"/>
      <c r="J131" s="195">
        <f>BK131</f>
        <v>0</v>
      </c>
      <c r="K131" s="37"/>
      <c r="L131" s="41"/>
      <c r="M131" s="100"/>
      <c r="N131" s="196"/>
      <c r="O131" s="101"/>
      <c r="P131" s="197">
        <f>P132+P177+P217</f>
        <v>0</v>
      </c>
      <c r="Q131" s="101"/>
      <c r="R131" s="197">
        <f>R132+R177+R217</f>
        <v>0</v>
      </c>
      <c r="S131" s="101"/>
      <c r="T131" s="198">
        <f>T132+T177+T217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T131" s="14" t="s">
        <v>72</v>
      </c>
      <c r="AU131" s="14" t="s">
        <v>94</v>
      </c>
      <c r="BK131" s="199">
        <f>BK132+BK177+BK217</f>
        <v>0</v>
      </c>
    </row>
    <row r="132" spans="1:63" s="12" customFormat="1" ht="25.9" customHeight="1">
      <c r="A132" s="12"/>
      <c r="B132" s="200"/>
      <c r="C132" s="201"/>
      <c r="D132" s="202" t="s">
        <v>72</v>
      </c>
      <c r="E132" s="203" t="s">
        <v>130</v>
      </c>
      <c r="F132" s="203" t="s">
        <v>131</v>
      </c>
      <c r="G132" s="201"/>
      <c r="H132" s="201"/>
      <c r="I132" s="204"/>
      <c r="J132" s="205">
        <f>BK132</f>
        <v>0</v>
      </c>
      <c r="K132" s="201"/>
      <c r="L132" s="206"/>
      <c r="M132" s="207"/>
      <c r="N132" s="208"/>
      <c r="O132" s="208"/>
      <c r="P132" s="209">
        <f>P133+P140+P151+P166+P175</f>
        <v>0</v>
      </c>
      <c r="Q132" s="208"/>
      <c r="R132" s="209">
        <f>R133+R140+R151+R166+R175</f>
        <v>0</v>
      </c>
      <c r="S132" s="208"/>
      <c r="T132" s="210">
        <f>T133+T140+T151+T166+T175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11" t="s">
        <v>81</v>
      </c>
      <c r="AT132" s="212" t="s">
        <v>72</v>
      </c>
      <c r="AU132" s="212" t="s">
        <v>73</v>
      </c>
      <c r="AY132" s="211" t="s">
        <v>132</v>
      </c>
      <c r="BK132" s="213">
        <f>BK133+BK140+BK151+BK166+BK175</f>
        <v>0</v>
      </c>
    </row>
    <row r="133" spans="1:63" s="12" customFormat="1" ht="22.8" customHeight="1">
      <c r="A133" s="12"/>
      <c r="B133" s="200"/>
      <c r="C133" s="201"/>
      <c r="D133" s="202" t="s">
        <v>72</v>
      </c>
      <c r="E133" s="214" t="s">
        <v>142</v>
      </c>
      <c r="F133" s="214" t="s">
        <v>194</v>
      </c>
      <c r="G133" s="201"/>
      <c r="H133" s="201"/>
      <c r="I133" s="204"/>
      <c r="J133" s="215">
        <f>BK133</f>
        <v>0</v>
      </c>
      <c r="K133" s="201"/>
      <c r="L133" s="206"/>
      <c r="M133" s="207"/>
      <c r="N133" s="208"/>
      <c r="O133" s="208"/>
      <c r="P133" s="209">
        <f>SUM(P134:P139)</f>
        <v>0</v>
      </c>
      <c r="Q133" s="208"/>
      <c r="R133" s="209">
        <f>SUM(R134:R139)</f>
        <v>0</v>
      </c>
      <c r="S133" s="208"/>
      <c r="T133" s="210">
        <f>SUM(T134:T139)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11" t="s">
        <v>81</v>
      </c>
      <c r="AT133" s="212" t="s">
        <v>72</v>
      </c>
      <c r="AU133" s="212" t="s">
        <v>81</v>
      </c>
      <c r="AY133" s="211" t="s">
        <v>132</v>
      </c>
      <c r="BK133" s="213">
        <f>SUM(BK134:BK139)</f>
        <v>0</v>
      </c>
    </row>
    <row r="134" spans="1:65" s="2" customFormat="1" ht="21.75" customHeight="1">
      <c r="A134" s="35"/>
      <c r="B134" s="36"/>
      <c r="C134" s="216" t="s">
        <v>81</v>
      </c>
      <c r="D134" s="216" t="s">
        <v>134</v>
      </c>
      <c r="E134" s="217" t="s">
        <v>399</v>
      </c>
      <c r="F134" s="218" t="s">
        <v>400</v>
      </c>
      <c r="G134" s="219" t="s">
        <v>137</v>
      </c>
      <c r="H134" s="220">
        <v>148.6</v>
      </c>
      <c r="I134" s="221"/>
      <c r="J134" s="222">
        <f>ROUND(I134*H134,2)</f>
        <v>0</v>
      </c>
      <c r="K134" s="223"/>
      <c r="L134" s="41"/>
      <c r="M134" s="224" t="s">
        <v>1</v>
      </c>
      <c r="N134" s="225" t="s">
        <v>38</v>
      </c>
      <c r="O134" s="88"/>
      <c r="P134" s="226">
        <f>O134*H134</f>
        <v>0</v>
      </c>
      <c r="Q134" s="226">
        <v>0</v>
      </c>
      <c r="R134" s="226">
        <f>Q134*H134</f>
        <v>0</v>
      </c>
      <c r="S134" s="226">
        <v>0</v>
      </c>
      <c r="T134" s="227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28" t="s">
        <v>138</v>
      </c>
      <c r="AT134" s="228" t="s">
        <v>134</v>
      </c>
      <c r="AU134" s="228" t="s">
        <v>83</v>
      </c>
      <c r="AY134" s="14" t="s">
        <v>132</v>
      </c>
      <c r="BE134" s="229">
        <f>IF(N134="základní",J134,0)</f>
        <v>0</v>
      </c>
      <c r="BF134" s="229">
        <f>IF(N134="snížená",J134,0)</f>
        <v>0</v>
      </c>
      <c r="BG134" s="229">
        <f>IF(N134="zákl. přenesená",J134,0)</f>
        <v>0</v>
      </c>
      <c r="BH134" s="229">
        <f>IF(N134="sníž. přenesená",J134,0)</f>
        <v>0</v>
      </c>
      <c r="BI134" s="229">
        <f>IF(N134="nulová",J134,0)</f>
        <v>0</v>
      </c>
      <c r="BJ134" s="14" t="s">
        <v>81</v>
      </c>
      <c r="BK134" s="229">
        <f>ROUND(I134*H134,2)</f>
        <v>0</v>
      </c>
      <c r="BL134" s="14" t="s">
        <v>138</v>
      </c>
      <c r="BM134" s="228" t="s">
        <v>83</v>
      </c>
    </row>
    <row r="135" spans="1:65" s="2" customFormat="1" ht="37.8" customHeight="1">
      <c r="A135" s="35"/>
      <c r="B135" s="36"/>
      <c r="C135" s="216" t="s">
        <v>83</v>
      </c>
      <c r="D135" s="216" t="s">
        <v>134</v>
      </c>
      <c r="E135" s="217" t="s">
        <v>401</v>
      </c>
      <c r="F135" s="218" t="s">
        <v>402</v>
      </c>
      <c r="G135" s="219" t="s">
        <v>148</v>
      </c>
      <c r="H135" s="220">
        <v>8.5</v>
      </c>
      <c r="I135" s="221"/>
      <c r="J135" s="222">
        <f>ROUND(I135*H135,2)</f>
        <v>0</v>
      </c>
      <c r="K135" s="223"/>
      <c r="L135" s="41"/>
      <c r="M135" s="224" t="s">
        <v>1</v>
      </c>
      <c r="N135" s="225" t="s">
        <v>38</v>
      </c>
      <c r="O135" s="88"/>
      <c r="P135" s="226">
        <f>O135*H135</f>
        <v>0</v>
      </c>
      <c r="Q135" s="226">
        <v>0</v>
      </c>
      <c r="R135" s="226">
        <f>Q135*H135</f>
        <v>0</v>
      </c>
      <c r="S135" s="226">
        <v>0</v>
      </c>
      <c r="T135" s="227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28" t="s">
        <v>138</v>
      </c>
      <c r="AT135" s="228" t="s">
        <v>134</v>
      </c>
      <c r="AU135" s="228" t="s">
        <v>83</v>
      </c>
      <c r="AY135" s="14" t="s">
        <v>132</v>
      </c>
      <c r="BE135" s="229">
        <f>IF(N135="základní",J135,0)</f>
        <v>0</v>
      </c>
      <c r="BF135" s="229">
        <f>IF(N135="snížená",J135,0)</f>
        <v>0</v>
      </c>
      <c r="BG135" s="229">
        <f>IF(N135="zákl. přenesená",J135,0)</f>
        <v>0</v>
      </c>
      <c r="BH135" s="229">
        <f>IF(N135="sníž. přenesená",J135,0)</f>
        <v>0</v>
      </c>
      <c r="BI135" s="229">
        <f>IF(N135="nulová",J135,0)</f>
        <v>0</v>
      </c>
      <c r="BJ135" s="14" t="s">
        <v>81</v>
      </c>
      <c r="BK135" s="229">
        <f>ROUND(I135*H135,2)</f>
        <v>0</v>
      </c>
      <c r="BL135" s="14" t="s">
        <v>138</v>
      </c>
      <c r="BM135" s="228" t="s">
        <v>138</v>
      </c>
    </row>
    <row r="136" spans="1:65" s="2" customFormat="1" ht="37.8" customHeight="1">
      <c r="A136" s="35"/>
      <c r="B136" s="36"/>
      <c r="C136" s="216" t="s">
        <v>142</v>
      </c>
      <c r="D136" s="216" t="s">
        <v>134</v>
      </c>
      <c r="E136" s="217" t="s">
        <v>403</v>
      </c>
      <c r="F136" s="218" t="s">
        <v>404</v>
      </c>
      <c r="G136" s="219" t="s">
        <v>148</v>
      </c>
      <c r="H136" s="220">
        <v>73</v>
      </c>
      <c r="I136" s="221"/>
      <c r="J136" s="222">
        <f>ROUND(I136*H136,2)</f>
        <v>0</v>
      </c>
      <c r="K136" s="223"/>
      <c r="L136" s="41"/>
      <c r="M136" s="224" t="s">
        <v>1</v>
      </c>
      <c r="N136" s="225" t="s">
        <v>38</v>
      </c>
      <c r="O136" s="88"/>
      <c r="P136" s="226">
        <f>O136*H136</f>
        <v>0</v>
      </c>
      <c r="Q136" s="226">
        <v>0</v>
      </c>
      <c r="R136" s="226">
        <f>Q136*H136</f>
        <v>0</v>
      </c>
      <c r="S136" s="226">
        <v>0</v>
      </c>
      <c r="T136" s="227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28" t="s">
        <v>138</v>
      </c>
      <c r="AT136" s="228" t="s">
        <v>134</v>
      </c>
      <c r="AU136" s="228" t="s">
        <v>83</v>
      </c>
      <c r="AY136" s="14" t="s">
        <v>132</v>
      </c>
      <c r="BE136" s="229">
        <f>IF(N136="základní",J136,0)</f>
        <v>0</v>
      </c>
      <c r="BF136" s="229">
        <f>IF(N136="snížená",J136,0)</f>
        <v>0</v>
      </c>
      <c r="BG136" s="229">
        <f>IF(N136="zákl. přenesená",J136,0)</f>
        <v>0</v>
      </c>
      <c r="BH136" s="229">
        <f>IF(N136="sníž. přenesená",J136,0)</f>
        <v>0</v>
      </c>
      <c r="BI136" s="229">
        <f>IF(N136="nulová",J136,0)</f>
        <v>0</v>
      </c>
      <c r="BJ136" s="14" t="s">
        <v>81</v>
      </c>
      <c r="BK136" s="229">
        <f>ROUND(I136*H136,2)</f>
        <v>0</v>
      </c>
      <c r="BL136" s="14" t="s">
        <v>138</v>
      </c>
      <c r="BM136" s="228" t="s">
        <v>145</v>
      </c>
    </row>
    <row r="137" spans="1:65" s="2" customFormat="1" ht="24.15" customHeight="1">
      <c r="A137" s="35"/>
      <c r="B137" s="36"/>
      <c r="C137" s="216" t="s">
        <v>138</v>
      </c>
      <c r="D137" s="216" t="s">
        <v>134</v>
      </c>
      <c r="E137" s="217" t="s">
        <v>405</v>
      </c>
      <c r="F137" s="218" t="s">
        <v>406</v>
      </c>
      <c r="G137" s="219" t="s">
        <v>148</v>
      </c>
      <c r="H137" s="220">
        <v>18.9</v>
      </c>
      <c r="I137" s="221"/>
      <c r="J137" s="222">
        <f>ROUND(I137*H137,2)</f>
        <v>0</v>
      </c>
      <c r="K137" s="223"/>
      <c r="L137" s="41"/>
      <c r="M137" s="224" t="s">
        <v>1</v>
      </c>
      <c r="N137" s="225" t="s">
        <v>38</v>
      </c>
      <c r="O137" s="88"/>
      <c r="P137" s="226">
        <f>O137*H137</f>
        <v>0</v>
      </c>
      <c r="Q137" s="226">
        <v>0</v>
      </c>
      <c r="R137" s="226">
        <f>Q137*H137</f>
        <v>0</v>
      </c>
      <c r="S137" s="226">
        <v>0</v>
      </c>
      <c r="T137" s="227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28" t="s">
        <v>138</v>
      </c>
      <c r="AT137" s="228" t="s">
        <v>134</v>
      </c>
      <c r="AU137" s="228" t="s">
        <v>83</v>
      </c>
      <c r="AY137" s="14" t="s">
        <v>132</v>
      </c>
      <c r="BE137" s="229">
        <f>IF(N137="základní",J137,0)</f>
        <v>0</v>
      </c>
      <c r="BF137" s="229">
        <f>IF(N137="snížená",J137,0)</f>
        <v>0</v>
      </c>
      <c r="BG137" s="229">
        <f>IF(N137="zákl. přenesená",J137,0)</f>
        <v>0</v>
      </c>
      <c r="BH137" s="229">
        <f>IF(N137="sníž. přenesená",J137,0)</f>
        <v>0</v>
      </c>
      <c r="BI137" s="229">
        <f>IF(N137="nulová",J137,0)</f>
        <v>0</v>
      </c>
      <c r="BJ137" s="14" t="s">
        <v>81</v>
      </c>
      <c r="BK137" s="229">
        <f>ROUND(I137*H137,2)</f>
        <v>0</v>
      </c>
      <c r="BL137" s="14" t="s">
        <v>138</v>
      </c>
      <c r="BM137" s="228" t="s">
        <v>149</v>
      </c>
    </row>
    <row r="138" spans="1:65" s="2" customFormat="1" ht="37.8" customHeight="1">
      <c r="A138" s="35"/>
      <c r="B138" s="36"/>
      <c r="C138" s="216" t="s">
        <v>150</v>
      </c>
      <c r="D138" s="216" t="s">
        <v>134</v>
      </c>
      <c r="E138" s="217" t="s">
        <v>407</v>
      </c>
      <c r="F138" s="218" t="s">
        <v>408</v>
      </c>
      <c r="G138" s="219" t="s">
        <v>137</v>
      </c>
      <c r="H138" s="220">
        <v>25.5</v>
      </c>
      <c r="I138" s="221"/>
      <c r="J138" s="222">
        <f>ROUND(I138*H138,2)</f>
        <v>0</v>
      </c>
      <c r="K138" s="223"/>
      <c r="L138" s="41"/>
      <c r="M138" s="224" t="s">
        <v>1</v>
      </c>
      <c r="N138" s="225" t="s">
        <v>38</v>
      </c>
      <c r="O138" s="88"/>
      <c r="P138" s="226">
        <f>O138*H138</f>
        <v>0</v>
      </c>
      <c r="Q138" s="226">
        <v>0</v>
      </c>
      <c r="R138" s="226">
        <f>Q138*H138</f>
        <v>0</v>
      </c>
      <c r="S138" s="226">
        <v>0</v>
      </c>
      <c r="T138" s="227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28" t="s">
        <v>138</v>
      </c>
      <c r="AT138" s="228" t="s">
        <v>134</v>
      </c>
      <c r="AU138" s="228" t="s">
        <v>83</v>
      </c>
      <c r="AY138" s="14" t="s">
        <v>132</v>
      </c>
      <c r="BE138" s="229">
        <f>IF(N138="základní",J138,0)</f>
        <v>0</v>
      </c>
      <c r="BF138" s="229">
        <f>IF(N138="snížená",J138,0)</f>
        <v>0</v>
      </c>
      <c r="BG138" s="229">
        <f>IF(N138="zákl. přenesená",J138,0)</f>
        <v>0</v>
      </c>
      <c r="BH138" s="229">
        <f>IF(N138="sníž. přenesená",J138,0)</f>
        <v>0</v>
      </c>
      <c r="BI138" s="229">
        <f>IF(N138="nulová",J138,0)</f>
        <v>0</v>
      </c>
      <c r="BJ138" s="14" t="s">
        <v>81</v>
      </c>
      <c r="BK138" s="229">
        <f>ROUND(I138*H138,2)</f>
        <v>0</v>
      </c>
      <c r="BL138" s="14" t="s">
        <v>138</v>
      </c>
      <c r="BM138" s="228" t="s">
        <v>153</v>
      </c>
    </row>
    <row r="139" spans="1:65" s="2" customFormat="1" ht="24.15" customHeight="1">
      <c r="A139" s="35"/>
      <c r="B139" s="36"/>
      <c r="C139" s="216" t="s">
        <v>145</v>
      </c>
      <c r="D139" s="216" t="s">
        <v>134</v>
      </c>
      <c r="E139" s="217" t="s">
        <v>409</v>
      </c>
      <c r="F139" s="218" t="s">
        <v>410</v>
      </c>
      <c r="G139" s="219" t="s">
        <v>148</v>
      </c>
      <c r="H139" s="220">
        <v>99.5</v>
      </c>
      <c r="I139" s="221"/>
      <c r="J139" s="222">
        <f>ROUND(I139*H139,2)</f>
        <v>0</v>
      </c>
      <c r="K139" s="223"/>
      <c r="L139" s="41"/>
      <c r="M139" s="224" t="s">
        <v>1</v>
      </c>
      <c r="N139" s="225" t="s">
        <v>38</v>
      </c>
      <c r="O139" s="88"/>
      <c r="P139" s="226">
        <f>O139*H139</f>
        <v>0</v>
      </c>
      <c r="Q139" s="226">
        <v>0</v>
      </c>
      <c r="R139" s="226">
        <f>Q139*H139</f>
        <v>0</v>
      </c>
      <c r="S139" s="226">
        <v>0</v>
      </c>
      <c r="T139" s="227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28" t="s">
        <v>138</v>
      </c>
      <c r="AT139" s="228" t="s">
        <v>134</v>
      </c>
      <c r="AU139" s="228" t="s">
        <v>83</v>
      </c>
      <c r="AY139" s="14" t="s">
        <v>132</v>
      </c>
      <c r="BE139" s="229">
        <f>IF(N139="základní",J139,0)</f>
        <v>0</v>
      </c>
      <c r="BF139" s="229">
        <f>IF(N139="snížená",J139,0)</f>
        <v>0</v>
      </c>
      <c r="BG139" s="229">
        <f>IF(N139="zákl. přenesená",J139,0)</f>
        <v>0</v>
      </c>
      <c r="BH139" s="229">
        <f>IF(N139="sníž. přenesená",J139,0)</f>
        <v>0</v>
      </c>
      <c r="BI139" s="229">
        <f>IF(N139="nulová",J139,0)</f>
        <v>0</v>
      </c>
      <c r="BJ139" s="14" t="s">
        <v>81</v>
      </c>
      <c r="BK139" s="229">
        <f>ROUND(I139*H139,2)</f>
        <v>0</v>
      </c>
      <c r="BL139" s="14" t="s">
        <v>138</v>
      </c>
      <c r="BM139" s="228" t="s">
        <v>156</v>
      </c>
    </row>
    <row r="140" spans="1:63" s="12" customFormat="1" ht="22.8" customHeight="1">
      <c r="A140" s="12"/>
      <c r="B140" s="200"/>
      <c r="C140" s="201"/>
      <c r="D140" s="202" t="s">
        <v>72</v>
      </c>
      <c r="E140" s="214" t="s">
        <v>145</v>
      </c>
      <c r="F140" s="214" t="s">
        <v>224</v>
      </c>
      <c r="G140" s="201"/>
      <c r="H140" s="201"/>
      <c r="I140" s="204"/>
      <c r="J140" s="215">
        <f>BK140</f>
        <v>0</v>
      </c>
      <c r="K140" s="201"/>
      <c r="L140" s="206"/>
      <c r="M140" s="207"/>
      <c r="N140" s="208"/>
      <c r="O140" s="208"/>
      <c r="P140" s="209">
        <f>SUM(P141:P150)</f>
        <v>0</v>
      </c>
      <c r="Q140" s="208"/>
      <c r="R140" s="209">
        <f>SUM(R141:R150)</f>
        <v>0</v>
      </c>
      <c r="S140" s="208"/>
      <c r="T140" s="210">
        <f>SUM(T141:T150)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11" t="s">
        <v>81</v>
      </c>
      <c r="AT140" s="212" t="s">
        <v>72</v>
      </c>
      <c r="AU140" s="212" t="s">
        <v>81</v>
      </c>
      <c r="AY140" s="211" t="s">
        <v>132</v>
      </c>
      <c r="BK140" s="213">
        <f>SUM(BK141:BK150)</f>
        <v>0</v>
      </c>
    </row>
    <row r="141" spans="1:65" s="2" customFormat="1" ht="24.15" customHeight="1">
      <c r="A141" s="35"/>
      <c r="B141" s="36"/>
      <c r="C141" s="216" t="s">
        <v>157</v>
      </c>
      <c r="D141" s="216" t="s">
        <v>134</v>
      </c>
      <c r="E141" s="217" t="s">
        <v>411</v>
      </c>
      <c r="F141" s="218" t="s">
        <v>412</v>
      </c>
      <c r="G141" s="219" t="s">
        <v>137</v>
      </c>
      <c r="H141" s="220">
        <v>28</v>
      </c>
      <c r="I141" s="221"/>
      <c r="J141" s="222">
        <f>ROUND(I141*H141,2)</f>
        <v>0</v>
      </c>
      <c r="K141" s="223"/>
      <c r="L141" s="41"/>
      <c r="M141" s="224" t="s">
        <v>1</v>
      </c>
      <c r="N141" s="225" t="s">
        <v>38</v>
      </c>
      <c r="O141" s="88"/>
      <c r="P141" s="226">
        <f>O141*H141</f>
        <v>0</v>
      </c>
      <c r="Q141" s="226">
        <v>0</v>
      </c>
      <c r="R141" s="226">
        <f>Q141*H141</f>
        <v>0</v>
      </c>
      <c r="S141" s="226">
        <v>0</v>
      </c>
      <c r="T141" s="227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28" t="s">
        <v>138</v>
      </c>
      <c r="AT141" s="228" t="s">
        <v>134</v>
      </c>
      <c r="AU141" s="228" t="s">
        <v>83</v>
      </c>
      <c r="AY141" s="14" t="s">
        <v>132</v>
      </c>
      <c r="BE141" s="229">
        <f>IF(N141="základní",J141,0)</f>
        <v>0</v>
      </c>
      <c r="BF141" s="229">
        <f>IF(N141="snížená",J141,0)</f>
        <v>0</v>
      </c>
      <c r="BG141" s="229">
        <f>IF(N141="zákl. přenesená",J141,0)</f>
        <v>0</v>
      </c>
      <c r="BH141" s="229">
        <f>IF(N141="sníž. přenesená",J141,0)</f>
        <v>0</v>
      </c>
      <c r="BI141" s="229">
        <f>IF(N141="nulová",J141,0)</f>
        <v>0</v>
      </c>
      <c r="BJ141" s="14" t="s">
        <v>81</v>
      </c>
      <c r="BK141" s="229">
        <f>ROUND(I141*H141,2)</f>
        <v>0</v>
      </c>
      <c r="BL141" s="14" t="s">
        <v>138</v>
      </c>
      <c r="BM141" s="228" t="s">
        <v>160</v>
      </c>
    </row>
    <row r="142" spans="1:65" s="2" customFormat="1" ht="24.15" customHeight="1">
      <c r="A142" s="35"/>
      <c r="B142" s="36"/>
      <c r="C142" s="216" t="s">
        <v>149</v>
      </c>
      <c r="D142" s="216" t="s">
        <v>134</v>
      </c>
      <c r="E142" s="217" t="s">
        <v>413</v>
      </c>
      <c r="F142" s="218" t="s">
        <v>414</v>
      </c>
      <c r="G142" s="219" t="s">
        <v>137</v>
      </c>
      <c r="H142" s="220">
        <v>148.6</v>
      </c>
      <c r="I142" s="221"/>
      <c r="J142" s="222">
        <f>ROUND(I142*H142,2)</f>
        <v>0</v>
      </c>
      <c r="K142" s="223"/>
      <c r="L142" s="41"/>
      <c r="M142" s="224" t="s">
        <v>1</v>
      </c>
      <c r="N142" s="225" t="s">
        <v>38</v>
      </c>
      <c r="O142" s="88"/>
      <c r="P142" s="226">
        <f>O142*H142</f>
        <v>0</v>
      </c>
      <c r="Q142" s="226">
        <v>0</v>
      </c>
      <c r="R142" s="226">
        <f>Q142*H142</f>
        <v>0</v>
      </c>
      <c r="S142" s="226">
        <v>0</v>
      </c>
      <c r="T142" s="227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28" t="s">
        <v>138</v>
      </c>
      <c r="AT142" s="228" t="s">
        <v>134</v>
      </c>
      <c r="AU142" s="228" t="s">
        <v>83</v>
      </c>
      <c r="AY142" s="14" t="s">
        <v>132</v>
      </c>
      <c r="BE142" s="229">
        <f>IF(N142="základní",J142,0)</f>
        <v>0</v>
      </c>
      <c r="BF142" s="229">
        <f>IF(N142="snížená",J142,0)</f>
        <v>0</v>
      </c>
      <c r="BG142" s="229">
        <f>IF(N142="zákl. přenesená",J142,0)</f>
        <v>0</v>
      </c>
      <c r="BH142" s="229">
        <f>IF(N142="sníž. přenesená",J142,0)</f>
        <v>0</v>
      </c>
      <c r="BI142" s="229">
        <f>IF(N142="nulová",J142,0)</f>
        <v>0</v>
      </c>
      <c r="BJ142" s="14" t="s">
        <v>81</v>
      </c>
      <c r="BK142" s="229">
        <f>ROUND(I142*H142,2)</f>
        <v>0</v>
      </c>
      <c r="BL142" s="14" t="s">
        <v>138</v>
      </c>
      <c r="BM142" s="228" t="s">
        <v>163</v>
      </c>
    </row>
    <row r="143" spans="1:65" s="2" customFormat="1" ht="24.15" customHeight="1">
      <c r="A143" s="35"/>
      <c r="B143" s="36"/>
      <c r="C143" s="216" t="s">
        <v>164</v>
      </c>
      <c r="D143" s="216" t="s">
        <v>134</v>
      </c>
      <c r="E143" s="217" t="s">
        <v>415</v>
      </c>
      <c r="F143" s="218" t="s">
        <v>416</v>
      </c>
      <c r="G143" s="219" t="s">
        <v>137</v>
      </c>
      <c r="H143" s="220">
        <v>148.6</v>
      </c>
      <c r="I143" s="221"/>
      <c r="J143" s="222">
        <f>ROUND(I143*H143,2)</f>
        <v>0</v>
      </c>
      <c r="K143" s="223"/>
      <c r="L143" s="41"/>
      <c r="M143" s="224" t="s">
        <v>1</v>
      </c>
      <c r="N143" s="225" t="s">
        <v>38</v>
      </c>
      <c r="O143" s="88"/>
      <c r="P143" s="226">
        <f>O143*H143</f>
        <v>0</v>
      </c>
      <c r="Q143" s="226">
        <v>0</v>
      </c>
      <c r="R143" s="226">
        <f>Q143*H143</f>
        <v>0</v>
      </c>
      <c r="S143" s="226">
        <v>0</v>
      </c>
      <c r="T143" s="227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28" t="s">
        <v>138</v>
      </c>
      <c r="AT143" s="228" t="s">
        <v>134</v>
      </c>
      <c r="AU143" s="228" t="s">
        <v>83</v>
      </c>
      <c r="AY143" s="14" t="s">
        <v>132</v>
      </c>
      <c r="BE143" s="229">
        <f>IF(N143="základní",J143,0)</f>
        <v>0</v>
      </c>
      <c r="BF143" s="229">
        <f>IF(N143="snížená",J143,0)</f>
        <v>0</v>
      </c>
      <c r="BG143" s="229">
        <f>IF(N143="zákl. přenesená",J143,0)</f>
        <v>0</v>
      </c>
      <c r="BH143" s="229">
        <f>IF(N143="sníž. přenesená",J143,0)</f>
        <v>0</v>
      </c>
      <c r="BI143" s="229">
        <f>IF(N143="nulová",J143,0)</f>
        <v>0</v>
      </c>
      <c r="BJ143" s="14" t="s">
        <v>81</v>
      </c>
      <c r="BK143" s="229">
        <f>ROUND(I143*H143,2)</f>
        <v>0</v>
      </c>
      <c r="BL143" s="14" t="s">
        <v>138</v>
      </c>
      <c r="BM143" s="228" t="s">
        <v>167</v>
      </c>
    </row>
    <row r="144" spans="1:65" s="2" customFormat="1" ht="24.15" customHeight="1">
      <c r="A144" s="35"/>
      <c r="B144" s="36"/>
      <c r="C144" s="216" t="s">
        <v>153</v>
      </c>
      <c r="D144" s="216" t="s">
        <v>134</v>
      </c>
      <c r="E144" s="217" t="s">
        <v>417</v>
      </c>
      <c r="F144" s="218" t="s">
        <v>418</v>
      </c>
      <c r="G144" s="219" t="s">
        <v>137</v>
      </c>
      <c r="H144" s="220">
        <v>42</v>
      </c>
      <c r="I144" s="221"/>
      <c r="J144" s="222">
        <f>ROUND(I144*H144,2)</f>
        <v>0</v>
      </c>
      <c r="K144" s="223"/>
      <c r="L144" s="41"/>
      <c r="M144" s="224" t="s">
        <v>1</v>
      </c>
      <c r="N144" s="225" t="s">
        <v>38</v>
      </c>
      <c r="O144" s="88"/>
      <c r="P144" s="226">
        <f>O144*H144</f>
        <v>0</v>
      </c>
      <c r="Q144" s="226">
        <v>0</v>
      </c>
      <c r="R144" s="226">
        <f>Q144*H144</f>
        <v>0</v>
      </c>
      <c r="S144" s="226">
        <v>0</v>
      </c>
      <c r="T144" s="227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28" t="s">
        <v>138</v>
      </c>
      <c r="AT144" s="228" t="s">
        <v>134</v>
      </c>
      <c r="AU144" s="228" t="s">
        <v>83</v>
      </c>
      <c r="AY144" s="14" t="s">
        <v>132</v>
      </c>
      <c r="BE144" s="229">
        <f>IF(N144="základní",J144,0)</f>
        <v>0</v>
      </c>
      <c r="BF144" s="229">
        <f>IF(N144="snížená",J144,0)</f>
        <v>0</v>
      </c>
      <c r="BG144" s="229">
        <f>IF(N144="zákl. přenesená",J144,0)</f>
        <v>0</v>
      </c>
      <c r="BH144" s="229">
        <f>IF(N144="sníž. přenesená",J144,0)</f>
        <v>0</v>
      </c>
      <c r="BI144" s="229">
        <f>IF(N144="nulová",J144,0)</f>
        <v>0</v>
      </c>
      <c r="BJ144" s="14" t="s">
        <v>81</v>
      </c>
      <c r="BK144" s="229">
        <f>ROUND(I144*H144,2)</f>
        <v>0</v>
      </c>
      <c r="BL144" s="14" t="s">
        <v>138</v>
      </c>
      <c r="BM144" s="228" t="s">
        <v>171</v>
      </c>
    </row>
    <row r="145" spans="1:65" s="2" customFormat="1" ht="24.15" customHeight="1">
      <c r="A145" s="35"/>
      <c r="B145" s="36"/>
      <c r="C145" s="216" t="s">
        <v>172</v>
      </c>
      <c r="D145" s="216" t="s">
        <v>134</v>
      </c>
      <c r="E145" s="217" t="s">
        <v>419</v>
      </c>
      <c r="F145" s="218" t="s">
        <v>420</v>
      </c>
      <c r="G145" s="219" t="s">
        <v>137</v>
      </c>
      <c r="H145" s="220">
        <v>42</v>
      </c>
      <c r="I145" s="221"/>
      <c r="J145" s="222">
        <f>ROUND(I145*H145,2)</f>
        <v>0</v>
      </c>
      <c r="K145" s="223"/>
      <c r="L145" s="41"/>
      <c r="M145" s="224" t="s">
        <v>1</v>
      </c>
      <c r="N145" s="225" t="s">
        <v>38</v>
      </c>
      <c r="O145" s="88"/>
      <c r="P145" s="226">
        <f>O145*H145</f>
        <v>0</v>
      </c>
      <c r="Q145" s="226">
        <v>0</v>
      </c>
      <c r="R145" s="226">
        <f>Q145*H145</f>
        <v>0</v>
      </c>
      <c r="S145" s="226">
        <v>0</v>
      </c>
      <c r="T145" s="227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28" t="s">
        <v>138</v>
      </c>
      <c r="AT145" s="228" t="s">
        <v>134</v>
      </c>
      <c r="AU145" s="228" t="s">
        <v>83</v>
      </c>
      <c r="AY145" s="14" t="s">
        <v>132</v>
      </c>
      <c r="BE145" s="229">
        <f>IF(N145="základní",J145,0)</f>
        <v>0</v>
      </c>
      <c r="BF145" s="229">
        <f>IF(N145="snížená",J145,0)</f>
        <v>0</v>
      </c>
      <c r="BG145" s="229">
        <f>IF(N145="zákl. přenesená",J145,0)</f>
        <v>0</v>
      </c>
      <c r="BH145" s="229">
        <f>IF(N145="sníž. přenesená",J145,0)</f>
        <v>0</v>
      </c>
      <c r="BI145" s="229">
        <f>IF(N145="nulová",J145,0)</f>
        <v>0</v>
      </c>
      <c r="BJ145" s="14" t="s">
        <v>81</v>
      </c>
      <c r="BK145" s="229">
        <f>ROUND(I145*H145,2)</f>
        <v>0</v>
      </c>
      <c r="BL145" s="14" t="s">
        <v>138</v>
      </c>
      <c r="BM145" s="228" t="s">
        <v>175</v>
      </c>
    </row>
    <row r="146" spans="1:65" s="2" customFormat="1" ht="21.75" customHeight="1">
      <c r="A146" s="35"/>
      <c r="B146" s="36"/>
      <c r="C146" s="216" t="s">
        <v>156</v>
      </c>
      <c r="D146" s="216" t="s">
        <v>134</v>
      </c>
      <c r="E146" s="217" t="s">
        <v>421</v>
      </c>
      <c r="F146" s="218" t="s">
        <v>422</v>
      </c>
      <c r="G146" s="219" t="s">
        <v>148</v>
      </c>
      <c r="H146" s="220">
        <v>31</v>
      </c>
      <c r="I146" s="221"/>
      <c r="J146" s="222">
        <f>ROUND(I146*H146,2)</f>
        <v>0</v>
      </c>
      <c r="K146" s="223"/>
      <c r="L146" s="41"/>
      <c r="M146" s="224" t="s">
        <v>1</v>
      </c>
      <c r="N146" s="225" t="s">
        <v>38</v>
      </c>
      <c r="O146" s="88"/>
      <c r="P146" s="226">
        <f>O146*H146</f>
        <v>0</v>
      </c>
      <c r="Q146" s="226">
        <v>0</v>
      </c>
      <c r="R146" s="226">
        <f>Q146*H146</f>
        <v>0</v>
      </c>
      <c r="S146" s="226">
        <v>0</v>
      </c>
      <c r="T146" s="227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28" t="s">
        <v>138</v>
      </c>
      <c r="AT146" s="228" t="s">
        <v>134</v>
      </c>
      <c r="AU146" s="228" t="s">
        <v>83</v>
      </c>
      <c r="AY146" s="14" t="s">
        <v>132</v>
      </c>
      <c r="BE146" s="229">
        <f>IF(N146="základní",J146,0)</f>
        <v>0</v>
      </c>
      <c r="BF146" s="229">
        <f>IF(N146="snížená",J146,0)</f>
        <v>0</v>
      </c>
      <c r="BG146" s="229">
        <f>IF(N146="zákl. přenesená",J146,0)</f>
        <v>0</v>
      </c>
      <c r="BH146" s="229">
        <f>IF(N146="sníž. přenesená",J146,0)</f>
        <v>0</v>
      </c>
      <c r="BI146" s="229">
        <f>IF(N146="nulová",J146,0)</f>
        <v>0</v>
      </c>
      <c r="BJ146" s="14" t="s">
        <v>81</v>
      </c>
      <c r="BK146" s="229">
        <f>ROUND(I146*H146,2)</f>
        <v>0</v>
      </c>
      <c r="BL146" s="14" t="s">
        <v>138</v>
      </c>
      <c r="BM146" s="228" t="s">
        <v>179</v>
      </c>
    </row>
    <row r="147" spans="1:65" s="2" customFormat="1" ht="24.15" customHeight="1">
      <c r="A147" s="35"/>
      <c r="B147" s="36"/>
      <c r="C147" s="216" t="s">
        <v>180</v>
      </c>
      <c r="D147" s="216" t="s">
        <v>134</v>
      </c>
      <c r="E147" s="217" t="s">
        <v>423</v>
      </c>
      <c r="F147" s="218" t="s">
        <v>424</v>
      </c>
      <c r="G147" s="219" t="s">
        <v>137</v>
      </c>
      <c r="H147" s="220">
        <v>28</v>
      </c>
      <c r="I147" s="221"/>
      <c r="J147" s="222">
        <f>ROUND(I147*H147,2)</f>
        <v>0</v>
      </c>
      <c r="K147" s="223"/>
      <c r="L147" s="41"/>
      <c r="M147" s="224" t="s">
        <v>1</v>
      </c>
      <c r="N147" s="225" t="s">
        <v>38</v>
      </c>
      <c r="O147" s="88"/>
      <c r="P147" s="226">
        <f>O147*H147</f>
        <v>0</v>
      </c>
      <c r="Q147" s="226">
        <v>0</v>
      </c>
      <c r="R147" s="226">
        <f>Q147*H147</f>
        <v>0</v>
      </c>
      <c r="S147" s="226">
        <v>0</v>
      </c>
      <c r="T147" s="227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28" t="s">
        <v>138</v>
      </c>
      <c r="AT147" s="228" t="s">
        <v>134</v>
      </c>
      <c r="AU147" s="228" t="s">
        <v>83</v>
      </c>
      <c r="AY147" s="14" t="s">
        <v>132</v>
      </c>
      <c r="BE147" s="229">
        <f>IF(N147="základní",J147,0)</f>
        <v>0</v>
      </c>
      <c r="BF147" s="229">
        <f>IF(N147="snížená",J147,0)</f>
        <v>0</v>
      </c>
      <c r="BG147" s="229">
        <f>IF(N147="zákl. přenesená",J147,0)</f>
        <v>0</v>
      </c>
      <c r="BH147" s="229">
        <f>IF(N147="sníž. přenesená",J147,0)</f>
        <v>0</v>
      </c>
      <c r="BI147" s="229">
        <f>IF(N147="nulová",J147,0)</f>
        <v>0</v>
      </c>
      <c r="BJ147" s="14" t="s">
        <v>81</v>
      </c>
      <c r="BK147" s="229">
        <f>ROUND(I147*H147,2)</f>
        <v>0</v>
      </c>
      <c r="BL147" s="14" t="s">
        <v>138</v>
      </c>
      <c r="BM147" s="228" t="s">
        <v>183</v>
      </c>
    </row>
    <row r="148" spans="1:65" s="2" customFormat="1" ht="21.75" customHeight="1">
      <c r="A148" s="35"/>
      <c r="B148" s="36"/>
      <c r="C148" s="216" t="s">
        <v>160</v>
      </c>
      <c r="D148" s="216" t="s">
        <v>134</v>
      </c>
      <c r="E148" s="217" t="s">
        <v>425</v>
      </c>
      <c r="F148" s="218" t="s">
        <v>426</v>
      </c>
      <c r="G148" s="219" t="s">
        <v>148</v>
      </c>
      <c r="H148" s="220">
        <v>86</v>
      </c>
      <c r="I148" s="221"/>
      <c r="J148" s="222">
        <f>ROUND(I148*H148,2)</f>
        <v>0</v>
      </c>
      <c r="K148" s="223"/>
      <c r="L148" s="41"/>
      <c r="M148" s="224" t="s">
        <v>1</v>
      </c>
      <c r="N148" s="225" t="s">
        <v>38</v>
      </c>
      <c r="O148" s="88"/>
      <c r="P148" s="226">
        <f>O148*H148</f>
        <v>0</v>
      </c>
      <c r="Q148" s="226">
        <v>0</v>
      </c>
      <c r="R148" s="226">
        <f>Q148*H148</f>
        <v>0</v>
      </c>
      <c r="S148" s="226">
        <v>0</v>
      </c>
      <c r="T148" s="227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28" t="s">
        <v>138</v>
      </c>
      <c r="AT148" s="228" t="s">
        <v>134</v>
      </c>
      <c r="AU148" s="228" t="s">
        <v>83</v>
      </c>
      <c r="AY148" s="14" t="s">
        <v>132</v>
      </c>
      <c r="BE148" s="229">
        <f>IF(N148="základní",J148,0)</f>
        <v>0</v>
      </c>
      <c r="BF148" s="229">
        <f>IF(N148="snížená",J148,0)</f>
        <v>0</v>
      </c>
      <c r="BG148" s="229">
        <f>IF(N148="zákl. přenesená",J148,0)</f>
        <v>0</v>
      </c>
      <c r="BH148" s="229">
        <f>IF(N148="sníž. přenesená",J148,0)</f>
        <v>0</v>
      </c>
      <c r="BI148" s="229">
        <f>IF(N148="nulová",J148,0)</f>
        <v>0</v>
      </c>
      <c r="BJ148" s="14" t="s">
        <v>81</v>
      </c>
      <c r="BK148" s="229">
        <f>ROUND(I148*H148,2)</f>
        <v>0</v>
      </c>
      <c r="BL148" s="14" t="s">
        <v>138</v>
      </c>
      <c r="BM148" s="228" t="s">
        <v>186</v>
      </c>
    </row>
    <row r="149" spans="1:65" s="2" customFormat="1" ht="24.15" customHeight="1">
      <c r="A149" s="35"/>
      <c r="B149" s="36"/>
      <c r="C149" s="216" t="s">
        <v>8</v>
      </c>
      <c r="D149" s="216" t="s">
        <v>134</v>
      </c>
      <c r="E149" s="217" t="s">
        <v>427</v>
      </c>
      <c r="F149" s="218" t="s">
        <v>428</v>
      </c>
      <c r="G149" s="219" t="s">
        <v>148</v>
      </c>
      <c r="H149" s="220">
        <v>149</v>
      </c>
      <c r="I149" s="221"/>
      <c r="J149" s="222">
        <f>ROUND(I149*H149,2)</f>
        <v>0</v>
      </c>
      <c r="K149" s="223"/>
      <c r="L149" s="41"/>
      <c r="M149" s="224" t="s">
        <v>1</v>
      </c>
      <c r="N149" s="225" t="s">
        <v>38</v>
      </c>
      <c r="O149" s="88"/>
      <c r="P149" s="226">
        <f>O149*H149</f>
        <v>0</v>
      </c>
      <c r="Q149" s="226">
        <v>0</v>
      </c>
      <c r="R149" s="226">
        <f>Q149*H149</f>
        <v>0</v>
      </c>
      <c r="S149" s="226">
        <v>0</v>
      </c>
      <c r="T149" s="227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28" t="s">
        <v>138</v>
      </c>
      <c r="AT149" s="228" t="s">
        <v>134</v>
      </c>
      <c r="AU149" s="228" t="s">
        <v>83</v>
      </c>
      <c r="AY149" s="14" t="s">
        <v>132</v>
      </c>
      <c r="BE149" s="229">
        <f>IF(N149="základní",J149,0)</f>
        <v>0</v>
      </c>
      <c r="BF149" s="229">
        <f>IF(N149="snížená",J149,0)</f>
        <v>0</v>
      </c>
      <c r="BG149" s="229">
        <f>IF(N149="zákl. přenesená",J149,0)</f>
        <v>0</v>
      </c>
      <c r="BH149" s="229">
        <f>IF(N149="sníž. přenesená",J149,0)</f>
        <v>0</v>
      </c>
      <c r="BI149" s="229">
        <f>IF(N149="nulová",J149,0)</f>
        <v>0</v>
      </c>
      <c r="BJ149" s="14" t="s">
        <v>81</v>
      </c>
      <c r="BK149" s="229">
        <f>ROUND(I149*H149,2)</f>
        <v>0</v>
      </c>
      <c r="BL149" s="14" t="s">
        <v>138</v>
      </c>
      <c r="BM149" s="228" t="s">
        <v>190</v>
      </c>
    </row>
    <row r="150" spans="1:65" s="2" customFormat="1" ht="16.5" customHeight="1">
      <c r="A150" s="35"/>
      <c r="B150" s="36"/>
      <c r="C150" s="230" t="s">
        <v>163</v>
      </c>
      <c r="D150" s="230" t="s">
        <v>187</v>
      </c>
      <c r="E150" s="231" t="s">
        <v>429</v>
      </c>
      <c r="F150" s="232" t="s">
        <v>430</v>
      </c>
      <c r="G150" s="233" t="s">
        <v>148</v>
      </c>
      <c r="H150" s="234">
        <v>156.45</v>
      </c>
      <c r="I150" s="235"/>
      <c r="J150" s="236">
        <f>ROUND(I150*H150,2)</f>
        <v>0</v>
      </c>
      <c r="K150" s="237"/>
      <c r="L150" s="238"/>
      <c r="M150" s="239" t="s">
        <v>1</v>
      </c>
      <c r="N150" s="240" t="s">
        <v>38</v>
      </c>
      <c r="O150" s="88"/>
      <c r="P150" s="226">
        <f>O150*H150</f>
        <v>0</v>
      </c>
      <c r="Q150" s="226">
        <v>0</v>
      </c>
      <c r="R150" s="226">
        <f>Q150*H150</f>
        <v>0</v>
      </c>
      <c r="S150" s="226">
        <v>0</v>
      </c>
      <c r="T150" s="227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28" t="s">
        <v>149</v>
      </c>
      <c r="AT150" s="228" t="s">
        <v>187</v>
      </c>
      <c r="AU150" s="228" t="s">
        <v>83</v>
      </c>
      <c r="AY150" s="14" t="s">
        <v>132</v>
      </c>
      <c r="BE150" s="229">
        <f>IF(N150="základní",J150,0)</f>
        <v>0</v>
      </c>
      <c r="BF150" s="229">
        <f>IF(N150="snížená",J150,0)</f>
        <v>0</v>
      </c>
      <c r="BG150" s="229">
        <f>IF(N150="zákl. přenesená",J150,0)</f>
        <v>0</v>
      </c>
      <c r="BH150" s="229">
        <f>IF(N150="sníž. přenesená",J150,0)</f>
        <v>0</v>
      </c>
      <c r="BI150" s="229">
        <f>IF(N150="nulová",J150,0)</f>
        <v>0</v>
      </c>
      <c r="BJ150" s="14" t="s">
        <v>81</v>
      </c>
      <c r="BK150" s="229">
        <f>ROUND(I150*H150,2)</f>
        <v>0</v>
      </c>
      <c r="BL150" s="14" t="s">
        <v>138</v>
      </c>
      <c r="BM150" s="228" t="s">
        <v>193</v>
      </c>
    </row>
    <row r="151" spans="1:63" s="12" customFormat="1" ht="22.8" customHeight="1">
      <c r="A151" s="12"/>
      <c r="B151" s="200"/>
      <c r="C151" s="201"/>
      <c r="D151" s="202" t="s">
        <v>72</v>
      </c>
      <c r="E151" s="214" t="s">
        <v>164</v>
      </c>
      <c r="F151" s="214" t="s">
        <v>256</v>
      </c>
      <c r="G151" s="201"/>
      <c r="H151" s="201"/>
      <c r="I151" s="204"/>
      <c r="J151" s="215">
        <f>BK151</f>
        <v>0</v>
      </c>
      <c r="K151" s="201"/>
      <c r="L151" s="206"/>
      <c r="M151" s="207"/>
      <c r="N151" s="208"/>
      <c r="O151" s="208"/>
      <c r="P151" s="209">
        <f>SUM(P152:P165)</f>
        <v>0</v>
      </c>
      <c r="Q151" s="208"/>
      <c r="R151" s="209">
        <f>SUM(R152:R165)</f>
        <v>0</v>
      </c>
      <c r="S151" s="208"/>
      <c r="T151" s="210">
        <f>SUM(T152:T165)</f>
        <v>0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211" t="s">
        <v>81</v>
      </c>
      <c r="AT151" s="212" t="s">
        <v>72</v>
      </c>
      <c r="AU151" s="212" t="s">
        <v>81</v>
      </c>
      <c r="AY151" s="211" t="s">
        <v>132</v>
      </c>
      <c r="BK151" s="213">
        <f>SUM(BK152:BK165)</f>
        <v>0</v>
      </c>
    </row>
    <row r="152" spans="1:65" s="2" customFormat="1" ht="24.15" customHeight="1">
      <c r="A152" s="35"/>
      <c r="B152" s="36"/>
      <c r="C152" s="216" t="s">
        <v>195</v>
      </c>
      <c r="D152" s="216" t="s">
        <v>134</v>
      </c>
      <c r="E152" s="217" t="s">
        <v>431</v>
      </c>
      <c r="F152" s="218" t="s">
        <v>432</v>
      </c>
      <c r="G152" s="219" t="s">
        <v>137</v>
      </c>
      <c r="H152" s="220">
        <v>77.37</v>
      </c>
      <c r="I152" s="221"/>
      <c r="J152" s="222">
        <f>ROUND(I152*H152,2)</f>
        <v>0</v>
      </c>
      <c r="K152" s="223"/>
      <c r="L152" s="41"/>
      <c r="M152" s="224" t="s">
        <v>1</v>
      </c>
      <c r="N152" s="225" t="s">
        <v>38</v>
      </c>
      <c r="O152" s="88"/>
      <c r="P152" s="226">
        <f>O152*H152</f>
        <v>0</v>
      </c>
      <c r="Q152" s="226">
        <v>0</v>
      </c>
      <c r="R152" s="226">
        <f>Q152*H152</f>
        <v>0</v>
      </c>
      <c r="S152" s="226">
        <v>0</v>
      </c>
      <c r="T152" s="227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28" t="s">
        <v>138</v>
      </c>
      <c r="AT152" s="228" t="s">
        <v>134</v>
      </c>
      <c r="AU152" s="228" t="s">
        <v>83</v>
      </c>
      <c r="AY152" s="14" t="s">
        <v>132</v>
      </c>
      <c r="BE152" s="229">
        <f>IF(N152="základní",J152,0)</f>
        <v>0</v>
      </c>
      <c r="BF152" s="229">
        <f>IF(N152="snížená",J152,0)</f>
        <v>0</v>
      </c>
      <c r="BG152" s="229">
        <f>IF(N152="zákl. přenesená",J152,0)</f>
        <v>0</v>
      </c>
      <c r="BH152" s="229">
        <f>IF(N152="sníž. přenesená",J152,0)</f>
        <v>0</v>
      </c>
      <c r="BI152" s="229">
        <f>IF(N152="nulová",J152,0)</f>
        <v>0</v>
      </c>
      <c r="BJ152" s="14" t="s">
        <v>81</v>
      </c>
      <c r="BK152" s="229">
        <f>ROUND(I152*H152,2)</f>
        <v>0</v>
      </c>
      <c r="BL152" s="14" t="s">
        <v>138</v>
      </c>
      <c r="BM152" s="228" t="s">
        <v>198</v>
      </c>
    </row>
    <row r="153" spans="1:65" s="2" customFormat="1" ht="24.15" customHeight="1">
      <c r="A153" s="35"/>
      <c r="B153" s="36"/>
      <c r="C153" s="216" t="s">
        <v>167</v>
      </c>
      <c r="D153" s="216" t="s">
        <v>134</v>
      </c>
      <c r="E153" s="217" t="s">
        <v>433</v>
      </c>
      <c r="F153" s="218" t="s">
        <v>434</v>
      </c>
      <c r="G153" s="219" t="s">
        <v>383</v>
      </c>
      <c r="H153" s="220">
        <v>1</v>
      </c>
      <c r="I153" s="221"/>
      <c r="J153" s="222">
        <f>ROUND(I153*H153,2)</f>
        <v>0</v>
      </c>
      <c r="K153" s="223"/>
      <c r="L153" s="41"/>
      <c r="M153" s="224" t="s">
        <v>1</v>
      </c>
      <c r="N153" s="225" t="s">
        <v>38</v>
      </c>
      <c r="O153" s="88"/>
      <c r="P153" s="226">
        <f>O153*H153</f>
        <v>0</v>
      </c>
      <c r="Q153" s="226">
        <v>0</v>
      </c>
      <c r="R153" s="226">
        <f>Q153*H153</f>
        <v>0</v>
      </c>
      <c r="S153" s="226">
        <v>0</v>
      </c>
      <c r="T153" s="227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28" t="s">
        <v>138</v>
      </c>
      <c r="AT153" s="228" t="s">
        <v>134</v>
      </c>
      <c r="AU153" s="228" t="s">
        <v>83</v>
      </c>
      <c r="AY153" s="14" t="s">
        <v>132</v>
      </c>
      <c r="BE153" s="229">
        <f>IF(N153="základní",J153,0)</f>
        <v>0</v>
      </c>
      <c r="BF153" s="229">
        <f>IF(N153="snížená",J153,0)</f>
        <v>0</v>
      </c>
      <c r="BG153" s="229">
        <f>IF(N153="zákl. přenesená",J153,0)</f>
        <v>0</v>
      </c>
      <c r="BH153" s="229">
        <f>IF(N153="sníž. přenesená",J153,0)</f>
        <v>0</v>
      </c>
      <c r="BI153" s="229">
        <f>IF(N153="nulová",J153,0)</f>
        <v>0</v>
      </c>
      <c r="BJ153" s="14" t="s">
        <v>81</v>
      </c>
      <c r="BK153" s="229">
        <f>ROUND(I153*H153,2)</f>
        <v>0</v>
      </c>
      <c r="BL153" s="14" t="s">
        <v>138</v>
      </c>
      <c r="BM153" s="228" t="s">
        <v>202</v>
      </c>
    </row>
    <row r="154" spans="1:65" s="2" customFormat="1" ht="24.15" customHeight="1">
      <c r="A154" s="35"/>
      <c r="B154" s="36"/>
      <c r="C154" s="216" t="s">
        <v>203</v>
      </c>
      <c r="D154" s="216" t="s">
        <v>134</v>
      </c>
      <c r="E154" s="217" t="s">
        <v>435</v>
      </c>
      <c r="F154" s="218" t="s">
        <v>436</v>
      </c>
      <c r="G154" s="219" t="s">
        <v>137</v>
      </c>
      <c r="H154" s="220">
        <v>148.6</v>
      </c>
      <c r="I154" s="221"/>
      <c r="J154" s="222">
        <f>ROUND(I154*H154,2)</f>
        <v>0</v>
      </c>
      <c r="K154" s="223"/>
      <c r="L154" s="41"/>
      <c r="M154" s="224" t="s">
        <v>1</v>
      </c>
      <c r="N154" s="225" t="s">
        <v>38</v>
      </c>
      <c r="O154" s="88"/>
      <c r="P154" s="226">
        <f>O154*H154</f>
        <v>0</v>
      </c>
      <c r="Q154" s="226">
        <v>0</v>
      </c>
      <c r="R154" s="226">
        <f>Q154*H154</f>
        <v>0</v>
      </c>
      <c r="S154" s="226">
        <v>0</v>
      </c>
      <c r="T154" s="227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28" t="s">
        <v>138</v>
      </c>
      <c r="AT154" s="228" t="s">
        <v>134</v>
      </c>
      <c r="AU154" s="228" t="s">
        <v>83</v>
      </c>
      <c r="AY154" s="14" t="s">
        <v>132</v>
      </c>
      <c r="BE154" s="229">
        <f>IF(N154="základní",J154,0)</f>
        <v>0</v>
      </c>
      <c r="BF154" s="229">
        <f>IF(N154="snížená",J154,0)</f>
        <v>0</v>
      </c>
      <c r="BG154" s="229">
        <f>IF(N154="zákl. přenesená",J154,0)</f>
        <v>0</v>
      </c>
      <c r="BH154" s="229">
        <f>IF(N154="sníž. přenesená",J154,0)</f>
        <v>0</v>
      </c>
      <c r="BI154" s="229">
        <f>IF(N154="nulová",J154,0)</f>
        <v>0</v>
      </c>
      <c r="BJ154" s="14" t="s">
        <v>81</v>
      </c>
      <c r="BK154" s="229">
        <f>ROUND(I154*H154,2)</f>
        <v>0</v>
      </c>
      <c r="BL154" s="14" t="s">
        <v>138</v>
      </c>
      <c r="BM154" s="228" t="s">
        <v>206</v>
      </c>
    </row>
    <row r="155" spans="1:65" s="2" customFormat="1" ht="37.8" customHeight="1">
      <c r="A155" s="35"/>
      <c r="B155" s="36"/>
      <c r="C155" s="216" t="s">
        <v>171</v>
      </c>
      <c r="D155" s="216" t="s">
        <v>134</v>
      </c>
      <c r="E155" s="217" t="s">
        <v>437</v>
      </c>
      <c r="F155" s="218" t="s">
        <v>438</v>
      </c>
      <c r="G155" s="219" t="s">
        <v>141</v>
      </c>
      <c r="H155" s="220">
        <v>3.57</v>
      </c>
      <c r="I155" s="221"/>
      <c r="J155" s="222">
        <f>ROUND(I155*H155,2)</f>
        <v>0</v>
      </c>
      <c r="K155" s="223"/>
      <c r="L155" s="41"/>
      <c r="M155" s="224" t="s">
        <v>1</v>
      </c>
      <c r="N155" s="225" t="s">
        <v>38</v>
      </c>
      <c r="O155" s="88"/>
      <c r="P155" s="226">
        <f>O155*H155</f>
        <v>0</v>
      </c>
      <c r="Q155" s="226">
        <v>0</v>
      </c>
      <c r="R155" s="226">
        <f>Q155*H155</f>
        <v>0</v>
      </c>
      <c r="S155" s="226">
        <v>0</v>
      </c>
      <c r="T155" s="227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28" t="s">
        <v>138</v>
      </c>
      <c r="AT155" s="228" t="s">
        <v>134</v>
      </c>
      <c r="AU155" s="228" t="s">
        <v>83</v>
      </c>
      <c r="AY155" s="14" t="s">
        <v>132</v>
      </c>
      <c r="BE155" s="229">
        <f>IF(N155="základní",J155,0)</f>
        <v>0</v>
      </c>
      <c r="BF155" s="229">
        <f>IF(N155="snížená",J155,0)</f>
        <v>0</v>
      </c>
      <c r="BG155" s="229">
        <f>IF(N155="zákl. přenesená",J155,0)</f>
        <v>0</v>
      </c>
      <c r="BH155" s="229">
        <f>IF(N155="sníž. přenesená",J155,0)</f>
        <v>0</v>
      </c>
      <c r="BI155" s="229">
        <f>IF(N155="nulová",J155,0)</f>
        <v>0</v>
      </c>
      <c r="BJ155" s="14" t="s">
        <v>81</v>
      </c>
      <c r="BK155" s="229">
        <f>ROUND(I155*H155,2)</f>
        <v>0</v>
      </c>
      <c r="BL155" s="14" t="s">
        <v>138</v>
      </c>
      <c r="BM155" s="228" t="s">
        <v>209</v>
      </c>
    </row>
    <row r="156" spans="1:65" s="2" customFormat="1" ht="33" customHeight="1">
      <c r="A156" s="35"/>
      <c r="B156" s="36"/>
      <c r="C156" s="216" t="s">
        <v>7</v>
      </c>
      <c r="D156" s="216" t="s">
        <v>134</v>
      </c>
      <c r="E156" s="217" t="s">
        <v>439</v>
      </c>
      <c r="F156" s="218" t="s">
        <v>440</v>
      </c>
      <c r="G156" s="219" t="s">
        <v>141</v>
      </c>
      <c r="H156" s="220">
        <v>3.57</v>
      </c>
      <c r="I156" s="221"/>
      <c r="J156" s="222">
        <f>ROUND(I156*H156,2)</f>
        <v>0</v>
      </c>
      <c r="K156" s="223"/>
      <c r="L156" s="41"/>
      <c r="M156" s="224" t="s">
        <v>1</v>
      </c>
      <c r="N156" s="225" t="s">
        <v>38</v>
      </c>
      <c r="O156" s="88"/>
      <c r="P156" s="226">
        <f>O156*H156</f>
        <v>0</v>
      </c>
      <c r="Q156" s="226">
        <v>0</v>
      </c>
      <c r="R156" s="226">
        <f>Q156*H156</f>
        <v>0</v>
      </c>
      <c r="S156" s="226">
        <v>0</v>
      </c>
      <c r="T156" s="227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28" t="s">
        <v>138</v>
      </c>
      <c r="AT156" s="228" t="s">
        <v>134</v>
      </c>
      <c r="AU156" s="228" t="s">
        <v>83</v>
      </c>
      <c r="AY156" s="14" t="s">
        <v>132</v>
      </c>
      <c r="BE156" s="229">
        <f>IF(N156="základní",J156,0)</f>
        <v>0</v>
      </c>
      <c r="BF156" s="229">
        <f>IF(N156="snížená",J156,0)</f>
        <v>0</v>
      </c>
      <c r="BG156" s="229">
        <f>IF(N156="zákl. přenesená",J156,0)</f>
        <v>0</v>
      </c>
      <c r="BH156" s="229">
        <f>IF(N156="sníž. přenesená",J156,0)</f>
        <v>0</v>
      </c>
      <c r="BI156" s="229">
        <f>IF(N156="nulová",J156,0)</f>
        <v>0</v>
      </c>
      <c r="BJ156" s="14" t="s">
        <v>81</v>
      </c>
      <c r="BK156" s="229">
        <f>ROUND(I156*H156,2)</f>
        <v>0</v>
      </c>
      <c r="BL156" s="14" t="s">
        <v>138</v>
      </c>
      <c r="BM156" s="228" t="s">
        <v>213</v>
      </c>
    </row>
    <row r="157" spans="1:65" s="2" customFormat="1" ht="24.15" customHeight="1">
      <c r="A157" s="35"/>
      <c r="B157" s="36"/>
      <c r="C157" s="216" t="s">
        <v>175</v>
      </c>
      <c r="D157" s="216" t="s">
        <v>134</v>
      </c>
      <c r="E157" s="217" t="s">
        <v>441</v>
      </c>
      <c r="F157" s="218" t="s">
        <v>442</v>
      </c>
      <c r="G157" s="219" t="s">
        <v>137</v>
      </c>
      <c r="H157" s="220">
        <v>77.37</v>
      </c>
      <c r="I157" s="221"/>
      <c r="J157" s="222">
        <f>ROUND(I157*H157,2)</f>
        <v>0</v>
      </c>
      <c r="K157" s="223"/>
      <c r="L157" s="41"/>
      <c r="M157" s="224" t="s">
        <v>1</v>
      </c>
      <c r="N157" s="225" t="s">
        <v>38</v>
      </c>
      <c r="O157" s="88"/>
      <c r="P157" s="226">
        <f>O157*H157</f>
        <v>0</v>
      </c>
      <c r="Q157" s="226">
        <v>0</v>
      </c>
      <c r="R157" s="226">
        <f>Q157*H157</f>
        <v>0</v>
      </c>
      <c r="S157" s="226">
        <v>0</v>
      </c>
      <c r="T157" s="227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28" t="s">
        <v>138</v>
      </c>
      <c r="AT157" s="228" t="s">
        <v>134</v>
      </c>
      <c r="AU157" s="228" t="s">
        <v>83</v>
      </c>
      <c r="AY157" s="14" t="s">
        <v>132</v>
      </c>
      <c r="BE157" s="229">
        <f>IF(N157="základní",J157,0)</f>
        <v>0</v>
      </c>
      <c r="BF157" s="229">
        <f>IF(N157="snížená",J157,0)</f>
        <v>0</v>
      </c>
      <c r="BG157" s="229">
        <f>IF(N157="zákl. přenesená",J157,0)</f>
        <v>0</v>
      </c>
      <c r="BH157" s="229">
        <f>IF(N157="sníž. přenesená",J157,0)</f>
        <v>0</v>
      </c>
      <c r="BI157" s="229">
        <f>IF(N157="nulová",J157,0)</f>
        <v>0</v>
      </c>
      <c r="BJ157" s="14" t="s">
        <v>81</v>
      </c>
      <c r="BK157" s="229">
        <f>ROUND(I157*H157,2)</f>
        <v>0</v>
      </c>
      <c r="BL157" s="14" t="s">
        <v>138</v>
      </c>
      <c r="BM157" s="228" t="s">
        <v>216</v>
      </c>
    </row>
    <row r="158" spans="1:65" s="2" customFormat="1" ht="16.5" customHeight="1">
      <c r="A158" s="35"/>
      <c r="B158" s="36"/>
      <c r="C158" s="216" t="s">
        <v>217</v>
      </c>
      <c r="D158" s="216" t="s">
        <v>134</v>
      </c>
      <c r="E158" s="217" t="s">
        <v>443</v>
      </c>
      <c r="F158" s="218" t="s">
        <v>444</v>
      </c>
      <c r="G158" s="219" t="s">
        <v>148</v>
      </c>
      <c r="H158" s="220">
        <v>99.5</v>
      </c>
      <c r="I158" s="221"/>
      <c r="J158" s="222">
        <f>ROUND(I158*H158,2)</f>
        <v>0</v>
      </c>
      <c r="K158" s="223"/>
      <c r="L158" s="41"/>
      <c r="M158" s="224" t="s">
        <v>1</v>
      </c>
      <c r="N158" s="225" t="s">
        <v>38</v>
      </c>
      <c r="O158" s="88"/>
      <c r="P158" s="226">
        <f>O158*H158</f>
        <v>0</v>
      </c>
      <c r="Q158" s="226">
        <v>0</v>
      </c>
      <c r="R158" s="226">
        <f>Q158*H158</f>
        <v>0</v>
      </c>
      <c r="S158" s="226">
        <v>0</v>
      </c>
      <c r="T158" s="227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28" t="s">
        <v>138</v>
      </c>
      <c r="AT158" s="228" t="s">
        <v>134</v>
      </c>
      <c r="AU158" s="228" t="s">
        <v>83</v>
      </c>
      <c r="AY158" s="14" t="s">
        <v>132</v>
      </c>
      <c r="BE158" s="229">
        <f>IF(N158="základní",J158,0)</f>
        <v>0</v>
      </c>
      <c r="BF158" s="229">
        <f>IF(N158="snížená",J158,0)</f>
        <v>0</v>
      </c>
      <c r="BG158" s="229">
        <f>IF(N158="zákl. přenesená",J158,0)</f>
        <v>0</v>
      </c>
      <c r="BH158" s="229">
        <f>IF(N158="sníž. přenesená",J158,0)</f>
        <v>0</v>
      </c>
      <c r="BI158" s="229">
        <f>IF(N158="nulová",J158,0)</f>
        <v>0</v>
      </c>
      <c r="BJ158" s="14" t="s">
        <v>81</v>
      </c>
      <c r="BK158" s="229">
        <f>ROUND(I158*H158,2)</f>
        <v>0</v>
      </c>
      <c r="BL158" s="14" t="s">
        <v>138</v>
      </c>
      <c r="BM158" s="228" t="s">
        <v>220</v>
      </c>
    </row>
    <row r="159" spans="1:65" s="2" customFormat="1" ht="24.15" customHeight="1">
      <c r="A159" s="35"/>
      <c r="B159" s="36"/>
      <c r="C159" s="216" t="s">
        <v>179</v>
      </c>
      <c r="D159" s="216" t="s">
        <v>134</v>
      </c>
      <c r="E159" s="217" t="s">
        <v>445</v>
      </c>
      <c r="F159" s="218" t="s">
        <v>446</v>
      </c>
      <c r="G159" s="219" t="s">
        <v>141</v>
      </c>
      <c r="H159" s="220">
        <v>2.8</v>
      </c>
      <c r="I159" s="221"/>
      <c r="J159" s="222">
        <f>ROUND(I159*H159,2)</f>
        <v>0</v>
      </c>
      <c r="K159" s="223"/>
      <c r="L159" s="41"/>
      <c r="M159" s="224" t="s">
        <v>1</v>
      </c>
      <c r="N159" s="225" t="s">
        <v>38</v>
      </c>
      <c r="O159" s="88"/>
      <c r="P159" s="226">
        <f>O159*H159</f>
        <v>0</v>
      </c>
      <c r="Q159" s="226">
        <v>0</v>
      </c>
      <c r="R159" s="226">
        <f>Q159*H159</f>
        <v>0</v>
      </c>
      <c r="S159" s="226">
        <v>0</v>
      </c>
      <c r="T159" s="227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28" t="s">
        <v>138</v>
      </c>
      <c r="AT159" s="228" t="s">
        <v>134</v>
      </c>
      <c r="AU159" s="228" t="s">
        <v>83</v>
      </c>
      <c r="AY159" s="14" t="s">
        <v>132</v>
      </c>
      <c r="BE159" s="229">
        <f>IF(N159="základní",J159,0)</f>
        <v>0</v>
      </c>
      <c r="BF159" s="229">
        <f>IF(N159="snížená",J159,0)</f>
        <v>0</v>
      </c>
      <c r="BG159" s="229">
        <f>IF(N159="zákl. přenesená",J159,0)</f>
        <v>0</v>
      </c>
      <c r="BH159" s="229">
        <f>IF(N159="sníž. přenesená",J159,0)</f>
        <v>0</v>
      </c>
      <c r="BI159" s="229">
        <f>IF(N159="nulová",J159,0)</f>
        <v>0</v>
      </c>
      <c r="BJ159" s="14" t="s">
        <v>81</v>
      </c>
      <c r="BK159" s="229">
        <f>ROUND(I159*H159,2)</f>
        <v>0</v>
      </c>
      <c r="BL159" s="14" t="s">
        <v>138</v>
      </c>
      <c r="BM159" s="228" t="s">
        <v>223</v>
      </c>
    </row>
    <row r="160" spans="1:65" s="2" customFormat="1" ht="24.15" customHeight="1">
      <c r="A160" s="35"/>
      <c r="B160" s="36"/>
      <c r="C160" s="216" t="s">
        <v>225</v>
      </c>
      <c r="D160" s="216" t="s">
        <v>134</v>
      </c>
      <c r="E160" s="217" t="s">
        <v>447</v>
      </c>
      <c r="F160" s="218" t="s">
        <v>448</v>
      </c>
      <c r="G160" s="219" t="s">
        <v>137</v>
      </c>
      <c r="H160" s="220">
        <v>18</v>
      </c>
      <c r="I160" s="221"/>
      <c r="J160" s="222">
        <f>ROUND(I160*H160,2)</f>
        <v>0</v>
      </c>
      <c r="K160" s="223"/>
      <c r="L160" s="41"/>
      <c r="M160" s="224" t="s">
        <v>1</v>
      </c>
      <c r="N160" s="225" t="s">
        <v>38</v>
      </c>
      <c r="O160" s="88"/>
      <c r="P160" s="226">
        <f>O160*H160</f>
        <v>0</v>
      </c>
      <c r="Q160" s="226">
        <v>0</v>
      </c>
      <c r="R160" s="226">
        <f>Q160*H160</f>
        <v>0</v>
      </c>
      <c r="S160" s="226">
        <v>0</v>
      </c>
      <c r="T160" s="227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28" t="s">
        <v>138</v>
      </c>
      <c r="AT160" s="228" t="s">
        <v>134</v>
      </c>
      <c r="AU160" s="228" t="s">
        <v>83</v>
      </c>
      <c r="AY160" s="14" t="s">
        <v>132</v>
      </c>
      <c r="BE160" s="229">
        <f>IF(N160="základní",J160,0)</f>
        <v>0</v>
      </c>
      <c r="BF160" s="229">
        <f>IF(N160="snížená",J160,0)</f>
        <v>0</v>
      </c>
      <c r="BG160" s="229">
        <f>IF(N160="zákl. přenesená",J160,0)</f>
        <v>0</v>
      </c>
      <c r="BH160" s="229">
        <f>IF(N160="sníž. přenesená",J160,0)</f>
        <v>0</v>
      </c>
      <c r="BI160" s="229">
        <f>IF(N160="nulová",J160,0)</f>
        <v>0</v>
      </c>
      <c r="BJ160" s="14" t="s">
        <v>81</v>
      </c>
      <c r="BK160" s="229">
        <f>ROUND(I160*H160,2)</f>
        <v>0</v>
      </c>
      <c r="BL160" s="14" t="s">
        <v>138</v>
      </c>
      <c r="BM160" s="228" t="s">
        <v>228</v>
      </c>
    </row>
    <row r="161" spans="1:65" s="2" customFormat="1" ht="24.15" customHeight="1">
      <c r="A161" s="35"/>
      <c r="B161" s="36"/>
      <c r="C161" s="216" t="s">
        <v>183</v>
      </c>
      <c r="D161" s="216" t="s">
        <v>134</v>
      </c>
      <c r="E161" s="217" t="s">
        <v>449</v>
      </c>
      <c r="F161" s="218" t="s">
        <v>450</v>
      </c>
      <c r="G161" s="219" t="s">
        <v>137</v>
      </c>
      <c r="H161" s="220">
        <v>27</v>
      </c>
      <c r="I161" s="221"/>
      <c r="J161" s="222">
        <f>ROUND(I161*H161,2)</f>
        <v>0</v>
      </c>
      <c r="K161" s="223"/>
      <c r="L161" s="41"/>
      <c r="M161" s="224" t="s">
        <v>1</v>
      </c>
      <c r="N161" s="225" t="s">
        <v>38</v>
      </c>
      <c r="O161" s="88"/>
      <c r="P161" s="226">
        <f>O161*H161</f>
        <v>0</v>
      </c>
      <c r="Q161" s="226">
        <v>0</v>
      </c>
      <c r="R161" s="226">
        <f>Q161*H161</f>
        <v>0</v>
      </c>
      <c r="S161" s="226">
        <v>0</v>
      </c>
      <c r="T161" s="227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28" t="s">
        <v>138</v>
      </c>
      <c r="AT161" s="228" t="s">
        <v>134</v>
      </c>
      <c r="AU161" s="228" t="s">
        <v>83</v>
      </c>
      <c r="AY161" s="14" t="s">
        <v>132</v>
      </c>
      <c r="BE161" s="229">
        <f>IF(N161="základní",J161,0)</f>
        <v>0</v>
      </c>
      <c r="BF161" s="229">
        <f>IF(N161="snížená",J161,0)</f>
        <v>0</v>
      </c>
      <c r="BG161" s="229">
        <f>IF(N161="zákl. přenesená",J161,0)</f>
        <v>0</v>
      </c>
      <c r="BH161" s="229">
        <f>IF(N161="sníž. přenesená",J161,0)</f>
        <v>0</v>
      </c>
      <c r="BI161" s="229">
        <f>IF(N161="nulová",J161,0)</f>
        <v>0</v>
      </c>
      <c r="BJ161" s="14" t="s">
        <v>81</v>
      </c>
      <c r="BK161" s="229">
        <f>ROUND(I161*H161,2)</f>
        <v>0</v>
      </c>
      <c r="BL161" s="14" t="s">
        <v>138</v>
      </c>
      <c r="BM161" s="228" t="s">
        <v>231</v>
      </c>
    </row>
    <row r="162" spans="1:65" s="2" customFormat="1" ht="24.15" customHeight="1">
      <c r="A162" s="35"/>
      <c r="B162" s="36"/>
      <c r="C162" s="216" t="s">
        <v>232</v>
      </c>
      <c r="D162" s="216" t="s">
        <v>134</v>
      </c>
      <c r="E162" s="217" t="s">
        <v>451</v>
      </c>
      <c r="F162" s="218" t="s">
        <v>452</v>
      </c>
      <c r="G162" s="219" t="s">
        <v>137</v>
      </c>
      <c r="H162" s="220">
        <v>42</v>
      </c>
      <c r="I162" s="221"/>
      <c r="J162" s="222">
        <f>ROUND(I162*H162,2)</f>
        <v>0</v>
      </c>
      <c r="K162" s="223"/>
      <c r="L162" s="41"/>
      <c r="M162" s="224" t="s">
        <v>1</v>
      </c>
      <c r="N162" s="225" t="s">
        <v>38</v>
      </c>
      <c r="O162" s="88"/>
      <c r="P162" s="226">
        <f>O162*H162</f>
        <v>0</v>
      </c>
      <c r="Q162" s="226">
        <v>0</v>
      </c>
      <c r="R162" s="226">
        <f>Q162*H162</f>
        <v>0</v>
      </c>
      <c r="S162" s="226">
        <v>0</v>
      </c>
      <c r="T162" s="227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28" t="s">
        <v>138</v>
      </c>
      <c r="AT162" s="228" t="s">
        <v>134</v>
      </c>
      <c r="AU162" s="228" t="s">
        <v>83</v>
      </c>
      <c r="AY162" s="14" t="s">
        <v>132</v>
      </c>
      <c r="BE162" s="229">
        <f>IF(N162="základní",J162,0)</f>
        <v>0</v>
      </c>
      <c r="BF162" s="229">
        <f>IF(N162="snížená",J162,0)</f>
        <v>0</v>
      </c>
      <c r="BG162" s="229">
        <f>IF(N162="zákl. přenesená",J162,0)</f>
        <v>0</v>
      </c>
      <c r="BH162" s="229">
        <f>IF(N162="sníž. přenesená",J162,0)</f>
        <v>0</v>
      </c>
      <c r="BI162" s="229">
        <f>IF(N162="nulová",J162,0)</f>
        <v>0</v>
      </c>
      <c r="BJ162" s="14" t="s">
        <v>81</v>
      </c>
      <c r="BK162" s="229">
        <f>ROUND(I162*H162,2)</f>
        <v>0</v>
      </c>
      <c r="BL162" s="14" t="s">
        <v>138</v>
      </c>
      <c r="BM162" s="228" t="s">
        <v>235</v>
      </c>
    </row>
    <row r="163" spans="1:65" s="2" customFormat="1" ht="37.8" customHeight="1">
      <c r="A163" s="35"/>
      <c r="B163" s="36"/>
      <c r="C163" s="216" t="s">
        <v>186</v>
      </c>
      <c r="D163" s="216" t="s">
        <v>134</v>
      </c>
      <c r="E163" s="217" t="s">
        <v>453</v>
      </c>
      <c r="F163" s="218" t="s">
        <v>454</v>
      </c>
      <c r="G163" s="219" t="s">
        <v>137</v>
      </c>
      <c r="H163" s="220">
        <v>148.6</v>
      </c>
      <c r="I163" s="221"/>
      <c r="J163" s="222">
        <f>ROUND(I163*H163,2)</f>
        <v>0</v>
      </c>
      <c r="K163" s="223"/>
      <c r="L163" s="41"/>
      <c r="M163" s="224" t="s">
        <v>1</v>
      </c>
      <c r="N163" s="225" t="s">
        <v>38</v>
      </c>
      <c r="O163" s="88"/>
      <c r="P163" s="226">
        <f>O163*H163</f>
        <v>0</v>
      </c>
      <c r="Q163" s="226">
        <v>0</v>
      </c>
      <c r="R163" s="226">
        <f>Q163*H163</f>
        <v>0</v>
      </c>
      <c r="S163" s="226">
        <v>0</v>
      </c>
      <c r="T163" s="227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28" t="s">
        <v>138</v>
      </c>
      <c r="AT163" s="228" t="s">
        <v>134</v>
      </c>
      <c r="AU163" s="228" t="s">
        <v>83</v>
      </c>
      <c r="AY163" s="14" t="s">
        <v>132</v>
      </c>
      <c r="BE163" s="229">
        <f>IF(N163="základní",J163,0)</f>
        <v>0</v>
      </c>
      <c r="BF163" s="229">
        <f>IF(N163="snížená",J163,0)</f>
        <v>0</v>
      </c>
      <c r="BG163" s="229">
        <f>IF(N163="zákl. přenesená",J163,0)</f>
        <v>0</v>
      </c>
      <c r="BH163" s="229">
        <f>IF(N163="sníž. přenesená",J163,0)</f>
        <v>0</v>
      </c>
      <c r="BI163" s="229">
        <f>IF(N163="nulová",J163,0)</f>
        <v>0</v>
      </c>
      <c r="BJ163" s="14" t="s">
        <v>81</v>
      </c>
      <c r="BK163" s="229">
        <f>ROUND(I163*H163,2)</f>
        <v>0</v>
      </c>
      <c r="BL163" s="14" t="s">
        <v>138</v>
      </c>
      <c r="BM163" s="228" t="s">
        <v>240</v>
      </c>
    </row>
    <row r="164" spans="1:65" s="2" customFormat="1" ht="24.15" customHeight="1">
      <c r="A164" s="35"/>
      <c r="B164" s="36"/>
      <c r="C164" s="216" t="s">
        <v>241</v>
      </c>
      <c r="D164" s="216" t="s">
        <v>134</v>
      </c>
      <c r="E164" s="217" t="s">
        <v>455</v>
      </c>
      <c r="F164" s="218" t="s">
        <v>456</v>
      </c>
      <c r="G164" s="219" t="s">
        <v>137</v>
      </c>
      <c r="H164" s="220">
        <v>18.5</v>
      </c>
      <c r="I164" s="221"/>
      <c r="J164" s="222">
        <f>ROUND(I164*H164,2)</f>
        <v>0</v>
      </c>
      <c r="K164" s="223"/>
      <c r="L164" s="41"/>
      <c r="M164" s="224" t="s">
        <v>1</v>
      </c>
      <c r="N164" s="225" t="s">
        <v>38</v>
      </c>
      <c r="O164" s="88"/>
      <c r="P164" s="226">
        <f>O164*H164</f>
        <v>0</v>
      </c>
      <c r="Q164" s="226">
        <v>0</v>
      </c>
      <c r="R164" s="226">
        <f>Q164*H164</f>
        <v>0</v>
      </c>
      <c r="S164" s="226">
        <v>0</v>
      </c>
      <c r="T164" s="227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28" t="s">
        <v>138</v>
      </c>
      <c r="AT164" s="228" t="s">
        <v>134</v>
      </c>
      <c r="AU164" s="228" t="s">
        <v>83</v>
      </c>
      <c r="AY164" s="14" t="s">
        <v>132</v>
      </c>
      <c r="BE164" s="229">
        <f>IF(N164="základní",J164,0)</f>
        <v>0</v>
      </c>
      <c r="BF164" s="229">
        <f>IF(N164="snížená",J164,0)</f>
        <v>0</v>
      </c>
      <c r="BG164" s="229">
        <f>IF(N164="zákl. přenesená",J164,0)</f>
        <v>0</v>
      </c>
      <c r="BH164" s="229">
        <f>IF(N164="sníž. přenesená",J164,0)</f>
        <v>0</v>
      </c>
      <c r="BI164" s="229">
        <f>IF(N164="nulová",J164,0)</f>
        <v>0</v>
      </c>
      <c r="BJ164" s="14" t="s">
        <v>81</v>
      </c>
      <c r="BK164" s="229">
        <f>ROUND(I164*H164,2)</f>
        <v>0</v>
      </c>
      <c r="BL164" s="14" t="s">
        <v>138</v>
      </c>
      <c r="BM164" s="228" t="s">
        <v>244</v>
      </c>
    </row>
    <row r="165" spans="1:65" s="2" customFormat="1" ht="24.15" customHeight="1">
      <c r="A165" s="35"/>
      <c r="B165" s="36"/>
      <c r="C165" s="216" t="s">
        <v>190</v>
      </c>
      <c r="D165" s="216" t="s">
        <v>134</v>
      </c>
      <c r="E165" s="217" t="s">
        <v>457</v>
      </c>
      <c r="F165" s="218" t="s">
        <v>458</v>
      </c>
      <c r="G165" s="219" t="s">
        <v>137</v>
      </c>
      <c r="H165" s="220">
        <v>77.37</v>
      </c>
      <c r="I165" s="221"/>
      <c r="J165" s="222">
        <f>ROUND(I165*H165,2)</f>
        <v>0</v>
      </c>
      <c r="K165" s="223"/>
      <c r="L165" s="41"/>
      <c r="M165" s="224" t="s">
        <v>1</v>
      </c>
      <c r="N165" s="225" t="s">
        <v>38</v>
      </c>
      <c r="O165" s="88"/>
      <c r="P165" s="226">
        <f>O165*H165</f>
        <v>0</v>
      </c>
      <c r="Q165" s="226">
        <v>0</v>
      </c>
      <c r="R165" s="226">
        <f>Q165*H165</f>
        <v>0</v>
      </c>
      <c r="S165" s="226">
        <v>0</v>
      </c>
      <c r="T165" s="227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28" t="s">
        <v>138</v>
      </c>
      <c r="AT165" s="228" t="s">
        <v>134</v>
      </c>
      <c r="AU165" s="228" t="s">
        <v>83</v>
      </c>
      <c r="AY165" s="14" t="s">
        <v>132</v>
      </c>
      <c r="BE165" s="229">
        <f>IF(N165="základní",J165,0)</f>
        <v>0</v>
      </c>
      <c r="BF165" s="229">
        <f>IF(N165="snížená",J165,0)</f>
        <v>0</v>
      </c>
      <c r="BG165" s="229">
        <f>IF(N165="zákl. přenesená",J165,0)</f>
        <v>0</v>
      </c>
      <c r="BH165" s="229">
        <f>IF(N165="sníž. přenesená",J165,0)</f>
        <v>0</v>
      </c>
      <c r="BI165" s="229">
        <f>IF(N165="nulová",J165,0)</f>
        <v>0</v>
      </c>
      <c r="BJ165" s="14" t="s">
        <v>81</v>
      </c>
      <c r="BK165" s="229">
        <f>ROUND(I165*H165,2)</f>
        <v>0</v>
      </c>
      <c r="BL165" s="14" t="s">
        <v>138</v>
      </c>
      <c r="BM165" s="228" t="s">
        <v>248</v>
      </c>
    </row>
    <row r="166" spans="1:63" s="12" customFormat="1" ht="22.8" customHeight="1">
      <c r="A166" s="12"/>
      <c r="B166" s="200"/>
      <c r="C166" s="201"/>
      <c r="D166" s="202" t="s">
        <v>72</v>
      </c>
      <c r="E166" s="214" t="s">
        <v>271</v>
      </c>
      <c r="F166" s="214" t="s">
        <v>272</v>
      </c>
      <c r="G166" s="201"/>
      <c r="H166" s="201"/>
      <c r="I166" s="204"/>
      <c r="J166" s="215">
        <f>BK166</f>
        <v>0</v>
      </c>
      <c r="K166" s="201"/>
      <c r="L166" s="206"/>
      <c r="M166" s="207"/>
      <c r="N166" s="208"/>
      <c r="O166" s="208"/>
      <c r="P166" s="209">
        <f>SUM(P167:P174)</f>
        <v>0</v>
      </c>
      <c r="Q166" s="208"/>
      <c r="R166" s="209">
        <f>SUM(R167:R174)</f>
        <v>0</v>
      </c>
      <c r="S166" s="208"/>
      <c r="T166" s="210">
        <f>SUM(T167:T174)</f>
        <v>0</v>
      </c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R166" s="211" t="s">
        <v>81</v>
      </c>
      <c r="AT166" s="212" t="s">
        <v>72</v>
      </c>
      <c r="AU166" s="212" t="s">
        <v>81</v>
      </c>
      <c r="AY166" s="211" t="s">
        <v>132</v>
      </c>
      <c r="BK166" s="213">
        <f>SUM(BK167:BK174)</f>
        <v>0</v>
      </c>
    </row>
    <row r="167" spans="1:65" s="2" customFormat="1" ht="24.15" customHeight="1">
      <c r="A167" s="35"/>
      <c r="B167" s="36"/>
      <c r="C167" s="216" t="s">
        <v>249</v>
      </c>
      <c r="D167" s="216" t="s">
        <v>134</v>
      </c>
      <c r="E167" s="217" t="s">
        <v>459</v>
      </c>
      <c r="F167" s="218" t="s">
        <v>460</v>
      </c>
      <c r="G167" s="219" t="s">
        <v>170</v>
      </c>
      <c r="H167" s="220">
        <v>52.737</v>
      </c>
      <c r="I167" s="221"/>
      <c r="J167" s="222">
        <f>ROUND(I167*H167,2)</f>
        <v>0</v>
      </c>
      <c r="K167" s="223"/>
      <c r="L167" s="41"/>
      <c r="M167" s="224" t="s">
        <v>1</v>
      </c>
      <c r="N167" s="225" t="s">
        <v>38</v>
      </c>
      <c r="O167" s="88"/>
      <c r="P167" s="226">
        <f>O167*H167</f>
        <v>0</v>
      </c>
      <c r="Q167" s="226">
        <v>0</v>
      </c>
      <c r="R167" s="226">
        <f>Q167*H167</f>
        <v>0</v>
      </c>
      <c r="S167" s="226">
        <v>0</v>
      </c>
      <c r="T167" s="227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28" t="s">
        <v>138</v>
      </c>
      <c r="AT167" s="228" t="s">
        <v>134</v>
      </c>
      <c r="AU167" s="228" t="s">
        <v>83</v>
      </c>
      <c r="AY167" s="14" t="s">
        <v>132</v>
      </c>
      <c r="BE167" s="229">
        <f>IF(N167="základní",J167,0)</f>
        <v>0</v>
      </c>
      <c r="BF167" s="229">
        <f>IF(N167="snížená",J167,0)</f>
        <v>0</v>
      </c>
      <c r="BG167" s="229">
        <f>IF(N167="zákl. přenesená",J167,0)</f>
        <v>0</v>
      </c>
      <c r="BH167" s="229">
        <f>IF(N167="sníž. přenesená",J167,0)</f>
        <v>0</v>
      </c>
      <c r="BI167" s="229">
        <f>IF(N167="nulová",J167,0)</f>
        <v>0</v>
      </c>
      <c r="BJ167" s="14" t="s">
        <v>81</v>
      </c>
      <c r="BK167" s="229">
        <f>ROUND(I167*H167,2)</f>
        <v>0</v>
      </c>
      <c r="BL167" s="14" t="s">
        <v>138</v>
      </c>
      <c r="BM167" s="228" t="s">
        <v>252</v>
      </c>
    </row>
    <row r="168" spans="1:65" s="2" customFormat="1" ht="24.15" customHeight="1">
      <c r="A168" s="35"/>
      <c r="B168" s="36"/>
      <c r="C168" s="216" t="s">
        <v>193</v>
      </c>
      <c r="D168" s="216" t="s">
        <v>134</v>
      </c>
      <c r="E168" s="217" t="s">
        <v>277</v>
      </c>
      <c r="F168" s="218" t="s">
        <v>278</v>
      </c>
      <c r="G168" s="219" t="s">
        <v>170</v>
      </c>
      <c r="H168" s="220">
        <v>52.737</v>
      </c>
      <c r="I168" s="221"/>
      <c r="J168" s="222">
        <f>ROUND(I168*H168,2)</f>
        <v>0</v>
      </c>
      <c r="K168" s="223"/>
      <c r="L168" s="41"/>
      <c r="M168" s="224" t="s">
        <v>1</v>
      </c>
      <c r="N168" s="225" t="s">
        <v>38</v>
      </c>
      <c r="O168" s="88"/>
      <c r="P168" s="226">
        <f>O168*H168</f>
        <v>0</v>
      </c>
      <c r="Q168" s="226">
        <v>0</v>
      </c>
      <c r="R168" s="226">
        <f>Q168*H168</f>
        <v>0</v>
      </c>
      <c r="S168" s="226">
        <v>0</v>
      </c>
      <c r="T168" s="227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28" t="s">
        <v>138</v>
      </c>
      <c r="AT168" s="228" t="s">
        <v>134</v>
      </c>
      <c r="AU168" s="228" t="s">
        <v>83</v>
      </c>
      <c r="AY168" s="14" t="s">
        <v>132</v>
      </c>
      <c r="BE168" s="229">
        <f>IF(N168="základní",J168,0)</f>
        <v>0</v>
      </c>
      <c r="BF168" s="229">
        <f>IF(N168="snížená",J168,0)</f>
        <v>0</v>
      </c>
      <c r="BG168" s="229">
        <f>IF(N168="zákl. přenesená",J168,0)</f>
        <v>0</v>
      </c>
      <c r="BH168" s="229">
        <f>IF(N168="sníž. přenesená",J168,0)</f>
        <v>0</v>
      </c>
      <c r="BI168" s="229">
        <f>IF(N168="nulová",J168,0)</f>
        <v>0</v>
      </c>
      <c r="BJ168" s="14" t="s">
        <v>81</v>
      </c>
      <c r="BK168" s="229">
        <f>ROUND(I168*H168,2)</f>
        <v>0</v>
      </c>
      <c r="BL168" s="14" t="s">
        <v>138</v>
      </c>
      <c r="BM168" s="228" t="s">
        <v>255</v>
      </c>
    </row>
    <row r="169" spans="1:65" s="2" customFormat="1" ht="24.15" customHeight="1">
      <c r="A169" s="35"/>
      <c r="B169" s="36"/>
      <c r="C169" s="216" t="s">
        <v>257</v>
      </c>
      <c r="D169" s="216" t="s">
        <v>134</v>
      </c>
      <c r="E169" s="217" t="s">
        <v>281</v>
      </c>
      <c r="F169" s="218" t="s">
        <v>282</v>
      </c>
      <c r="G169" s="219" t="s">
        <v>170</v>
      </c>
      <c r="H169" s="220">
        <v>527.37</v>
      </c>
      <c r="I169" s="221"/>
      <c r="J169" s="222">
        <f>ROUND(I169*H169,2)</f>
        <v>0</v>
      </c>
      <c r="K169" s="223"/>
      <c r="L169" s="41"/>
      <c r="M169" s="224" t="s">
        <v>1</v>
      </c>
      <c r="N169" s="225" t="s">
        <v>38</v>
      </c>
      <c r="O169" s="88"/>
      <c r="P169" s="226">
        <f>O169*H169</f>
        <v>0</v>
      </c>
      <c r="Q169" s="226">
        <v>0</v>
      </c>
      <c r="R169" s="226">
        <f>Q169*H169</f>
        <v>0</v>
      </c>
      <c r="S169" s="226">
        <v>0</v>
      </c>
      <c r="T169" s="227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28" t="s">
        <v>138</v>
      </c>
      <c r="AT169" s="228" t="s">
        <v>134</v>
      </c>
      <c r="AU169" s="228" t="s">
        <v>83</v>
      </c>
      <c r="AY169" s="14" t="s">
        <v>132</v>
      </c>
      <c r="BE169" s="229">
        <f>IF(N169="základní",J169,0)</f>
        <v>0</v>
      </c>
      <c r="BF169" s="229">
        <f>IF(N169="snížená",J169,0)</f>
        <v>0</v>
      </c>
      <c r="BG169" s="229">
        <f>IF(N169="zákl. přenesená",J169,0)</f>
        <v>0</v>
      </c>
      <c r="BH169" s="229">
        <f>IF(N169="sníž. přenesená",J169,0)</f>
        <v>0</v>
      </c>
      <c r="BI169" s="229">
        <f>IF(N169="nulová",J169,0)</f>
        <v>0</v>
      </c>
      <c r="BJ169" s="14" t="s">
        <v>81</v>
      </c>
      <c r="BK169" s="229">
        <f>ROUND(I169*H169,2)</f>
        <v>0</v>
      </c>
      <c r="BL169" s="14" t="s">
        <v>138</v>
      </c>
      <c r="BM169" s="228" t="s">
        <v>260</v>
      </c>
    </row>
    <row r="170" spans="1:65" s="2" customFormat="1" ht="33" customHeight="1">
      <c r="A170" s="35"/>
      <c r="B170" s="36"/>
      <c r="C170" s="216" t="s">
        <v>198</v>
      </c>
      <c r="D170" s="216" t="s">
        <v>134</v>
      </c>
      <c r="E170" s="217" t="s">
        <v>461</v>
      </c>
      <c r="F170" s="218" t="s">
        <v>462</v>
      </c>
      <c r="G170" s="219" t="s">
        <v>170</v>
      </c>
      <c r="H170" s="220">
        <v>11.25</v>
      </c>
      <c r="I170" s="221"/>
      <c r="J170" s="222">
        <f>ROUND(I170*H170,2)</f>
        <v>0</v>
      </c>
      <c r="K170" s="223"/>
      <c r="L170" s="41"/>
      <c r="M170" s="224" t="s">
        <v>1</v>
      </c>
      <c r="N170" s="225" t="s">
        <v>38</v>
      </c>
      <c r="O170" s="88"/>
      <c r="P170" s="226">
        <f>O170*H170</f>
        <v>0</v>
      </c>
      <c r="Q170" s="226">
        <v>0</v>
      </c>
      <c r="R170" s="226">
        <f>Q170*H170</f>
        <v>0</v>
      </c>
      <c r="S170" s="226">
        <v>0</v>
      </c>
      <c r="T170" s="227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28" t="s">
        <v>138</v>
      </c>
      <c r="AT170" s="228" t="s">
        <v>134</v>
      </c>
      <c r="AU170" s="228" t="s">
        <v>83</v>
      </c>
      <c r="AY170" s="14" t="s">
        <v>132</v>
      </c>
      <c r="BE170" s="229">
        <f>IF(N170="základní",J170,0)</f>
        <v>0</v>
      </c>
      <c r="BF170" s="229">
        <f>IF(N170="snížená",J170,0)</f>
        <v>0</v>
      </c>
      <c r="BG170" s="229">
        <f>IF(N170="zákl. přenesená",J170,0)</f>
        <v>0</v>
      </c>
      <c r="BH170" s="229">
        <f>IF(N170="sníž. přenesená",J170,0)</f>
        <v>0</v>
      </c>
      <c r="BI170" s="229">
        <f>IF(N170="nulová",J170,0)</f>
        <v>0</v>
      </c>
      <c r="BJ170" s="14" t="s">
        <v>81</v>
      </c>
      <c r="BK170" s="229">
        <f>ROUND(I170*H170,2)</f>
        <v>0</v>
      </c>
      <c r="BL170" s="14" t="s">
        <v>138</v>
      </c>
      <c r="BM170" s="228" t="s">
        <v>263</v>
      </c>
    </row>
    <row r="171" spans="1:65" s="2" customFormat="1" ht="37.8" customHeight="1">
      <c r="A171" s="35"/>
      <c r="B171" s="36"/>
      <c r="C171" s="216" t="s">
        <v>264</v>
      </c>
      <c r="D171" s="216" t="s">
        <v>134</v>
      </c>
      <c r="E171" s="217" t="s">
        <v>463</v>
      </c>
      <c r="F171" s="218" t="s">
        <v>464</v>
      </c>
      <c r="G171" s="219" t="s">
        <v>170</v>
      </c>
      <c r="H171" s="220">
        <v>3.9</v>
      </c>
      <c r="I171" s="221"/>
      <c r="J171" s="222">
        <f>ROUND(I171*H171,2)</f>
        <v>0</v>
      </c>
      <c r="K171" s="223"/>
      <c r="L171" s="41"/>
      <c r="M171" s="224" t="s">
        <v>1</v>
      </c>
      <c r="N171" s="225" t="s">
        <v>38</v>
      </c>
      <c r="O171" s="88"/>
      <c r="P171" s="226">
        <f>O171*H171</f>
        <v>0</v>
      </c>
      <c r="Q171" s="226">
        <v>0</v>
      </c>
      <c r="R171" s="226">
        <f>Q171*H171</f>
        <v>0</v>
      </c>
      <c r="S171" s="226">
        <v>0</v>
      </c>
      <c r="T171" s="227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28" t="s">
        <v>138</v>
      </c>
      <c r="AT171" s="228" t="s">
        <v>134</v>
      </c>
      <c r="AU171" s="228" t="s">
        <v>83</v>
      </c>
      <c r="AY171" s="14" t="s">
        <v>132</v>
      </c>
      <c r="BE171" s="229">
        <f>IF(N171="základní",J171,0)</f>
        <v>0</v>
      </c>
      <c r="BF171" s="229">
        <f>IF(N171="snížená",J171,0)</f>
        <v>0</v>
      </c>
      <c r="BG171" s="229">
        <f>IF(N171="zákl. přenesená",J171,0)</f>
        <v>0</v>
      </c>
      <c r="BH171" s="229">
        <f>IF(N171="sníž. přenesená",J171,0)</f>
        <v>0</v>
      </c>
      <c r="BI171" s="229">
        <f>IF(N171="nulová",J171,0)</f>
        <v>0</v>
      </c>
      <c r="BJ171" s="14" t="s">
        <v>81</v>
      </c>
      <c r="BK171" s="229">
        <f>ROUND(I171*H171,2)</f>
        <v>0</v>
      </c>
      <c r="BL171" s="14" t="s">
        <v>138</v>
      </c>
      <c r="BM171" s="228" t="s">
        <v>267</v>
      </c>
    </row>
    <row r="172" spans="1:65" s="2" customFormat="1" ht="33" customHeight="1">
      <c r="A172" s="35"/>
      <c r="B172" s="36"/>
      <c r="C172" s="216" t="s">
        <v>202</v>
      </c>
      <c r="D172" s="216" t="s">
        <v>134</v>
      </c>
      <c r="E172" s="217" t="s">
        <v>465</v>
      </c>
      <c r="F172" s="218" t="s">
        <v>466</v>
      </c>
      <c r="G172" s="219" t="s">
        <v>170</v>
      </c>
      <c r="H172" s="220">
        <v>6.87</v>
      </c>
      <c r="I172" s="221"/>
      <c r="J172" s="222">
        <f>ROUND(I172*H172,2)</f>
        <v>0</v>
      </c>
      <c r="K172" s="223"/>
      <c r="L172" s="41"/>
      <c r="M172" s="224" t="s">
        <v>1</v>
      </c>
      <c r="N172" s="225" t="s">
        <v>38</v>
      </c>
      <c r="O172" s="88"/>
      <c r="P172" s="226">
        <f>O172*H172</f>
        <v>0</v>
      </c>
      <c r="Q172" s="226">
        <v>0</v>
      </c>
      <c r="R172" s="226">
        <f>Q172*H172</f>
        <v>0</v>
      </c>
      <c r="S172" s="226">
        <v>0</v>
      </c>
      <c r="T172" s="227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28" t="s">
        <v>138</v>
      </c>
      <c r="AT172" s="228" t="s">
        <v>134</v>
      </c>
      <c r="AU172" s="228" t="s">
        <v>83</v>
      </c>
      <c r="AY172" s="14" t="s">
        <v>132</v>
      </c>
      <c r="BE172" s="229">
        <f>IF(N172="základní",J172,0)</f>
        <v>0</v>
      </c>
      <c r="BF172" s="229">
        <f>IF(N172="snížená",J172,0)</f>
        <v>0</v>
      </c>
      <c r="BG172" s="229">
        <f>IF(N172="zákl. přenesená",J172,0)</f>
        <v>0</v>
      </c>
      <c r="BH172" s="229">
        <f>IF(N172="sníž. přenesená",J172,0)</f>
        <v>0</v>
      </c>
      <c r="BI172" s="229">
        <f>IF(N172="nulová",J172,0)</f>
        <v>0</v>
      </c>
      <c r="BJ172" s="14" t="s">
        <v>81</v>
      </c>
      <c r="BK172" s="229">
        <f>ROUND(I172*H172,2)</f>
        <v>0</v>
      </c>
      <c r="BL172" s="14" t="s">
        <v>138</v>
      </c>
      <c r="BM172" s="228" t="s">
        <v>270</v>
      </c>
    </row>
    <row r="173" spans="1:65" s="2" customFormat="1" ht="49.05" customHeight="1">
      <c r="A173" s="35"/>
      <c r="B173" s="36"/>
      <c r="C173" s="216" t="s">
        <v>273</v>
      </c>
      <c r="D173" s="216" t="s">
        <v>134</v>
      </c>
      <c r="E173" s="217" t="s">
        <v>467</v>
      </c>
      <c r="F173" s="218" t="s">
        <v>468</v>
      </c>
      <c r="G173" s="219" t="s">
        <v>170</v>
      </c>
      <c r="H173" s="220">
        <v>17.3</v>
      </c>
      <c r="I173" s="221"/>
      <c r="J173" s="222">
        <f>ROUND(I173*H173,2)</f>
        <v>0</v>
      </c>
      <c r="K173" s="223"/>
      <c r="L173" s="41"/>
      <c r="M173" s="224" t="s">
        <v>1</v>
      </c>
      <c r="N173" s="225" t="s">
        <v>38</v>
      </c>
      <c r="O173" s="88"/>
      <c r="P173" s="226">
        <f>O173*H173</f>
        <v>0</v>
      </c>
      <c r="Q173" s="226">
        <v>0</v>
      </c>
      <c r="R173" s="226">
        <f>Q173*H173</f>
        <v>0</v>
      </c>
      <c r="S173" s="226">
        <v>0</v>
      </c>
      <c r="T173" s="227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28" t="s">
        <v>138</v>
      </c>
      <c r="AT173" s="228" t="s">
        <v>134</v>
      </c>
      <c r="AU173" s="228" t="s">
        <v>83</v>
      </c>
      <c r="AY173" s="14" t="s">
        <v>132</v>
      </c>
      <c r="BE173" s="229">
        <f>IF(N173="základní",J173,0)</f>
        <v>0</v>
      </c>
      <c r="BF173" s="229">
        <f>IF(N173="snížená",J173,0)</f>
        <v>0</v>
      </c>
      <c r="BG173" s="229">
        <f>IF(N173="zákl. přenesená",J173,0)</f>
        <v>0</v>
      </c>
      <c r="BH173" s="229">
        <f>IF(N173="sníž. přenesená",J173,0)</f>
        <v>0</v>
      </c>
      <c r="BI173" s="229">
        <f>IF(N173="nulová",J173,0)</f>
        <v>0</v>
      </c>
      <c r="BJ173" s="14" t="s">
        <v>81</v>
      </c>
      <c r="BK173" s="229">
        <f>ROUND(I173*H173,2)</f>
        <v>0</v>
      </c>
      <c r="BL173" s="14" t="s">
        <v>138</v>
      </c>
      <c r="BM173" s="228" t="s">
        <v>276</v>
      </c>
    </row>
    <row r="174" spans="1:65" s="2" customFormat="1" ht="33" customHeight="1">
      <c r="A174" s="35"/>
      <c r="B174" s="36"/>
      <c r="C174" s="216" t="s">
        <v>206</v>
      </c>
      <c r="D174" s="216" t="s">
        <v>134</v>
      </c>
      <c r="E174" s="217" t="s">
        <v>469</v>
      </c>
      <c r="F174" s="218" t="s">
        <v>470</v>
      </c>
      <c r="G174" s="219" t="s">
        <v>170</v>
      </c>
      <c r="H174" s="220">
        <v>13.487</v>
      </c>
      <c r="I174" s="221"/>
      <c r="J174" s="222">
        <f>ROUND(I174*H174,2)</f>
        <v>0</v>
      </c>
      <c r="K174" s="223"/>
      <c r="L174" s="41"/>
      <c r="M174" s="224" t="s">
        <v>1</v>
      </c>
      <c r="N174" s="225" t="s">
        <v>38</v>
      </c>
      <c r="O174" s="88"/>
      <c r="P174" s="226">
        <f>O174*H174</f>
        <v>0</v>
      </c>
      <c r="Q174" s="226">
        <v>0</v>
      </c>
      <c r="R174" s="226">
        <f>Q174*H174</f>
        <v>0</v>
      </c>
      <c r="S174" s="226">
        <v>0</v>
      </c>
      <c r="T174" s="227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28" t="s">
        <v>138</v>
      </c>
      <c r="AT174" s="228" t="s">
        <v>134</v>
      </c>
      <c r="AU174" s="228" t="s">
        <v>83</v>
      </c>
      <c r="AY174" s="14" t="s">
        <v>132</v>
      </c>
      <c r="BE174" s="229">
        <f>IF(N174="základní",J174,0)</f>
        <v>0</v>
      </c>
      <c r="BF174" s="229">
        <f>IF(N174="snížená",J174,0)</f>
        <v>0</v>
      </c>
      <c r="BG174" s="229">
        <f>IF(N174="zákl. přenesená",J174,0)</f>
        <v>0</v>
      </c>
      <c r="BH174" s="229">
        <f>IF(N174="sníž. přenesená",J174,0)</f>
        <v>0</v>
      </c>
      <c r="BI174" s="229">
        <f>IF(N174="nulová",J174,0)</f>
        <v>0</v>
      </c>
      <c r="BJ174" s="14" t="s">
        <v>81</v>
      </c>
      <c r="BK174" s="229">
        <f>ROUND(I174*H174,2)</f>
        <v>0</v>
      </c>
      <c r="BL174" s="14" t="s">
        <v>138</v>
      </c>
      <c r="BM174" s="228" t="s">
        <v>279</v>
      </c>
    </row>
    <row r="175" spans="1:63" s="12" customFormat="1" ht="22.8" customHeight="1">
      <c r="A175" s="12"/>
      <c r="B175" s="200"/>
      <c r="C175" s="201"/>
      <c r="D175" s="202" t="s">
        <v>72</v>
      </c>
      <c r="E175" s="214" t="s">
        <v>287</v>
      </c>
      <c r="F175" s="214" t="s">
        <v>288</v>
      </c>
      <c r="G175" s="201"/>
      <c r="H175" s="201"/>
      <c r="I175" s="204"/>
      <c r="J175" s="215">
        <f>BK175</f>
        <v>0</v>
      </c>
      <c r="K175" s="201"/>
      <c r="L175" s="206"/>
      <c r="M175" s="207"/>
      <c r="N175" s="208"/>
      <c r="O175" s="208"/>
      <c r="P175" s="209">
        <f>P176</f>
        <v>0</v>
      </c>
      <c r="Q175" s="208"/>
      <c r="R175" s="209">
        <f>R176</f>
        <v>0</v>
      </c>
      <c r="S175" s="208"/>
      <c r="T175" s="210">
        <f>T176</f>
        <v>0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R175" s="211" t="s">
        <v>81</v>
      </c>
      <c r="AT175" s="212" t="s">
        <v>72</v>
      </c>
      <c r="AU175" s="212" t="s">
        <v>81</v>
      </c>
      <c r="AY175" s="211" t="s">
        <v>132</v>
      </c>
      <c r="BK175" s="213">
        <f>BK176</f>
        <v>0</v>
      </c>
    </row>
    <row r="176" spans="1:65" s="2" customFormat="1" ht="21.75" customHeight="1">
      <c r="A176" s="35"/>
      <c r="B176" s="36"/>
      <c r="C176" s="216" t="s">
        <v>280</v>
      </c>
      <c r="D176" s="216" t="s">
        <v>134</v>
      </c>
      <c r="E176" s="217" t="s">
        <v>290</v>
      </c>
      <c r="F176" s="218" t="s">
        <v>291</v>
      </c>
      <c r="G176" s="219" t="s">
        <v>170</v>
      </c>
      <c r="H176" s="220">
        <v>14.606</v>
      </c>
      <c r="I176" s="221"/>
      <c r="J176" s="222">
        <f>ROUND(I176*H176,2)</f>
        <v>0</v>
      </c>
      <c r="K176" s="223"/>
      <c r="L176" s="41"/>
      <c r="M176" s="224" t="s">
        <v>1</v>
      </c>
      <c r="N176" s="225" t="s">
        <v>38</v>
      </c>
      <c r="O176" s="88"/>
      <c r="P176" s="226">
        <f>O176*H176</f>
        <v>0</v>
      </c>
      <c r="Q176" s="226">
        <v>0</v>
      </c>
      <c r="R176" s="226">
        <f>Q176*H176</f>
        <v>0</v>
      </c>
      <c r="S176" s="226">
        <v>0</v>
      </c>
      <c r="T176" s="227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28" t="s">
        <v>138</v>
      </c>
      <c r="AT176" s="228" t="s">
        <v>134</v>
      </c>
      <c r="AU176" s="228" t="s">
        <v>83</v>
      </c>
      <c r="AY176" s="14" t="s">
        <v>132</v>
      </c>
      <c r="BE176" s="229">
        <f>IF(N176="základní",J176,0)</f>
        <v>0</v>
      </c>
      <c r="BF176" s="229">
        <f>IF(N176="snížená",J176,0)</f>
        <v>0</v>
      </c>
      <c r="BG176" s="229">
        <f>IF(N176="zákl. přenesená",J176,0)</f>
        <v>0</v>
      </c>
      <c r="BH176" s="229">
        <f>IF(N176="sníž. přenesená",J176,0)</f>
        <v>0</v>
      </c>
      <c r="BI176" s="229">
        <f>IF(N176="nulová",J176,0)</f>
        <v>0</v>
      </c>
      <c r="BJ176" s="14" t="s">
        <v>81</v>
      </c>
      <c r="BK176" s="229">
        <f>ROUND(I176*H176,2)</f>
        <v>0</v>
      </c>
      <c r="BL176" s="14" t="s">
        <v>138</v>
      </c>
      <c r="BM176" s="228" t="s">
        <v>283</v>
      </c>
    </row>
    <row r="177" spans="1:63" s="12" customFormat="1" ht="25.9" customHeight="1">
      <c r="A177" s="12"/>
      <c r="B177" s="200"/>
      <c r="C177" s="201"/>
      <c r="D177" s="202" t="s">
        <v>72</v>
      </c>
      <c r="E177" s="203" t="s">
        <v>293</v>
      </c>
      <c r="F177" s="203" t="s">
        <v>294</v>
      </c>
      <c r="G177" s="201"/>
      <c r="H177" s="201"/>
      <c r="I177" s="204"/>
      <c r="J177" s="205">
        <f>BK177</f>
        <v>0</v>
      </c>
      <c r="K177" s="201"/>
      <c r="L177" s="206"/>
      <c r="M177" s="207"/>
      <c r="N177" s="208"/>
      <c r="O177" s="208"/>
      <c r="P177" s="209">
        <f>P178+P182+P185+P195+P206</f>
        <v>0</v>
      </c>
      <c r="Q177" s="208"/>
      <c r="R177" s="209">
        <f>R178+R182+R185+R195+R206</f>
        <v>0</v>
      </c>
      <c r="S177" s="208"/>
      <c r="T177" s="210">
        <f>T178+T182+T185+T195+T206</f>
        <v>0</v>
      </c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R177" s="211" t="s">
        <v>83</v>
      </c>
      <c r="AT177" s="212" t="s">
        <v>72</v>
      </c>
      <c r="AU177" s="212" t="s">
        <v>73</v>
      </c>
      <c r="AY177" s="211" t="s">
        <v>132</v>
      </c>
      <c r="BK177" s="213">
        <f>BK178+BK182+BK185+BK195+BK206</f>
        <v>0</v>
      </c>
    </row>
    <row r="178" spans="1:63" s="12" customFormat="1" ht="22.8" customHeight="1">
      <c r="A178" s="12"/>
      <c r="B178" s="200"/>
      <c r="C178" s="201"/>
      <c r="D178" s="202" t="s">
        <v>72</v>
      </c>
      <c r="E178" s="214" t="s">
        <v>295</v>
      </c>
      <c r="F178" s="214" t="s">
        <v>296</v>
      </c>
      <c r="G178" s="201"/>
      <c r="H178" s="201"/>
      <c r="I178" s="204"/>
      <c r="J178" s="215">
        <f>BK178</f>
        <v>0</v>
      </c>
      <c r="K178" s="201"/>
      <c r="L178" s="206"/>
      <c r="M178" s="207"/>
      <c r="N178" s="208"/>
      <c r="O178" s="208"/>
      <c r="P178" s="209">
        <f>SUM(P179:P181)</f>
        <v>0</v>
      </c>
      <c r="Q178" s="208"/>
      <c r="R178" s="209">
        <f>SUM(R179:R181)</f>
        <v>0</v>
      </c>
      <c r="S178" s="208"/>
      <c r="T178" s="210">
        <f>SUM(T179:T181)</f>
        <v>0</v>
      </c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R178" s="211" t="s">
        <v>83</v>
      </c>
      <c r="AT178" s="212" t="s">
        <v>72</v>
      </c>
      <c r="AU178" s="212" t="s">
        <v>81</v>
      </c>
      <c r="AY178" s="211" t="s">
        <v>132</v>
      </c>
      <c r="BK178" s="213">
        <f>SUM(BK179:BK181)</f>
        <v>0</v>
      </c>
    </row>
    <row r="179" spans="1:65" s="2" customFormat="1" ht="24.15" customHeight="1">
      <c r="A179" s="35"/>
      <c r="B179" s="36"/>
      <c r="C179" s="216" t="s">
        <v>209</v>
      </c>
      <c r="D179" s="216" t="s">
        <v>134</v>
      </c>
      <c r="E179" s="217" t="s">
        <v>471</v>
      </c>
      <c r="F179" s="218" t="s">
        <v>472</v>
      </c>
      <c r="G179" s="219" t="s">
        <v>137</v>
      </c>
      <c r="H179" s="220">
        <v>77.37</v>
      </c>
      <c r="I179" s="221"/>
      <c r="J179" s="222">
        <f>ROUND(I179*H179,2)</f>
        <v>0</v>
      </c>
      <c r="K179" s="223"/>
      <c r="L179" s="41"/>
      <c r="M179" s="224" t="s">
        <v>1</v>
      </c>
      <c r="N179" s="225" t="s">
        <v>38</v>
      </c>
      <c r="O179" s="88"/>
      <c r="P179" s="226">
        <f>O179*H179</f>
        <v>0</v>
      </c>
      <c r="Q179" s="226">
        <v>0</v>
      </c>
      <c r="R179" s="226">
        <f>Q179*H179</f>
        <v>0</v>
      </c>
      <c r="S179" s="226">
        <v>0</v>
      </c>
      <c r="T179" s="227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28" t="s">
        <v>163</v>
      </c>
      <c r="AT179" s="228" t="s">
        <v>134</v>
      </c>
      <c r="AU179" s="228" t="s">
        <v>83</v>
      </c>
      <c r="AY179" s="14" t="s">
        <v>132</v>
      </c>
      <c r="BE179" s="229">
        <f>IF(N179="základní",J179,0)</f>
        <v>0</v>
      </c>
      <c r="BF179" s="229">
        <f>IF(N179="snížená",J179,0)</f>
        <v>0</v>
      </c>
      <c r="BG179" s="229">
        <f>IF(N179="zákl. přenesená",J179,0)</f>
        <v>0</v>
      </c>
      <c r="BH179" s="229">
        <f>IF(N179="sníž. přenesená",J179,0)</f>
        <v>0</v>
      </c>
      <c r="BI179" s="229">
        <f>IF(N179="nulová",J179,0)</f>
        <v>0</v>
      </c>
      <c r="BJ179" s="14" t="s">
        <v>81</v>
      </c>
      <c r="BK179" s="229">
        <f>ROUND(I179*H179,2)</f>
        <v>0</v>
      </c>
      <c r="BL179" s="14" t="s">
        <v>163</v>
      </c>
      <c r="BM179" s="228" t="s">
        <v>286</v>
      </c>
    </row>
    <row r="180" spans="1:65" s="2" customFormat="1" ht="16.5" customHeight="1">
      <c r="A180" s="35"/>
      <c r="B180" s="36"/>
      <c r="C180" s="230" t="s">
        <v>289</v>
      </c>
      <c r="D180" s="230" t="s">
        <v>187</v>
      </c>
      <c r="E180" s="231" t="s">
        <v>473</v>
      </c>
      <c r="F180" s="232" t="s">
        <v>474</v>
      </c>
      <c r="G180" s="233" t="s">
        <v>475</v>
      </c>
      <c r="H180" s="234">
        <v>162.477</v>
      </c>
      <c r="I180" s="235"/>
      <c r="J180" s="236">
        <f>ROUND(I180*H180,2)</f>
        <v>0</v>
      </c>
      <c r="K180" s="237"/>
      <c r="L180" s="238"/>
      <c r="M180" s="239" t="s">
        <v>1</v>
      </c>
      <c r="N180" s="240" t="s">
        <v>38</v>
      </c>
      <c r="O180" s="88"/>
      <c r="P180" s="226">
        <f>O180*H180</f>
        <v>0</v>
      </c>
      <c r="Q180" s="226">
        <v>0</v>
      </c>
      <c r="R180" s="226">
        <f>Q180*H180</f>
        <v>0</v>
      </c>
      <c r="S180" s="226">
        <v>0</v>
      </c>
      <c r="T180" s="227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28" t="s">
        <v>193</v>
      </c>
      <c r="AT180" s="228" t="s">
        <v>187</v>
      </c>
      <c r="AU180" s="228" t="s">
        <v>83</v>
      </c>
      <c r="AY180" s="14" t="s">
        <v>132</v>
      </c>
      <c r="BE180" s="229">
        <f>IF(N180="základní",J180,0)</f>
        <v>0</v>
      </c>
      <c r="BF180" s="229">
        <f>IF(N180="snížená",J180,0)</f>
        <v>0</v>
      </c>
      <c r="BG180" s="229">
        <f>IF(N180="zákl. přenesená",J180,0)</f>
        <v>0</v>
      </c>
      <c r="BH180" s="229">
        <f>IF(N180="sníž. přenesená",J180,0)</f>
        <v>0</v>
      </c>
      <c r="BI180" s="229">
        <f>IF(N180="nulová",J180,0)</f>
        <v>0</v>
      </c>
      <c r="BJ180" s="14" t="s">
        <v>81</v>
      </c>
      <c r="BK180" s="229">
        <f>ROUND(I180*H180,2)</f>
        <v>0</v>
      </c>
      <c r="BL180" s="14" t="s">
        <v>163</v>
      </c>
      <c r="BM180" s="228" t="s">
        <v>292</v>
      </c>
    </row>
    <row r="181" spans="1:65" s="2" customFormat="1" ht="33" customHeight="1">
      <c r="A181" s="35"/>
      <c r="B181" s="36"/>
      <c r="C181" s="216" t="s">
        <v>213</v>
      </c>
      <c r="D181" s="216" t="s">
        <v>134</v>
      </c>
      <c r="E181" s="217" t="s">
        <v>322</v>
      </c>
      <c r="F181" s="218" t="s">
        <v>323</v>
      </c>
      <c r="G181" s="219" t="s">
        <v>324</v>
      </c>
      <c r="H181" s="241"/>
      <c r="I181" s="221"/>
      <c r="J181" s="222">
        <f>ROUND(I181*H181,2)</f>
        <v>0</v>
      </c>
      <c r="K181" s="223"/>
      <c r="L181" s="41"/>
      <c r="M181" s="224" t="s">
        <v>1</v>
      </c>
      <c r="N181" s="225" t="s">
        <v>38</v>
      </c>
      <c r="O181" s="88"/>
      <c r="P181" s="226">
        <f>O181*H181</f>
        <v>0</v>
      </c>
      <c r="Q181" s="226">
        <v>0</v>
      </c>
      <c r="R181" s="226">
        <f>Q181*H181</f>
        <v>0</v>
      </c>
      <c r="S181" s="226">
        <v>0</v>
      </c>
      <c r="T181" s="227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28" t="s">
        <v>163</v>
      </c>
      <c r="AT181" s="228" t="s">
        <v>134</v>
      </c>
      <c r="AU181" s="228" t="s">
        <v>83</v>
      </c>
      <c r="AY181" s="14" t="s">
        <v>132</v>
      </c>
      <c r="BE181" s="229">
        <f>IF(N181="základní",J181,0)</f>
        <v>0</v>
      </c>
      <c r="BF181" s="229">
        <f>IF(N181="snížená",J181,0)</f>
        <v>0</v>
      </c>
      <c r="BG181" s="229">
        <f>IF(N181="zákl. přenesená",J181,0)</f>
        <v>0</v>
      </c>
      <c r="BH181" s="229">
        <f>IF(N181="sníž. přenesená",J181,0)</f>
        <v>0</v>
      </c>
      <c r="BI181" s="229">
        <f>IF(N181="nulová",J181,0)</f>
        <v>0</v>
      </c>
      <c r="BJ181" s="14" t="s">
        <v>81</v>
      </c>
      <c r="BK181" s="229">
        <f>ROUND(I181*H181,2)</f>
        <v>0</v>
      </c>
      <c r="BL181" s="14" t="s">
        <v>163</v>
      </c>
      <c r="BM181" s="228" t="s">
        <v>299</v>
      </c>
    </row>
    <row r="182" spans="1:63" s="12" customFormat="1" ht="22.8" customHeight="1">
      <c r="A182" s="12"/>
      <c r="B182" s="200"/>
      <c r="C182" s="201"/>
      <c r="D182" s="202" t="s">
        <v>72</v>
      </c>
      <c r="E182" s="214" t="s">
        <v>476</v>
      </c>
      <c r="F182" s="214" t="s">
        <v>477</v>
      </c>
      <c r="G182" s="201"/>
      <c r="H182" s="201"/>
      <c r="I182" s="204"/>
      <c r="J182" s="215">
        <f>BK182</f>
        <v>0</v>
      </c>
      <c r="K182" s="201"/>
      <c r="L182" s="206"/>
      <c r="M182" s="207"/>
      <c r="N182" s="208"/>
      <c r="O182" s="208"/>
      <c r="P182" s="209">
        <f>SUM(P183:P184)</f>
        <v>0</v>
      </c>
      <c r="Q182" s="208"/>
      <c r="R182" s="209">
        <f>SUM(R183:R184)</f>
        <v>0</v>
      </c>
      <c r="S182" s="208"/>
      <c r="T182" s="210">
        <f>SUM(T183:T184)</f>
        <v>0</v>
      </c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R182" s="211" t="s">
        <v>83</v>
      </c>
      <c r="AT182" s="212" t="s">
        <v>72</v>
      </c>
      <c r="AU182" s="212" t="s">
        <v>81</v>
      </c>
      <c r="AY182" s="211" t="s">
        <v>132</v>
      </c>
      <c r="BK182" s="213">
        <f>SUM(BK183:BK184)</f>
        <v>0</v>
      </c>
    </row>
    <row r="183" spans="1:65" s="2" customFormat="1" ht="24.15" customHeight="1">
      <c r="A183" s="35"/>
      <c r="B183" s="36"/>
      <c r="C183" s="216" t="s">
        <v>300</v>
      </c>
      <c r="D183" s="216" t="s">
        <v>134</v>
      </c>
      <c r="E183" s="217" t="s">
        <v>478</v>
      </c>
      <c r="F183" s="218" t="s">
        <v>479</v>
      </c>
      <c r="G183" s="219" t="s">
        <v>247</v>
      </c>
      <c r="H183" s="220">
        <v>9</v>
      </c>
      <c r="I183" s="221"/>
      <c r="J183" s="222">
        <f>ROUND(I183*H183,2)</f>
        <v>0</v>
      </c>
      <c r="K183" s="223"/>
      <c r="L183" s="41"/>
      <c r="M183" s="224" t="s">
        <v>1</v>
      </c>
      <c r="N183" s="225" t="s">
        <v>38</v>
      </c>
      <c r="O183" s="88"/>
      <c r="P183" s="226">
        <f>O183*H183</f>
        <v>0</v>
      </c>
      <c r="Q183" s="226">
        <v>0</v>
      </c>
      <c r="R183" s="226">
        <f>Q183*H183</f>
        <v>0</v>
      </c>
      <c r="S183" s="226">
        <v>0</v>
      </c>
      <c r="T183" s="227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28" t="s">
        <v>163</v>
      </c>
      <c r="AT183" s="228" t="s">
        <v>134</v>
      </c>
      <c r="AU183" s="228" t="s">
        <v>83</v>
      </c>
      <c r="AY183" s="14" t="s">
        <v>132</v>
      </c>
      <c r="BE183" s="229">
        <f>IF(N183="základní",J183,0)</f>
        <v>0</v>
      </c>
      <c r="BF183" s="229">
        <f>IF(N183="snížená",J183,0)</f>
        <v>0</v>
      </c>
      <c r="BG183" s="229">
        <f>IF(N183="zákl. přenesená",J183,0)</f>
        <v>0</v>
      </c>
      <c r="BH183" s="229">
        <f>IF(N183="sníž. přenesená",J183,0)</f>
        <v>0</v>
      </c>
      <c r="BI183" s="229">
        <f>IF(N183="nulová",J183,0)</f>
        <v>0</v>
      </c>
      <c r="BJ183" s="14" t="s">
        <v>81</v>
      </c>
      <c r="BK183" s="229">
        <f>ROUND(I183*H183,2)</f>
        <v>0</v>
      </c>
      <c r="BL183" s="14" t="s">
        <v>163</v>
      </c>
      <c r="BM183" s="228" t="s">
        <v>303</v>
      </c>
    </row>
    <row r="184" spans="1:65" s="2" customFormat="1" ht="24.15" customHeight="1">
      <c r="A184" s="35"/>
      <c r="B184" s="36"/>
      <c r="C184" s="216" t="s">
        <v>216</v>
      </c>
      <c r="D184" s="216" t="s">
        <v>134</v>
      </c>
      <c r="E184" s="217" t="s">
        <v>480</v>
      </c>
      <c r="F184" s="218" t="s">
        <v>481</v>
      </c>
      <c r="G184" s="219" t="s">
        <v>324</v>
      </c>
      <c r="H184" s="241"/>
      <c r="I184" s="221"/>
      <c r="J184" s="222">
        <f>ROUND(I184*H184,2)</f>
        <v>0</v>
      </c>
      <c r="K184" s="223"/>
      <c r="L184" s="41"/>
      <c r="M184" s="224" t="s">
        <v>1</v>
      </c>
      <c r="N184" s="225" t="s">
        <v>38</v>
      </c>
      <c r="O184" s="88"/>
      <c r="P184" s="226">
        <f>O184*H184</f>
        <v>0</v>
      </c>
      <c r="Q184" s="226">
        <v>0</v>
      </c>
      <c r="R184" s="226">
        <f>Q184*H184</f>
        <v>0</v>
      </c>
      <c r="S184" s="226">
        <v>0</v>
      </c>
      <c r="T184" s="227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28" t="s">
        <v>163</v>
      </c>
      <c r="AT184" s="228" t="s">
        <v>134</v>
      </c>
      <c r="AU184" s="228" t="s">
        <v>83</v>
      </c>
      <c r="AY184" s="14" t="s">
        <v>132</v>
      </c>
      <c r="BE184" s="229">
        <f>IF(N184="základní",J184,0)</f>
        <v>0</v>
      </c>
      <c r="BF184" s="229">
        <f>IF(N184="snížená",J184,0)</f>
        <v>0</v>
      </c>
      <c r="BG184" s="229">
        <f>IF(N184="zákl. přenesená",J184,0)</f>
        <v>0</v>
      </c>
      <c r="BH184" s="229">
        <f>IF(N184="sníž. přenesená",J184,0)</f>
        <v>0</v>
      </c>
      <c r="BI184" s="229">
        <f>IF(N184="nulová",J184,0)</f>
        <v>0</v>
      </c>
      <c r="BJ184" s="14" t="s">
        <v>81</v>
      </c>
      <c r="BK184" s="229">
        <f>ROUND(I184*H184,2)</f>
        <v>0</v>
      </c>
      <c r="BL184" s="14" t="s">
        <v>163</v>
      </c>
      <c r="BM184" s="228" t="s">
        <v>306</v>
      </c>
    </row>
    <row r="185" spans="1:63" s="12" customFormat="1" ht="22.8" customHeight="1">
      <c r="A185" s="12"/>
      <c r="B185" s="200"/>
      <c r="C185" s="201"/>
      <c r="D185" s="202" t="s">
        <v>72</v>
      </c>
      <c r="E185" s="214" t="s">
        <v>482</v>
      </c>
      <c r="F185" s="214" t="s">
        <v>483</v>
      </c>
      <c r="G185" s="201"/>
      <c r="H185" s="201"/>
      <c r="I185" s="204"/>
      <c r="J185" s="215">
        <f>BK185</f>
        <v>0</v>
      </c>
      <c r="K185" s="201"/>
      <c r="L185" s="206"/>
      <c r="M185" s="207"/>
      <c r="N185" s="208"/>
      <c r="O185" s="208"/>
      <c r="P185" s="209">
        <f>SUM(P186:P194)</f>
        <v>0</v>
      </c>
      <c r="Q185" s="208"/>
      <c r="R185" s="209">
        <f>SUM(R186:R194)</f>
        <v>0</v>
      </c>
      <c r="S185" s="208"/>
      <c r="T185" s="210">
        <f>SUM(T186:T194)</f>
        <v>0</v>
      </c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R185" s="211" t="s">
        <v>83</v>
      </c>
      <c r="AT185" s="212" t="s">
        <v>72</v>
      </c>
      <c r="AU185" s="212" t="s">
        <v>81</v>
      </c>
      <c r="AY185" s="211" t="s">
        <v>132</v>
      </c>
      <c r="BK185" s="213">
        <f>SUM(BK186:BK194)</f>
        <v>0</v>
      </c>
    </row>
    <row r="186" spans="1:65" s="2" customFormat="1" ht="16.5" customHeight="1">
      <c r="A186" s="35"/>
      <c r="B186" s="36"/>
      <c r="C186" s="216" t="s">
        <v>307</v>
      </c>
      <c r="D186" s="216" t="s">
        <v>134</v>
      </c>
      <c r="E186" s="217" t="s">
        <v>484</v>
      </c>
      <c r="F186" s="218" t="s">
        <v>485</v>
      </c>
      <c r="G186" s="219" t="s">
        <v>137</v>
      </c>
      <c r="H186" s="220">
        <v>77.37</v>
      </c>
      <c r="I186" s="221"/>
      <c r="J186" s="222">
        <f>ROUND(I186*H186,2)</f>
        <v>0</v>
      </c>
      <c r="K186" s="223"/>
      <c r="L186" s="41"/>
      <c r="M186" s="224" t="s">
        <v>1</v>
      </c>
      <c r="N186" s="225" t="s">
        <v>38</v>
      </c>
      <c r="O186" s="88"/>
      <c r="P186" s="226">
        <f>O186*H186</f>
        <v>0</v>
      </c>
      <c r="Q186" s="226">
        <v>0</v>
      </c>
      <c r="R186" s="226">
        <f>Q186*H186</f>
        <v>0</v>
      </c>
      <c r="S186" s="226">
        <v>0</v>
      </c>
      <c r="T186" s="227">
        <f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228" t="s">
        <v>163</v>
      </c>
      <c r="AT186" s="228" t="s">
        <v>134</v>
      </c>
      <c r="AU186" s="228" t="s">
        <v>83</v>
      </c>
      <c r="AY186" s="14" t="s">
        <v>132</v>
      </c>
      <c r="BE186" s="229">
        <f>IF(N186="základní",J186,0)</f>
        <v>0</v>
      </c>
      <c r="BF186" s="229">
        <f>IF(N186="snížená",J186,0)</f>
        <v>0</v>
      </c>
      <c r="BG186" s="229">
        <f>IF(N186="zákl. přenesená",J186,0)</f>
        <v>0</v>
      </c>
      <c r="BH186" s="229">
        <f>IF(N186="sníž. přenesená",J186,0)</f>
        <v>0</v>
      </c>
      <c r="BI186" s="229">
        <f>IF(N186="nulová",J186,0)</f>
        <v>0</v>
      </c>
      <c r="BJ186" s="14" t="s">
        <v>81</v>
      </c>
      <c r="BK186" s="229">
        <f>ROUND(I186*H186,2)</f>
        <v>0</v>
      </c>
      <c r="BL186" s="14" t="s">
        <v>163</v>
      </c>
      <c r="BM186" s="228" t="s">
        <v>310</v>
      </c>
    </row>
    <row r="187" spans="1:65" s="2" customFormat="1" ht="16.5" customHeight="1">
      <c r="A187" s="35"/>
      <c r="B187" s="36"/>
      <c r="C187" s="216" t="s">
        <v>220</v>
      </c>
      <c r="D187" s="216" t="s">
        <v>134</v>
      </c>
      <c r="E187" s="217" t="s">
        <v>486</v>
      </c>
      <c r="F187" s="218" t="s">
        <v>487</v>
      </c>
      <c r="G187" s="219" t="s">
        <v>137</v>
      </c>
      <c r="H187" s="220">
        <v>77.37</v>
      </c>
      <c r="I187" s="221"/>
      <c r="J187" s="222">
        <f>ROUND(I187*H187,2)</f>
        <v>0</v>
      </c>
      <c r="K187" s="223"/>
      <c r="L187" s="41"/>
      <c r="M187" s="224" t="s">
        <v>1</v>
      </c>
      <c r="N187" s="225" t="s">
        <v>38</v>
      </c>
      <c r="O187" s="88"/>
      <c r="P187" s="226">
        <f>O187*H187</f>
        <v>0</v>
      </c>
      <c r="Q187" s="226">
        <v>0</v>
      </c>
      <c r="R187" s="226">
        <f>Q187*H187</f>
        <v>0</v>
      </c>
      <c r="S187" s="226">
        <v>0</v>
      </c>
      <c r="T187" s="227">
        <f>S187*H187</f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228" t="s">
        <v>163</v>
      </c>
      <c r="AT187" s="228" t="s">
        <v>134</v>
      </c>
      <c r="AU187" s="228" t="s">
        <v>83</v>
      </c>
      <c r="AY187" s="14" t="s">
        <v>132</v>
      </c>
      <c r="BE187" s="229">
        <f>IF(N187="základní",J187,0)</f>
        <v>0</v>
      </c>
      <c r="BF187" s="229">
        <f>IF(N187="snížená",J187,0)</f>
        <v>0</v>
      </c>
      <c r="BG187" s="229">
        <f>IF(N187="zákl. přenesená",J187,0)</f>
        <v>0</v>
      </c>
      <c r="BH187" s="229">
        <f>IF(N187="sníž. přenesená",J187,0)</f>
        <v>0</v>
      </c>
      <c r="BI187" s="229">
        <f>IF(N187="nulová",J187,0)</f>
        <v>0</v>
      </c>
      <c r="BJ187" s="14" t="s">
        <v>81</v>
      </c>
      <c r="BK187" s="229">
        <f>ROUND(I187*H187,2)</f>
        <v>0</v>
      </c>
      <c r="BL187" s="14" t="s">
        <v>163</v>
      </c>
      <c r="BM187" s="228" t="s">
        <v>313</v>
      </c>
    </row>
    <row r="188" spans="1:65" s="2" customFormat="1" ht="24.15" customHeight="1">
      <c r="A188" s="35"/>
      <c r="B188" s="36"/>
      <c r="C188" s="216" t="s">
        <v>314</v>
      </c>
      <c r="D188" s="216" t="s">
        <v>134</v>
      </c>
      <c r="E188" s="217" t="s">
        <v>488</v>
      </c>
      <c r="F188" s="218" t="s">
        <v>489</v>
      </c>
      <c r="G188" s="219" t="s">
        <v>137</v>
      </c>
      <c r="H188" s="220">
        <v>77.37</v>
      </c>
      <c r="I188" s="221"/>
      <c r="J188" s="222">
        <f>ROUND(I188*H188,2)</f>
        <v>0</v>
      </c>
      <c r="K188" s="223"/>
      <c r="L188" s="41"/>
      <c r="M188" s="224" t="s">
        <v>1</v>
      </c>
      <c r="N188" s="225" t="s">
        <v>38</v>
      </c>
      <c r="O188" s="88"/>
      <c r="P188" s="226">
        <f>O188*H188</f>
        <v>0</v>
      </c>
      <c r="Q188" s="226">
        <v>0</v>
      </c>
      <c r="R188" s="226">
        <f>Q188*H188</f>
        <v>0</v>
      </c>
      <c r="S188" s="226">
        <v>0</v>
      </c>
      <c r="T188" s="227">
        <f>S188*H188</f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228" t="s">
        <v>163</v>
      </c>
      <c r="AT188" s="228" t="s">
        <v>134</v>
      </c>
      <c r="AU188" s="228" t="s">
        <v>83</v>
      </c>
      <c r="AY188" s="14" t="s">
        <v>132</v>
      </c>
      <c r="BE188" s="229">
        <f>IF(N188="základní",J188,0)</f>
        <v>0</v>
      </c>
      <c r="BF188" s="229">
        <f>IF(N188="snížená",J188,0)</f>
        <v>0</v>
      </c>
      <c r="BG188" s="229">
        <f>IF(N188="zákl. přenesená",J188,0)</f>
        <v>0</v>
      </c>
      <c r="BH188" s="229">
        <f>IF(N188="sníž. přenesená",J188,0)</f>
        <v>0</v>
      </c>
      <c r="BI188" s="229">
        <f>IF(N188="nulová",J188,0)</f>
        <v>0</v>
      </c>
      <c r="BJ188" s="14" t="s">
        <v>81</v>
      </c>
      <c r="BK188" s="229">
        <f>ROUND(I188*H188,2)</f>
        <v>0</v>
      </c>
      <c r="BL188" s="14" t="s">
        <v>163</v>
      </c>
      <c r="BM188" s="228" t="s">
        <v>317</v>
      </c>
    </row>
    <row r="189" spans="1:65" s="2" customFormat="1" ht="24.15" customHeight="1">
      <c r="A189" s="35"/>
      <c r="B189" s="36"/>
      <c r="C189" s="216" t="s">
        <v>223</v>
      </c>
      <c r="D189" s="216" t="s">
        <v>134</v>
      </c>
      <c r="E189" s="217" t="s">
        <v>490</v>
      </c>
      <c r="F189" s="218" t="s">
        <v>491</v>
      </c>
      <c r="G189" s="219" t="s">
        <v>148</v>
      </c>
      <c r="H189" s="220">
        <v>99.5</v>
      </c>
      <c r="I189" s="221"/>
      <c r="J189" s="222">
        <f>ROUND(I189*H189,2)</f>
        <v>0</v>
      </c>
      <c r="K189" s="223"/>
      <c r="L189" s="41"/>
      <c r="M189" s="224" t="s">
        <v>1</v>
      </c>
      <c r="N189" s="225" t="s">
        <v>38</v>
      </c>
      <c r="O189" s="88"/>
      <c r="P189" s="226">
        <f>O189*H189</f>
        <v>0</v>
      </c>
      <c r="Q189" s="226">
        <v>0</v>
      </c>
      <c r="R189" s="226">
        <f>Q189*H189</f>
        <v>0</v>
      </c>
      <c r="S189" s="226">
        <v>0</v>
      </c>
      <c r="T189" s="227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228" t="s">
        <v>163</v>
      </c>
      <c r="AT189" s="228" t="s">
        <v>134</v>
      </c>
      <c r="AU189" s="228" t="s">
        <v>83</v>
      </c>
      <c r="AY189" s="14" t="s">
        <v>132</v>
      </c>
      <c r="BE189" s="229">
        <f>IF(N189="základní",J189,0)</f>
        <v>0</v>
      </c>
      <c r="BF189" s="229">
        <f>IF(N189="snížená",J189,0)</f>
        <v>0</v>
      </c>
      <c r="BG189" s="229">
        <f>IF(N189="zákl. přenesená",J189,0)</f>
        <v>0</v>
      </c>
      <c r="BH189" s="229">
        <f>IF(N189="sníž. přenesená",J189,0)</f>
        <v>0</v>
      </c>
      <c r="BI189" s="229">
        <f>IF(N189="nulová",J189,0)</f>
        <v>0</v>
      </c>
      <c r="BJ189" s="14" t="s">
        <v>81</v>
      </c>
      <c r="BK189" s="229">
        <f>ROUND(I189*H189,2)</f>
        <v>0</v>
      </c>
      <c r="BL189" s="14" t="s">
        <v>163</v>
      </c>
      <c r="BM189" s="228" t="s">
        <v>320</v>
      </c>
    </row>
    <row r="190" spans="1:65" s="2" customFormat="1" ht="16.5" customHeight="1">
      <c r="A190" s="35"/>
      <c r="B190" s="36"/>
      <c r="C190" s="230" t="s">
        <v>321</v>
      </c>
      <c r="D190" s="230" t="s">
        <v>187</v>
      </c>
      <c r="E190" s="231" t="s">
        <v>492</v>
      </c>
      <c r="F190" s="232" t="s">
        <v>493</v>
      </c>
      <c r="G190" s="233" t="s">
        <v>247</v>
      </c>
      <c r="H190" s="234">
        <v>278</v>
      </c>
      <c r="I190" s="235"/>
      <c r="J190" s="236">
        <f>ROUND(I190*H190,2)</f>
        <v>0</v>
      </c>
      <c r="K190" s="237"/>
      <c r="L190" s="238"/>
      <c r="M190" s="239" t="s">
        <v>1</v>
      </c>
      <c r="N190" s="240" t="s">
        <v>38</v>
      </c>
      <c r="O190" s="88"/>
      <c r="P190" s="226">
        <f>O190*H190</f>
        <v>0</v>
      </c>
      <c r="Q190" s="226">
        <v>0</v>
      </c>
      <c r="R190" s="226">
        <f>Q190*H190</f>
        <v>0</v>
      </c>
      <c r="S190" s="226">
        <v>0</v>
      </c>
      <c r="T190" s="227">
        <f>S190*H190</f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228" t="s">
        <v>193</v>
      </c>
      <c r="AT190" s="228" t="s">
        <v>187</v>
      </c>
      <c r="AU190" s="228" t="s">
        <v>83</v>
      </c>
      <c r="AY190" s="14" t="s">
        <v>132</v>
      </c>
      <c r="BE190" s="229">
        <f>IF(N190="základní",J190,0)</f>
        <v>0</v>
      </c>
      <c r="BF190" s="229">
        <f>IF(N190="snížená",J190,0)</f>
        <v>0</v>
      </c>
      <c r="BG190" s="229">
        <f>IF(N190="zákl. přenesená",J190,0)</f>
        <v>0</v>
      </c>
      <c r="BH190" s="229">
        <f>IF(N190="sníž. přenesená",J190,0)</f>
        <v>0</v>
      </c>
      <c r="BI190" s="229">
        <f>IF(N190="nulová",J190,0)</f>
        <v>0</v>
      </c>
      <c r="BJ190" s="14" t="s">
        <v>81</v>
      </c>
      <c r="BK190" s="229">
        <f>ROUND(I190*H190,2)</f>
        <v>0</v>
      </c>
      <c r="BL190" s="14" t="s">
        <v>163</v>
      </c>
      <c r="BM190" s="228" t="s">
        <v>325</v>
      </c>
    </row>
    <row r="191" spans="1:65" s="2" customFormat="1" ht="24.15" customHeight="1">
      <c r="A191" s="35"/>
      <c r="B191" s="36"/>
      <c r="C191" s="216" t="s">
        <v>228</v>
      </c>
      <c r="D191" s="216" t="s">
        <v>134</v>
      </c>
      <c r="E191" s="217" t="s">
        <v>494</v>
      </c>
      <c r="F191" s="218" t="s">
        <v>495</v>
      </c>
      <c r="G191" s="219" t="s">
        <v>137</v>
      </c>
      <c r="H191" s="220">
        <v>77.37</v>
      </c>
      <c r="I191" s="221"/>
      <c r="J191" s="222">
        <f>ROUND(I191*H191,2)</f>
        <v>0</v>
      </c>
      <c r="K191" s="223"/>
      <c r="L191" s="41"/>
      <c r="M191" s="224" t="s">
        <v>1</v>
      </c>
      <c r="N191" s="225" t="s">
        <v>38</v>
      </c>
      <c r="O191" s="88"/>
      <c r="P191" s="226">
        <f>O191*H191</f>
        <v>0</v>
      </c>
      <c r="Q191" s="226">
        <v>0</v>
      </c>
      <c r="R191" s="226">
        <f>Q191*H191</f>
        <v>0</v>
      </c>
      <c r="S191" s="226">
        <v>0</v>
      </c>
      <c r="T191" s="227">
        <f>S191*H191</f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228" t="s">
        <v>163</v>
      </c>
      <c r="AT191" s="228" t="s">
        <v>134</v>
      </c>
      <c r="AU191" s="228" t="s">
        <v>83</v>
      </c>
      <c r="AY191" s="14" t="s">
        <v>132</v>
      </c>
      <c r="BE191" s="229">
        <f>IF(N191="základní",J191,0)</f>
        <v>0</v>
      </c>
      <c r="BF191" s="229">
        <f>IF(N191="snížená",J191,0)</f>
        <v>0</v>
      </c>
      <c r="BG191" s="229">
        <f>IF(N191="zákl. přenesená",J191,0)</f>
        <v>0</v>
      </c>
      <c r="BH191" s="229">
        <f>IF(N191="sníž. přenesená",J191,0)</f>
        <v>0</v>
      </c>
      <c r="BI191" s="229">
        <f>IF(N191="nulová",J191,0)</f>
        <v>0</v>
      </c>
      <c r="BJ191" s="14" t="s">
        <v>81</v>
      </c>
      <c r="BK191" s="229">
        <f>ROUND(I191*H191,2)</f>
        <v>0</v>
      </c>
      <c r="BL191" s="14" t="s">
        <v>163</v>
      </c>
      <c r="BM191" s="228" t="s">
        <v>330</v>
      </c>
    </row>
    <row r="192" spans="1:65" s="2" customFormat="1" ht="24.15" customHeight="1">
      <c r="A192" s="35"/>
      <c r="B192" s="36"/>
      <c r="C192" s="230" t="s">
        <v>331</v>
      </c>
      <c r="D192" s="230" t="s">
        <v>187</v>
      </c>
      <c r="E192" s="231" t="s">
        <v>496</v>
      </c>
      <c r="F192" s="232" t="s">
        <v>497</v>
      </c>
      <c r="G192" s="233" t="s">
        <v>137</v>
      </c>
      <c r="H192" s="234">
        <v>85.107</v>
      </c>
      <c r="I192" s="235"/>
      <c r="J192" s="236">
        <f>ROUND(I192*H192,2)</f>
        <v>0</v>
      </c>
      <c r="K192" s="237"/>
      <c r="L192" s="238"/>
      <c r="M192" s="239" t="s">
        <v>1</v>
      </c>
      <c r="N192" s="240" t="s">
        <v>38</v>
      </c>
      <c r="O192" s="88"/>
      <c r="P192" s="226">
        <f>O192*H192</f>
        <v>0</v>
      </c>
      <c r="Q192" s="226">
        <v>0</v>
      </c>
      <c r="R192" s="226">
        <f>Q192*H192</f>
        <v>0</v>
      </c>
      <c r="S192" s="226">
        <v>0</v>
      </c>
      <c r="T192" s="227">
        <f>S192*H192</f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228" t="s">
        <v>193</v>
      </c>
      <c r="AT192" s="228" t="s">
        <v>187</v>
      </c>
      <c r="AU192" s="228" t="s">
        <v>83</v>
      </c>
      <c r="AY192" s="14" t="s">
        <v>132</v>
      </c>
      <c r="BE192" s="229">
        <f>IF(N192="základní",J192,0)</f>
        <v>0</v>
      </c>
      <c r="BF192" s="229">
        <f>IF(N192="snížená",J192,0)</f>
        <v>0</v>
      </c>
      <c r="BG192" s="229">
        <f>IF(N192="zákl. přenesená",J192,0)</f>
        <v>0</v>
      </c>
      <c r="BH192" s="229">
        <f>IF(N192="sníž. přenesená",J192,0)</f>
        <v>0</v>
      </c>
      <c r="BI192" s="229">
        <f>IF(N192="nulová",J192,0)</f>
        <v>0</v>
      </c>
      <c r="BJ192" s="14" t="s">
        <v>81</v>
      </c>
      <c r="BK192" s="229">
        <f>ROUND(I192*H192,2)</f>
        <v>0</v>
      </c>
      <c r="BL192" s="14" t="s">
        <v>163</v>
      </c>
      <c r="BM192" s="228" t="s">
        <v>334</v>
      </c>
    </row>
    <row r="193" spans="1:65" s="2" customFormat="1" ht="24.15" customHeight="1">
      <c r="A193" s="35"/>
      <c r="B193" s="36"/>
      <c r="C193" s="216" t="s">
        <v>231</v>
      </c>
      <c r="D193" s="216" t="s">
        <v>134</v>
      </c>
      <c r="E193" s="217" t="s">
        <v>498</v>
      </c>
      <c r="F193" s="218" t="s">
        <v>499</v>
      </c>
      <c r="G193" s="219" t="s">
        <v>137</v>
      </c>
      <c r="H193" s="220">
        <v>77.37</v>
      </c>
      <c r="I193" s="221"/>
      <c r="J193" s="222">
        <f>ROUND(I193*H193,2)</f>
        <v>0</v>
      </c>
      <c r="K193" s="223"/>
      <c r="L193" s="41"/>
      <c r="M193" s="224" t="s">
        <v>1</v>
      </c>
      <c r="N193" s="225" t="s">
        <v>38</v>
      </c>
      <c r="O193" s="88"/>
      <c r="P193" s="226">
        <f>O193*H193</f>
        <v>0</v>
      </c>
      <c r="Q193" s="226">
        <v>0</v>
      </c>
      <c r="R193" s="226">
        <f>Q193*H193</f>
        <v>0</v>
      </c>
      <c r="S193" s="226">
        <v>0</v>
      </c>
      <c r="T193" s="227">
        <f>S193*H193</f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228" t="s">
        <v>163</v>
      </c>
      <c r="AT193" s="228" t="s">
        <v>134</v>
      </c>
      <c r="AU193" s="228" t="s">
        <v>83</v>
      </c>
      <c r="AY193" s="14" t="s">
        <v>132</v>
      </c>
      <c r="BE193" s="229">
        <f>IF(N193="základní",J193,0)</f>
        <v>0</v>
      </c>
      <c r="BF193" s="229">
        <f>IF(N193="snížená",J193,0)</f>
        <v>0</v>
      </c>
      <c r="BG193" s="229">
        <f>IF(N193="zákl. přenesená",J193,0)</f>
        <v>0</v>
      </c>
      <c r="BH193" s="229">
        <f>IF(N193="sníž. přenesená",J193,0)</f>
        <v>0</v>
      </c>
      <c r="BI193" s="229">
        <f>IF(N193="nulová",J193,0)</f>
        <v>0</v>
      </c>
      <c r="BJ193" s="14" t="s">
        <v>81</v>
      </c>
      <c r="BK193" s="229">
        <f>ROUND(I193*H193,2)</f>
        <v>0</v>
      </c>
      <c r="BL193" s="14" t="s">
        <v>163</v>
      </c>
      <c r="BM193" s="228" t="s">
        <v>339</v>
      </c>
    </row>
    <row r="194" spans="1:65" s="2" customFormat="1" ht="24.15" customHeight="1">
      <c r="A194" s="35"/>
      <c r="B194" s="36"/>
      <c r="C194" s="216" t="s">
        <v>340</v>
      </c>
      <c r="D194" s="216" t="s">
        <v>134</v>
      </c>
      <c r="E194" s="217" t="s">
        <v>500</v>
      </c>
      <c r="F194" s="218" t="s">
        <v>501</v>
      </c>
      <c r="G194" s="219" t="s">
        <v>324</v>
      </c>
      <c r="H194" s="241"/>
      <c r="I194" s="221"/>
      <c r="J194" s="222">
        <f>ROUND(I194*H194,2)</f>
        <v>0</v>
      </c>
      <c r="K194" s="223"/>
      <c r="L194" s="41"/>
      <c r="M194" s="224" t="s">
        <v>1</v>
      </c>
      <c r="N194" s="225" t="s">
        <v>38</v>
      </c>
      <c r="O194" s="88"/>
      <c r="P194" s="226">
        <f>O194*H194</f>
        <v>0</v>
      </c>
      <c r="Q194" s="226">
        <v>0</v>
      </c>
      <c r="R194" s="226">
        <f>Q194*H194</f>
        <v>0</v>
      </c>
      <c r="S194" s="226">
        <v>0</v>
      </c>
      <c r="T194" s="227">
        <f>S194*H194</f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228" t="s">
        <v>163</v>
      </c>
      <c r="AT194" s="228" t="s">
        <v>134</v>
      </c>
      <c r="AU194" s="228" t="s">
        <v>83</v>
      </c>
      <c r="AY194" s="14" t="s">
        <v>132</v>
      </c>
      <c r="BE194" s="229">
        <f>IF(N194="základní",J194,0)</f>
        <v>0</v>
      </c>
      <c r="BF194" s="229">
        <f>IF(N194="snížená",J194,0)</f>
        <v>0</v>
      </c>
      <c r="BG194" s="229">
        <f>IF(N194="zákl. přenesená",J194,0)</f>
        <v>0</v>
      </c>
      <c r="BH194" s="229">
        <f>IF(N194="sníž. přenesená",J194,0)</f>
        <v>0</v>
      </c>
      <c r="BI194" s="229">
        <f>IF(N194="nulová",J194,0)</f>
        <v>0</v>
      </c>
      <c r="BJ194" s="14" t="s">
        <v>81</v>
      </c>
      <c r="BK194" s="229">
        <f>ROUND(I194*H194,2)</f>
        <v>0</v>
      </c>
      <c r="BL194" s="14" t="s">
        <v>163</v>
      </c>
      <c r="BM194" s="228" t="s">
        <v>343</v>
      </c>
    </row>
    <row r="195" spans="1:63" s="12" customFormat="1" ht="22.8" customHeight="1">
      <c r="A195" s="12"/>
      <c r="B195" s="200"/>
      <c r="C195" s="201"/>
      <c r="D195" s="202" t="s">
        <v>72</v>
      </c>
      <c r="E195" s="214" t="s">
        <v>502</v>
      </c>
      <c r="F195" s="214" t="s">
        <v>503</v>
      </c>
      <c r="G195" s="201"/>
      <c r="H195" s="201"/>
      <c r="I195" s="204"/>
      <c r="J195" s="215">
        <f>BK195</f>
        <v>0</v>
      </c>
      <c r="K195" s="201"/>
      <c r="L195" s="206"/>
      <c r="M195" s="207"/>
      <c r="N195" s="208"/>
      <c r="O195" s="208"/>
      <c r="P195" s="209">
        <f>SUM(P196:P205)</f>
        <v>0</v>
      </c>
      <c r="Q195" s="208"/>
      <c r="R195" s="209">
        <f>SUM(R196:R205)</f>
        <v>0</v>
      </c>
      <c r="S195" s="208"/>
      <c r="T195" s="210">
        <f>SUM(T196:T205)</f>
        <v>0</v>
      </c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R195" s="211" t="s">
        <v>83</v>
      </c>
      <c r="AT195" s="212" t="s">
        <v>72</v>
      </c>
      <c r="AU195" s="212" t="s">
        <v>81</v>
      </c>
      <c r="AY195" s="211" t="s">
        <v>132</v>
      </c>
      <c r="BK195" s="213">
        <f>SUM(BK196:BK205)</f>
        <v>0</v>
      </c>
    </row>
    <row r="196" spans="1:65" s="2" customFormat="1" ht="16.5" customHeight="1">
      <c r="A196" s="35"/>
      <c r="B196" s="36"/>
      <c r="C196" s="216" t="s">
        <v>235</v>
      </c>
      <c r="D196" s="216" t="s">
        <v>134</v>
      </c>
      <c r="E196" s="217" t="s">
        <v>504</v>
      </c>
      <c r="F196" s="218" t="s">
        <v>505</v>
      </c>
      <c r="G196" s="219" t="s">
        <v>137</v>
      </c>
      <c r="H196" s="220">
        <v>18.5</v>
      </c>
      <c r="I196" s="221"/>
      <c r="J196" s="222">
        <f>ROUND(I196*H196,2)</f>
        <v>0</v>
      </c>
      <c r="K196" s="223"/>
      <c r="L196" s="41"/>
      <c r="M196" s="224" t="s">
        <v>1</v>
      </c>
      <c r="N196" s="225" t="s">
        <v>38</v>
      </c>
      <c r="O196" s="88"/>
      <c r="P196" s="226">
        <f>O196*H196</f>
        <v>0</v>
      </c>
      <c r="Q196" s="226">
        <v>0</v>
      </c>
      <c r="R196" s="226">
        <f>Q196*H196</f>
        <v>0</v>
      </c>
      <c r="S196" s="226">
        <v>0</v>
      </c>
      <c r="T196" s="227">
        <f>S196*H196</f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228" t="s">
        <v>163</v>
      </c>
      <c r="AT196" s="228" t="s">
        <v>134</v>
      </c>
      <c r="AU196" s="228" t="s">
        <v>83</v>
      </c>
      <c r="AY196" s="14" t="s">
        <v>132</v>
      </c>
      <c r="BE196" s="229">
        <f>IF(N196="základní",J196,0)</f>
        <v>0</v>
      </c>
      <c r="BF196" s="229">
        <f>IF(N196="snížená",J196,0)</f>
        <v>0</v>
      </c>
      <c r="BG196" s="229">
        <f>IF(N196="zákl. přenesená",J196,0)</f>
        <v>0</v>
      </c>
      <c r="BH196" s="229">
        <f>IF(N196="sníž. přenesená",J196,0)</f>
        <v>0</v>
      </c>
      <c r="BI196" s="229">
        <f>IF(N196="nulová",J196,0)</f>
        <v>0</v>
      </c>
      <c r="BJ196" s="14" t="s">
        <v>81</v>
      </c>
      <c r="BK196" s="229">
        <f>ROUND(I196*H196,2)</f>
        <v>0</v>
      </c>
      <c r="BL196" s="14" t="s">
        <v>163</v>
      </c>
      <c r="BM196" s="228" t="s">
        <v>346</v>
      </c>
    </row>
    <row r="197" spans="1:65" s="2" customFormat="1" ht="16.5" customHeight="1">
      <c r="A197" s="35"/>
      <c r="B197" s="36"/>
      <c r="C197" s="216" t="s">
        <v>347</v>
      </c>
      <c r="D197" s="216" t="s">
        <v>134</v>
      </c>
      <c r="E197" s="217" t="s">
        <v>506</v>
      </c>
      <c r="F197" s="218" t="s">
        <v>507</v>
      </c>
      <c r="G197" s="219" t="s">
        <v>137</v>
      </c>
      <c r="H197" s="220">
        <v>18.5</v>
      </c>
      <c r="I197" s="221"/>
      <c r="J197" s="222">
        <f>ROUND(I197*H197,2)</f>
        <v>0</v>
      </c>
      <c r="K197" s="223"/>
      <c r="L197" s="41"/>
      <c r="M197" s="224" t="s">
        <v>1</v>
      </c>
      <c r="N197" s="225" t="s">
        <v>38</v>
      </c>
      <c r="O197" s="88"/>
      <c r="P197" s="226">
        <f>O197*H197</f>
        <v>0</v>
      </c>
      <c r="Q197" s="226">
        <v>0</v>
      </c>
      <c r="R197" s="226">
        <f>Q197*H197</f>
        <v>0</v>
      </c>
      <c r="S197" s="226">
        <v>0</v>
      </c>
      <c r="T197" s="227">
        <f>S197*H197</f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228" t="s">
        <v>163</v>
      </c>
      <c r="AT197" s="228" t="s">
        <v>134</v>
      </c>
      <c r="AU197" s="228" t="s">
        <v>83</v>
      </c>
      <c r="AY197" s="14" t="s">
        <v>132</v>
      </c>
      <c r="BE197" s="229">
        <f>IF(N197="základní",J197,0)</f>
        <v>0</v>
      </c>
      <c r="BF197" s="229">
        <f>IF(N197="snížená",J197,0)</f>
        <v>0</v>
      </c>
      <c r="BG197" s="229">
        <f>IF(N197="zákl. přenesená",J197,0)</f>
        <v>0</v>
      </c>
      <c r="BH197" s="229">
        <f>IF(N197="sníž. přenesená",J197,0)</f>
        <v>0</v>
      </c>
      <c r="BI197" s="229">
        <f>IF(N197="nulová",J197,0)</f>
        <v>0</v>
      </c>
      <c r="BJ197" s="14" t="s">
        <v>81</v>
      </c>
      <c r="BK197" s="229">
        <f>ROUND(I197*H197,2)</f>
        <v>0</v>
      </c>
      <c r="BL197" s="14" t="s">
        <v>163</v>
      </c>
      <c r="BM197" s="228" t="s">
        <v>350</v>
      </c>
    </row>
    <row r="198" spans="1:65" s="2" customFormat="1" ht="24.15" customHeight="1">
      <c r="A198" s="35"/>
      <c r="B198" s="36"/>
      <c r="C198" s="216" t="s">
        <v>240</v>
      </c>
      <c r="D198" s="216" t="s">
        <v>134</v>
      </c>
      <c r="E198" s="217" t="s">
        <v>508</v>
      </c>
      <c r="F198" s="218" t="s">
        <v>509</v>
      </c>
      <c r="G198" s="219" t="s">
        <v>137</v>
      </c>
      <c r="H198" s="220">
        <v>8</v>
      </c>
      <c r="I198" s="221"/>
      <c r="J198" s="222">
        <f>ROUND(I198*H198,2)</f>
        <v>0</v>
      </c>
      <c r="K198" s="223"/>
      <c r="L198" s="41"/>
      <c r="M198" s="224" t="s">
        <v>1</v>
      </c>
      <c r="N198" s="225" t="s">
        <v>38</v>
      </c>
      <c r="O198" s="88"/>
      <c r="P198" s="226">
        <f>O198*H198</f>
        <v>0</v>
      </c>
      <c r="Q198" s="226">
        <v>0</v>
      </c>
      <c r="R198" s="226">
        <f>Q198*H198</f>
        <v>0</v>
      </c>
      <c r="S198" s="226">
        <v>0</v>
      </c>
      <c r="T198" s="227">
        <f>S198*H198</f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228" t="s">
        <v>163</v>
      </c>
      <c r="AT198" s="228" t="s">
        <v>134</v>
      </c>
      <c r="AU198" s="228" t="s">
        <v>83</v>
      </c>
      <c r="AY198" s="14" t="s">
        <v>132</v>
      </c>
      <c r="BE198" s="229">
        <f>IF(N198="základní",J198,0)</f>
        <v>0</v>
      </c>
      <c r="BF198" s="229">
        <f>IF(N198="snížená",J198,0)</f>
        <v>0</v>
      </c>
      <c r="BG198" s="229">
        <f>IF(N198="zákl. přenesená",J198,0)</f>
        <v>0</v>
      </c>
      <c r="BH198" s="229">
        <f>IF(N198="sníž. přenesená",J198,0)</f>
        <v>0</v>
      </c>
      <c r="BI198" s="229">
        <f>IF(N198="nulová",J198,0)</f>
        <v>0</v>
      </c>
      <c r="BJ198" s="14" t="s">
        <v>81</v>
      </c>
      <c r="BK198" s="229">
        <f>ROUND(I198*H198,2)</f>
        <v>0</v>
      </c>
      <c r="BL198" s="14" t="s">
        <v>163</v>
      </c>
      <c r="BM198" s="228" t="s">
        <v>356</v>
      </c>
    </row>
    <row r="199" spans="1:65" s="2" customFormat="1" ht="16.5" customHeight="1">
      <c r="A199" s="35"/>
      <c r="B199" s="36"/>
      <c r="C199" s="216" t="s">
        <v>361</v>
      </c>
      <c r="D199" s="216" t="s">
        <v>134</v>
      </c>
      <c r="E199" s="217" t="s">
        <v>510</v>
      </c>
      <c r="F199" s="218" t="s">
        <v>511</v>
      </c>
      <c r="G199" s="219" t="s">
        <v>137</v>
      </c>
      <c r="H199" s="220">
        <v>18.5</v>
      </c>
      <c r="I199" s="221"/>
      <c r="J199" s="222">
        <f>ROUND(I199*H199,2)</f>
        <v>0</v>
      </c>
      <c r="K199" s="223"/>
      <c r="L199" s="41"/>
      <c r="M199" s="224" t="s">
        <v>1</v>
      </c>
      <c r="N199" s="225" t="s">
        <v>38</v>
      </c>
      <c r="O199" s="88"/>
      <c r="P199" s="226">
        <f>O199*H199</f>
        <v>0</v>
      </c>
      <c r="Q199" s="226">
        <v>0</v>
      </c>
      <c r="R199" s="226">
        <f>Q199*H199</f>
        <v>0</v>
      </c>
      <c r="S199" s="226">
        <v>0</v>
      </c>
      <c r="T199" s="227">
        <f>S199*H199</f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228" t="s">
        <v>163</v>
      </c>
      <c r="AT199" s="228" t="s">
        <v>134</v>
      </c>
      <c r="AU199" s="228" t="s">
        <v>83</v>
      </c>
      <c r="AY199" s="14" t="s">
        <v>132</v>
      </c>
      <c r="BE199" s="229">
        <f>IF(N199="základní",J199,0)</f>
        <v>0</v>
      </c>
      <c r="BF199" s="229">
        <f>IF(N199="snížená",J199,0)</f>
        <v>0</v>
      </c>
      <c r="BG199" s="229">
        <f>IF(N199="zákl. přenesená",J199,0)</f>
        <v>0</v>
      </c>
      <c r="BH199" s="229">
        <f>IF(N199="sníž. přenesená",J199,0)</f>
        <v>0</v>
      </c>
      <c r="BI199" s="229">
        <f>IF(N199="nulová",J199,0)</f>
        <v>0</v>
      </c>
      <c r="BJ199" s="14" t="s">
        <v>81</v>
      </c>
      <c r="BK199" s="229">
        <f>ROUND(I199*H199,2)</f>
        <v>0</v>
      </c>
      <c r="BL199" s="14" t="s">
        <v>163</v>
      </c>
      <c r="BM199" s="228" t="s">
        <v>364</v>
      </c>
    </row>
    <row r="200" spans="1:65" s="2" customFormat="1" ht="24.15" customHeight="1">
      <c r="A200" s="35"/>
      <c r="B200" s="36"/>
      <c r="C200" s="216" t="s">
        <v>244</v>
      </c>
      <c r="D200" s="216" t="s">
        <v>134</v>
      </c>
      <c r="E200" s="217" t="s">
        <v>512</v>
      </c>
      <c r="F200" s="218" t="s">
        <v>513</v>
      </c>
      <c r="G200" s="219" t="s">
        <v>137</v>
      </c>
      <c r="H200" s="220">
        <v>37</v>
      </c>
      <c r="I200" s="221"/>
      <c r="J200" s="222">
        <f>ROUND(I200*H200,2)</f>
        <v>0</v>
      </c>
      <c r="K200" s="223"/>
      <c r="L200" s="41"/>
      <c r="M200" s="224" t="s">
        <v>1</v>
      </c>
      <c r="N200" s="225" t="s">
        <v>38</v>
      </c>
      <c r="O200" s="88"/>
      <c r="P200" s="226">
        <f>O200*H200</f>
        <v>0</v>
      </c>
      <c r="Q200" s="226">
        <v>0</v>
      </c>
      <c r="R200" s="226">
        <f>Q200*H200</f>
        <v>0</v>
      </c>
      <c r="S200" s="226">
        <v>0</v>
      </c>
      <c r="T200" s="227">
        <f>S200*H200</f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228" t="s">
        <v>163</v>
      </c>
      <c r="AT200" s="228" t="s">
        <v>134</v>
      </c>
      <c r="AU200" s="228" t="s">
        <v>83</v>
      </c>
      <c r="AY200" s="14" t="s">
        <v>132</v>
      </c>
      <c r="BE200" s="229">
        <f>IF(N200="základní",J200,0)</f>
        <v>0</v>
      </c>
      <c r="BF200" s="229">
        <f>IF(N200="snížená",J200,0)</f>
        <v>0</v>
      </c>
      <c r="BG200" s="229">
        <f>IF(N200="zákl. přenesená",J200,0)</f>
        <v>0</v>
      </c>
      <c r="BH200" s="229">
        <f>IF(N200="sníž. přenesená",J200,0)</f>
        <v>0</v>
      </c>
      <c r="BI200" s="229">
        <f>IF(N200="nulová",J200,0)</f>
        <v>0</v>
      </c>
      <c r="BJ200" s="14" t="s">
        <v>81</v>
      </c>
      <c r="BK200" s="229">
        <f>ROUND(I200*H200,2)</f>
        <v>0</v>
      </c>
      <c r="BL200" s="14" t="s">
        <v>163</v>
      </c>
      <c r="BM200" s="228" t="s">
        <v>369</v>
      </c>
    </row>
    <row r="201" spans="1:65" s="2" customFormat="1" ht="33" customHeight="1">
      <c r="A201" s="35"/>
      <c r="B201" s="36"/>
      <c r="C201" s="216" t="s">
        <v>370</v>
      </c>
      <c r="D201" s="216" t="s">
        <v>134</v>
      </c>
      <c r="E201" s="217" t="s">
        <v>514</v>
      </c>
      <c r="F201" s="218" t="s">
        <v>515</v>
      </c>
      <c r="G201" s="219" t="s">
        <v>137</v>
      </c>
      <c r="H201" s="220">
        <v>18.5</v>
      </c>
      <c r="I201" s="221"/>
      <c r="J201" s="222">
        <f>ROUND(I201*H201,2)</f>
        <v>0</v>
      </c>
      <c r="K201" s="223"/>
      <c r="L201" s="41"/>
      <c r="M201" s="224" t="s">
        <v>1</v>
      </c>
      <c r="N201" s="225" t="s">
        <v>38</v>
      </c>
      <c r="O201" s="88"/>
      <c r="P201" s="226">
        <f>O201*H201</f>
        <v>0</v>
      </c>
      <c r="Q201" s="226">
        <v>0</v>
      </c>
      <c r="R201" s="226">
        <f>Q201*H201</f>
        <v>0</v>
      </c>
      <c r="S201" s="226">
        <v>0</v>
      </c>
      <c r="T201" s="227">
        <f>S201*H201</f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228" t="s">
        <v>163</v>
      </c>
      <c r="AT201" s="228" t="s">
        <v>134</v>
      </c>
      <c r="AU201" s="228" t="s">
        <v>83</v>
      </c>
      <c r="AY201" s="14" t="s">
        <v>132</v>
      </c>
      <c r="BE201" s="229">
        <f>IF(N201="základní",J201,0)</f>
        <v>0</v>
      </c>
      <c r="BF201" s="229">
        <f>IF(N201="snížená",J201,0)</f>
        <v>0</v>
      </c>
      <c r="BG201" s="229">
        <f>IF(N201="zákl. přenesená",J201,0)</f>
        <v>0</v>
      </c>
      <c r="BH201" s="229">
        <f>IF(N201="sníž. přenesená",J201,0)</f>
        <v>0</v>
      </c>
      <c r="BI201" s="229">
        <f>IF(N201="nulová",J201,0)</f>
        <v>0</v>
      </c>
      <c r="BJ201" s="14" t="s">
        <v>81</v>
      </c>
      <c r="BK201" s="229">
        <f>ROUND(I201*H201,2)</f>
        <v>0</v>
      </c>
      <c r="BL201" s="14" t="s">
        <v>163</v>
      </c>
      <c r="BM201" s="228" t="s">
        <v>373</v>
      </c>
    </row>
    <row r="202" spans="1:65" s="2" customFormat="1" ht="24.15" customHeight="1">
      <c r="A202" s="35"/>
      <c r="B202" s="36"/>
      <c r="C202" s="230" t="s">
        <v>248</v>
      </c>
      <c r="D202" s="230" t="s">
        <v>187</v>
      </c>
      <c r="E202" s="231" t="s">
        <v>516</v>
      </c>
      <c r="F202" s="232" t="s">
        <v>517</v>
      </c>
      <c r="G202" s="233" t="s">
        <v>137</v>
      </c>
      <c r="H202" s="234">
        <v>18.5</v>
      </c>
      <c r="I202" s="235"/>
      <c r="J202" s="236">
        <f>ROUND(I202*H202,2)</f>
        <v>0</v>
      </c>
      <c r="K202" s="237"/>
      <c r="L202" s="238"/>
      <c r="M202" s="239" t="s">
        <v>1</v>
      </c>
      <c r="N202" s="240" t="s">
        <v>38</v>
      </c>
      <c r="O202" s="88"/>
      <c r="P202" s="226">
        <f>O202*H202</f>
        <v>0</v>
      </c>
      <c r="Q202" s="226">
        <v>0</v>
      </c>
      <c r="R202" s="226">
        <f>Q202*H202</f>
        <v>0</v>
      </c>
      <c r="S202" s="226">
        <v>0</v>
      </c>
      <c r="T202" s="227">
        <f>S202*H202</f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228" t="s">
        <v>193</v>
      </c>
      <c r="AT202" s="228" t="s">
        <v>187</v>
      </c>
      <c r="AU202" s="228" t="s">
        <v>83</v>
      </c>
      <c r="AY202" s="14" t="s">
        <v>132</v>
      </c>
      <c r="BE202" s="229">
        <f>IF(N202="základní",J202,0)</f>
        <v>0</v>
      </c>
      <c r="BF202" s="229">
        <f>IF(N202="snížená",J202,0)</f>
        <v>0</v>
      </c>
      <c r="BG202" s="229">
        <f>IF(N202="zákl. přenesená",J202,0)</f>
        <v>0</v>
      </c>
      <c r="BH202" s="229">
        <f>IF(N202="sníž. přenesená",J202,0)</f>
        <v>0</v>
      </c>
      <c r="BI202" s="229">
        <f>IF(N202="nulová",J202,0)</f>
        <v>0</v>
      </c>
      <c r="BJ202" s="14" t="s">
        <v>81</v>
      </c>
      <c r="BK202" s="229">
        <f>ROUND(I202*H202,2)</f>
        <v>0</v>
      </c>
      <c r="BL202" s="14" t="s">
        <v>163</v>
      </c>
      <c r="BM202" s="228" t="s">
        <v>377</v>
      </c>
    </row>
    <row r="203" spans="1:65" s="2" customFormat="1" ht="21.75" customHeight="1">
      <c r="A203" s="35"/>
      <c r="B203" s="36"/>
      <c r="C203" s="216" t="s">
        <v>380</v>
      </c>
      <c r="D203" s="216" t="s">
        <v>134</v>
      </c>
      <c r="E203" s="217" t="s">
        <v>518</v>
      </c>
      <c r="F203" s="218" t="s">
        <v>519</v>
      </c>
      <c r="G203" s="219" t="s">
        <v>148</v>
      </c>
      <c r="H203" s="220">
        <v>10</v>
      </c>
      <c r="I203" s="221"/>
      <c r="J203" s="222">
        <f>ROUND(I203*H203,2)</f>
        <v>0</v>
      </c>
      <c r="K203" s="223"/>
      <c r="L203" s="41"/>
      <c r="M203" s="224" t="s">
        <v>1</v>
      </c>
      <c r="N203" s="225" t="s">
        <v>38</v>
      </c>
      <c r="O203" s="88"/>
      <c r="P203" s="226">
        <f>O203*H203</f>
        <v>0</v>
      </c>
      <c r="Q203" s="226">
        <v>0</v>
      </c>
      <c r="R203" s="226">
        <f>Q203*H203</f>
        <v>0</v>
      </c>
      <c r="S203" s="226">
        <v>0</v>
      </c>
      <c r="T203" s="227">
        <f>S203*H203</f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228" t="s">
        <v>163</v>
      </c>
      <c r="AT203" s="228" t="s">
        <v>134</v>
      </c>
      <c r="AU203" s="228" t="s">
        <v>83</v>
      </c>
      <c r="AY203" s="14" t="s">
        <v>132</v>
      </c>
      <c r="BE203" s="229">
        <f>IF(N203="základní",J203,0)</f>
        <v>0</v>
      </c>
      <c r="BF203" s="229">
        <f>IF(N203="snížená",J203,0)</f>
        <v>0</v>
      </c>
      <c r="BG203" s="229">
        <f>IF(N203="zákl. přenesená",J203,0)</f>
        <v>0</v>
      </c>
      <c r="BH203" s="229">
        <f>IF(N203="sníž. přenesená",J203,0)</f>
        <v>0</v>
      </c>
      <c r="BI203" s="229">
        <f>IF(N203="nulová",J203,0)</f>
        <v>0</v>
      </c>
      <c r="BJ203" s="14" t="s">
        <v>81</v>
      </c>
      <c r="BK203" s="229">
        <f>ROUND(I203*H203,2)</f>
        <v>0</v>
      </c>
      <c r="BL203" s="14" t="s">
        <v>163</v>
      </c>
      <c r="BM203" s="228" t="s">
        <v>384</v>
      </c>
    </row>
    <row r="204" spans="1:65" s="2" customFormat="1" ht="24.15" customHeight="1">
      <c r="A204" s="35"/>
      <c r="B204" s="36"/>
      <c r="C204" s="216" t="s">
        <v>252</v>
      </c>
      <c r="D204" s="216" t="s">
        <v>134</v>
      </c>
      <c r="E204" s="217" t="s">
        <v>520</v>
      </c>
      <c r="F204" s="218" t="s">
        <v>521</v>
      </c>
      <c r="G204" s="219" t="s">
        <v>137</v>
      </c>
      <c r="H204" s="220">
        <v>18.5</v>
      </c>
      <c r="I204" s="221"/>
      <c r="J204" s="222">
        <f>ROUND(I204*H204,2)</f>
        <v>0</v>
      </c>
      <c r="K204" s="223"/>
      <c r="L204" s="41"/>
      <c r="M204" s="224" t="s">
        <v>1</v>
      </c>
      <c r="N204" s="225" t="s">
        <v>38</v>
      </c>
      <c r="O204" s="88"/>
      <c r="P204" s="226">
        <f>O204*H204</f>
        <v>0</v>
      </c>
      <c r="Q204" s="226">
        <v>0</v>
      </c>
      <c r="R204" s="226">
        <f>Q204*H204</f>
        <v>0</v>
      </c>
      <c r="S204" s="226">
        <v>0</v>
      </c>
      <c r="T204" s="227">
        <f>S204*H204</f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228" t="s">
        <v>163</v>
      </c>
      <c r="AT204" s="228" t="s">
        <v>134</v>
      </c>
      <c r="AU204" s="228" t="s">
        <v>83</v>
      </c>
      <c r="AY204" s="14" t="s">
        <v>132</v>
      </c>
      <c r="BE204" s="229">
        <f>IF(N204="základní",J204,0)</f>
        <v>0</v>
      </c>
      <c r="BF204" s="229">
        <f>IF(N204="snížená",J204,0)</f>
        <v>0</v>
      </c>
      <c r="BG204" s="229">
        <f>IF(N204="zákl. přenesená",J204,0)</f>
        <v>0</v>
      </c>
      <c r="BH204" s="229">
        <f>IF(N204="sníž. přenesená",J204,0)</f>
        <v>0</v>
      </c>
      <c r="BI204" s="229">
        <f>IF(N204="nulová",J204,0)</f>
        <v>0</v>
      </c>
      <c r="BJ204" s="14" t="s">
        <v>81</v>
      </c>
      <c r="BK204" s="229">
        <f>ROUND(I204*H204,2)</f>
        <v>0</v>
      </c>
      <c r="BL204" s="14" t="s">
        <v>163</v>
      </c>
      <c r="BM204" s="228" t="s">
        <v>389</v>
      </c>
    </row>
    <row r="205" spans="1:65" s="2" customFormat="1" ht="24.15" customHeight="1">
      <c r="A205" s="35"/>
      <c r="B205" s="36"/>
      <c r="C205" s="216" t="s">
        <v>390</v>
      </c>
      <c r="D205" s="216" t="s">
        <v>134</v>
      </c>
      <c r="E205" s="217" t="s">
        <v>522</v>
      </c>
      <c r="F205" s="218" t="s">
        <v>523</v>
      </c>
      <c r="G205" s="219" t="s">
        <v>324</v>
      </c>
      <c r="H205" s="241"/>
      <c r="I205" s="221"/>
      <c r="J205" s="222">
        <f>ROUND(I205*H205,2)</f>
        <v>0</v>
      </c>
      <c r="K205" s="223"/>
      <c r="L205" s="41"/>
      <c r="M205" s="224" t="s">
        <v>1</v>
      </c>
      <c r="N205" s="225" t="s">
        <v>38</v>
      </c>
      <c r="O205" s="88"/>
      <c r="P205" s="226">
        <f>O205*H205</f>
        <v>0</v>
      </c>
      <c r="Q205" s="226">
        <v>0</v>
      </c>
      <c r="R205" s="226">
        <f>Q205*H205</f>
        <v>0</v>
      </c>
      <c r="S205" s="226">
        <v>0</v>
      </c>
      <c r="T205" s="227">
        <f>S205*H205</f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228" t="s">
        <v>163</v>
      </c>
      <c r="AT205" s="228" t="s">
        <v>134</v>
      </c>
      <c r="AU205" s="228" t="s">
        <v>83</v>
      </c>
      <c r="AY205" s="14" t="s">
        <v>132</v>
      </c>
      <c r="BE205" s="229">
        <f>IF(N205="základní",J205,0)</f>
        <v>0</v>
      </c>
      <c r="BF205" s="229">
        <f>IF(N205="snížená",J205,0)</f>
        <v>0</v>
      </c>
      <c r="BG205" s="229">
        <f>IF(N205="zákl. přenesená",J205,0)</f>
        <v>0</v>
      </c>
      <c r="BH205" s="229">
        <f>IF(N205="sníž. přenesená",J205,0)</f>
        <v>0</v>
      </c>
      <c r="BI205" s="229">
        <f>IF(N205="nulová",J205,0)</f>
        <v>0</v>
      </c>
      <c r="BJ205" s="14" t="s">
        <v>81</v>
      </c>
      <c r="BK205" s="229">
        <f>ROUND(I205*H205,2)</f>
        <v>0</v>
      </c>
      <c r="BL205" s="14" t="s">
        <v>163</v>
      </c>
      <c r="BM205" s="228" t="s">
        <v>393</v>
      </c>
    </row>
    <row r="206" spans="1:63" s="12" customFormat="1" ht="22.8" customHeight="1">
      <c r="A206" s="12"/>
      <c r="B206" s="200"/>
      <c r="C206" s="201"/>
      <c r="D206" s="202" t="s">
        <v>72</v>
      </c>
      <c r="E206" s="214" t="s">
        <v>524</v>
      </c>
      <c r="F206" s="214" t="s">
        <v>525</v>
      </c>
      <c r="G206" s="201"/>
      <c r="H206" s="201"/>
      <c r="I206" s="204"/>
      <c r="J206" s="215">
        <f>BK206</f>
        <v>0</v>
      </c>
      <c r="K206" s="201"/>
      <c r="L206" s="206"/>
      <c r="M206" s="207"/>
      <c r="N206" s="208"/>
      <c r="O206" s="208"/>
      <c r="P206" s="209">
        <f>SUM(P207:P216)</f>
        <v>0</v>
      </c>
      <c r="Q206" s="208"/>
      <c r="R206" s="209">
        <f>SUM(R207:R216)</f>
        <v>0</v>
      </c>
      <c r="S206" s="208"/>
      <c r="T206" s="210">
        <f>SUM(T207:T216)</f>
        <v>0</v>
      </c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R206" s="211" t="s">
        <v>83</v>
      </c>
      <c r="AT206" s="212" t="s">
        <v>72</v>
      </c>
      <c r="AU206" s="212" t="s">
        <v>81</v>
      </c>
      <c r="AY206" s="211" t="s">
        <v>132</v>
      </c>
      <c r="BK206" s="213">
        <f>SUM(BK207:BK216)</f>
        <v>0</v>
      </c>
    </row>
    <row r="207" spans="1:65" s="2" customFormat="1" ht="24.15" customHeight="1">
      <c r="A207" s="35"/>
      <c r="B207" s="36"/>
      <c r="C207" s="216" t="s">
        <v>255</v>
      </c>
      <c r="D207" s="216" t="s">
        <v>134</v>
      </c>
      <c r="E207" s="217" t="s">
        <v>526</v>
      </c>
      <c r="F207" s="218" t="s">
        <v>527</v>
      </c>
      <c r="G207" s="219" t="s">
        <v>137</v>
      </c>
      <c r="H207" s="220">
        <v>258.97</v>
      </c>
      <c r="I207" s="221"/>
      <c r="J207" s="222">
        <f>ROUND(I207*H207,2)</f>
        <v>0</v>
      </c>
      <c r="K207" s="223"/>
      <c r="L207" s="41"/>
      <c r="M207" s="224" t="s">
        <v>1</v>
      </c>
      <c r="N207" s="225" t="s">
        <v>38</v>
      </c>
      <c r="O207" s="88"/>
      <c r="P207" s="226">
        <f>O207*H207</f>
        <v>0</v>
      </c>
      <c r="Q207" s="226">
        <v>0</v>
      </c>
      <c r="R207" s="226">
        <f>Q207*H207</f>
        <v>0</v>
      </c>
      <c r="S207" s="226">
        <v>0</v>
      </c>
      <c r="T207" s="227">
        <f>S207*H207</f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228" t="s">
        <v>163</v>
      </c>
      <c r="AT207" s="228" t="s">
        <v>134</v>
      </c>
      <c r="AU207" s="228" t="s">
        <v>83</v>
      </c>
      <c r="AY207" s="14" t="s">
        <v>132</v>
      </c>
      <c r="BE207" s="229">
        <f>IF(N207="základní",J207,0)</f>
        <v>0</v>
      </c>
      <c r="BF207" s="229">
        <f>IF(N207="snížená",J207,0)</f>
        <v>0</v>
      </c>
      <c r="BG207" s="229">
        <f>IF(N207="zákl. přenesená",J207,0)</f>
        <v>0</v>
      </c>
      <c r="BH207" s="229">
        <f>IF(N207="sníž. přenesená",J207,0)</f>
        <v>0</v>
      </c>
      <c r="BI207" s="229">
        <f>IF(N207="nulová",J207,0)</f>
        <v>0</v>
      </c>
      <c r="BJ207" s="14" t="s">
        <v>81</v>
      </c>
      <c r="BK207" s="229">
        <f>ROUND(I207*H207,2)</f>
        <v>0</v>
      </c>
      <c r="BL207" s="14" t="s">
        <v>163</v>
      </c>
      <c r="BM207" s="228" t="s">
        <v>528</v>
      </c>
    </row>
    <row r="208" spans="1:65" s="2" customFormat="1" ht="24.15" customHeight="1">
      <c r="A208" s="35"/>
      <c r="B208" s="36"/>
      <c r="C208" s="216" t="s">
        <v>529</v>
      </c>
      <c r="D208" s="216" t="s">
        <v>134</v>
      </c>
      <c r="E208" s="217" t="s">
        <v>530</v>
      </c>
      <c r="F208" s="218" t="s">
        <v>531</v>
      </c>
      <c r="G208" s="219" t="s">
        <v>137</v>
      </c>
      <c r="H208" s="220">
        <v>24.9</v>
      </c>
      <c r="I208" s="221"/>
      <c r="J208" s="222">
        <f>ROUND(I208*H208,2)</f>
        <v>0</v>
      </c>
      <c r="K208" s="223"/>
      <c r="L208" s="41"/>
      <c r="M208" s="224" t="s">
        <v>1</v>
      </c>
      <c r="N208" s="225" t="s">
        <v>38</v>
      </c>
      <c r="O208" s="88"/>
      <c r="P208" s="226">
        <f>O208*H208</f>
        <v>0</v>
      </c>
      <c r="Q208" s="226">
        <v>0</v>
      </c>
      <c r="R208" s="226">
        <f>Q208*H208</f>
        <v>0</v>
      </c>
      <c r="S208" s="226">
        <v>0</v>
      </c>
      <c r="T208" s="227">
        <f>S208*H208</f>
        <v>0</v>
      </c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R208" s="228" t="s">
        <v>163</v>
      </c>
      <c r="AT208" s="228" t="s">
        <v>134</v>
      </c>
      <c r="AU208" s="228" t="s">
        <v>83</v>
      </c>
      <c r="AY208" s="14" t="s">
        <v>132</v>
      </c>
      <c r="BE208" s="229">
        <f>IF(N208="základní",J208,0)</f>
        <v>0</v>
      </c>
      <c r="BF208" s="229">
        <f>IF(N208="snížená",J208,0)</f>
        <v>0</v>
      </c>
      <c r="BG208" s="229">
        <f>IF(N208="zákl. přenesená",J208,0)</f>
        <v>0</v>
      </c>
      <c r="BH208" s="229">
        <f>IF(N208="sníž. přenesená",J208,0)</f>
        <v>0</v>
      </c>
      <c r="BI208" s="229">
        <f>IF(N208="nulová",J208,0)</f>
        <v>0</v>
      </c>
      <c r="BJ208" s="14" t="s">
        <v>81</v>
      </c>
      <c r="BK208" s="229">
        <f>ROUND(I208*H208,2)</f>
        <v>0</v>
      </c>
      <c r="BL208" s="14" t="s">
        <v>163</v>
      </c>
      <c r="BM208" s="228" t="s">
        <v>532</v>
      </c>
    </row>
    <row r="209" spans="1:65" s="2" customFormat="1" ht="24.15" customHeight="1">
      <c r="A209" s="35"/>
      <c r="B209" s="36"/>
      <c r="C209" s="216" t="s">
        <v>260</v>
      </c>
      <c r="D209" s="216" t="s">
        <v>134</v>
      </c>
      <c r="E209" s="217" t="s">
        <v>533</v>
      </c>
      <c r="F209" s="218" t="s">
        <v>534</v>
      </c>
      <c r="G209" s="219" t="s">
        <v>137</v>
      </c>
      <c r="H209" s="220">
        <v>20</v>
      </c>
      <c r="I209" s="221"/>
      <c r="J209" s="222">
        <f>ROUND(I209*H209,2)</f>
        <v>0</v>
      </c>
      <c r="K209" s="223"/>
      <c r="L209" s="41"/>
      <c r="M209" s="224" t="s">
        <v>1</v>
      </c>
      <c r="N209" s="225" t="s">
        <v>38</v>
      </c>
      <c r="O209" s="88"/>
      <c r="P209" s="226">
        <f>O209*H209</f>
        <v>0</v>
      </c>
      <c r="Q209" s="226">
        <v>0</v>
      </c>
      <c r="R209" s="226">
        <f>Q209*H209</f>
        <v>0</v>
      </c>
      <c r="S209" s="226">
        <v>0</v>
      </c>
      <c r="T209" s="227">
        <f>S209*H209</f>
        <v>0</v>
      </c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R209" s="228" t="s">
        <v>163</v>
      </c>
      <c r="AT209" s="228" t="s">
        <v>134</v>
      </c>
      <c r="AU209" s="228" t="s">
        <v>83</v>
      </c>
      <c r="AY209" s="14" t="s">
        <v>132</v>
      </c>
      <c r="BE209" s="229">
        <f>IF(N209="základní",J209,0)</f>
        <v>0</v>
      </c>
      <c r="BF209" s="229">
        <f>IF(N209="snížená",J209,0)</f>
        <v>0</v>
      </c>
      <c r="BG209" s="229">
        <f>IF(N209="zákl. přenesená",J209,0)</f>
        <v>0</v>
      </c>
      <c r="BH209" s="229">
        <f>IF(N209="sníž. přenesená",J209,0)</f>
        <v>0</v>
      </c>
      <c r="BI209" s="229">
        <f>IF(N209="nulová",J209,0)</f>
        <v>0</v>
      </c>
      <c r="BJ209" s="14" t="s">
        <v>81</v>
      </c>
      <c r="BK209" s="229">
        <f>ROUND(I209*H209,2)</f>
        <v>0</v>
      </c>
      <c r="BL209" s="14" t="s">
        <v>163</v>
      </c>
      <c r="BM209" s="228" t="s">
        <v>535</v>
      </c>
    </row>
    <row r="210" spans="1:65" s="2" customFormat="1" ht="24.15" customHeight="1">
      <c r="A210" s="35"/>
      <c r="B210" s="36"/>
      <c r="C210" s="216" t="s">
        <v>536</v>
      </c>
      <c r="D210" s="216" t="s">
        <v>134</v>
      </c>
      <c r="E210" s="217" t="s">
        <v>537</v>
      </c>
      <c r="F210" s="218" t="s">
        <v>538</v>
      </c>
      <c r="G210" s="219" t="s">
        <v>148</v>
      </c>
      <c r="H210" s="220">
        <v>99.5</v>
      </c>
      <c r="I210" s="221"/>
      <c r="J210" s="222">
        <f>ROUND(I210*H210,2)</f>
        <v>0</v>
      </c>
      <c r="K210" s="223"/>
      <c r="L210" s="41"/>
      <c r="M210" s="224" t="s">
        <v>1</v>
      </c>
      <c r="N210" s="225" t="s">
        <v>38</v>
      </c>
      <c r="O210" s="88"/>
      <c r="P210" s="226">
        <f>O210*H210</f>
        <v>0</v>
      </c>
      <c r="Q210" s="226">
        <v>0</v>
      </c>
      <c r="R210" s="226">
        <f>Q210*H210</f>
        <v>0</v>
      </c>
      <c r="S210" s="226">
        <v>0</v>
      </c>
      <c r="T210" s="227">
        <f>S210*H210</f>
        <v>0</v>
      </c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R210" s="228" t="s">
        <v>163</v>
      </c>
      <c r="AT210" s="228" t="s">
        <v>134</v>
      </c>
      <c r="AU210" s="228" t="s">
        <v>83</v>
      </c>
      <c r="AY210" s="14" t="s">
        <v>132</v>
      </c>
      <c r="BE210" s="229">
        <f>IF(N210="základní",J210,0)</f>
        <v>0</v>
      </c>
      <c r="BF210" s="229">
        <f>IF(N210="snížená",J210,0)</f>
        <v>0</v>
      </c>
      <c r="BG210" s="229">
        <f>IF(N210="zákl. přenesená",J210,0)</f>
        <v>0</v>
      </c>
      <c r="BH210" s="229">
        <f>IF(N210="sníž. přenesená",J210,0)</f>
        <v>0</v>
      </c>
      <c r="BI210" s="229">
        <f>IF(N210="nulová",J210,0)</f>
        <v>0</v>
      </c>
      <c r="BJ210" s="14" t="s">
        <v>81</v>
      </c>
      <c r="BK210" s="229">
        <f>ROUND(I210*H210,2)</f>
        <v>0</v>
      </c>
      <c r="BL210" s="14" t="s">
        <v>163</v>
      </c>
      <c r="BM210" s="228" t="s">
        <v>539</v>
      </c>
    </row>
    <row r="211" spans="1:65" s="2" customFormat="1" ht="16.5" customHeight="1">
      <c r="A211" s="35"/>
      <c r="B211" s="36"/>
      <c r="C211" s="216" t="s">
        <v>263</v>
      </c>
      <c r="D211" s="216" t="s">
        <v>134</v>
      </c>
      <c r="E211" s="217" t="s">
        <v>540</v>
      </c>
      <c r="F211" s="218" t="s">
        <v>541</v>
      </c>
      <c r="G211" s="219" t="s">
        <v>137</v>
      </c>
      <c r="H211" s="220">
        <v>77.37</v>
      </c>
      <c r="I211" s="221"/>
      <c r="J211" s="222">
        <f>ROUND(I211*H211,2)</f>
        <v>0</v>
      </c>
      <c r="K211" s="223"/>
      <c r="L211" s="41"/>
      <c r="M211" s="224" t="s">
        <v>1</v>
      </c>
      <c r="N211" s="225" t="s">
        <v>38</v>
      </c>
      <c r="O211" s="88"/>
      <c r="P211" s="226">
        <f>O211*H211</f>
        <v>0</v>
      </c>
      <c r="Q211" s="226">
        <v>0</v>
      </c>
      <c r="R211" s="226">
        <f>Q211*H211</f>
        <v>0</v>
      </c>
      <c r="S211" s="226">
        <v>0</v>
      </c>
      <c r="T211" s="227">
        <f>S211*H211</f>
        <v>0</v>
      </c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R211" s="228" t="s">
        <v>163</v>
      </c>
      <c r="AT211" s="228" t="s">
        <v>134</v>
      </c>
      <c r="AU211" s="228" t="s">
        <v>83</v>
      </c>
      <c r="AY211" s="14" t="s">
        <v>132</v>
      </c>
      <c r="BE211" s="229">
        <f>IF(N211="základní",J211,0)</f>
        <v>0</v>
      </c>
      <c r="BF211" s="229">
        <f>IF(N211="snížená",J211,0)</f>
        <v>0</v>
      </c>
      <c r="BG211" s="229">
        <f>IF(N211="zákl. přenesená",J211,0)</f>
        <v>0</v>
      </c>
      <c r="BH211" s="229">
        <f>IF(N211="sníž. přenesená",J211,0)</f>
        <v>0</v>
      </c>
      <c r="BI211" s="229">
        <f>IF(N211="nulová",J211,0)</f>
        <v>0</v>
      </c>
      <c r="BJ211" s="14" t="s">
        <v>81</v>
      </c>
      <c r="BK211" s="229">
        <f>ROUND(I211*H211,2)</f>
        <v>0</v>
      </c>
      <c r="BL211" s="14" t="s">
        <v>163</v>
      </c>
      <c r="BM211" s="228" t="s">
        <v>542</v>
      </c>
    </row>
    <row r="212" spans="1:65" s="2" customFormat="1" ht="24.15" customHeight="1">
      <c r="A212" s="35"/>
      <c r="B212" s="36"/>
      <c r="C212" s="230" t="s">
        <v>543</v>
      </c>
      <c r="D212" s="230" t="s">
        <v>187</v>
      </c>
      <c r="E212" s="231" t="s">
        <v>544</v>
      </c>
      <c r="F212" s="232" t="s">
        <v>545</v>
      </c>
      <c r="G212" s="233" t="s">
        <v>247</v>
      </c>
      <c r="H212" s="234">
        <v>77.37</v>
      </c>
      <c r="I212" s="235"/>
      <c r="J212" s="236">
        <f>ROUND(I212*H212,2)</f>
        <v>0</v>
      </c>
      <c r="K212" s="237"/>
      <c r="L212" s="238"/>
      <c r="M212" s="239" t="s">
        <v>1</v>
      </c>
      <c r="N212" s="240" t="s">
        <v>38</v>
      </c>
      <c r="O212" s="88"/>
      <c r="P212" s="226">
        <f>O212*H212</f>
        <v>0</v>
      </c>
      <c r="Q212" s="226">
        <v>0</v>
      </c>
      <c r="R212" s="226">
        <f>Q212*H212</f>
        <v>0</v>
      </c>
      <c r="S212" s="226">
        <v>0</v>
      </c>
      <c r="T212" s="227">
        <f>S212*H212</f>
        <v>0</v>
      </c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228" t="s">
        <v>193</v>
      </c>
      <c r="AT212" s="228" t="s">
        <v>187</v>
      </c>
      <c r="AU212" s="228" t="s">
        <v>83</v>
      </c>
      <c r="AY212" s="14" t="s">
        <v>132</v>
      </c>
      <c r="BE212" s="229">
        <f>IF(N212="základní",J212,0)</f>
        <v>0</v>
      </c>
      <c r="BF212" s="229">
        <f>IF(N212="snížená",J212,0)</f>
        <v>0</v>
      </c>
      <c r="BG212" s="229">
        <f>IF(N212="zákl. přenesená",J212,0)</f>
        <v>0</v>
      </c>
      <c r="BH212" s="229">
        <f>IF(N212="sníž. přenesená",J212,0)</f>
        <v>0</v>
      </c>
      <c r="BI212" s="229">
        <f>IF(N212="nulová",J212,0)</f>
        <v>0</v>
      </c>
      <c r="BJ212" s="14" t="s">
        <v>81</v>
      </c>
      <c r="BK212" s="229">
        <f>ROUND(I212*H212,2)</f>
        <v>0</v>
      </c>
      <c r="BL212" s="14" t="s">
        <v>163</v>
      </c>
      <c r="BM212" s="228" t="s">
        <v>546</v>
      </c>
    </row>
    <row r="213" spans="1:65" s="2" customFormat="1" ht="24.15" customHeight="1">
      <c r="A213" s="35"/>
      <c r="B213" s="36"/>
      <c r="C213" s="230" t="s">
        <v>267</v>
      </c>
      <c r="D213" s="230" t="s">
        <v>187</v>
      </c>
      <c r="E213" s="231" t="s">
        <v>547</v>
      </c>
      <c r="F213" s="232" t="s">
        <v>548</v>
      </c>
      <c r="G213" s="233" t="s">
        <v>148</v>
      </c>
      <c r="H213" s="234">
        <v>100</v>
      </c>
      <c r="I213" s="235"/>
      <c r="J213" s="236">
        <f>ROUND(I213*H213,2)</f>
        <v>0</v>
      </c>
      <c r="K213" s="237"/>
      <c r="L213" s="238"/>
      <c r="M213" s="239" t="s">
        <v>1</v>
      </c>
      <c r="N213" s="240" t="s">
        <v>38</v>
      </c>
      <c r="O213" s="88"/>
      <c r="P213" s="226">
        <f>O213*H213</f>
        <v>0</v>
      </c>
      <c r="Q213" s="226">
        <v>0</v>
      </c>
      <c r="R213" s="226">
        <f>Q213*H213</f>
        <v>0</v>
      </c>
      <c r="S213" s="226">
        <v>0</v>
      </c>
      <c r="T213" s="227">
        <f>S213*H213</f>
        <v>0</v>
      </c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R213" s="228" t="s">
        <v>193</v>
      </c>
      <c r="AT213" s="228" t="s">
        <v>187</v>
      </c>
      <c r="AU213" s="228" t="s">
        <v>83</v>
      </c>
      <c r="AY213" s="14" t="s">
        <v>132</v>
      </c>
      <c r="BE213" s="229">
        <f>IF(N213="základní",J213,0)</f>
        <v>0</v>
      </c>
      <c r="BF213" s="229">
        <f>IF(N213="snížená",J213,0)</f>
        <v>0</v>
      </c>
      <c r="BG213" s="229">
        <f>IF(N213="zákl. přenesená",J213,0)</f>
        <v>0</v>
      </c>
      <c r="BH213" s="229">
        <f>IF(N213="sníž. přenesená",J213,0)</f>
        <v>0</v>
      </c>
      <c r="BI213" s="229">
        <f>IF(N213="nulová",J213,0)</f>
        <v>0</v>
      </c>
      <c r="BJ213" s="14" t="s">
        <v>81</v>
      </c>
      <c r="BK213" s="229">
        <f>ROUND(I213*H213,2)</f>
        <v>0</v>
      </c>
      <c r="BL213" s="14" t="s">
        <v>163</v>
      </c>
      <c r="BM213" s="228" t="s">
        <v>549</v>
      </c>
    </row>
    <row r="214" spans="1:65" s="2" customFormat="1" ht="24.15" customHeight="1">
      <c r="A214" s="35"/>
      <c r="B214" s="36"/>
      <c r="C214" s="230" t="s">
        <v>550</v>
      </c>
      <c r="D214" s="230" t="s">
        <v>187</v>
      </c>
      <c r="E214" s="231" t="s">
        <v>551</v>
      </c>
      <c r="F214" s="232" t="s">
        <v>552</v>
      </c>
      <c r="G214" s="233" t="s">
        <v>148</v>
      </c>
      <c r="H214" s="234">
        <v>25</v>
      </c>
      <c r="I214" s="235"/>
      <c r="J214" s="236">
        <f>ROUND(I214*H214,2)</f>
        <v>0</v>
      </c>
      <c r="K214" s="237"/>
      <c r="L214" s="238"/>
      <c r="M214" s="239" t="s">
        <v>1</v>
      </c>
      <c r="N214" s="240" t="s">
        <v>38</v>
      </c>
      <c r="O214" s="88"/>
      <c r="P214" s="226">
        <f>O214*H214</f>
        <v>0</v>
      </c>
      <c r="Q214" s="226">
        <v>0</v>
      </c>
      <c r="R214" s="226">
        <f>Q214*H214</f>
        <v>0</v>
      </c>
      <c r="S214" s="226">
        <v>0</v>
      </c>
      <c r="T214" s="227">
        <f>S214*H214</f>
        <v>0</v>
      </c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R214" s="228" t="s">
        <v>193</v>
      </c>
      <c r="AT214" s="228" t="s">
        <v>187</v>
      </c>
      <c r="AU214" s="228" t="s">
        <v>83</v>
      </c>
      <c r="AY214" s="14" t="s">
        <v>132</v>
      </c>
      <c r="BE214" s="229">
        <f>IF(N214="základní",J214,0)</f>
        <v>0</v>
      </c>
      <c r="BF214" s="229">
        <f>IF(N214="snížená",J214,0)</f>
        <v>0</v>
      </c>
      <c r="BG214" s="229">
        <f>IF(N214="zákl. přenesená",J214,0)</f>
        <v>0</v>
      </c>
      <c r="BH214" s="229">
        <f>IF(N214="sníž. přenesená",J214,0)</f>
        <v>0</v>
      </c>
      <c r="BI214" s="229">
        <f>IF(N214="nulová",J214,0)</f>
        <v>0</v>
      </c>
      <c r="BJ214" s="14" t="s">
        <v>81</v>
      </c>
      <c r="BK214" s="229">
        <f>ROUND(I214*H214,2)</f>
        <v>0</v>
      </c>
      <c r="BL214" s="14" t="s">
        <v>163</v>
      </c>
      <c r="BM214" s="228" t="s">
        <v>553</v>
      </c>
    </row>
    <row r="215" spans="1:65" s="2" customFormat="1" ht="24.15" customHeight="1">
      <c r="A215" s="35"/>
      <c r="B215" s="36"/>
      <c r="C215" s="216" t="s">
        <v>270</v>
      </c>
      <c r="D215" s="216" t="s">
        <v>134</v>
      </c>
      <c r="E215" s="217" t="s">
        <v>554</v>
      </c>
      <c r="F215" s="218" t="s">
        <v>555</v>
      </c>
      <c r="G215" s="219" t="s">
        <v>137</v>
      </c>
      <c r="H215" s="220">
        <v>258.97</v>
      </c>
      <c r="I215" s="221"/>
      <c r="J215" s="222">
        <f>ROUND(I215*H215,2)</f>
        <v>0</v>
      </c>
      <c r="K215" s="223"/>
      <c r="L215" s="41"/>
      <c r="M215" s="224" t="s">
        <v>1</v>
      </c>
      <c r="N215" s="225" t="s">
        <v>38</v>
      </c>
      <c r="O215" s="88"/>
      <c r="P215" s="226">
        <f>O215*H215</f>
        <v>0</v>
      </c>
      <c r="Q215" s="226">
        <v>0</v>
      </c>
      <c r="R215" s="226">
        <f>Q215*H215</f>
        <v>0</v>
      </c>
      <c r="S215" s="226">
        <v>0</v>
      </c>
      <c r="T215" s="227">
        <f>S215*H215</f>
        <v>0</v>
      </c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R215" s="228" t="s">
        <v>163</v>
      </c>
      <c r="AT215" s="228" t="s">
        <v>134</v>
      </c>
      <c r="AU215" s="228" t="s">
        <v>83</v>
      </c>
      <c r="AY215" s="14" t="s">
        <v>132</v>
      </c>
      <c r="BE215" s="229">
        <f>IF(N215="základní",J215,0)</f>
        <v>0</v>
      </c>
      <c r="BF215" s="229">
        <f>IF(N215="snížená",J215,0)</f>
        <v>0</v>
      </c>
      <c r="BG215" s="229">
        <f>IF(N215="zákl. přenesená",J215,0)</f>
        <v>0</v>
      </c>
      <c r="BH215" s="229">
        <f>IF(N215="sníž. přenesená",J215,0)</f>
        <v>0</v>
      </c>
      <c r="BI215" s="229">
        <f>IF(N215="nulová",J215,0)</f>
        <v>0</v>
      </c>
      <c r="BJ215" s="14" t="s">
        <v>81</v>
      </c>
      <c r="BK215" s="229">
        <f>ROUND(I215*H215,2)</f>
        <v>0</v>
      </c>
      <c r="BL215" s="14" t="s">
        <v>163</v>
      </c>
      <c r="BM215" s="228" t="s">
        <v>556</v>
      </c>
    </row>
    <row r="216" spans="1:65" s="2" customFormat="1" ht="24.15" customHeight="1">
      <c r="A216" s="35"/>
      <c r="B216" s="36"/>
      <c r="C216" s="216" t="s">
        <v>557</v>
      </c>
      <c r="D216" s="216" t="s">
        <v>134</v>
      </c>
      <c r="E216" s="217" t="s">
        <v>558</v>
      </c>
      <c r="F216" s="218" t="s">
        <v>559</v>
      </c>
      <c r="G216" s="219" t="s">
        <v>137</v>
      </c>
      <c r="H216" s="220">
        <v>24.9</v>
      </c>
      <c r="I216" s="221"/>
      <c r="J216" s="222">
        <f>ROUND(I216*H216,2)</f>
        <v>0</v>
      </c>
      <c r="K216" s="223"/>
      <c r="L216" s="41"/>
      <c r="M216" s="224" t="s">
        <v>1</v>
      </c>
      <c r="N216" s="225" t="s">
        <v>38</v>
      </c>
      <c r="O216" s="88"/>
      <c r="P216" s="226">
        <f>O216*H216</f>
        <v>0</v>
      </c>
      <c r="Q216" s="226">
        <v>0</v>
      </c>
      <c r="R216" s="226">
        <f>Q216*H216</f>
        <v>0</v>
      </c>
      <c r="S216" s="226">
        <v>0</v>
      </c>
      <c r="T216" s="227">
        <f>S216*H216</f>
        <v>0</v>
      </c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R216" s="228" t="s">
        <v>163</v>
      </c>
      <c r="AT216" s="228" t="s">
        <v>134</v>
      </c>
      <c r="AU216" s="228" t="s">
        <v>83</v>
      </c>
      <c r="AY216" s="14" t="s">
        <v>132</v>
      </c>
      <c r="BE216" s="229">
        <f>IF(N216="základní",J216,0)</f>
        <v>0</v>
      </c>
      <c r="BF216" s="229">
        <f>IF(N216="snížená",J216,0)</f>
        <v>0</v>
      </c>
      <c r="BG216" s="229">
        <f>IF(N216="zákl. přenesená",J216,0)</f>
        <v>0</v>
      </c>
      <c r="BH216" s="229">
        <f>IF(N216="sníž. přenesená",J216,0)</f>
        <v>0</v>
      </c>
      <c r="BI216" s="229">
        <f>IF(N216="nulová",J216,0)</f>
        <v>0</v>
      </c>
      <c r="BJ216" s="14" t="s">
        <v>81</v>
      </c>
      <c r="BK216" s="229">
        <f>ROUND(I216*H216,2)</f>
        <v>0</v>
      </c>
      <c r="BL216" s="14" t="s">
        <v>163</v>
      </c>
      <c r="BM216" s="228" t="s">
        <v>560</v>
      </c>
    </row>
    <row r="217" spans="1:63" s="12" customFormat="1" ht="25.9" customHeight="1">
      <c r="A217" s="12"/>
      <c r="B217" s="200"/>
      <c r="C217" s="201"/>
      <c r="D217" s="202" t="s">
        <v>72</v>
      </c>
      <c r="E217" s="203" t="s">
        <v>357</v>
      </c>
      <c r="F217" s="203" t="s">
        <v>358</v>
      </c>
      <c r="G217" s="201"/>
      <c r="H217" s="201"/>
      <c r="I217" s="204"/>
      <c r="J217" s="205">
        <f>BK217</f>
        <v>0</v>
      </c>
      <c r="K217" s="201"/>
      <c r="L217" s="206"/>
      <c r="M217" s="207"/>
      <c r="N217" s="208"/>
      <c r="O217" s="208"/>
      <c r="P217" s="209">
        <f>P218+P222</f>
        <v>0</v>
      </c>
      <c r="Q217" s="208"/>
      <c r="R217" s="209">
        <f>R218+R222</f>
        <v>0</v>
      </c>
      <c r="S217" s="208"/>
      <c r="T217" s="210">
        <f>T218+T222</f>
        <v>0</v>
      </c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R217" s="211" t="s">
        <v>150</v>
      </c>
      <c r="AT217" s="212" t="s">
        <v>72</v>
      </c>
      <c r="AU217" s="212" t="s">
        <v>73</v>
      </c>
      <c r="AY217" s="211" t="s">
        <v>132</v>
      </c>
      <c r="BK217" s="213">
        <f>BK218+BK222</f>
        <v>0</v>
      </c>
    </row>
    <row r="218" spans="1:63" s="12" customFormat="1" ht="22.8" customHeight="1">
      <c r="A218" s="12"/>
      <c r="B218" s="200"/>
      <c r="C218" s="201"/>
      <c r="D218" s="202" t="s">
        <v>72</v>
      </c>
      <c r="E218" s="214" t="s">
        <v>365</v>
      </c>
      <c r="F218" s="214" t="s">
        <v>366</v>
      </c>
      <c r="G218" s="201"/>
      <c r="H218" s="201"/>
      <c r="I218" s="204"/>
      <c r="J218" s="215">
        <f>BK218</f>
        <v>0</v>
      </c>
      <c r="K218" s="201"/>
      <c r="L218" s="206"/>
      <c r="M218" s="207"/>
      <c r="N218" s="208"/>
      <c r="O218" s="208"/>
      <c r="P218" s="209">
        <f>SUM(P219:P221)</f>
        <v>0</v>
      </c>
      <c r="Q218" s="208"/>
      <c r="R218" s="209">
        <f>SUM(R219:R221)</f>
        <v>0</v>
      </c>
      <c r="S218" s="208"/>
      <c r="T218" s="210">
        <f>SUM(T219:T221)</f>
        <v>0</v>
      </c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R218" s="211" t="s">
        <v>150</v>
      </c>
      <c r="AT218" s="212" t="s">
        <v>72</v>
      </c>
      <c r="AU218" s="212" t="s">
        <v>81</v>
      </c>
      <c r="AY218" s="211" t="s">
        <v>132</v>
      </c>
      <c r="BK218" s="213">
        <f>SUM(BK219:BK221)</f>
        <v>0</v>
      </c>
    </row>
    <row r="219" spans="1:65" s="2" customFormat="1" ht="16.5" customHeight="1">
      <c r="A219" s="35"/>
      <c r="B219" s="36"/>
      <c r="C219" s="216" t="s">
        <v>276</v>
      </c>
      <c r="D219" s="216" t="s">
        <v>134</v>
      </c>
      <c r="E219" s="217" t="s">
        <v>367</v>
      </c>
      <c r="F219" s="218" t="s">
        <v>368</v>
      </c>
      <c r="G219" s="219" t="s">
        <v>148</v>
      </c>
      <c r="H219" s="220">
        <v>80</v>
      </c>
      <c r="I219" s="221"/>
      <c r="J219" s="222">
        <f>ROUND(I219*H219,2)</f>
        <v>0</v>
      </c>
      <c r="K219" s="223"/>
      <c r="L219" s="41"/>
      <c r="M219" s="224" t="s">
        <v>1</v>
      </c>
      <c r="N219" s="225" t="s">
        <v>38</v>
      </c>
      <c r="O219" s="88"/>
      <c r="P219" s="226">
        <f>O219*H219</f>
        <v>0</v>
      </c>
      <c r="Q219" s="226">
        <v>0</v>
      </c>
      <c r="R219" s="226">
        <f>Q219*H219</f>
        <v>0</v>
      </c>
      <c r="S219" s="226">
        <v>0</v>
      </c>
      <c r="T219" s="227">
        <f>S219*H219</f>
        <v>0</v>
      </c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R219" s="228" t="s">
        <v>138</v>
      </c>
      <c r="AT219" s="228" t="s">
        <v>134</v>
      </c>
      <c r="AU219" s="228" t="s">
        <v>83</v>
      </c>
      <c r="AY219" s="14" t="s">
        <v>132</v>
      </c>
      <c r="BE219" s="229">
        <f>IF(N219="základní",J219,0)</f>
        <v>0</v>
      </c>
      <c r="BF219" s="229">
        <f>IF(N219="snížená",J219,0)</f>
        <v>0</v>
      </c>
      <c r="BG219" s="229">
        <f>IF(N219="zákl. přenesená",J219,0)</f>
        <v>0</v>
      </c>
      <c r="BH219" s="229">
        <f>IF(N219="sníž. přenesená",J219,0)</f>
        <v>0</v>
      </c>
      <c r="BI219" s="229">
        <f>IF(N219="nulová",J219,0)</f>
        <v>0</v>
      </c>
      <c r="BJ219" s="14" t="s">
        <v>81</v>
      </c>
      <c r="BK219" s="229">
        <f>ROUND(I219*H219,2)</f>
        <v>0</v>
      </c>
      <c r="BL219" s="14" t="s">
        <v>138</v>
      </c>
      <c r="BM219" s="228" t="s">
        <v>561</v>
      </c>
    </row>
    <row r="220" spans="1:65" s="2" customFormat="1" ht="16.5" customHeight="1">
      <c r="A220" s="35"/>
      <c r="B220" s="36"/>
      <c r="C220" s="216" t="s">
        <v>562</v>
      </c>
      <c r="D220" s="216" t="s">
        <v>134</v>
      </c>
      <c r="E220" s="217" t="s">
        <v>371</v>
      </c>
      <c r="F220" s="218" t="s">
        <v>372</v>
      </c>
      <c r="G220" s="219" t="s">
        <v>137</v>
      </c>
      <c r="H220" s="220">
        <v>70</v>
      </c>
      <c r="I220" s="221"/>
      <c r="J220" s="222">
        <f>ROUND(I220*H220,2)</f>
        <v>0</v>
      </c>
      <c r="K220" s="223"/>
      <c r="L220" s="41"/>
      <c r="M220" s="224" t="s">
        <v>1</v>
      </c>
      <c r="N220" s="225" t="s">
        <v>38</v>
      </c>
      <c r="O220" s="88"/>
      <c r="P220" s="226">
        <f>O220*H220</f>
        <v>0</v>
      </c>
      <c r="Q220" s="226">
        <v>0</v>
      </c>
      <c r="R220" s="226">
        <f>Q220*H220</f>
        <v>0</v>
      </c>
      <c r="S220" s="226">
        <v>0</v>
      </c>
      <c r="T220" s="227">
        <f>S220*H220</f>
        <v>0</v>
      </c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R220" s="228" t="s">
        <v>138</v>
      </c>
      <c r="AT220" s="228" t="s">
        <v>134</v>
      </c>
      <c r="AU220" s="228" t="s">
        <v>83</v>
      </c>
      <c r="AY220" s="14" t="s">
        <v>132</v>
      </c>
      <c r="BE220" s="229">
        <f>IF(N220="základní",J220,0)</f>
        <v>0</v>
      </c>
      <c r="BF220" s="229">
        <f>IF(N220="snížená",J220,0)</f>
        <v>0</v>
      </c>
      <c r="BG220" s="229">
        <f>IF(N220="zákl. přenesená",J220,0)</f>
        <v>0</v>
      </c>
      <c r="BH220" s="229">
        <f>IF(N220="sníž. přenesená",J220,0)</f>
        <v>0</v>
      </c>
      <c r="BI220" s="229">
        <f>IF(N220="nulová",J220,0)</f>
        <v>0</v>
      </c>
      <c r="BJ220" s="14" t="s">
        <v>81</v>
      </c>
      <c r="BK220" s="229">
        <f>ROUND(I220*H220,2)</f>
        <v>0</v>
      </c>
      <c r="BL220" s="14" t="s">
        <v>138</v>
      </c>
      <c r="BM220" s="228" t="s">
        <v>563</v>
      </c>
    </row>
    <row r="221" spans="1:65" s="2" customFormat="1" ht="16.5" customHeight="1">
      <c r="A221" s="35"/>
      <c r="B221" s="36"/>
      <c r="C221" s="216" t="s">
        <v>279</v>
      </c>
      <c r="D221" s="216" t="s">
        <v>134</v>
      </c>
      <c r="E221" s="217" t="s">
        <v>374</v>
      </c>
      <c r="F221" s="218" t="s">
        <v>375</v>
      </c>
      <c r="G221" s="219" t="s">
        <v>376</v>
      </c>
      <c r="H221" s="220">
        <v>1</v>
      </c>
      <c r="I221" s="221"/>
      <c r="J221" s="222">
        <f>ROUND(I221*H221,2)</f>
        <v>0</v>
      </c>
      <c r="K221" s="223"/>
      <c r="L221" s="41"/>
      <c r="M221" s="224" t="s">
        <v>1</v>
      </c>
      <c r="N221" s="225" t="s">
        <v>38</v>
      </c>
      <c r="O221" s="88"/>
      <c r="P221" s="226">
        <f>O221*H221</f>
        <v>0</v>
      </c>
      <c r="Q221" s="226">
        <v>0</v>
      </c>
      <c r="R221" s="226">
        <f>Q221*H221</f>
        <v>0</v>
      </c>
      <c r="S221" s="226">
        <v>0</v>
      </c>
      <c r="T221" s="227">
        <f>S221*H221</f>
        <v>0</v>
      </c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R221" s="228" t="s">
        <v>138</v>
      </c>
      <c r="AT221" s="228" t="s">
        <v>134</v>
      </c>
      <c r="AU221" s="228" t="s">
        <v>83</v>
      </c>
      <c r="AY221" s="14" t="s">
        <v>132</v>
      </c>
      <c r="BE221" s="229">
        <f>IF(N221="základní",J221,0)</f>
        <v>0</v>
      </c>
      <c r="BF221" s="229">
        <f>IF(N221="snížená",J221,0)</f>
        <v>0</v>
      </c>
      <c r="BG221" s="229">
        <f>IF(N221="zákl. přenesená",J221,0)</f>
        <v>0</v>
      </c>
      <c r="BH221" s="229">
        <f>IF(N221="sníž. přenesená",J221,0)</f>
        <v>0</v>
      </c>
      <c r="BI221" s="229">
        <f>IF(N221="nulová",J221,0)</f>
        <v>0</v>
      </c>
      <c r="BJ221" s="14" t="s">
        <v>81</v>
      </c>
      <c r="BK221" s="229">
        <f>ROUND(I221*H221,2)</f>
        <v>0</v>
      </c>
      <c r="BL221" s="14" t="s">
        <v>138</v>
      </c>
      <c r="BM221" s="228" t="s">
        <v>564</v>
      </c>
    </row>
    <row r="222" spans="1:63" s="12" customFormat="1" ht="22.8" customHeight="1">
      <c r="A222" s="12"/>
      <c r="B222" s="200"/>
      <c r="C222" s="201"/>
      <c r="D222" s="202" t="s">
        <v>72</v>
      </c>
      <c r="E222" s="214" t="s">
        <v>385</v>
      </c>
      <c r="F222" s="214" t="s">
        <v>386</v>
      </c>
      <c r="G222" s="201"/>
      <c r="H222" s="201"/>
      <c r="I222" s="204"/>
      <c r="J222" s="215">
        <f>BK222</f>
        <v>0</v>
      </c>
      <c r="K222" s="201"/>
      <c r="L222" s="206"/>
      <c r="M222" s="207"/>
      <c r="N222" s="208"/>
      <c r="O222" s="208"/>
      <c r="P222" s="209">
        <f>SUM(P223:P224)</f>
        <v>0</v>
      </c>
      <c r="Q222" s="208"/>
      <c r="R222" s="209">
        <f>SUM(R223:R224)</f>
        <v>0</v>
      </c>
      <c r="S222" s="208"/>
      <c r="T222" s="210">
        <f>SUM(T223:T224)</f>
        <v>0</v>
      </c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R222" s="211" t="s">
        <v>150</v>
      </c>
      <c r="AT222" s="212" t="s">
        <v>72</v>
      </c>
      <c r="AU222" s="212" t="s">
        <v>81</v>
      </c>
      <c r="AY222" s="211" t="s">
        <v>132</v>
      </c>
      <c r="BK222" s="213">
        <f>SUM(BK223:BK224)</f>
        <v>0</v>
      </c>
    </row>
    <row r="223" spans="1:65" s="2" customFormat="1" ht="21.75" customHeight="1">
      <c r="A223" s="35"/>
      <c r="B223" s="36"/>
      <c r="C223" s="216" t="s">
        <v>565</v>
      </c>
      <c r="D223" s="216" t="s">
        <v>134</v>
      </c>
      <c r="E223" s="217" t="s">
        <v>387</v>
      </c>
      <c r="F223" s="218" t="s">
        <v>388</v>
      </c>
      <c r="G223" s="219" t="s">
        <v>383</v>
      </c>
      <c r="H223" s="220">
        <v>1</v>
      </c>
      <c r="I223" s="221"/>
      <c r="J223" s="222">
        <f>ROUND(I223*H223,2)</f>
        <v>0</v>
      </c>
      <c r="K223" s="223"/>
      <c r="L223" s="41"/>
      <c r="M223" s="224" t="s">
        <v>1</v>
      </c>
      <c r="N223" s="225" t="s">
        <v>38</v>
      </c>
      <c r="O223" s="88"/>
      <c r="P223" s="226">
        <f>O223*H223</f>
        <v>0</v>
      </c>
      <c r="Q223" s="226">
        <v>0</v>
      </c>
      <c r="R223" s="226">
        <f>Q223*H223</f>
        <v>0</v>
      </c>
      <c r="S223" s="226">
        <v>0</v>
      </c>
      <c r="T223" s="227">
        <f>S223*H223</f>
        <v>0</v>
      </c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R223" s="228" t="s">
        <v>138</v>
      </c>
      <c r="AT223" s="228" t="s">
        <v>134</v>
      </c>
      <c r="AU223" s="228" t="s">
        <v>83</v>
      </c>
      <c r="AY223" s="14" t="s">
        <v>132</v>
      </c>
      <c r="BE223" s="229">
        <f>IF(N223="základní",J223,0)</f>
        <v>0</v>
      </c>
      <c r="BF223" s="229">
        <f>IF(N223="snížená",J223,0)</f>
        <v>0</v>
      </c>
      <c r="BG223" s="229">
        <f>IF(N223="zákl. přenesená",J223,0)</f>
        <v>0</v>
      </c>
      <c r="BH223" s="229">
        <f>IF(N223="sníž. přenesená",J223,0)</f>
        <v>0</v>
      </c>
      <c r="BI223" s="229">
        <f>IF(N223="nulová",J223,0)</f>
        <v>0</v>
      </c>
      <c r="BJ223" s="14" t="s">
        <v>81</v>
      </c>
      <c r="BK223" s="229">
        <f>ROUND(I223*H223,2)</f>
        <v>0</v>
      </c>
      <c r="BL223" s="14" t="s">
        <v>138</v>
      </c>
      <c r="BM223" s="228" t="s">
        <v>566</v>
      </c>
    </row>
    <row r="224" spans="1:65" s="2" customFormat="1" ht="16.5" customHeight="1">
      <c r="A224" s="35"/>
      <c r="B224" s="36"/>
      <c r="C224" s="216" t="s">
        <v>283</v>
      </c>
      <c r="D224" s="216" t="s">
        <v>134</v>
      </c>
      <c r="E224" s="217" t="s">
        <v>391</v>
      </c>
      <c r="F224" s="218" t="s">
        <v>392</v>
      </c>
      <c r="G224" s="219" t="s">
        <v>383</v>
      </c>
      <c r="H224" s="220">
        <v>1</v>
      </c>
      <c r="I224" s="221"/>
      <c r="J224" s="222">
        <f>ROUND(I224*H224,2)</f>
        <v>0</v>
      </c>
      <c r="K224" s="223"/>
      <c r="L224" s="41"/>
      <c r="M224" s="242" t="s">
        <v>1</v>
      </c>
      <c r="N224" s="243" t="s">
        <v>38</v>
      </c>
      <c r="O224" s="244"/>
      <c r="P224" s="245">
        <f>O224*H224</f>
        <v>0</v>
      </c>
      <c r="Q224" s="245">
        <v>0</v>
      </c>
      <c r="R224" s="245">
        <f>Q224*H224</f>
        <v>0</v>
      </c>
      <c r="S224" s="245">
        <v>0</v>
      </c>
      <c r="T224" s="246">
        <f>S224*H224</f>
        <v>0</v>
      </c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R224" s="228" t="s">
        <v>138</v>
      </c>
      <c r="AT224" s="228" t="s">
        <v>134</v>
      </c>
      <c r="AU224" s="228" t="s">
        <v>83</v>
      </c>
      <c r="AY224" s="14" t="s">
        <v>132</v>
      </c>
      <c r="BE224" s="229">
        <f>IF(N224="základní",J224,0)</f>
        <v>0</v>
      </c>
      <c r="BF224" s="229">
        <f>IF(N224="snížená",J224,0)</f>
        <v>0</v>
      </c>
      <c r="BG224" s="229">
        <f>IF(N224="zákl. přenesená",J224,0)</f>
        <v>0</v>
      </c>
      <c r="BH224" s="229">
        <f>IF(N224="sníž. přenesená",J224,0)</f>
        <v>0</v>
      </c>
      <c r="BI224" s="229">
        <f>IF(N224="nulová",J224,0)</f>
        <v>0</v>
      </c>
      <c r="BJ224" s="14" t="s">
        <v>81</v>
      </c>
      <c r="BK224" s="229">
        <f>ROUND(I224*H224,2)</f>
        <v>0</v>
      </c>
      <c r="BL224" s="14" t="s">
        <v>138</v>
      </c>
      <c r="BM224" s="228" t="s">
        <v>567</v>
      </c>
    </row>
    <row r="225" spans="1:31" s="2" customFormat="1" ht="6.95" customHeight="1">
      <c r="A225" s="35"/>
      <c r="B225" s="63"/>
      <c r="C225" s="64"/>
      <c r="D225" s="64"/>
      <c r="E225" s="64"/>
      <c r="F225" s="64"/>
      <c r="G225" s="64"/>
      <c r="H225" s="64"/>
      <c r="I225" s="64"/>
      <c r="J225" s="64"/>
      <c r="K225" s="64"/>
      <c r="L225" s="41"/>
      <c r="M225" s="35"/>
      <c r="O225" s="35"/>
      <c r="P225" s="35"/>
      <c r="Q225" s="35"/>
      <c r="R225" s="35"/>
      <c r="S225" s="35"/>
      <c r="T225" s="35"/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</row>
  </sheetData>
  <sheetProtection password="CC35" sheet="1" objects="1" scenarios="1" formatColumns="0" formatRows="0" autoFilter="0"/>
  <autoFilter ref="C130:K224"/>
  <mergeCells count="9">
    <mergeCell ref="E7:H7"/>
    <mergeCell ref="E9:H9"/>
    <mergeCell ref="E18:H18"/>
    <mergeCell ref="E27:H27"/>
    <mergeCell ref="E85:H85"/>
    <mergeCell ref="E87:H87"/>
    <mergeCell ref="E121:H121"/>
    <mergeCell ref="E123:H12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LAPTOP-LGQTA2RV\Jaroslav</dc:creator>
  <cp:keywords/>
  <dc:description/>
  <cp:lastModifiedBy>LAPTOP-LGQTA2RV\Jaroslav</cp:lastModifiedBy>
  <dcterms:created xsi:type="dcterms:W3CDTF">2023-05-03T12:39:40Z</dcterms:created>
  <dcterms:modified xsi:type="dcterms:W3CDTF">2023-05-03T12:39:46Z</dcterms:modified>
  <cp:category/>
  <cp:version/>
  <cp:contentType/>
  <cp:contentStatus/>
</cp:coreProperties>
</file>