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/>
  <bookViews>
    <workbookView xWindow="28680" yWindow="65416" windowWidth="29040" windowHeight="15990" activeTab="0"/>
  </bookViews>
  <sheets>
    <sheet name="Rekapitulace stavby" sheetId="1" r:id="rId1"/>
    <sheet name="SO 101 - Komunikace" sheetId="2" r:id="rId2"/>
    <sheet name="Pokyny pro vyplnění" sheetId="3" r:id="rId3"/>
  </sheets>
  <definedNames>
    <definedName name="_xlnm._FilterDatabase" localSheetId="1" hidden="1">'SO 101 - Komunikace'!$C$92:$K$325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Area" localSheetId="1">'SO 101 - Komunikace'!$C$4:$J$39,'SO 101 - Komunikace'!$C$45:$J$74,'SO 101 - Komunikace'!$C$80:$K$325</definedName>
    <definedName name="_xlnm.Print_Titles" localSheetId="0">'Rekapitulace stavby'!$52:$52</definedName>
    <definedName name="_xlnm.Print_Titles" localSheetId="1">'SO 101 - Komunikace'!$92:$92</definedName>
  </definedNames>
  <calcPr calcId="191029"/>
  <extLst/>
</workbook>
</file>

<file path=xl/sharedStrings.xml><?xml version="1.0" encoding="utf-8"?>
<sst xmlns="http://schemas.openxmlformats.org/spreadsheetml/2006/main" count="2949" uniqueCount="661">
  <si>
    <t>Export Komplet</t>
  </si>
  <si>
    <t>VZ</t>
  </si>
  <si>
    <t>2.0</t>
  </si>
  <si>
    <t/>
  </si>
  <si>
    <t>False</t>
  </si>
  <si>
    <t>{132f5854-80de-41fd-be09-46d67d77104a}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</si>
  <si>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</si>
  <si>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</si>
  <si>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</si>
  <si>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</si>
  <si>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</si>
  <si>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</si>
  <si>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</si>
  <si>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</si>
  <si>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</si>
  <si>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KAP14-1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</si>
  <si>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</si>
  <si>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</si>
  <si>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Obnova povrchu v ulici Pod Strážištěm, Chomutov - Úsek 1</t>
  </si>
  <si>
    <t>KSO:</t>
  </si>
  <si>
    <t>CC-CZ:</t>
  </si>
  <si>
    <t>Místo:</t>
  </si>
  <si>
    <t>Pod Strážištěm</t>
  </si>
  <si>
    <t>Datum:</t>
  </si>
  <si>
    <t>4. 8. 2022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</si>
  <si>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</si>
  <si>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</si>
  <si>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</si>
  <si>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</si>
  <si>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</si>
  <si>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</si>
  <si>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</si>
  <si>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>KAP atelier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</si>
  <si>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</si>
  <si>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</si>
  <si>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</si>
  <si>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</si>
  <si>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</si>
  <si>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</si>
  <si>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</si>
  <si>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</si>
  <si>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</si>
  <si>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</si>
  <si>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</si>
  <si>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</si>
  <si>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</si>
  <si>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</si>
  <si>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</si>
  <si>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</si>
  <si>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</si>
  <si>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</si>
  <si>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</si>
  <si>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</si>
  <si>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</si>
  <si>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</si>
  <si>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</si>
  <si>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</si>
  <si>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</si>
  <si>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</si>
  <si>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</si>
  <si>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</si>
  <si>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</si>
  <si>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</si>
  <si>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</si>
  <si>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</si>
  <si>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</si>
  <si>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</si>
  <si>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</si>
  <si>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</si>
  <si>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</si>
  <si>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</si>
  <si>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</si>
  <si>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</si>
  <si>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</si>
  <si>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</si>
  <si>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</si>
  <si>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</si>
  <si>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</si>
  <si>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</t>
  </si>
  <si>
    <t>STA</t>
  </si>
  <si>
    <t>1</t>
  </si>
  <si>
    <t>{70708c9c-08e0-4e16-ab0f-436d7d664113}</t>
  </si>
  <si>
    <t>2</t>
  </si>
  <si>
    <t>KRYCÍ LIST SOUPISU PRACÍ</t>
  </si>
  <si>
    <t>Objekt:</t>
  </si>
  <si>
    <t>SO 101 -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</si>
  <si>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</si>
  <si>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</si>
  <si>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</si>
  <si>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</si>
  <si>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</si>
  <si>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</si>
  <si>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</si>
  <si>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</si>
  <si>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</si>
  <si>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</si>
  <si>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</si>
  <si>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</si>
  <si>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22-M - Montáže technologických zařízení pro dopravní stavby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</si>
  <si>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</si>
  <si>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</si>
  <si>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</si>
  <si>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</si>
  <si>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</si>
  <si>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</si>
  <si>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</si>
  <si>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</si>
  <si>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</si>
  <si>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</si>
  <si>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</si>
  <si>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</si>
  <si>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</si>
  <si>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</si>
  <si>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</si>
  <si>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</si>
  <si>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</si>
  <si>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</si>
  <si>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</si>
  <si>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</si>
  <si>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</si>
  <si>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</si>
  <si>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</si>
  <si>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113107213</t>
  </si>
  <si>
    <t>Odstranění podkladů nebo krytů strojně plochy jednotlivě přes 200 m2 s přemístěním hmot na skládku na vzdálenost do 20 m nebo s naložením na dopravní prostředek z kameniva těženého, o tl. vrstvy přes 200 do 300 mm</t>
  </si>
  <si>
    <t>m2</t>
  </si>
  <si>
    <t>CS ÚRS 2022 02</t>
  </si>
  <si>
    <t>4</t>
  </si>
  <si>
    <t>2039883510</t>
  </si>
  <si>
    <t>Online PSC</t>
  </si>
  <si>
    <t>https://podminky.urs.cz/item/CS_URS_2022_02/113107213</t>
  </si>
  <si>
    <t>VV</t>
  </si>
  <si>
    <t>"podkladní asfaltová vrstva bez mostního objektu-předpoklad 50%"</t>
  </si>
  <si>
    <t>(2161-104)*0,5</t>
  </si>
  <si>
    <t>Součet</t>
  </si>
  <si>
    <t>113154123</t>
  </si>
  <si>
    <t>Frézování živičného podkladu nebo krytu s naložením na dopravní prostředek plochy do 500 m2 bez překážek v trase pruhu šířky přes 0,5 m do 1 m, tloušťky vrstvy 50 mm</t>
  </si>
  <si>
    <t>209778560</t>
  </si>
  <si>
    <t>https://podminky.urs.cz/item/CS_URS_2022_02/113154123</t>
  </si>
  <si>
    <t>"mostní objekt"</t>
  </si>
  <si>
    <t>13*8</t>
  </si>
  <si>
    <t>"plocha chodníků"</t>
  </si>
  <si>
    <t>115</t>
  </si>
  <si>
    <t>3</t>
  </si>
  <si>
    <t>113154332</t>
  </si>
  <si>
    <t>Frézování živičného podkladu nebo krytu s naložením na dopravní prostředek plochy přes 1 000 do 10 000 m2 bez překážek v trase pruhu šířky přes 1 m do 2 m, tloušťky vrstvy 40 mm</t>
  </si>
  <si>
    <t>677509285</t>
  </si>
  <si>
    <t>https://podminky.urs.cz/item/CS_URS_2022_02/113154332</t>
  </si>
  <si>
    <t xml:space="preserve">"celková plocha komunikace" </t>
  </si>
  <si>
    <t>2161</t>
  </si>
  <si>
    <t>113154334</t>
  </si>
  <si>
    <t>Frézování živičného podkladu nebo krytu s naložením na dopravní prostředek plochy přes 1 000 do 10 000 m2 bez překážek v trase pruhu šířky přes 1 m do 2 m, tloušťky vrstvy 100 mm</t>
  </si>
  <si>
    <t>33563542</t>
  </si>
  <si>
    <t>https://podminky.urs.cz/item/CS_URS_2022_02/113154334</t>
  </si>
  <si>
    <t>"podkladní asfaltová vrstva bez mostního objektu"</t>
  </si>
  <si>
    <t>2161-104</t>
  </si>
  <si>
    <t>5</t>
  </si>
  <si>
    <t>113201111</t>
  </si>
  <si>
    <t>Vytrhání obrub s vybouráním lože, s přemístěním hmot na skládku na vzdálenost do 3 m nebo s naložením na dopravní prostředek chodníkových ležatých</t>
  </si>
  <si>
    <t>m</t>
  </si>
  <si>
    <t>981777370</t>
  </si>
  <si>
    <t>https://podminky.urs.cz/item/CS_URS_2022_02/113201111</t>
  </si>
  <si>
    <t>24+309</t>
  </si>
  <si>
    <t>6</t>
  </si>
  <si>
    <t>171251201</t>
  </si>
  <si>
    <t>Uložení sypaniny na skládky nebo meziskládky bez hutnění s upravením uložené sypaniny do předepsaného tvaru</t>
  </si>
  <si>
    <t>m3</t>
  </si>
  <si>
    <t>7654831</t>
  </si>
  <si>
    <t>https://podminky.urs.cz/item/CS_URS_2022_02/171251201</t>
  </si>
  <si>
    <t>"celková tonáž sutě"</t>
  </si>
  <si>
    <t>1380,392/2,0</t>
  </si>
  <si>
    <t>7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</si>
  <si>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</si>
  <si>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</si>
  <si>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1945166093</t>
  </si>
  <si>
    <t>https://podminky.urs.cz/item/CS_URS_2022_02/175151101</t>
  </si>
  <si>
    <t>(37)*0,4*0,2</t>
  </si>
  <si>
    <t>8</t>
  </si>
  <si>
    <t>M</t>
  </si>
  <si>
    <t>58331200</t>
  </si>
  <si>
    <t>štěrkopísek netříděný</t>
  </si>
  <si>
    <t>t</t>
  </si>
  <si>
    <t>564286692</t>
  </si>
  <si>
    <t>2,96*2 "Přepočtené koeficientem množství</t>
  </si>
  <si>
    <t>9</t>
  </si>
  <si>
    <t>181311103</t>
  </si>
  <si>
    <t>Rozprostření a urovnání ornice v rovině nebo ve svahu sklonu do 1:5 ručně při souvislé ploše, tl. vrstvy do 200 mm</t>
  </si>
  <si>
    <t>108739964</t>
  </si>
  <si>
    <t>https://podminky.urs.cz/item/CS_URS_2022_02/181311103</t>
  </si>
  <si>
    <t>"zelené plochy"</t>
  </si>
  <si>
    <t>36</t>
  </si>
  <si>
    <t>Komunikace pozemní</t>
  </si>
  <si>
    <t>10</t>
  </si>
  <si>
    <t>564771111</t>
  </si>
  <si>
    <t>Podklad nebo kryt z kameniva hrubého drceného vel. 32-63 mm s rozprostřením a zhutněním plochy přes 100 m2, po zhutnění tl. 250 mm</t>
  </si>
  <si>
    <t>-1188668281</t>
  </si>
  <si>
    <t>https://podminky.urs.cz/item/CS_URS_2022_02/564771111</t>
  </si>
  <si>
    <t>"podkladní asfaltová vrstva bez mostního objektu-50%"</t>
  </si>
  <si>
    <t>11</t>
  </si>
  <si>
    <t>567122112</t>
  </si>
  <si>
    <t>Podklad ze směsi stmelené cementem SC bez dilatačních spár, s rozprostřením a zhutněním SC C 8/10 (KSC I), po zhutnění tl. 130 mm</t>
  </si>
  <si>
    <t>-2100243410</t>
  </si>
  <si>
    <t>https://podminky.urs.cz/item/CS_URS_2022_02/567122112</t>
  </si>
  <si>
    <t>"podkladní asfaltová vrstva bez mostního objektu-50% plochy"</t>
  </si>
  <si>
    <t>12</t>
  </si>
  <si>
    <t>573191111</t>
  </si>
  <si>
    <t>Postřik infiltrační kationaktivní emulzí v množství 1,00 kg/m2</t>
  </si>
  <si>
    <t>-1907407857</t>
  </si>
  <si>
    <t>https://podminky.urs.cz/item/CS_URS_2022_02/573191111</t>
  </si>
  <si>
    <t>13</t>
  </si>
  <si>
    <t>573211106</t>
  </si>
  <si>
    <t>Postřik spojovací PS bez posypu kamenivem z asfaltu silničního, v množství 0,20 kg/m2</t>
  </si>
  <si>
    <t>-932141360</t>
  </si>
  <si>
    <t>https://podminky.urs.cz/item/CS_URS_2022_02/573211106</t>
  </si>
  <si>
    <t>Chodníky</t>
  </si>
  <si>
    <t>14</t>
  </si>
  <si>
    <t>573211107</t>
  </si>
  <si>
    <t>Postřik spojovací PS bez posypu kamenivem z asfaltu silničního, v množství 0,30 kg/m2</t>
  </si>
  <si>
    <t>1548947500</t>
  </si>
  <si>
    <t>https://podminky.urs.cz/item/CS_URS_2022_02/573211107</t>
  </si>
  <si>
    <t>577134141</t>
  </si>
  <si>
    <t>Asfaltový beton vrstva obrusná ACO 11 (ABS) s rozprostřením a se zhutněním z modifikovaného asfaltu v pruhu šířky přes 3 m, po zhutnění tl. 40 mm</t>
  </si>
  <si>
    <t>-1293268480</t>
  </si>
  <si>
    <t>https://podminky.urs.cz/item/CS_URS_2022_02/577134141</t>
  </si>
  <si>
    <t>"podkladní asfaltová"</t>
  </si>
  <si>
    <t>16</t>
  </si>
  <si>
    <t>577143111</t>
  </si>
  <si>
    <t>Asfaltový beton vrstva obrusná ACO 8 (ABJ) s rozprostřením a se zhutněním z nemodifikovaného asfaltu v pruhu šířky do 3 m, po zhutnění tl. 50 mm</t>
  </si>
  <si>
    <t>-1232785993</t>
  </si>
  <si>
    <t>https://podminky.urs.cz/item/CS_URS_2022_02/577143111</t>
  </si>
  <si>
    <t>"chodníky"</t>
  </si>
  <si>
    <t>17</t>
  </si>
  <si>
    <t>565166121</t>
  </si>
  <si>
    <t>Asfaltový beton vrstva podkladní ACP 22 (obalované kamenivo hrubozrnné - OKH) s rozprostřením a zhutněním v pruhu šířky přes 3 m, po zhutnění tl. 80 mm</t>
  </si>
  <si>
    <t>-1219180763</t>
  </si>
  <si>
    <t>https://podminky.urs.cz/item/CS_URS_2022_02/565166121</t>
  </si>
  <si>
    <t>Trubní vedení</t>
  </si>
  <si>
    <t>18</t>
  </si>
  <si>
    <t>871251141</t>
  </si>
  <si>
    <t>Montáž vodovodního potrubí z plastů v otevřeném výkopu z polyetylenu PE 100 svařovaných na tupo SDR 11/PN16 D 110 x 10,0 mm</t>
  </si>
  <si>
    <t>2136438328</t>
  </si>
  <si>
    <t>https://podminky.urs.cz/item/CS_URS_2022_02/871251141</t>
  </si>
  <si>
    <t>(23)*2</t>
  </si>
  <si>
    <t>19</t>
  </si>
  <si>
    <t>10.622.443</t>
  </si>
  <si>
    <t>Trubka KOPOFLEX 110 červená (25m)</t>
  </si>
  <si>
    <t>571578680</t>
  </si>
  <si>
    <t>Ostatní konstrukce a práce, bourání</t>
  </si>
  <si>
    <t>20</t>
  </si>
  <si>
    <t>914111111</t>
  </si>
  <si>
    <t>Montáž svislé dopravní značky základní velikosti do 1 m2 objímkami na sloupky nebo konzoly</t>
  </si>
  <si>
    <t>kus</t>
  </si>
  <si>
    <t>-446999174</t>
  </si>
  <si>
    <t>https://podminky.urs.cz/item/CS_URS_2022_02/914111111</t>
  </si>
  <si>
    <t>40445612</t>
  </si>
  <si>
    <t>značky upravující přednost P2, P3, P8 750mm</t>
  </si>
  <si>
    <t>-2041297486</t>
  </si>
  <si>
    <t>22</t>
  </si>
  <si>
    <t>914511111</t>
  </si>
  <si>
    <t>Montáž sloupku dopravních značek délky do 3,5 m do betonového základu</t>
  </si>
  <si>
    <t>-1925913571</t>
  </si>
  <si>
    <t>https://podminky.urs.cz/item/CS_URS_2022_02/914511111</t>
  </si>
  <si>
    <t>23</t>
  </si>
  <si>
    <t>40445230</t>
  </si>
  <si>
    <t>sloupek pro dopravní značku Zn D 70mm v 3,5m</t>
  </si>
  <si>
    <t>-1275899658</t>
  </si>
  <si>
    <t>24</t>
  </si>
  <si>
    <t>915211111</t>
  </si>
  <si>
    <t>Vodorovné dopravní značení stříkaným plastem dělící čára šířky 125 mm souvislá bílá základní</t>
  </si>
  <si>
    <t>-20984591</t>
  </si>
  <si>
    <t>https://podminky.urs.cz/item/CS_URS_2022_02/915211111</t>
  </si>
  <si>
    <t>40+5+36+95+36+7</t>
  </si>
  <si>
    <t>25</t>
  </si>
  <si>
    <t>915211121</t>
  </si>
  <si>
    <t>Vodorovné dopravní značení stříkaným plastem dělící čára šířky 125 mm přerušovaná bílá základní</t>
  </si>
  <si>
    <t>-1181120418</t>
  </si>
  <si>
    <t>https://podminky.urs.cz/item/CS_URS_2022_02/915211121</t>
  </si>
  <si>
    <t>15+19</t>
  </si>
  <si>
    <t>26</t>
  </si>
  <si>
    <t>915221111</t>
  </si>
  <si>
    <t>Vodorovné dopravní značení stříkaným plastem vodící čára bílá šířky 250 mm souvislá základní</t>
  </si>
  <si>
    <t>1521014827</t>
  </si>
  <si>
    <t>https://podminky.urs.cz/item/CS_URS_2022_02/915221111</t>
  </si>
  <si>
    <t>128+123+32+85+11,5+19,7+17,6+29+9+32,3</t>
  </si>
  <si>
    <t>27</t>
  </si>
  <si>
    <t>915221121</t>
  </si>
  <si>
    <t>Vodorovné dopravní značení stříkaným plastem vodící čára bílá šířky 250 mm přerušovaná základní</t>
  </si>
  <si>
    <t>-1953642607</t>
  </si>
  <si>
    <t>https://podminky.urs.cz/item/CS_URS_2022_02/915221121</t>
  </si>
  <si>
    <t>16,4+16,5</t>
  </si>
  <si>
    <t>28</t>
  </si>
  <si>
    <t>915231112</t>
  </si>
  <si>
    <t>Vodorovné dopravní značení stříkaným plastem přechody pro chodce, šipky, symboly nápisy bílé retroreflexní</t>
  </si>
  <si>
    <t>-521911822</t>
  </si>
  <si>
    <t>https://podminky.urs.cz/item/CS_URS_2022_02/915231112</t>
  </si>
  <si>
    <t>stín</t>
  </si>
  <si>
    <t>3,3</t>
  </si>
  <si>
    <t>29</t>
  </si>
  <si>
    <t>915321111</t>
  </si>
  <si>
    <t>Vodorovné značení předformovaným termoplastem přechod pro chodce z pásů šířky 0,5 m</t>
  </si>
  <si>
    <t>-1197315771</t>
  </si>
  <si>
    <t>https://podminky.urs.cz/item/CS_URS_2022_02/915321111</t>
  </si>
  <si>
    <t>30</t>
  </si>
  <si>
    <t>916131113</t>
  </si>
  <si>
    <t>Osazení silničního obrubníku betonového se zřízením lože, s vyplněním a zatřením spár cementovou maltou ležatého s boční opěrou z betonu prostého, do lože z betonu prostého</t>
  </si>
  <si>
    <t>909632547</t>
  </si>
  <si>
    <t>https://podminky.urs.cz/item/CS_URS_2022_02/916131113</t>
  </si>
  <si>
    <t>snížená obruba</t>
  </si>
  <si>
    <t>přechodová obruba</t>
  </si>
  <si>
    <t>4+4</t>
  </si>
  <si>
    <t>31</t>
  </si>
  <si>
    <t>59217029</t>
  </si>
  <si>
    <t>obrubník betonový silniční nájezdový 1000x150x150mm</t>
  </si>
  <si>
    <t>1367400327</t>
  </si>
  <si>
    <t>16*1,03 'Přepočtené koeficientem množství</t>
  </si>
  <si>
    <t>32</t>
  </si>
  <si>
    <t>59217030</t>
  </si>
  <si>
    <t>obrubník betonový silniční přechodový 1000x150x150-250mm</t>
  </si>
  <si>
    <t>-725595408</t>
  </si>
  <si>
    <t>8*1,03 'Přepočtené koeficientem množství</t>
  </si>
  <si>
    <t>33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</si>
  <si>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</si>
  <si>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</si>
  <si>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446355700</t>
  </si>
  <si>
    <t>https://podminky.urs.cz/item/CS_URS_2022_02/916131213</t>
  </si>
  <si>
    <t xml:space="preserve">"silniční obrubníky" </t>
  </si>
  <si>
    <t>13+9,2+83,4+11,9+101+90,5</t>
  </si>
  <si>
    <t>34</t>
  </si>
  <si>
    <t>59217023</t>
  </si>
  <si>
    <t>obrubník betonový chodníkový 1000x150x250mm</t>
  </si>
  <si>
    <t>-510272927</t>
  </si>
  <si>
    <t>309</t>
  </si>
  <si>
    <t>309*1,03 'Přepočtené koeficientem množství</t>
  </si>
  <si>
    <t>35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</si>
  <si>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</si>
  <si>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</si>
  <si>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-1301476030</t>
  </si>
  <si>
    <t>https://podminky.urs.cz/item/CS_URS_2022_02/919732211</t>
  </si>
  <si>
    <t>"ukončení kiomunikace"</t>
  </si>
  <si>
    <t>8+11+20+16,5+13,5+7+18,5</t>
  </si>
  <si>
    <t>919735113</t>
  </si>
  <si>
    <t>Řezání stávajícího živičného krytu nebo podkladu hloubky přes 100 do 150 mm</t>
  </si>
  <si>
    <t>1704598177</t>
  </si>
  <si>
    <t>https://podminky.urs.cz/item/CS_URS_2022_02/919735113</t>
  </si>
  <si>
    <t>37</t>
  </si>
  <si>
    <t>919794441</t>
  </si>
  <si>
    <t>Úprava ploch kolem hydrantů, šoupat, kanalizačních poklopů a mříží, sloupů apod. v živičných krytech jakékoliv tloušťky, jednotlivě v půdorysné ploše do 2 m2</t>
  </si>
  <si>
    <t>1489830326</t>
  </si>
  <si>
    <t>https://podminky.urs.cz/item/CS_URS_2022_02/919794441</t>
  </si>
  <si>
    <t>38</t>
  </si>
  <si>
    <t>938908411</t>
  </si>
  <si>
    <t>Čištění vozovek splachováním vodou povrchu podkladu nebo krytu živičného, betonového nebo dlážděného</t>
  </si>
  <si>
    <t>1199267224</t>
  </si>
  <si>
    <t>https://podminky.urs.cz/item/CS_URS_2022_02/938908411</t>
  </si>
  <si>
    <t>39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</si>
  <si>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</si>
  <si>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</si>
  <si>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-1771540343</t>
  </si>
  <si>
    <t>https://podminky.urs.cz/item/CS_URS_2022_02/979024443</t>
  </si>
  <si>
    <t>390</t>
  </si>
  <si>
    <t>997</t>
  </si>
  <si>
    <t>Přesun sutě</t>
  </si>
  <si>
    <t>40</t>
  </si>
  <si>
    <t>9970136011</t>
  </si>
  <si>
    <t>Poplatek za uložení stavebního odpadu na skládce (skládkovné) z prostého betonu zatříděného do Katalogu odpadů pod kódem 17 01 01</t>
  </si>
  <si>
    <t>-549414346</t>
  </si>
  <si>
    <t>https://podminky.urs.cz/item/CS_URS_2022_02/9970136011</t>
  </si>
  <si>
    <t>pevná cena od investora 140,5 kč za 1 t</t>
  </si>
  <si>
    <t>skládka tsmc chomutov pražská</t>
  </si>
  <si>
    <t>76,59</t>
  </si>
  <si>
    <t>71,875</t>
  </si>
  <si>
    <t>41</t>
  </si>
  <si>
    <t>997221571</t>
  </si>
  <si>
    <t>Vodorovná doprava vybouraných hmot bez naložení, ale se složením a s hrubým urovnáním na vzdálenost do 1 km</t>
  </si>
  <si>
    <t>78819223</t>
  </si>
  <si>
    <t>https://podminky.urs.cz/item/CS_URS_2022_02/997221571</t>
  </si>
  <si>
    <t>1380,392</t>
  </si>
  <si>
    <t>42</t>
  </si>
  <si>
    <t>997221579</t>
  </si>
  <si>
    <t>Vodorovná doprava vybouraných hmot bez naložení, ale se složením a s hrubým urovnáním na vzdálenost Příplatek k ceně za každý další i započatý 1 km přes 1 km</t>
  </si>
  <si>
    <t>5605260</t>
  </si>
  <si>
    <t>https://podminky.urs.cz/item/CS_URS_2022_02/997221579</t>
  </si>
  <si>
    <t>"do 8 km celkem"</t>
  </si>
  <si>
    <t>1380,392*7</t>
  </si>
  <si>
    <t>998</t>
  </si>
  <si>
    <t>Přesun hmot</t>
  </si>
  <si>
    <t>43</t>
  </si>
  <si>
    <t>998225111</t>
  </si>
  <si>
    <t>Přesun hmot pro komunikace s krytem z kameniva, monolitickým betonovým nebo živičným dopravní vzdálenost do 200 m jakékoliv délky objektu</t>
  </si>
  <si>
    <t>275534557</t>
  </si>
  <si>
    <t>https://podminky.urs.cz/item/CS_URS_2022_02/998225111</t>
  </si>
  <si>
    <t>Práce a dodávky M</t>
  </si>
  <si>
    <t>22-M</t>
  </si>
  <si>
    <t>Montáže technologických zařízení pro dopravní stavby</t>
  </si>
  <si>
    <t>44</t>
  </si>
  <si>
    <t>220182002</t>
  </si>
  <si>
    <t>Zatažení trubek do chráničky 110 mm ochranné z HDPE</t>
  </si>
  <si>
    <t>64</t>
  </si>
  <si>
    <t>108736844</t>
  </si>
  <si>
    <t>https://podminky.urs.cz/item/CS_URS_2022_02/220182002</t>
  </si>
  <si>
    <t>37+23</t>
  </si>
  <si>
    <t>46-M</t>
  </si>
  <si>
    <t>Zemní práce při extr.mont.pracích</t>
  </si>
  <si>
    <t>45</t>
  </si>
  <si>
    <t>460010002</t>
  </si>
  <si>
    <t>Vytyčení trasy vedení vzdušného (nadzemního) sdělovacího nebo ovládacího podél silnice</t>
  </si>
  <si>
    <t>km</t>
  </si>
  <si>
    <t>-1860564307</t>
  </si>
  <si>
    <t>https://podminky.urs.cz/item/CS_URS_2022_02/460010002</t>
  </si>
  <si>
    <t>(37)*0,001*2</t>
  </si>
  <si>
    <t>46</t>
  </si>
  <si>
    <t>460030001</t>
  </si>
  <si>
    <t>Přípravné terénní práce sejmutí ornice ručně včetně rozpojení a odhozu ornice do vzdálenosti 3 m nebo naložení na dopravní prostředek v hornině třídy 1 s vrstvou ornice do 15 cm</t>
  </si>
  <si>
    <t>1804086555</t>
  </si>
  <si>
    <t>(37)*0,4*0,15</t>
  </si>
  <si>
    <t>47</t>
  </si>
  <si>
    <t>460150034</t>
  </si>
  <si>
    <t>Hloubení zapažených i nezapažených kabelových rýh ručně včetně urovnání dna s přemístěním výkopku do vzdálenosti 3 m od okraje jámy nebo naložením na dopravní prostředek šířky 40 cm, hloubky 50 cm, v hornině třídy 4</t>
  </si>
  <si>
    <t>190788653</t>
  </si>
  <si>
    <t>48</t>
  </si>
  <si>
    <t>460490013</t>
  </si>
  <si>
    <t>Výstražná fólie z PVC pro krytí kabelů včetně vyrovnání povrchu rýhy, rozvinutí a uložení fólie šířky do 34 cm</t>
  </si>
  <si>
    <t>1361438177</t>
  </si>
  <si>
    <t>https://podminky.urs.cz/item/CS_URS_2022_02/460490013</t>
  </si>
  <si>
    <t>49</t>
  </si>
  <si>
    <t>460560014</t>
  </si>
  <si>
    <t>Zásyp kabelových rýh ručně s uložením výkopku ve vrstvách včetně zhutnění a urovnání povrchu šířky 40 cm hloubky 30 cm, v hornině třídy 4</t>
  </si>
  <si>
    <t>2069844466</t>
  </si>
  <si>
    <t>50</t>
  </si>
  <si>
    <t>460620007</t>
  </si>
  <si>
    <t>Úprava terénu zatravnění, včetně dodání osiva a zalití vodou na rovině</t>
  </si>
  <si>
    <t>-937386106</t>
  </si>
  <si>
    <t>https://podminky.urs.cz/item/CS_URS_2022_02/460620007</t>
  </si>
  <si>
    <t>(37)*0,4</t>
  </si>
  <si>
    <t>VRN</t>
  </si>
  <si>
    <t>Vedlejší rozpočtové náklady</t>
  </si>
  <si>
    <t>VRN1</t>
  </si>
  <si>
    <t>Průzkumné, geodetické a projektové práce</t>
  </si>
  <si>
    <t>51</t>
  </si>
  <si>
    <t>013254000</t>
  </si>
  <si>
    <t>Dokumentace skutečného provedení stavby</t>
  </si>
  <si>
    <t>kpl</t>
  </si>
  <si>
    <t>913232836</t>
  </si>
  <si>
    <t>"3x +1x digitální"1</t>
  </si>
  <si>
    <t>VRN3</t>
  </si>
  <si>
    <t>Zařízení staveniště</t>
  </si>
  <si>
    <t>52</t>
  </si>
  <si>
    <t>032903000</t>
  </si>
  <si>
    <t>Náklady na provoz a údržbu vybavení staveniště</t>
  </si>
  <si>
    <t>měsíc</t>
  </si>
  <si>
    <t>-1184045539</t>
  </si>
  <si>
    <t>"předpoklad 3 měsíce"3</t>
  </si>
  <si>
    <t>53</t>
  </si>
  <si>
    <t>034103000</t>
  </si>
  <si>
    <t>Oplocení staveniště</t>
  </si>
  <si>
    <t>1086810974</t>
  </si>
  <si>
    <t>"rozsah, etapizace stavby"</t>
  </si>
  <si>
    <t>54</t>
  </si>
  <si>
    <t>034303000</t>
  </si>
  <si>
    <t>Dopravní značení na staveništi</t>
  </si>
  <si>
    <t>-414787630</t>
  </si>
  <si>
    <t>55</t>
  </si>
  <si>
    <t>034503000</t>
  </si>
  <si>
    <t>Informační tabule na staveništi</t>
  </si>
  <si>
    <t>-792782131</t>
  </si>
  <si>
    <t>VRN4</t>
  </si>
  <si>
    <t>Inženýrská činnost</t>
  </si>
  <si>
    <t>56</t>
  </si>
  <si>
    <t>042503000</t>
  </si>
  <si>
    <t>Plán BOZP na staveništi</t>
  </si>
  <si>
    <t>-500826536</t>
  </si>
  <si>
    <t>57</t>
  </si>
  <si>
    <t>043134000</t>
  </si>
  <si>
    <t>Zkoušky zatěžovací</t>
  </si>
  <si>
    <t>1024</t>
  </si>
  <si>
    <t>-1501980990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</si>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</sst>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2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213" TargetMode="External" /><Relationship Id="rId2" Type="http://schemas.openxmlformats.org/officeDocument/2006/relationships/hyperlink" Target="https://podminky.urs.cz/item/CS_URS_2022_02/113154123" TargetMode="External" /><Relationship Id="rId3" Type="http://schemas.openxmlformats.org/officeDocument/2006/relationships/hyperlink" Target="https://podminky.urs.cz/item/CS_URS_2022_02/113154332" TargetMode="External" /><Relationship Id="rId4" Type="http://schemas.openxmlformats.org/officeDocument/2006/relationships/hyperlink" Target="https://podminky.urs.cz/item/CS_URS_2022_02/113154334" TargetMode="External" /><Relationship Id="rId5" Type="http://schemas.openxmlformats.org/officeDocument/2006/relationships/hyperlink" Target="https://podminky.urs.cz/item/CS_URS_2022_02/113201111" TargetMode="External" /><Relationship Id="rId6" Type="http://schemas.openxmlformats.org/officeDocument/2006/relationships/hyperlink" Target="https://podminky.urs.cz/item/CS_URS_2022_02/171251201" TargetMode="External" /><Relationship Id="rId7" Type="http://schemas.openxmlformats.org/officeDocument/2006/relationships/hyperlink" Target="https://podminky.urs.cz/item/CS_URS_2022_02/175151101" TargetMode="External" /><Relationship Id="rId8" Type="http://schemas.openxmlformats.org/officeDocument/2006/relationships/hyperlink" Target="https://podminky.urs.cz/item/CS_URS_2022_02/181311103" TargetMode="External" /><Relationship Id="rId9" Type="http://schemas.openxmlformats.org/officeDocument/2006/relationships/hyperlink" Target="https://podminky.urs.cz/item/CS_URS_2022_02/564771111" TargetMode="External" /><Relationship Id="rId10" Type="http://schemas.openxmlformats.org/officeDocument/2006/relationships/hyperlink" Target="https://podminky.urs.cz/item/CS_URS_2022_02/567122112" TargetMode="External" /><Relationship Id="rId11" Type="http://schemas.openxmlformats.org/officeDocument/2006/relationships/hyperlink" Target="https://podminky.urs.cz/item/CS_URS_2022_02/573191111" TargetMode="External" /><Relationship Id="rId12" Type="http://schemas.openxmlformats.org/officeDocument/2006/relationships/hyperlink" Target="https://podminky.urs.cz/item/CS_URS_2022_02/573211106" TargetMode="External" /><Relationship Id="rId13" Type="http://schemas.openxmlformats.org/officeDocument/2006/relationships/hyperlink" Target="https://podminky.urs.cz/item/CS_URS_2022_02/573211107" TargetMode="External" /><Relationship Id="rId14" Type="http://schemas.openxmlformats.org/officeDocument/2006/relationships/hyperlink" Target="https://podminky.urs.cz/item/CS_URS_2022_02/577134141" TargetMode="External" /><Relationship Id="rId15" Type="http://schemas.openxmlformats.org/officeDocument/2006/relationships/hyperlink" Target="https://podminky.urs.cz/item/CS_URS_2022_02/577143111" TargetMode="External" /><Relationship Id="rId16" Type="http://schemas.openxmlformats.org/officeDocument/2006/relationships/hyperlink" Target="https://podminky.urs.cz/item/CS_URS_2022_02/565166121" TargetMode="External" /><Relationship Id="rId17" Type="http://schemas.openxmlformats.org/officeDocument/2006/relationships/hyperlink" Target="https://podminky.urs.cz/item/CS_URS_2022_02/871251141" TargetMode="External" /><Relationship Id="rId18" Type="http://schemas.openxmlformats.org/officeDocument/2006/relationships/hyperlink" Target="https://podminky.urs.cz/item/CS_URS_2022_02/914111111" TargetMode="External" /><Relationship Id="rId19" Type="http://schemas.openxmlformats.org/officeDocument/2006/relationships/hyperlink" Target="https://podminky.urs.cz/item/CS_URS_2022_02/914511111" TargetMode="External" /><Relationship Id="rId20" Type="http://schemas.openxmlformats.org/officeDocument/2006/relationships/hyperlink" Target="https://podminky.urs.cz/item/CS_URS_2022_02/915211111" TargetMode="External" /><Relationship Id="rId21" Type="http://schemas.openxmlformats.org/officeDocument/2006/relationships/hyperlink" Target="https://podminky.urs.cz/item/CS_URS_2022_02/915211121" TargetMode="External" /><Relationship Id="rId22" Type="http://schemas.openxmlformats.org/officeDocument/2006/relationships/hyperlink" Target="https://podminky.urs.cz/item/CS_URS_2022_02/915221111" TargetMode="External" /><Relationship Id="rId23" Type="http://schemas.openxmlformats.org/officeDocument/2006/relationships/hyperlink" Target="https://podminky.urs.cz/item/CS_URS_2022_02/915221121" TargetMode="External" /><Relationship Id="rId24" Type="http://schemas.openxmlformats.org/officeDocument/2006/relationships/hyperlink" Target="https://podminky.urs.cz/item/CS_URS_2022_02/915231112" TargetMode="External" /><Relationship Id="rId25" Type="http://schemas.openxmlformats.org/officeDocument/2006/relationships/hyperlink" Target="https://podminky.urs.cz/item/CS_URS_2022_02/915321111" TargetMode="External" /><Relationship Id="rId26" Type="http://schemas.openxmlformats.org/officeDocument/2006/relationships/hyperlink" Target="https://podminky.urs.cz/item/CS_URS_2022_02/916131113" TargetMode="External" /><Relationship Id="rId27" Type="http://schemas.openxmlformats.org/officeDocument/2006/relationships/hyperlink" Target="https://podminky.urs.cz/item/CS_URS_2022_02/916131213" TargetMode="External" /><Relationship Id="rId28" Type="http://schemas.openxmlformats.org/officeDocument/2006/relationships/hyperlink" Target="https://podminky.urs.cz/item/CS_URS_2022_02/919732211" TargetMode="External" /><Relationship Id="rId29" Type="http://schemas.openxmlformats.org/officeDocument/2006/relationships/hyperlink" Target="https://podminky.urs.cz/item/CS_URS_2022_02/919735113" TargetMode="External" /><Relationship Id="rId30" Type="http://schemas.openxmlformats.org/officeDocument/2006/relationships/hyperlink" Target="https://podminky.urs.cz/item/CS_URS_2022_02/919794441" TargetMode="External" /><Relationship Id="rId31" Type="http://schemas.openxmlformats.org/officeDocument/2006/relationships/hyperlink" Target="https://podminky.urs.cz/item/CS_URS_2022_02/938908411" TargetMode="External" /><Relationship Id="rId32" Type="http://schemas.openxmlformats.org/officeDocument/2006/relationships/hyperlink" Target="https://podminky.urs.cz/item/CS_URS_2022_02/979024443" TargetMode="External" /><Relationship Id="rId33" Type="http://schemas.openxmlformats.org/officeDocument/2006/relationships/hyperlink" Target="https://podminky.urs.cz/item/CS_URS_2022_02/9970136011" TargetMode="External" /><Relationship Id="rId34" Type="http://schemas.openxmlformats.org/officeDocument/2006/relationships/hyperlink" Target="https://podminky.urs.cz/item/CS_URS_2022_02/997221571" TargetMode="External" /><Relationship Id="rId35" Type="http://schemas.openxmlformats.org/officeDocument/2006/relationships/hyperlink" Target="https://podminky.urs.cz/item/CS_URS_2022_02/997221579" TargetMode="External" /><Relationship Id="rId36" Type="http://schemas.openxmlformats.org/officeDocument/2006/relationships/hyperlink" Target="https://podminky.urs.cz/item/CS_URS_2022_02/998225111" TargetMode="External" /><Relationship Id="rId37" Type="http://schemas.openxmlformats.org/officeDocument/2006/relationships/hyperlink" Target="https://podminky.urs.cz/item/CS_URS_2022_02/220182002" TargetMode="External" /><Relationship Id="rId38" Type="http://schemas.openxmlformats.org/officeDocument/2006/relationships/hyperlink" Target="https://podminky.urs.cz/item/CS_URS_2022_02/460010002" TargetMode="External" /><Relationship Id="rId39" Type="http://schemas.openxmlformats.org/officeDocument/2006/relationships/hyperlink" Target="https://podminky.urs.cz/item/CS_URS_2022_02/460490013" TargetMode="External" /><Relationship Id="rId40" Type="http://schemas.openxmlformats.org/officeDocument/2006/relationships/hyperlink" Target="https://podminky.urs.cz/item/CS_URS_2022_02/460620007" TargetMode="External" /><Relationship Id="rId4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10" t="s">
        <v>6</v>
      </c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s="1" customFormat="1" ht="12" customHeight="1">
      <c r="B5" s="21"/>
      <c r="D5" s="25" t="s">
        <v>14</v>
      </c>
      <c r="K5" s="276" t="s">
        <v>15</v>
      </c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R5" s="21"/>
      <c r="BE5" s="273" t="s">
        <v>16</v>
      </c>
      <c r="BS5" s="18" t="s">
        <v>7</v>
      </c>
    </row>
    <row r="6" spans="2:71" s="1" customFormat="1" ht="36.95" customHeight="1">
      <c r="B6" s="21"/>
      <c r="D6" s="27" t="s">
        <v>17</v>
      </c>
      <c r="K6" s="278" t="s">
        <v>18</v>
      </c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R6" s="21"/>
      <c r="BE6" s="274"/>
      <c r="BS6" s="18" t="s">
        <v>7</v>
      </c>
    </row>
    <row r="7" spans="2:71" s="1" customFormat="1" ht="12" customHeight="1">
      <c r="B7" s="21"/>
      <c r="D7" s="28" t="s">
        <v>19</v>
      </c>
      <c r="K7" s="26" t="s">
        <v>3</v>
      </c>
      <c r="AK7" s="28" t="s">
        <v>20</v>
      </c>
      <c r="AN7" s="26" t="s">
        <v>3</v>
      </c>
      <c r="AR7" s="21"/>
      <c r="BE7" s="274"/>
      <c r="BS7" s="18" t="s">
        <v>7</v>
      </c>
    </row>
    <row r="8" spans="2:71" s="1" customFormat="1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274"/>
      <c r="BS8" s="18" t="s">
        <v>7</v>
      </c>
    </row>
    <row r="9" spans="2:71" s="1" customFormat="1" ht="14.45" customHeight="1">
      <c r="B9" s="21"/>
      <c r="AR9" s="21"/>
      <c r="BE9" s="274"/>
      <c r="BS9" s="18" t="s">
        <v>7</v>
      </c>
    </row>
    <row r="10" spans="2:71" s="1" customFormat="1" ht="12" customHeight="1">
      <c r="B10" s="21"/>
      <c r="D10" s="28" t="s">
        <v>25</v>
      </c>
      <c r="AK10" s="28" t="s">
        <v>26</v>
      </c>
      <c r="AN10" s="26" t="s">
        <v>3</v>
      </c>
      <c r="AR10" s="21"/>
      <c r="BE10" s="274"/>
      <c r="BS10" s="18" t="s">
        <v>7</v>
      </c>
    </row>
    <row r="11" spans="2:71" s="1" customFormat="1" ht="18.4" customHeight="1">
      <c r="B11" s="21"/>
      <c r="E11" s="26" t="s">
        <v>27</v>
      </c>
      <c r="AK11" s="28" t="s">
        <v>28</v>
      </c>
      <c r="AN11" s="26" t="s">
        <v>3</v>
      </c>
      <c r="AR11" s="21"/>
      <c r="BE11" s="274"/>
      <c r="BS11" s="18" t="s">
        <v>7</v>
      </c>
    </row>
    <row r="12" spans="2:71" s="1" customFormat="1" ht="6.95" customHeight="1">
      <c r="B12" s="21"/>
      <c r="AR12" s="21"/>
      <c r="BE12" s="274"/>
      <c r="BS12" s="18" t="s">
        <v>7</v>
      </c>
    </row>
    <row r="13" spans="2:71" s="1" customFormat="1" ht="12" customHeight="1">
      <c r="B13" s="21"/>
      <c r="D13" s="28" t="s">
        <v>29</v>
      </c>
      <c r="AK13" s="28" t="s">
        <v>26</v>
      </c>
      <c r="AN13" s="30" t="s">
        <v>30</v>
      </c>
      <c r="AR13" s="21"/>
      <c r="BE13" s="274"/>
      <c r="BS13" s="18" t="s">
        <v>7</v>
      </c>
    </row>
    <row r="14" spans="2:71" ht="12.75">
      <c r="B14" s="21"/>
      <c r="E14" s="279" t="s">
        <v>30</v>
      </c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" t="s">
        <v>28</v>
      </c>
      <c r="AN14" s="30" t="s">
        <v>30</v>
      </c>
      <c r="AR14" s="21"/>
      <c r="BE14" s="274"/>
      <c r="BS14" s="18" t="s">
        <v>7</v>
      </c>
    </row>
    <row r="15" spans="2:71" s="1" customFormat="1" ht="6.95" customHeight="1">
      <c r="B15" s="21"/>
      <c r="AR15" s="21"/>
      <c r="BE15" s="274"/>
      <c r="BS15" s="18" t="s">
        <v>4</v>
      </c>
    </row>
    <row r="16" spans="2:71" s="1" customFormat="1" ht="12" customHeight="1">
      <c r="B16" s="21"/>
      <c r="D16" s="28" t="s">
        <v>31</v>
      </c>
      <c r="AK16" s="28" t="s">
        <v>26</v>
      </c>
      <c r="AN16" s="26" t="s">
        <v>3</v>
      </c>
      <c r="AR16" s="21"/>
      <c r="BE16" s="274"/>
      <c r="BS16" s="18" t="s">
        <v>4</v>
      </c>
    </row>
    <row r="17" spans="2:71" s="1" customFormat="1" ht="18.4" customHeight="1">
      <c r="B17" s="21"/>
      <c r="E17" s="26" t="s">
        <v>32</v>
      </c>
      <c r="AK17" s="28" t="s">
        <v>28</v>
      </c>
      <c r="AN17" s="26" t="s">
        <v>3</v>
      </c>
      <c r="AR17" s="21"/>
      <c r="BE17" s="274"/>
      <c r="BS17" s="18" t="s">
        <v>33</v>
      </c>
    </row>
    <row r="18" spans="2:71" s="1" customFormat="1" ht="6.95" customHeight="1">
      <c r="B18" s="21"/>
      <c r="AR18" s="21"/>
      <c r="BE18" s="274"/>
      <c r="BS18" s="18" t="s">
        <v>7</v>
      </c>
    </row>
    <row r="19" spans="2:71" s="1" customFormat="1" ht="12" customHeight="1">
      <c r="B19" s="21"/>
      <c r="D19" s="28" t="s">
        <v>34</v>
      </c>
      <c r="AK19" s="28" t="s">
        <v>26</v>
      </c>
      <c r="AN19" s="26" t="s">
        <v>3</v>
      </c>
      <c r="AR19" s="21"/>
      <c r="BE19" s="274"/>
      <c r="BS19" s="18" t="s">
        <v>7</v>
      </c>
    </row>
    <row r="20" spans="2:71" s="1" customFormat="1" ht="18.4" customHeight="1">
      <c r="B20" s="21"/>
      <c r="E20" s="26" t="s">
        <v>35</v>
      </c>
      <c r="AK20" s="28" t="s">
        <v>28</v>
      </c>
      <c r="AN20" s="26" t="s">
        <v>3</v>
      </c>
      <c r="AR20" s="21"/>
      <c r="BE20" s="274"/>
      <c r="BS20" s="18" t="s">
        <v>4</v>
      </c>
    </row>
    <row r="21" spans="2:57" s="1" customFormat="1" ht="6.95" customHeight="1">
      <c r="B21" s="21"/>
      <c r="AR21" s="21"/>
      <c r="BE21" s="274"/>
    </row>
    <row r="22" spans="2:57" s="1" customFormat="1" ht="12" customHeight="1">
      <c r="B22" s="21"/>
      <c r="D22" s="28" t="s">
        <v>36</v>
      </c>
      <c r="AR22" s="21"/>
      <c r="BE22" s="274"/>
    </row>
    <row r="23" spans="2:57" s="1" customFormat="1" ht="47.25" customHeight="1">
      <c r="B23" s="21"/>
      <c r="E23" s="281" t="s">
        <v>37</v>
      </c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R23" s="21"/>
      <c r="BE23" s="274"/>
    </row>
    <row r="24" spans="2:57" s="1" customFormat="1" ht="6.95" customHeight="1">
      <c r="B24" s="21"/>
      <c r="AR24" s="21"/>
      <c r="BE24" s="274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74"/>
    </row>
    <row r="26" spans="1:57" s="2" customFormat="1" ht="25.9" customHeight="1">
      <c r="A26" s="33"/>
      <c r="B26" s="34"/>
      <c r="C26" s="33"/>
      <c r="D26" s="35" t="s">
        <v>38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82">
        <f>ROUND(AG54,2)</f>
        <v>20859.33</v>
      </c>
      <c r="AL26" s="283"/>
      <c r="AM26" s="283"/>
      <c r="AN26" s="283"/>
      <c r="AO26" s="283"/>
      <c r="AP26" s="33"/>
      <c r="AQ26" s="33"/>
      <c r="AR26" s="34"/>
      <c r="BE26" s="274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74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84" t="s">
        <v>39</v>
      </c>
      <c r="M28" s="284"/>
      <c r="N28" s="284"/>
      <c r="O28" s="284"/>
      <c r="P28" s="284"/>
      <c r="Q28" s="33"/>
      <c r="R28" s="33"/>
      <c r="S28" s="33"/>
      <c r="T28" s="33"/>
      <c r="U28" s="33"/>
      <c r="V28" s="33"/>
      <c r="W28" s="284" t="s">
        <v>40</v>
      </c>
      <c r="X28" s="284"/>
      <c r="Y28" s="284"/>
      <c r="Z28" s="284"/>
      <c r="AA28" s="284"/>
      <c r="AB28" s="284"/>
      <c r="AC28" s="284"/>
      <c r="AD28" s="284"/>
      <c r="AE28" s="284"/>
      <c r="AF28" s="33"/>
      <c r="AG28" s="33"/>
      <c r="AH28" s="33"/>
      <c r="AI28" s="33"/>
      <c r="AJ28" s="33"/>
      <c r="AK28" s="284" t="s">
        <v>41</v>
      </c>
      <c r="AL28" s="284"/>
      <c r="AM28" s="284"/>
      <c r="AN28" s="284"/>
      <c r="AO28" s="284"/>
      <c r="AP28" s="33"/>
      <c r="AQ28" s="33"/>
      <c r="AR28" s="34"/>
      <c r="BE28" s="274"/>
    </row>
    <row r="29" spans="2:57" s="3" customFormat="1" ht="14.45" customHeight="1">
      <c r="B29" s="38"/>
      <c r="D29" s="28" t="s">
        <v>42</v>
      </c>
      <c r="F29" s="28" t="s">
        <v>43</v>
      </c>
      <c r="L29" s="287">
        <v>0.21</v>
      </c>
      <c r="M29" s="286"/>
      <c r="N29" s="286"/>
      <c r="O29" s="286"/>
      <c r="P29" s="286"/>
      <c r="W29" s="285">
        <f>ROUND(AZ54,2)</f>
        <v>20859.33</v>
      </c>
      <c r="X29" s="286"/>
      <c r="Y29" s="286"/>
      <c r="Z29" s="286"/>
      <c r="AA29" s="286"/>
      <c r="AB29" s="286"/>
      <c r="AC29" s="286"/>
      <c r="AD29" s="286"/>
      <c r="AE29" s="286"/>
      <c r="AK29" s="285">
        <f>ROUND(AV54,2)</f>
        <v>4380.46</v>
      </c>
      <c r="AL29" s="286"/>
      <c r="AM29" s="286"/>
      <c r="AN29" s="286"/>
      <c r="AO29" s="286"/>
      <c r="AR29" s="38"/>
      <c r="BE29" s="275"/>
    </row>
    <row r="30" spans="2:57" s="3" customFormat="1" ht="14.45" customHeight="1">
      <c r="B30" s="38"/>
      <c r="F30" s="28" t="s">
        <v>44</v>
      </c>
      <c r="L30" s="287">
        <v>0.15</v>
      </c>
      <c r="M30" s="286"/>
      <c r="N30" s="286"/>
      <c r="O30" s="286"/>
      <c r="P30" s="286"/>
      <c r="W30" s="285">
        <f>ROUND(BA54,2)</f>
        <v>0</v>
      </c>
      <c r="X30" s="286"/>
      <c r="Y30" s="286"/>
      <c r="Z30" s="286"/>
      <c r="AA30" s="286"/>
      <c r="AB30" s="286"/>
      <c r="AC30" s="286"/>
      <c r="AD30" s="286"/>
      <c r="AE30" s="286"/>
      <c r="AK30" s="285">
        <f>ROUND(AW54,2)</f>
        <v>0</v>
      </c>
      <c r="AL30" s="286"/>
      <c r="AM30" s="286"/>
      <c r="AN30" s="286"/>
      <c r="AO30" s="286"/>
      <c r="AR30" s="38"/>
      <c r="BE30" s="275"/>
    </row>
    <row r="31" spans="2:57" s="3" customFormat="1" ht="14.45" customHeight="1" hidden="1">
      <c r="B31" s="38"/>
      <c r="F31" s="28" t="s">
        <v>45</v>
      </c>
      <c r="L31" s="287">
        <v>0.21</v>
      </c>
      <c r="M31" s="286"/>
      <c r="N31" s="286"/>
      <c r="O31" s="286"/>
      <c r="P31" s="286"/>
      <c r="W31" s="285">
        <f>ROUND(BB54,2)</f>
        <v>0</v>
      </c>
      <c r="X31" s="286"/>
      <c r="Y31" s="286"/>
      <c r="Z31" s="286"/>
      <c r="AA31" s="286"/>
      <c r="AB31" s="286"/>
      <c r="AC31" s="286"/>
      <c r="AD31" s="286"/>
      <c r="AE31" s="286"/>
      <c r="AK31" s="285">
        <v>0</v>
      </c>
      <c r="AL31" s="286"/>
      <c r="AM31" s="286"/>
      <c r="AN31" s="286"/>
      <c r="AO31" s="286"/>
      <c r="AR31" s="38"/>
      <c r="BE31" s="275"/>
    </row>
    <row r="32" spans="2:57" s="3" customFormat="1" ht="14.45" customHeight="1" hidden="1">
      <c r="B32" s="38"/>
      <c r="F32" s="28" t="s">
        <v>46</v>
      </c>
      <c r="L32" s="287">
        <v>0.15</v>
      </c>
      <c r="M32" s="286"/>
      <c r="N32" s="286"/>
      <c r="O32" s="286"/>
      <c r="P32" s="286"/>
      <c r="W32" s="285">
        <f>ROUND(BC54,2)</f>
        <v>0</v>
      </c>
      <c r="X32" s="286"/>
      <c r="Y32" s="286"/>
      <c r="Z32" s="286"/>
      <c r="AA32" s="286"/>
      <c r="AB32" s="286"/>
      <c r="AC32" s="286"/>
      <c r="AD32" s="286"/>
      <c r="AE32" s="286"/>
      <c r="AK32" s="285">
        <v>0</v>
      </c>
      <c r="AL32" s="286"/>
      <c r="AM32" s="286"/>
      <c r="AN32" s="286"/>
      <c r="AO32" s="286"/>
      <c r="AR32" s="38"/>
      <c r="BE32" s="275"/>
    </row>
    <row r="33" spans="2:44" s="3" customFormat="1" ht="14.45" customHeight="1" hidden="1">
      <c r="B33" s="38"/>
      <c r="F33" s="28" t="s">
        <v>47</v>
      </c>
      <c r="L33" s="287">
        <v>0</v>
      </c>
      <c r="M33" s="286"/>
      <c r="N33" s="286"/>
      <c r="O33" s="286"/>
      <c r="P33" s="286"/>
      <c r="W33" s="285">
        <f>ROUND(BD54,2)</f>
        <v>0</v>
      </c>
      <c r="X33" s="286"/>
      <c r="Y33" s="286"/>
      <c r="Z33" s="286"/>
      <c r="AA33" s="286"/>
      <c r="AB33" s="286"/>
      <c r="AC33" s="286"/>
      <c r="AD33" s="286"/>
      <c r="AE33" s="286"/>
      <c r="AK33" s="285">
        <v>0</v>
      </c>
      <c r="AL33" s="286"/>
      <c r="AM33" s="286"/>
      <c r="AN33" s="286"/>
      <c r="AO33" s="286"/>
      <c r="AR33" s="38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33"/>
    </row>
    <row r="35" spans="1:57" s="2" customFormat="1" ht="25.9" customHeight="1">
      <c r="A35" s="33"/>
      <c r="B35" s="34"/>
      <c r="C35" s="39"/>
      <c r="D35" s="40" t="s">
        <v>48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49</v>
      </c>
      <c r="U35" s="41"/>
      <c r="V35" s="41"/>
      <c r="W35" s="41"/>
      <c r="X35" s="288" t="s">
        <v>50</v>
      </c>
      <c r="Y35" s="289"/>
      <c r="Z35" s="289"/>
      <c r="AA35" s="289"/>
      <c r="AB35" s="289"/>
      <c r="AC35" s="41"/>
      <c r="AD35" s="41"/>
      <c r="AE35" s="41"/>
      <c r="AF35" s="41"/>
      <c r="AG35" s="41"/>
      <c r="AH35" s="41"/>
      <c r="AI35" s="41"/>
      <c r="AJ35" s="41"/>
      <c r="AK35" s="290">
        <f>SUM(AK26:AK33)</f>
        <v>25239.79</v>
      </c>
      <c r="AL35" s="289"/>
      <c r="AM35" s="289"/>
      <c r="AN35" s="289"/>
      <c r="AO35" s="291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6.95" customHeight="1">
      <c r="A37" s="3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  <c r="BE37" s="33"/>
    </row>
    <row r="41" spans="1:57" s="2" customFormat="1" ht="6.95" customHeight="1">
      <c r="A41" s="33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  <c r="BE41" s="33"/>
    </row>
    <row r="42" spans="1:57" s="2" customFormat="1" ht="24.95" customHeight="1">
      <c r="A42" s="33"/>
      <c r="B42" s="34"/>
      <c r="C42" s="22" t="s">
        <v>51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4"/>
      <c r="BE42" s="33"/>
    </row>
    <row r="43" spans="1:57" s="2" customFormat="1" ht="6.95" customHeight="1">
      <c r="A43" s="33"/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4"/>
      <c r="BE43" s="33"/>
    </row>
    <row r="44" spans="2:44" s="4" customFormat="1" ht="12" customHeight="1">
      <c r="B44" s="47"/>
      <c r="C44" s="28" t="s">
        <v>14</v>
      </c>
      <c r="L44" s="4" t="str">
        <f>K5</f>
        <v>KAP14-1</v>
      </c>
      <c r="AR44" s="47"/>
    </row>
    <row r="45" spans="2:44" s="5" customFormat="1" ht="36.95" customHeight="1">
      <c r="B45" s="48"/>
      <c r="C45" s="49" t="s">
        <v>17</v>
      </c>
      <c r="L45" s="292" t="str">
        <f>K6</f>
        <v>Obnova povrchu v ulici Pod Strážištěm, Chomutov - Úsek 1</v>
      </c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R45" s="48"/>
    </row>
    <row r="46" spans="1:57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4"/>
      <c r="BE46" s="33"/>
    </row>
    <row r="47" spans="1:57" s="2" customFormat="1" ht="12" customHeight="1">
      <c r="A47" s="33"/>
      <c r="B47" s="34"/>
      <c r="C47" s="28" t="s">
        <v>21</v>
      </c>
      <c r="D47" s="33"/>
      <c r="E47" s="33"/>
      <c r="F47" s="33"/>
      <c r="G47" s="33"/>
      <c r="H47" s="33"/>
      <c r="I47" s="33"/>
      <c r="J47" s="33"/>
      <c r="K47" s="33"/>
      <c r="L47" s="50" t="str">
        <f>IF(K8="","",K8)</f>
        <v>Pod Strážištěm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8" t="s">
        <v>23</v>
      </c>
      <c r="AJ47" s="33"/>
      <c r="AK47" s="33"/>
      <c r="AL47" s="33"/>
      <c r="AM47" s="294" t="str">
        <f>IF(AN8="","",AN8)</f>
        <v>4. 8. 2022</v>
      </c>
      <c r="AN47" s="294"/>
      <c r="AO47" s="33"/>
      <c r="AP47" s="33"/>
      <c r="AQ47" s="33"/>
      <c r="AR47" s="34"/>
      <c r="BE47" s="33"/>
    </row>
    <row r="48" spans="1:57" s="2" customFormat="1" ht="6.9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/>
      <c r="BE48" s="33"/>
    </row>
    <row r="49" spans="1:57" s="2" customFormat="1" ht="15.2" customHeight="1">
      <c r="A49" s="33"/>
      <c r="B49" s="34"/>
      <c r="C49" s="28" t="s">
        <v>25</v>
      </c>
      <c r="D49" s="33"/>
      <c r="E49" s="33"/>
      <c r="F49" s="33"/>
      <c r="G49" s="33"/>
      <c r="H49" s="33"/>
      <c r="I49" s="33"/>
      <c r="J49" s="33"/>
      <c r="K49" s="33"/>
      <c r="L49" s="4" t="str">
        <f>IF(E11="","",E11)</f>
        <v>Statutární město Chomutov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8" t="s">
        <v>31</v>
      </c>
      <c r="AJ49" s="33"/>
      <c r="AK49" s="33"/>
      <c r="AL49" s="33"/>
      <c r="AM49" s="295" t="str">
        <f>IF(E17="","",E17)</f>
        <v>KAP atelier</v>
      </c>
      <c r="AN49" s="296"/>
      <c r="AO49" s="296"/>
      <c r="AP49" s="296"/>
      <c r="AQ49" s="33"/>
      <c r="AR49" s="34"/>
      <c r="AS49" s="297" t="s">
        <v>52</v>
      </c>
      <c r="AT49" s="298"/>
      <c r="AU49" s="52"/>
      <c r="AV49" s="52"/>
      <c r="AW49" s="52"/>
      <c r="AX49" s="52"/>
      <c r="AY49" s="52"/>
      <c r="AZ49" s="52"/>
      <c r="BA49" s="52"/>
      <c r="BB49" s="52"/>
      <c r="BC49" s="52"/>
      <c r="BD49" s="53"/>
      <c r="BE49" s="33"/>
    </row>
    <row r="50" spans="1:57" s="2" customFormat="1" ht="15.2" customHeight="1">
      <c r="A50" s="33"/>
      <c r="B50" s="34"/>
      <c r="C50" s="28" t="s">
        <v>29</v>
      </c>
      <c r="D50" s="33"/>
      <c r="E50" s="33"/>
      <c r="F50" s="33"/>
      <c r="G50" s="33"/>
      <c r="H50" s="33"/>
      <c r="I50" s="33"/>
      <c r="J50" s="33"/>
      <c r="K50" s="33"/>
      <c r="L50" s="4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8" t="s">
        <v>34</v>
      </c>
      <c r="AJ50" s="33"/>
      <c r="AK50" s="33"/>
      <c r="AL50" s="33"/>
      <c r="AM50" s="295" t="str">
        <f>IF(E20="","",E20)</f>
        <v xml:space="preserve"> </v>
      </c>
      <c r="AN50" s="296"/>
      <c r="AO50" s="296"/>
      <c r="AP50" s="296"/>
      <c r="AQ50" s="33"/>
      <c r="AR50" s="34"/>
      <c r="AS50" s="299"/>
      <c r="AT50" s="300"/>
      <c r="AU50" s="54"/>
      <c r="AV50" s="54"/>
      <c r="AW50" s="54"/>
      <c r="AX50" s="54"/>
      <c r="AY50" s="54"/>
      <c r="AZ50" s="54"/>
      <c r="BA50" s="54"/>
      <c r="BB50" s="54"/>
      <c r="BC50" s="54"/>
      <c r="BD50" s="55"/>
      <c r="BE50" s="33"/>
    </row>
    <row r="51" spans="1:57" s="2" customFormat="1" ht="10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4"/>
      <c r="AS51" s="299"/>
      <c r="AT51" s="300"/>
      <c r="AU51" s="54"/>
      <c r="AV51" s="54"/>
      <c r="AW51" s="54"/>
      <c r="AX51" s="54"/>
      <c r="AY51" s="54"/>
      <c r="AZ51" s="54"/>
      <c r="BA51" s="54"/>
      <c r="BB51" s="54"/>
      <c r="BC51" s="54"/>
      <c r="BD51" s="55"/>
      <c r="BE51" s="33"/>
    </row>
    <row r="52" spans="1:57" s="2" customFormat="1" ht="29.25" customHeight="1">
      <c r="A52" s="33"/>
      <c r="B52" s="34"/>
      <c r="C52" s="301" t="s">
        <v>53</v>
      </c>
      <c r="D52" s="302"/>
      <c r="E52" s="302"/>
      <c r="F52" s="302"/>
      <c r="G52" s="302"/>
      <c r="H52" s="56"/>
      <c r="I52" s="303" t="s">
        <v>54</v>
      </c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4" t="s">
        <v>55</v>
      </c>
      <c r="AH52" s="302"/>
      <c r="AI52" s="302"/>
      <c r="AJ52" s="302"/>
      <c r="AK52" s="302"/>
      <c r="AL52" s="302"/>
      <c r="AM52" s="302"/>
      <c r="AN52" s="303" t="s">
        <v>56</v>
      </c>
      <c r="AO52" s="302"/>
      <c r="AP52" s="302"/>
      <c r="AQ52" s="57" t="s">
        <v>57</v>
      </c>
      <c r="AR52" s="34"/>
      <c r="AS52" s="58" t="s">
        <v>58</v>
      </c>
      <c r="AT52" s="59" t="s">
        <v>59</v>
      </c>
      <c r="AU52" s="59" t="s">
        <v>60</v>
      </c>
      <c r="AV52" s="59" t="s">
        <v>61</v>
      </c>
      <c r="AW52" s="59" t="s">
        <v>62</v>
      </c>
      <c r="AX52" s="59" t="s">
        <v>63</v>
      </c>
      <c r="AY52" s="59" t="s">
        <v>64</v>
      </c>
      <c r="AZ52" s="59" t="s">
        <v>65</v>
      </c>
      <c r="BA52" s="59" t="s">
        <v>66</v>
      </c>
      <c r="BB52" s="59" t="s">
        <v>67</v>
      </c>
      <c r="BC52" s="59" t="s">
        <v>68</v>
      </c>
      <c r="BD52" s="60" t="s">
        <v>69</v>
      </c>
      <c r="BE52" s="33"/>
    </row>
    <row r="53" spans="1:57" s="2" customFormat="1" ht="10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4"/>
      <c r="AS53" s="61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  <c r="BE53" s="33"/>
    </row>
    <row r="54" spans="2:90" s="6" customFormat="1" ht="32.45" customHeight="1">
      <c r="B54" s="64"/>
      <c r="C54" s="65" t="s">
        <v>70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308">
        <f>ROUND(AG55,2)</f>
        <v>20859.33</v>
      </c>
      <c r="AH54" s="308"/>
      <c r="AI54" s="308"/>
      <c r="AJ54" s="308"/>
      <c r="AK54" s="308"/>
      <c r="AL54" s="308"/>
      <c r="AM54" s="308"/>
      <c r="AN54" s="309">
        <f>SUM(AG54,AT54)</f>
        <v>25239.79</v>
      </c>
      <c r="AO54" s="309"/>
      <c r="AP54" s="309"/>
      <c r="AQ54" s="68" t="s">
        <v>3</v>
      </c>
      <c r="AR54" s="64"/>
      <c r="AS54" s="69">
        <f>ROUND(AS55,2)</f>
        <v>0</v>
      </c>
      <c r="AT54" s="70">
        <f>ROUND(SUM(AV54:AW54),2)</f>
        <v>4380.46</v>
      </c>
      <c r="AU54" s="71">
        <f>ROUND(AU55,5)</f>
        <v>0</v>
      </c>
      <c r="AV54" s="70">
        <f>ROUND(AZ54*L29,2)</f>
        <v>4380.46</v>
      </c>
      <c r="AW54" s="70">
        <f>ROUND(BA54*L30,2)</f>
        <v>0</v>
      </c>
      <c r="AX54" s="70">
        <f>ROUND(BB54*L29,2)</f>
        <v>0</v>
      </c>
      <c r="AY54" s="70">
        <f>ROUND(BC54*L30,2)</f>
        <v>0</v>
      </c>
      <c r="AZ54" s="70">
        <f>ROUND(AZ55,2)</f>
        <v>20859.33</v>
      </c>
      <c r="BA54" s="70">
        <f>ROUND(BA55,2)</f>
        <v>0</v>
      </c>
      <c r="BB54" s="70">
        <f>ROUND(BB55,2)</f>
        <v>0</v>
      </c>
      <c r="BC54" s="70">
        <f>ROUND(BC55,2)</f>
        <v>0</v>
      </c>
      <c r="BD54" s="72">
        <f>ROUND(BD55,2)</f>
        <v>0</v>
      </c>
      <c r="BS54" s="73" t="s">
        <v>71</v>
      </c>
      <c r="BT54" s="73" t="s">
        <v>72</v>
      </c>
      <c r="BU54" s="74" t="s">
        <v>73</v>
      </c>
      <c r="BV54" s="73" t="s">
        <v>74</v>
      </c>
      <c r="BW54" s="73" t="s">
        <v>5</v>
      </c>
      <c r="BX54" s="73" t="s">
        <v>75</v>
      </c>
      <c r="CL54" s="73" t="s">
        <v>3</v>
      </c>
    </row>
    <row r="55" spans="1:91" s="7" customFormat="1" ht="16.5" customHeight="1">
      <c r="A55" s="75" t="s">
        <v>76</v>
      </c>
      <c r="B55" s="76"/>
      <c r="C55" s="77"/>
      <c r="D55" s="307" t="s">
        <v>77</v>
      </c>
      <c r="E55" s="307"/>
      <c r="F55" s="307"/>
      <c r="G55" s="307"/>
      <c r="H55" s="307"/>
      <c r="I55" s="78"/>
      <c r="J55" s="307" t="s">
        <v>78</v>
      </c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5">
        <f>'SO 101 - Komunikace'!J30</f>
        <v>20859.33</v>
      </c>
      <c r="AH55" s="306"/>
      <c r="AI55" s="306"/>
      <c r="AJ55" s="306"/>
      <c r="AK55" s="306"/>
      <c r="AL55" s="306"/>
      <c r="AM55" s="306"/>
      <c r="AN55" s="305">
        <f>SUM(AG55,AT55)</f>
        <v>25239.79</v>
      </c>
      <c r="AO55" s="306"/>
      <c r="AP55" s="306"/>
      <c r="AQ55" s="79" t="s">
        <v>79</v>
      </c>
      <c r="AR55" s="76"/>
      <c r="AS55" s="80">
        <v>0</v>
      </c>
      <c r="AT55" s="81">
        <f>ROUND(SUM(AV55:AW55),2)</f>
        <v>4380.46</v>
      </c>
      <c r="AU55" s="82">
        <f>'SO 101 - Komunikace'!P93</f>
        <v>0</v>
      </c>
      <c r="AV55" s="81">
        <f>'SO 101 - Komunikace'!J33</f>
        <v>4380.46</v>
      </c>
      <c r="AW55" s="81">
        <f>'SO 101 - Komunikace'!J34</f>
        <v>0</v>
      </c>
      <c r="AX55" s="81">
        <f>'SO 101 - Komunikace'!J35</f>
        <v>0</v>
      </c>
      <c r="AY55" s="81">
        <f>'SO 101 - Komunikace'!J36</f>
        <v>0</v>
      </c>
      <c r="AZ55" s="81">
        <f>'SO 101 - Komunikace'!F33</f>
        <v>20859.33</v>
      </c>
      <c r="BA55" s="81">
        <f>'SO 101 - Komunikace'!F34</f>
        <v>0</v>
      </c>
      <c r="BB55" s="81">
        <f>'SO 101 - Komunikace'!F35</f>
        <v>0</v>
      </c>
      <c r="BC55" s="81">
        <f>'SO 101 - Komunikace'!F36</f>
        <v>0</v>
      </c>
      <c r="BD55" s="83">
        <f>'SO 101 - Komunikace'!F37</f>
        <v>0</v>
      </c>
      <c r="BT55" s="84" t="s">
        <v>80</v>
      </c>
      <c r="BV55" s="84" t="s">
        <v>74</v>
      </c>
      <c r="BW55" s="84" t="s">
        <v>81</v>
      </c>
      <c r="BX55" s="84" t="s">
        <v>5</v>
      </c>
      <c r="CL55" s="84" t="s">
        <v>3</v>
      </c>
      <c r="CM55" s="84" t="s">
        <v>82</v>
      </c>
    </row>
    <row r="56" spans="1:57" s="2" customFormat="1" ht="30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4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s="2" customFormat="1" ht="6.95" customHeight="1">
      <c r="A57" s="33"/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34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</sheetData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 101 - Komunika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26"/>
  <sheetViews>
    <sheetView showGridLines="0" workbookViewId="0" topLeftCell="A254">
      <selection activeCell="I258" sqref="I25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0" t="s">
        <v>6</v>
      </c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18" t="s">
        <v>81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83</v>
      </c>
      <c r="L4" s="21"/>
      <c r="M4" s="85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11" t="str">
        <f>'Rekapitulace stavby'!K6</f>
        <v>Obnova povrchu v ulici Pod Strážištěm, Chomutov - Úsek 1</v>
      </c>
      <c r="F7" s="312"/>
      <c r="G7" s="312"/>
      <c r="H7" s="312"/>
      <c r="L7" s="21"/>
    </row>
    <row r="8" spans="1:31" s="2" customFormat="1" ht="12" customHeight="1">
      <c r="A8" s="33"/>
      <c r="B8" s="34"/>
      <c r="C8" s="33"/>
      <c r="D8" s="28" t="s">
        <v>84</v>
      </c>
      <c r="E8" s="33"/>
      <c r="F8" s="33"/>
      <c r="G8" s="33"/>
      <c r="H8" s="33"/>
      <c r="I8" s="33"/>
      <c r="J8" s="33"/>
      <c r="K8" s="33"/>
      <c r="L8" s="8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2" t="s">
        <v>85</v>
      </c>
      <c r="F9" s="313"/>
      <c r="G9" s="313"/>
      <c r="H9" s="313"/>
      <c r="I9" s="33"/>
      <c r="J9" s="33"/>
      <c r="K9" s="33"/>
      <c r="L9" s="8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8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8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28" t="s">
        <v>23</v>
      </c>
      <c r="J12" s="51" t="str">
        <f>'Rekapitulace stavby'!AN8</f>
        <v>4. 8. 2022</v>
      </c>
      <c r="K12" s="33"/>
      <c r="L12" s="8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8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">
        <v>3</v>
      </c>
      <c r="K14" s="33"/>
      <c r="L14" s="8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27</v>
      </c>
      <c r="F15" s="33"/>
      <c r="G15" s="33"/>
      <c r="H15" s="33"/>
      <c r="I15" s="28" t="s">
        <v>28</v>
      </c>
      <c r="J15" s="26" t="s">
        <v>3</v>
      </c>
      <c r="K15" s="33"/>
      <c r="L15" s="8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8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8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14" t="str">
        <f>'Rekapitulace stavby'!E14</f>
        <v>Vyplň údaj</v>
      </c>
      <c r="F18" s="276"/>
      <c r="G18" s="276"/>
      <c r="H18" s="276"/>
      <c r="I18" s="28" t="s">
        <v>28</v>
      </c>
      <c r="J18" s="29" t="str">
        <f>'Rekapitulace stavby'!AN14</f>
        <v>Vyplň údaj</v>
      </c>
      <c r="K18" s="33"/>
      <c r="L18" s="8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8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28" t="s">
        <v>26</v>
      </c>
      <c r="J20" s="26" t="s">
        <v>3</v>
      </c>
      <c r="K20" s="33"/>
      <c r="L20" s="8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28" t="s">
        <v>28</v>
      </c>
      <c r="J21" s="26" t="s">
        <v>3</v>
      </c>
      <c r="K21" s="33"/>
      <c r="L21" s="8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8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26</v>
      </c>
      <c r="J23" s="26" t="str">
        <f>IF('Rekapitulace stavby'!AN19="","",'Rekapitulace stavby'!AN19)</f>
        <v/>
      </c>
      <c r="K23" s="33"/>
      <c r="L23" s="8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28</v>
      </c>
      <c r="J24" s="26" t="str">
        <f>IF('Rekapitulace stavby'!AN20="","",'Rekapitulace stavby'!AN20)</f>
        <v/>
      </c>
      <c r="K24" s="33"/>
      <c r="L24" s="8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8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8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87"/>
      <c r="B27" s="88"/>
      <c r="C27" s="87"/>
      <c r="D27" s="87"/>
      <c r="E27" s="281" t="s">
        <v>3</v>
      </c>
      <c r="F27" s="281"/>
      <c r="G27" s="281"/>
      <c r="H27" s="281"/>
      <c r="I27" s="87"/>
      <c r="J27" s="87"/>
      <c r="K27" s="87"/>
      <c r="L27" s="89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8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8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0" t="s">
        <v>38</v>
      </c>
      <c r="E30" s="33"/>
      <c r="F30" s="33"/>
      <c r="G30" s="33"/>
      <c r="H30" s="33"/>
      <c r="I30" s="33"/>
      <c r="J30" s="67">
        <f>ROUND(J93,2)</f>
        <v>20859.33</v>
      </c>
      <c r="K30" s="33"/>
      <c r="L30" s="8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8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8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1" t="s">
        <v>42</v>
      </c>
      <c r="E33" s="28" t="s">
        <v>43</v>
      </c>
      <c r="F33" s="92">
        <f>ROUND((SUM(BE93:BE325)),2)</f>
        <v>20859.33</v>
      </c>
      <c r="G33" s="33"/>
      <c r="H33" s="33"/>
      <c r="I33" s="93">
        <v>0.21</v>
      </c>
      <c r="J33" s="92">
        <f>ROUND(((SUM(BE93:BE325))*I33),2)</f>
        <v>4380.46</v>
      </c>
      <c r="K33" s="33"/>
      <c r="L33" s="8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92">
        <f>ROUND((SUM(BF93:BF325)),2)</f>
        <v>0</v>
      </c>
      <c r="G34" s="33"/>
      <c r="H34" s="33"/>
      <c r="I34" s="93">
        <v>0.15</v>
      </c>
      <c r="J34" s="92">
        <f>ROUND(((SUM(BF93:BF325))*I34),2)</f>
        <v>0</v>
      </c>
      <c r="K34" s="33"/>
      <c r="L34" s="8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45</v>
      </c>
      <c r="F35" s="92">
        <f>ROUND((SUM(BG93:BG325)),2)</f>
        <v>0</v>
      </c>
      <c r="G35" s="33"/>
      <c r="H35" s="33"/>
      <c r="I35" s="93">
        <v>0.21</v>
      </c>
      <c r="J35" s="92">
        <f>0</f>
        <v>0</v>
      </c>
      <c r="K35" s="33"/>
      <c r="L35" s="8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92">
        <f>ROUND((SUM(BH93:BH325)),2)</f>
        <v>0</v>
      </c>
      <c r="G36" s="33"/>
      <c r="H36" s="33"/>
      <c r="I36" s="93">
        <v>0.15</v>
      </c>
      <c r="J36" s="92">
        <f>0</f>
        <v>0</v>
      </c>
      <c r="K36" s="33"/>
      <c r="L36" s="8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92">
        <f>ROUND((SUM(BI93:BI325)),2)</f>
        <v>0</v>
      </c>
      <c r="G37" s="33"/>
      <c r="H37" s="33"/>
      <c r="I37" s="93">
        <v>0</v>
      </c>
      <c r="J37" s="92">
        <f>0</f>
        <v>0</v>
      </c>
      <c r="K37" s="33"/>
      <c r="L37" s="8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8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4"/>
      <c r="D39" s="95" t="s">
        <v>48</v>
      </c>
      <c r="E39" s="56"/>
      <c r="F39" s="56"/>
      <c r="G39" s="96" t="s">
        <v>49</v>
      </c>
      <c r="H39" s="97" t="s">
        <v>50</v>
      </c>
      <c r="I39" s="56"/>
      <c r="J39" s="98">
        <f>SUM(J30:J37)</f>
        <v>25239.79</v>
      </c>
      <c r="K39" s="99"/>
      <c r="L39" s="8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8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8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86</v>
      </c>
      <c r="D45" s="33"/>
      <c r="E45" s="33"/>
      <c r="F45" s="33"/>
      <c r="G45" s="33"/>
      <c r="H45" s="33"/>
      <c r="I45" s="33"/>
      <c r="J45" s="33"/>
      <c r="K45" s="33"/>
      <c r="L45" s="86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86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86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11" t="str">
        <f>E7</f>
        <v>Obnova povrchu v ulici Pod Strážištěm, Chomutov - Úsek 1</v>
      </c>
      <c r="F48" s="312"/>
      <c r="G48" s="312"/>
      <c r="H48" s="312"/>
      <c r="I48" s="33"/>
      <c r="J48" s="33"/>
      <c r="K48" s="33"/>
      <c r="L48" s="86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84</v>
      </c>
      <c r="D49" s="33"/>
      <c r="E49" s="33"/>
      <c r="F49" s="33"/>
      <c r="G49" s="33"/>
      <c r="H49" s="33"/>
      <c r="I49" s="33"/>
      <c r="J49" s="33"/>
      <c r="K49" s="33"/>
      <c r="L49" s="86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2" t="str">
        <f>E9</f>
        <v>SO 101 - Komunikace</v>
      </c>
      <c r="F50" s="313"/>
      <c r="G50" s="313"/>
      <c r="H50" s="313"/>
      <c r="I50" s="33"/>
      <c r="J50" s="33"/>
      <c r="K50" s="33"/>
      <c r="L50" s="86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86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3"/>
      <c r="E52" s="33"/>
      <c r="F52" s="26" t="str">
        <f>F12</f>
        <v>Pod Strážištěm</v>
      </c>
      <c r="G52" s="33"/>
      <c r="H52" s="33"/>
      <c r="I52" s="28" t="s">
        <v>23</v>
      </c>
      <c r="J52" s="51" t="str">
        <f>IF(J12="","",J12)</f>
        <v>4. 8. 2022</v>
      </c>
      <c r="K52" s="33"/>
      <c r="L52" s="86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86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2" customHeight="1">
      <c r="A54" s="33"/>
      <c r="B54" s="34"/>
      <c r="C54" s="28" t="s">
        <v>25</v>
      </c>
      <c r="D54" s="33"/>
      <c r="E54" s="33"/>
      <c r="F54" s="26" t="str">
        <f>E15</f>
        <v>Statutární město Chomutov</v>
      </c>
      <c r="G54" s="33"/>
      <c r="H54" s="33"/>
      <c r="I54" s="28" t="s">
        <v>31</v>
      </c>
      <c r="J54" s="31" t="str">
        <f>E21</f>
        <v>KAP atelier</v>
      </c>
      <c r="K54" s="33"/>
      <c r="L54" s="86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28" t="s">
        <v>34</v>
      </c>
      <c r="J55" s="31" t="str">
        <f>E24</f>
        <v xml:space="preserve"> </v>
      </c>
      <c r="K55" s="33"/>
      <c r="L55" s="86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86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0" t="s">
        <v>87</v>
      </c>
      <c r="D57" s="94"/>
      <c r="E57" s="94"/>
      <c r="F57" s="94"/>
      <c r="G57" s="94"/>
      <c r="H57" s="94"/>
      <c r="I57" s="94"/>
      <c r="J57" s="101" t="s">
        <v>88</v>
      </c>
      <c r="K57" s="94"/>
      <c r="L57" s="86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86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2" t="s">
        <v>70</v>
      </c>
      <c r="D59" s="33"/>
      <c r="E59" s="33"/>
      <c r="F59" s="33"/>
      <c r="G59" s="33"/>
      <c r="H59" s="33"/>
      <c r="I59" s="33"/>
      <c r="J59" s="67">
        <f>J93</f>
        <v>20859.33</v>
      </c>
      <c r="K59" s="33"/>
      <c r="L59" s="86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89</v>
      </c>
    </row>
    <row r="60" spans="2:12" s="9" customFormat="1" ht="24.95" customHeight="1">
      <c r="B60" s="103"/>
      <c r="D60" s="104" t="s">
        <v>90</v>
      </c>
      <c r="E60" s="105"/>
      <c r="F60" s="105"/>
      <c r="G60" s="105"/>
      <c r="H60" s="105"/>
      <c r="I60" s="105"/>
      <c r="J60" s="106">
        <f>J94</f>
        <v>20859.33</v>
      </c>
      <c r="L60" s="103"/>
    </row>
    <row r="61" spans="2:12" s="10" customFormat="1" ht="19.9" customHeight="1">
      <c r="B61" s="107"/>
      <c r="D61" s="108" t="s">
        <v>91</v>
      </c>
      <c r="E61" s="109"/>
      <c r="F61" s="109"/>
      <c r="G61" s="109"/>
      <c r="H61" s="109"/>
      <c r="I61" s="109"/>
      <c r="J61" s="110">
        <f>J95</f>
        <v>0</v>
      </c>
      <c r="L61" s="107"/>
    </row>
    <row r="62" spans="2:12" s="10" customFormat="1" ht="19.9" customHeight="1">
      <c r="B62" s="107"/>
      <c r="D62" s="108" t="s">
        <v>92</v>
      </c>
      <c r="E62" s="109"/>
      <c r="F62" s="109"/>
      <c r="G62" s="109"/>
      <c r="H62" s="109"/>
      <c r="I62" s="109"/>
      <c r="J62" s="110">
        <f>J137</f>
        <v>0</v>
      </c>
      <c r="L62" s="107"/>
    </row>
    <row r="63" spans="2:12" s="10" customFormat="1" ht="19.9" customHeight="1">
      <c r="B63" s="107"/>
      <c r="D63" s="108" t="s">
        <v>93</v>
      </c>
      <c r="E63" s="109"/>
      <c r="F63" s="109"/>
      <c r="G63" s="109"/>
      <c r="H63" s="109"/>
      <c r="I63" s="109"/>
      <c r="J63" s="110">
        <f>J178</f>
        <v>0</v>
      </c>
      <c r="L63" s="107"/>
    </row>
    <row r="64" spans="2:12" s="10" customFormat="1" ht="19.9" customHeight="1">
      <c r="B64" s="107"/>
      <c r="D64" s="108" t="s">
        <v>94</v>
      </c>
      <c r="E64" s="109"/>
      <c r="F64" s="109"/>
      <c r="G64" s="109"/>
      <c r="H64" s="109"/>
      <c r="I64" s="109"/>
      <c r="J64" s="110">
        <f>J186</f>
        <v>0</v>
      </c>
      <c r="L64" s="107"/>
    </row>
    <row r="65" spans="2:12" s="10" customFormat="1" ht="19.9" customHeight="1">
      <c r="B65" s="107"/>
      <c r="D65" s="108" t="s">
        <v>95</v>
      </c>
      <c r="E65" s="109"/>
      <c r="F65" s="109"/>
      <c r="G65" s="109"/>
      <c r="H65" s="109"/>
      <c r="I65" s="109"/>
      <c r="J65" s="110">
        <f>J256</f>
        <v>20859.33</v>
      </c>
      <c r="L65" s="107"/>
    </row>
    <row r="66" spans="2:12" s="10" customFormat="1" ht="19.9" customHeight="1">
      <c r="B66" s="107"/>
      <c r="D66" s="108" t="s">
        <v>96</v>
      </c>
      <c r="E66" s="109"/>
      <c r="F66" s="109"/>
      <c r="G66" s="109"/>
      <c r="H66" s="109"/>
      <c r="I66" s="109"/>
      <c r="J66" s="110">
        <f>J271</f>
        <v>0</v>
      </c>
      <c r="L66" s="107"/>
    </row>
    <row r="67" spans="2:12" s="9" customFormat="1" ht="24.95" customHeight="1">
      <c r="B67" s="103"/>
      <c r="D67" s="104" t="s">
        <v>97</v>
      </c>
      <c r="E67" s="105"/>
      <c r="F67" s="105"/>
      <c r="G67" s="105"/>
      <c r="H67" s="105"/>
      <c r="I67" s="105"/>
      <c r="J67" s="106">
        <f>J274</f>
        <v>0</v>
      </c>
      <c r="L67" s="103"/>
    </row>
    <row r="68" spans="2:12" s="10" customFormat="1" ht="19.9" customHeight="1">
      <c r="B68" s="107"/>
      <c r="D68" s="108" t="s">
        <v>98</v>
      </c>
      <c r="E68" s="109"/>
      <c r="F68" s="109"/>
      <c r="G68" s="109"/>
      <c r="H68" s="109"/>
      <c r="I68" s="109"/>
      <c r="J68" s="110">
        <f>J275</f>
        <v>0</v>
      </c>
      <c r="L68" s="107"/>
    </row>
    <row r="69" spans="2:12" s="10" customFormat="1" ht="19.9" customHeight="1">
      <c r="B69" s="107"/>
      <c r="D69" s="108" t="s">
        <v>99</v>
      </c>
      <c r="E69" s="109"/>
      <c r="F69" s="109"/>
      <c r="G69" s="109"/>
      <c r="H69" s="109"/>
      <c r="I69" s="109"/>
      <c r="J69" s="110">
        <f>J279</f>
        <v>0</v>
      </c>
      <c r="L69" s="107"/>
    </row>
    <row r="70" spans="2:12" s="9" customFormat="1" ht="24.95" customHeight="1">
      <c r="B70" s="103"/>
      <c r="D70" s="104" t="s">
        <v>100</v>
      </c>
      <c r="E70" s="105"/>
      <c r="F70" s="105"/>
      <c r="G70" s="105"/>
      <c r="H70" s="105"/>
      <c r="I70" s="105"/>
      <c r="J70" s="106">
        <f>J301</f>
        <v>0</v>
      </c>
      <c r="L70" s="103"/>
    </row>
    <row r="71" spans="2:12" s="10" customFormat="1" ht="19.9" customHeight="1">
      <c r="B71" s="107"/>
      <c r="D71" s="108" t="s">
        <v>101</v>
      </c>
      <c r="E71" s="109"/>
      <c r="F71" s="109"/>
      <c r="G71" s="109"/>
      <c r="H71" s="109"/>
      <c r="I71" s="109"/>
      <c r="J71" s="110">
        <f>J302</f>
        <v>0</v>
      </c>
      <c r="L71" s="107"/>
    </row>
    <row r="72" spans="2:12" s="10" customFormat="1" ht="19.9" customHeight="1">
      <c r="B72" s="107"/>
      <c r="D72" s="108" t="s">
        <v>102</v>
      </c>
      <c r="E72" s="109"/>
      <c r="F72" s="109"/>
      <c r="G72" s="109"/>
      <c r="H72" s="109"/>
      <c r="I72" s="109"/>
      <c r="J72" s="110">
        <f>J306</f>
        <v>0</v>
      </c>
      <c r="L72" s="107"/>
    </row>
    <row r="73" spans="2:12" s="10" customFormat="1" ht="19.9" customHeight="1">
      <c r="B73" s="107"/>
      <c r="D73" s="108" t="s">
        <v>103</v>
      </c>
      <c r="E73" s="109"/>
      <c r="F73" s="109"/>
      <c r="G73" s="109"/>
      <c r="H73" s="109"/>
      <c r="I73" s="109"/>
      <c r="J73" s="110">
        <f>J321</f>
        <v>0</v>
      </c>
      <c r="L73" s="107"/>
    </row>
    <row r="74" spans="1:31" s="2" customFormat="1" ht="21.7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86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86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9" spans="1:31" s="2" customFormat="1" ht="6.95" customHeight="1">
      <c r="A79" s="33"/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86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24.95" customHeight="1">
      <c r="A80" s="33"/>
      <c r="B80" s="34"/>
      <c r="C80" s="22" t="s">
        <v>104</v>
      </c>
      <c r="D80" s="33"/>
      <c r="E80" s="33"/>
      <c r="F80" s="33"/>
      <c r="G80" s="33"/>
      <c r="H80" s="33"/>
      <c r="I80" s="33"/>
      <c r="J80" s="33"/>
      <c r="K80" s="33"/>
      <c r="L80" s="86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8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17</v>
      </c>
      <c r="D82" s="33"/>
      <c r="E82" s="33"/>
      <c r="F82" s="33"/>
      <c r="G82" s="33"/>
      <c r="H82" s="33"/>
      <c r="I82" s="33"/>
      <c r="J82" s="33"/>
      <c r="K82" s="33"/>
      <c r="L82" s="8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6.5" customHeight="1">
      <c r="A83" s="33"/>
      <c r="B83" s="34"/>
      <c r="C83" s="33"/>
      <c r="D83" s="33"/>
      <c r="E83" s="311" t="str">
        <f>E7</f>
        <v>Obnova povrchu v ulici Pod Strážištěm, Chomutov - Úsek 1</v>
      </c>
      <c r="F83" s="312"/>
      <c r="G83" s="312"/>
      <c r="H83" s="312"/>
      <c r="I83" s="33"/>
      <c r="J83" s="33"/>
      <c r="K83" s="33"/>
      <c r="L83" s="8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84</v>
      </c>
      <c r="D84" s="33"/>
      <c r="E84" s="33"/>
      <c r="F84" s="33"/>
      <c r="G84" s="33"/>
      <c r="H84" s="33"/>
      <c r="I84" s="33"/>
      <c r="J84" s="33"/>
      <c r="K84" s="33"/>
      <c r="L84" s="8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92" t="str">
        <f>E9</f>
        <v>SO 101 - Komunikace</v>
      </c>
      <c r="F85" s="313"/>
      <c r="G85" s="313"/>
      <c r="H85" s="313"/>
      <c r="I85" s="33"/>
      <c r="J85" s="33"/>
      <c r="K85" s="33"/>
      <c r="L85" s="8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8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21</v>
      </c>
      <c r="D87" s="33"/>
      <c r="E87" s="33"/>
      <c r="F87" s="26" t="str">
        <f>F12</f>
        <v>Pod Strážištěm</v>
      </c>
      <c r="G87" s="33"/>
      <c r="H87" s="33"/>
      <c r="I87" s="28" t="s">
        <v>23</v>
      </c>
      <c r="J87" s="51" t="str">
        <f>IF(J12="","",J12)</f>
        <v>4. 8. 2022</v>
      </c>
      <c r="K87" s="33"/>
      <c r="L87" s="8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8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2" customHeight="1">
      <c r="A89" s="33"/>
      <c r="B89" s="34"/>
      <c r="C89" s="28" t="s">
        <v>25</v>
      </c>
      <c r="D89" s="33"/>
      <c r="E89" s="33"/>
      <c r="F89" s="26" t="str">
        <f>E15</f>
        <v>Statutární město Chomutov</v>
      </c>
      <c r="G89" s="33"/>
      <c r="H89" s="33"/>
      <c r="I89" s="28" t="s">
        <v>31</v>
      </c>
      <c r="J89" s="31" t="str">
        <f>E21</f>
        <v>KAP atelier</v>
      </c>
      <c r="K89" s="33"/>
      <c r="L89" s="8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2" customHeight="1">
      <c r="A90" s="33"/>
      <c r="B90" s="34"/>
      <c r="C90" s="28" t="s">
        <v>29</v>
      </c>
      <c r="D90" s="33"/>
      <c r="E90" s="33"/>
      <c r="F90" s="26" t="str">
        <f>IF(E18="","",E18)</f>
        <v>Vyplň údaj</v>
      </c>
      <c r="G90" s="33"/>
      <c r="H90" s="33"/>
      <c r="I90" s="28" t="s">
        <v>34</v>
      </c>
      <c r="J90" s="31" t="str">
        <f>E24</f>
        <v xml:space="preserve"> </v>
      </c>
      <c r="K90" s="33"/>
      <c r="L90" s="8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8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11" customFormat="1" ht="29.25" customHeight="1">
      <c r="A92" s="111"/>
      <c r="B92" s="112"/>
      <c r="C92" s="113" t="s">
        <v>105</v>
      </c>
      <c r="D92" s="114" t="s">
        <v>57</v>
      </c>
      <c r="E92" s="114" t="s">
        <v>53</v>
      </c>
      <c r="F92" s="114" t="s">
        <v>54</v>
      </c>
      <c r="G92" s="114" t="s">
        <v>106</v>
      </c>
      <c r="H92" s="114" t="s">
        <v>107</v>
      </c>
      <c r="I92" s="114" t="s">
        <v>108</v>
      </c>
      <c r="J92" s="114" t="s">
        <v>88</v>
      </c>
      <c r="K92" s="115" t="s">
        <v>109</v>
      </c>
      <c r="L92" s="116"/>
      <c r="M92" s="58" t="s">
        <v>3</v>
      </c>
      <c r="N92" s="59" t="s">
        <v>42</v>
      </c>
      <c r="O92" s="59" t="s">
        <v>110</v>
      </c>
      <c r="P92" s="59" t="s">
        <v>111</v>
      </c>
      <c r="Q92" s="59" t="s">
        <v>112</v>
      </c>
      <c r="R92" s="59" t="s">
        <v>113</v>
      </c>
      <c r="S92" s="59" t="s">
        <v>114</v>
      </c>
      <c r="T92" s="60" t="s">
        <v>115</v>
      </c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</row>
    <row r="93" spans="1:63" s="2" customFormat="1" ht="22.9" customHeight="1">
      <c r="A93" s="33"/>
      <c r="B93" s="34"/>
      <c r="C93" s="65" t="s">
        <v>116</v>
      </c>
      <c r="D93" s="33"/>
      <c r="E93" s="33"/>
      <c r="F93" s="33"/>
      <c r="G93" s="33"/>
      <c r="H93" s="33"/>
      <c r="I93" s="33"/>
      <c r="J93" s="117">
        <f>BK93</f>
        <v>20859.33</v>
      </c>
      <c r="K93" s="33"/>
      <c r="L93" s="34"/>
      <c r="M93" s="61"/>
      <c r="N93" s="52"/>
      <c r="O93" s="62"/>
      <c r="P93" s="118">
        <f>P94+P274+P301</f>
        <v>0</v>
      </c>
      <c r="Q93" s="62"/>
      <c r="R93" s="118">
        <f>R94+R274+R301</f>
        <v>1188.6468364</v>
      </c>
      <c r="S93" s="62"/>
      <c r="T93" s="119">
        <f>T94+T274+T301</f>
        <v>1308.5169999999998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71</v>
      </c>
      <c r="AU93" s="18" t="s">
        <v>89</v>
      </c>
      <c r="BK93" s="120">
        <f>BK94+BK274+BK301</f>
        <v>20859.33</v>
      </c>
    </row>
    <row r="94" spans="2:63" s="12" customFormat="1" ht="25.9" customHeight="1">
      <c r="B94" s="121"/>
      <c r="D94" s="122" t="s">
        <v>71</v>
      </c>
      <c r="E94" s="123" t="s">
        <v>117</v>
      </c>
      <c r="F94" s="123" t="s">
        <v>118</v>
      </c>
      <c r="I94" s="124"/>
      <c r="J94" s="125">
        <f>BK94</f>
        <v>20859.33</v>
      </c>
      <c r="L94" s="121"/>
      <c r="M94" s="126"/>
      <c r="N94" s="127"/>
      <c r="O94" s="127"/>
      <c r="P94" s="128">
        <f>P95+P137+P178+P186+P256+P271</f>
        <v>0</v>
      </c>
      <c r="Q94" s="127"/>
      <c r="R94" s="128">
        <f>R95+R137+R178+R186+R256+R271</f>
        <v>1188.6427368</v>
      </c>
      <c r="S94" s="127"/>
      <c r="T94" s="129">
        <f>T95+T137+T178+T186+T256+T271</f>
        <v>1308.5169999999998</v>
      </c>
      <c r="AR94" s="122" t="s">
        <v>80</v>
      </c>
      <c r="AT94" s="130" t="s">
        <v>71</v>
      </c>
      <c r="AU94" s="130" t="s">
        <v>72</v>
      </c>
      <c r="AY94" s="122" t="s">
        <v>119</v>
      </c>
      <c r="BK94" s="131">
        <f>BK95+BK137+BK178+BK186+BK256+BK271</f>
        <v>20859.33</v>
      </c>
    </row>
    <row r="95" spans="2:63" s="12" customFormat="1" ht="22.9" customHeight="1">
      <c r="B95" s="121"/>
      <c r="D95" s="122" t="s">
        <v>71</v>
      </c>
      <c r="E95" s="132" t="s">
        <v>80</v>
      </c>
      <c r="F95" s="132" t="s">
        <v>120</v>
      </c>
      <c r="I95" s="124"/>
      <c r="J95" s="133">
        <f>BK95</f>
        <v>0</v>
      </c>
      <c r="L95" s="121"/>
      <c r="M95" s="126"/>
      <c r="N95" s="127"/>
      <c r="O95" s="127"/>
      <c r="P95" s="128">
        <f>SUM(P96:P136)</f>
        <v>0</v>
      </c>
      <c r="Q95" s="127"/>
      <c r="R95" s="128">
        <f>SUM(R96:R136)</f>
        <v>6.3280199999999995</v>
      </c>
      <c r="S95" s="127"/>
      <c r="T95" s="129">
        <f>SUM(T96:T136)</f>
        <v>1287.947</v>
      </c>
      <c r="AR95" s="122" t="s">
        <v>80</v>
      </c>
      <c r="AT95" s="130" t="s">
        <v>71</v>
      </c>
      <c r="AU95" s="130" t="s">
        <v>80</v>
      </c>
      <c r="AY95" s="122" t="s">
        <v>119</v>
      </c>
      <c r="BK95" s="131">
        <f>SUM(BK96:BK136)</f>
        <v>0</v>
      </c>
    </row>
    <row r="96" spans="1:65" s="2" customFormat="1" ht="37.9" customHeight="1">
      <c r="A96" s="33"/>
      <c r="B96" s="134"/>
      <c r="C96" s="135" t="s">
        <v>80</v>
      </c>
      <c r="D96" s="135" t="s">
        <v>121</v>
      </c>
      <c r="E96" s="136" t="s">
        <v>122</v>
      </c>
      <c r="F96" s="137" t="s">
        <v>123</v>
      </c>
      <c r="G96" s="138" t="s">
        <v>124</v>
      </c>
      <c r="H96" s="139">
        <v>1028.5</v>
      </c>
      <c r="I96" s="140"/>
      <c r="J96" s="141">
        <f>ROUND(I96*H96,2)</f>
        <v>0</v>
      </c>
      <c r="K96" s="137" t="s">
        <v>125</v>
      </c>
      <c r="L96" s="34"/>
      <c r="M96" s="142" t="s">
        <v>3</v>
      </c>
      <c r="N96" s="143" t="s">
        <v>43</v>
      </c>
      <c r="O96" s="54"/>
      <c r="P96" s="144">
        <f>O96*H96</f>
        <v>0</v>
      </c>
      <c r="Q96" s="144">
        <v>0</v>
      </c>
      <c r="R96" s="144">
        <f>Q96*H96</f>
        <v>0</v>
      </c>
      <c r="S96" s="144">
        <v>0.5</v>
      </c>
      <c r="T96" s="145">
        <f>S96*H96</f>
        <v>514.25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46" t="s">
        <v>126</v>
      </c>
      <c r="AT96" s="146" t="s">
        <v>121</v>
      </c>
      <c r="AU96" s="146" t="s">
        <v>82</v>
      </c>
      <c r="AY96" s="18" t="s">
        <v>119</v>
      </c>
      <c r="BE96" s="147">
        <f>IF(N96="základní",J96,0)</f>
        <v>0</v>
      </c>
      <c r="BF96" s="147">
        <f>IF(N96="snížená",J96,0)</f>
        <v>0</v>
      </c>
      <c r="BG96" s="147">
        <f>IF(N96="zákl. přenesená",J96,0)</f>
        <v>0</v>
      </c>
      <c r="BH96" s="147">
        <f>IF(N96="sníž. přenesená",J96,0)</f>
        <v>0</v>
      </c>
      <c r="BI96" s="147">
        <f>IF(N96="nulová",J96,0)</f>
        <v>0</v>
      </c>
      <c r="BJ96" s="18" t="s">
        <v>80</v>
      </c>
      <c r="BK96" s="147">
        <f>ROUND(I96*H96,2)</f>
        <v>0</v>
      </c>
      <c r="BL96" s="18" t="s">
        <v>126</v>
      </c>
      <c r="BM96" s="146" t="s">
        <v>127</v>
      </c>
    </row>
    <row r="97" spans="1:47" s="2" customFormat="1" ht="11.25">
      <c r="A97" s="33"/>
      <c r="B97" s="34"/>
      <c r="C97" s="33"/>
      <c r="D97" s="148" t="s">
        <v>128</v>
      </c>
      <c r="E97" s="33"/>
      <c r="F97" s="149" t="s">
        <v>129</v>
      </c>
      <c r="G97" s="33"/>
      <c r="H97" s="33"/>
      <c r="I97" s="150"/>
      <c r="J97" s="33"/>
      <c r="K97" s="33"/>
      <c r="L97" s="34"/>
      <c r="M97" s="151"/>
      <c r="N97" s="152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128</v>
      </c>
      <c r="AU97" s="18" t="s">
        <v>82</v>
      </c>
    </row>
    <row r="98" spans="2:51" s="13" customFormat="1" ht="11.25">
      <c r="B98" s="153"/>
      <c r="D98" s="154" t="s">
        <v>130</v>
      </c>
      <c r="E98" s="155" t="s">
        <v>3</v>
      </c>
      <c r="F98" s="156" t="s">
        <v>131</v>
      </c>
      <c r="H98" s="155" t="s">
        <v>3</v>
      </c>
      <c r="I98" s="157"/>
      <c r="L98" s="153"/>
      <c r="M98" s="158"/>
      <c r="N98" s="159"/>
      <c r="O98" s="159"/>
      <c r="P98" s="159"/>
      <c r="Q98" s="159"/>
      <c r="R98" s="159"/>
      <c r="S98" s="159"/>
      <c r="T98" s="160"/>
      <c r="AT98" s="155" t="s">
        <v>130</v>
      </c>
      <c r="AU98" s="155" t="s">
        <v>82</v>
      </c>
      <c r="AV98" s="13" t="s">
        <v>80</v>
      </c>
      <c r="AW98" s="13" t="s">
        <v>33</v>
      </c>
      <c r="AX98" s="13" t="s">
        <v>72</v>
      </c>
      <c r="AY98" s="155" t="s">
        <v>119</v>
      </c>
    </row>
    <row r="99" spans="2:51" s="14" customFormat="1" ht="11.25">
      <c r="B99" s="161"/>
      <c r="D99" s="154" t="s">
        <v>130</v>
      </c>
      <c r="E99" s="162" t="s">
        <v>3</v>
      </c>
      <c r="F99" s="163" t="s">
        <v>132</v>
      </c>
      <c r="H99" s="164">
        <v>1028.5</v>
      </c>
      <c r="I99" s="165"/>
      <c r="L99" s="161"/>
      <c r="M99" s="166"/>
      <c r="N99" s="167"/>
      <c r="O99" s="167"/>
      <c r="P99" s="167"/>
      <c r="Q99" s="167"/>
      <c r="R99" s="167"/>
      <c r="S99" s="167"/>
      <c r="T99" s="168"/>
      <c r="AT99" s="162" t="s">
        <v>130</v>
      </c>
      <c r="AU99" s="162" t="s">
        <v>82</v>
      </c>
      <c r="AV99" s="14" t="s">
        <v>82</v>
      </c>
      <c r="AW99" s="14" t="s">
        <v>33</v>
      </c>
      <c r="AX99" s="14" t="s">
        <v>72</v>
      </c>
      <c r="AY99" s="162" t="s">
        <v>119</v>
      </c>
    </row>
    <row r="100" spans="2:51" s="15" customFormat="1" ht="11.25">
      <c r="B100" s="169"/>
      <c r="D100" s="154" t="s">
        <v>130</v>
      </c>
      <c r="E100" s="170" t="s">
        <v>3</v>
      </c>
      <c r="F100" s="171" t="s">
        <v>133</v>
      </c>
      <c r="H100" s="172">
        <v>1028.5</v>
      </c>
      <c r="I100" s="173"/>
      <c r="L100" s="169"/>
      <c r="M100" s="174"/>
      <c r="N100" s="175"/>
      <c r="O100" s="175"/>
      <c r="P100" s="175"/>
      <c r="Q100" s="175"/>
      <c r="R100" s="175"/>
      <c r="S100" s="175"/>
      <c r="T100" s="176"/>
      <c r="AT100" s="170" t="s">
        <v>130</v>
      </c>
      <c r="AU100" s="170" t="s">
        <v>82</v>
      </c>
      <c r="AV100" s="15" t="s">
        <v>126</v>
      </c>
      <c r="AW100" s="15" t="s">
        <v>33</v>
      </c>
      <c r="AX100" s="15" t="s">
        <v>80</v>
      </c>
      <c r="AY100" s="170" t="s">
        <v>119</v>
      </c>
    </row>
    <row r="101" spans="1:65" s="2" customFormat="1" ht="24.2" customHeight="1">
      <c r="A101" s="33"/>
      <c r="B101" s="134"/>
      <c r="C101" s="135" t="s">
        <v>82</v>
      </c>
      <c r="D101" s="135" t="s">
        <v>121</v>
      </c>
      <c r="E101" s="136" t="s">
        <v>134</v>
      </c>
      <c r="F101" s="137" t="s">
        <v>135</v>
      </c>
      <c r="G101" s="138" t="s">
        <v>124</v>
      </c>
      <c r="H101" s="139">
        <v>219</v>
      </c>
      <c r="I101" s="140"/>
      <c r="J101" s="141">
        <f>ROUND(I101*H101,2)</f>
        <v>0</v>
      </c>
      <c r="K101" s="137" t="s">
        <v>125</v>
      </c>
      <c r="L101" s="34"/>
      <c r="M101" s="142" t="s">
        <v>3</v>
      </c>
      <c r="N101" s="143" t="s">
        <v>43</v>
      </c>
      <c r="O101" s="54"/>
      <c r="P101" s="144">
        <f>O101*H101</f>
        <v>0</v>
      </c>
      <c r="Q101" s="144">
        <v>5E-05</v>
      </c>
      <c r="R101" s="144">
        <f>Q101*H101</f>
        <v>0.01095</v>
      </c>
      <c r="S101" s="144">
        <v>0.115</v>
      </c>
      <c r="T101" s="145">
        <f>S101*H101</f>
        <v>25.185000000000002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46" t="s">
        <v>126</v>
      </c>
      <c r="AT101" s="146" t="s">
        <v>121</v>
      </c>
      <c r="AU101" s="146" t="s">
        <v>82</v>
      </c>
      <c r="AY101" s="18" t="s">
        <v>119</v>
      </c>
      <c r="BE101" s="147">
        <f>IF(N101="základní",J101,0)</f>
        <v>0</v>
      </c>
      <c r="BF101" s="147">
        <f>IF(N101="snížená",J101,0)</f>
        <v>0</v>
      </c>
      <c r="BG101" s="147">
        <f>IF(N101="zákl. přenesená",J101,0)</f>
        <v>0</v>
      </c>
      <c r="BH101" s="147">
        <f>IF(N101="sníž. přenesená",J101,0)</f>
        <v>0</v>
      </c>
      <c r="BI101" s="147">
        <f>IF(N101="nulová",J101,0)</f>
        <v>0</v>
      </c>
      <c r="BJ101" s="18" t="s">
        <v>80</v>
      </c>
      <c r="BK101" s="147">
        <f>ROUND(I101*H101,2)</f>
        <v>0</v>
      </c>
      <c r="BL101" s="18" t="s">
        <v>126</v>
      </c>
      <c r="BM101" s="146" t="s">
        <v>136</v>
      </c>
    </row>
    <row r="102" spans="1:47" s="2" customFormat="1" ht="11.25">
      <c r="A102" s="33"/>
      <c r="B102" s="34"/>
      <c r="C102" s="33"/>
      <c r="D102" s="148" t="s">
        <v>128</v>
      </c>
      <c r="E102" s="33"/>
      <c r="F102" s="149" t="s">
        <v>137</v>
      </c>
      <c r="G102" s="33"/>
      <c r="H102" s="33"/>
      <c r="I102" s="150"/>
      <c r="J102" s="33"/>
      <c r="K102" s="33"/>
      <c r="L102" s="34"/>
      <c r="M102" s="151"/>
      <c r="N102" s="152"/>
      <c r="O102" s="54"/>
      <c r="P102" s="54"/>
      <c r="Q102" s="54"/>
      <c r="R102" s="54"/>
      <c r="S102" s="54"/>
      <c r="T102" s="55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8" t="s">
        <v>128</v>
      </c>
      <c r="AU102" s="18" t="s">
        <v>82</v>
      </c>
    </row>
    <row r="103" spans="2:51" s="13" customFormat="1" ht="11.25">
      <c r="B103" s="153"/>
      <c r="D103" s="154" t="s">
        <v>130</v>
      </c>
      <c r="E103" s="155" t="s">
        <v>3</v>
      </c>
      <c r="F103" s="156" t="s">
        <v>138</v>
      </c>
      <c r="H103" s="155" t="s">
        <v>3</v>
      </c>
      <c r="I103" s="157"/>
      <c r="L103" s="153"/>
      <c r="M103" s="158"/>
      <c r="N103" s="159"/>
      <c r="O103" s="159"/>
      <c r="P103" s="159"/>
      <c r="Q103" s="159"/>
      <c r="R103" s="159"/>
      <c r="S103" s="159"/>
      <c r="T103" s="160"/>
      <c r="AT103" s="155" t="s">
        <v>130</v>
      </c>
      <c r="AU103" s="155" t="s">
        <v>82</v>
      </c>
      <c r="AV103" s="13" t="s">
        <v>80</v>
      </c>
      <c r="AW103" s="13" t="s">
        <v>33</v>
      </c>
      <c r="AX103" s="13" t="s">
        <v>72</v>
      </c>
      <c r="AY103" s="155" t="s">
        <v>119</v>
      </c>
    </row>
    <row r="104" spans="2:51" s="14" customFormat="1" ht="11.25">
      <c r="B104" s="161"/>
      <c r="D104" s="154" t="s">
        <v>130</v>
      </c>
      <c r="E104" s="162" t="s">
        <v>3</v>
      </c>
      <c r="F104" s="163" t="s">
        <v>139</v>
      </c>
      <c r="H104" s="164">
        <v>104</v>
      </c>
      <c r="I104" s="165"/>
      <c r="L104" s="161"/>
      <c r="M104" s="166"/>
      <c r="N104" s="167"/>
      <c r="O104" s="167"/>
      <c r="P104" s="167"/>
      <c r="Q104" s="167"/>
      <c r="R104" s="167"/>
      <c r="S104" s="167"/>
      <c r="T104" s="168"/>
      <c r="AT104" s="162" t="s">
        <v>130</v>
      </c>
      <c r="AU104" s="162" t="s">
        <v>82</v>
      </c>
      <c r="AV104" s="14" t="s">
        <v>82</v>
      </c>
      <c r="AW104" s="14" t="s">
        <v>33</v>
      </c>
      <c r="AX104" s="14" t="s">
        <v>72</v>
      </c>
      <c r="AY104" s="162" t="s">
        <v>119</v>
      </c>
    </row>
    <row r="105" spans="2:51" s="13" customFormat="1" ht="11.25">
      <c r="B105" s="153"/>
      <c r="D105" s="154" t="s">
        <v>130</v>
      </c>
      <c r="E105" s="155" t="s">
        <v>3</v>
      </c>
      <c r="F105" s="156" t="s">
        <v>140</v>
      </c>
      <c r="H105" s="155" t="s">
        <v>3</v>
      </c>
      <c r="I105" s="157"/>
      <c r="L105" s="153"/>
      <c r="M105" s="158"/>
      <c r="N105" s="159"/>
      <c r="O105" s="159"/>
      <c r="P105" s="159"/>
      <c r="Q105" s="159"/>
      <c r="R105" s="159"/>
      <c r="S105" s="159"/>
      <c r="T105" s="160"/>
      <c r="AT105" s="155" t="s">
        <v>130</v>
      </c>
      <c r="AU105" s="155" t="s">
        <v>82</v>
      </c>
      <c r="AV105" s="13" t="s">
        <v>80</v>
      </c>
      <c r="AW105" s="13" t="s">
        <v>33</v>
      </c>
      <c r="AX105" s="13" t="s">
        <v>72</v>
      </c>
      <c r="AY105" s="155" t="s">
        <v>119</v>
      </c>
    </row>
    <row r="106" spans="2:51" s="14" customFormat="1" ht="11.25">
      <c r="B106" s="161"/>
      <c r="D106" s="154" t="s">
        <v>130</v>
      </c>
      <c r="E106" s="162" t="s">
        <v>3</v>
      </c>
      <c r="F106" s="163" t="s">
        <v>141</v>
      </c>
      <c r="H106" s="164">
        <v>115</v>
      </c>
      <c r="I106" s="165"/>
      <c r="L106" s="161"/>
      <c r="M106" s="166"/>
      <c r="N106" s="167"/>
      <c r="O106" s="167"/>
      <c r="P106" s="167"/>
      <c r="Q106" s="167"/>
      <c r="R106" s="167"/>
      <c r="S106" s="167"/>
      <c r="T106" s="168"/>
      <c r="AT106" s="162" t="s">
        <v>130</v>
      </c>
      <c r="AU106" s="162" t="s">
        <v>82</v>
      </c>
      <c r="AV106" s="14" t="s">
        <v>82</v>
      </c>
      <c r="AW106" s="14" t="s">
        <v>33</v>
      </c>
      <c r="AX106" s="14" t="s">
        <v>72</v>
      </c>
      <c r="AY106" s="162" t="s">
        <v>119</v>
      </c>
    </row>
    <row r="107" spans="2:51" s="15" customFormat="1" ht="11.25">
      <c r="B107" s="169"/>
      <c r="D107" s="154" t="s">
        <v>130</v>
      </c>
      <c r="E107" s="170" t="s">
        <v>3</v>
      </c>
      <c r="F107" s="171" t="s">
        <v>133</v>
      </c>
      <c r="H107" s="172">
        <v>219</v>
      </c>
      <c r="I107" s="173"/>
      <c r="L107" s="169"/>
      <c r="M107" s="174"/>
      <c r="N107" s="175"/>
      <c r="O107" s="175"/>
      <c r="P107" s="175"/>
      <c r="Q107" s="175"/>
      <c r="R107" s="175"/>
      <c r="S107" s="175"/>
      <c r="T107" s="176"/>
      <c r="AT107" s="170" t="s">
        <v>130</v>
      </c>
      <c r="AU107" s="170" t="s">
        <v>82</v>
      </c>
      <c r="AV107" s="15" t="s">
        <v>126</v>
      </c>
      <c r="AW107" s="15" t="s">
        <v>33</v>
      </c>
      <c r="AX107" s="15" t="s">
        <v>80</v>
      </c>
      <c r="AY107" s="170" t="s">
        <v>119</v>
      </c>
    </row>
    <row r="108" spans="1:65" s="2" customFormat="1" ht="24.2" customHeight="1">
      <c r="A108" s="33"/>
      <c r="B108" s="134"/>
      <c r="C108" s="135" t="s">
        <v>142</v>
      </c>
      <c r="D108" s="135" t="s">
        <v>121</v>
      </c>
      <c r="E108" s="136" t="s">
        <v>143</v>
      </c>
      <c r="F108" s="137" t="s">
        <v>144</v>
      </c>
      <c r="G108" s="138" t="s">
        <v>124</v>
      </c>
      <c r="H108" s="139">
        <v>2161</v>
      </c>
      <c r="I108" s="140"/>
      <c r="J108" s="141">
        <f>ROUND(I108*H108,2)</f>
        <v>0</v>
      </c>
      <c r="K108" s="137" t="s">
        <v>125</v>
      </c>
      <c r="L108" s="34"/>
      <c r="M108" s="142" t="s">
        <v>3</v>
      </c>
      <c r="N108" s="143" t="s">
        <v>43</v>
      </c>
      <c r="O108" s="54"/>
      <c r="P108" s="144">
        <f>O108*H108</f>
        <v>0</v>
      </c>
      <c r="Q108" s="144">
        <v>6E-05</v>
      </c>
      <c r="R108" s="144">
        <f>Q108*H108</f>
        <v>0.12966</v>
      </c>
      <c r="S108" s="144">
        <v>0.092</v>
      </c>
      <c r="T108" s="145">
        <f>S108*H108</f>
        <v>198.81199999999998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46" t="s">
        <v>126</v>
      </c>
      <c r="AT108" s="146" t="s">
        <v>121</v>
      </c>
      <c r="AU108" s="146" t="s">
        <v>82</v>
      </c>
      <c r="AY108" s="18" t="s">
        <v>119</v>
      </c>
      <c r="BE108" s="147">
        <f>IF(N108="základní",J108,0)</f>
        <v>0</v>
      </c>
      <c r="BF108" s="147">
        <f>IF(N108="snížená",J108,0)</f>
        <v>0</v>
      </c>
      <c r="BG108" s="147">
        <f>IF(N108="zákl. přenesená",J108,0)</f>
        <v>0</v>
      </c>
      <c r="BH108" s="147">
        <f>IF(N108="sníž. přenesená",J108,0)</f>
        <v>0</v>
      </c>
      <c r="BI108" s="147">
        <f>IF(N108="nulová",J108,0)</f>
        <v>0</v>
      </c>
      <c r="BJ108" s="18" t="s">
        <v>80</v>
      </c>
      <c r="BK108" s="147">
        <f>ROUND(I108*H108,2)</f>
        <v>0</v>
      </c>
      <c r="BL108" s="18" t="s">
        <v>126</v>
      </c>
      <c r="BM108" s="146" t="s">
        <v>145</v>
      </c>
    </row>
    <row r="109" spans="1:47" s="2" customFormat="1" ht="11.25">
      <c r="A109" s="33"/>
      <c r="B109" s="34"/>
      <c r="C109" s="33"/>
      <c r="D109" s="148" t="s">
        <v>128</v>
      </c>
      <c r="E109" s="33"/>
      <c r="F109" s="149" t="s">
        <v>146</v>
      </c>
      <c r="G109" s="33"/>
      <c r="H109" s="33"/>
      <c r="I109" s="150"/>
      <c r="J109" s="33"/>
      <c r="K109" s="33"/>
      <c r="L109" s="34"/>
      <c r="M109" s="151"/>
      <c r="N109" s="152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128</v>
      </c>
      <c r="AU109" s="18" t="s">
        <v>82</v>
      </c>
    </row>
    <row r="110" spans="2:51" s="13" customFormat="1" ht="11.25">
      <c r="B110" s="153"/>
      <c r="D110" s="154" t="s">
        <v>130</v>
      </c>
      <c r="E110" s="155" t="s">
        <v>3</v>
      </c>
      <c r="F110" s="156" t="s">
        <v>147</v>
      </c>
      <c r="H110" s="155" t="s">
        <v>3</v>
      </c>
      <c r="I110" s="157"/>
      <c r="L110" s="153"/>
      <c r="M110" s="158"/>
      <c r="N110" s="159"/>
      <c r="O110" s="159"/>
      <c r="P110" s="159"/>
      <c r="Q110" s="159"/>
      <c r="R110" s="159"/>
      <c r="S110" s="159"/>
      <c r="T110" s="160"/>
      <c r="AT110" s="155" t="s">
        <v>130</v>
      </c>
      <c r="AU110" s="155" t="s">
        <v>82</v>
      </c>
      <c r="AV110" s="13" t="s">
        <v>80</v>
      </c>
      <c r="AW110" s="13" t="s">
        <v>33</v>
      </c>
      <c r="AX110" s="13" t="s">
        <v>72</v>
      </c>
      <c r="AY110" s="155" t="s">
        <v>119</v>
      </c>
    </row>
    <row r="111" spans="2:51" s="14" customFormat="1" ht="11.25">
      <c r="B111" s="161"/>
      <c r="D111" s="154" t="s">
        <v>130</v>
      </c>
      <c r="E111" s="162" t="s">
        <v>3</v>
      </c>
      <c r="F111" s="163" t="s">
        <v>148</v>
      </c>
      <c r="H111" s="164">
        <v>2161</v>
      </c>
      <c r="I111" s="165"/>
      <c r="L111" s="161"/>
      <c r="M111" s="166"/>
      <c r="N111" s="167"/>
      <c r="O111" s="167"/>
      <c r="P111" s="167"/>
      <c r="Q111" s="167"/>
      <c r="R111" s="167"/>
      <c r="S111" s="167"/>
      <c r="T111" s="168"/>
      <c r="AT111" s="162" t="s">
        <v>130</v>
      </c>
      <c r="AU111" s="162" t="s">
        <v>82</v>
      </c>
      <c r="AV111" s="14" t="s">
        <v>82</v>
      </c>
      <c r="AW111" s="14" t="s">
        <v>33</v>
      </c>
      <c r="AX111" s="14" t="s">
        <v>80</v>
      </c>
      <c r="AY111" s="162" t="s">
        <v>119</v>
      </c>
    </row>
    <row r="112" spans="1:65" s="2" customFormat="1" ht="24.2" customHeight="1">
      <c r="A112" s="33"/>
      <c r="B112" s="134"/>
      <c r="C112" s="135" t="s">
        <v>126</v>
      </c>
      <c r="D112" s="135" t="s">
        <v>121</v>
      </c>
      <c r="E112" s="136" t="s">
        <v>149</v>
      </c>
      <c r="F112" s="137" t="s">
        <v>150</v>
      </c>
      <c r="G112" s="138" t="s">
        <v>124</v>
      </c>
      <c r="H112" s="139">
        <v>2057</v>
      </c>
      <c r="I112" s="140"/>
      <c r="J112" s="141">
        <f>ROUND(I112*H112,2)</f>
        <v>0</v>
      </c>
      <c r="K112" s="137" t="s">
        <v>125</v>
      </c>
      <c r="L112" s="34"/>
      <c r="M112" s="142" t="s">
        <v>3</v>
      </c>
      <c r="N112" s="143" t="s">
        <v>43</v>
      </c>
      <c r="O112" s="54"/>
      <c r="P112" s="144">
        <f>O112*H112</f>
        <v>0</v>
      </c>
      <c r="Q112" s="144">
        <v>0.00013</v>
      </c>
      <c r="R112" s="144">
        <f>Q112*H112</f>
        <v>0.26741</v>
      </c>
      <c r="S112" s="144">
        <v>0.23</v>
      </c>
      <c r="T112" s="145">
        <f>S112*H112</f>
        <v>473.11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46" t="s">
        <v>126</v>
      </c>
      <c r="AT112" s="146" t="s">
        <v>121</v>
      </c>
      <c r="AU112" s="146" t="s">
        <v>82</v>
      </c>
      <c r="AY112" s="18" t="s">
        <v>119</v>
      </c>
      <c r="BE112" s="147">
        <f>IF(N112="základní",J112,0)</f>
        <v>0</v>
      </c>
      <c r="BF112" s="147">
        <f>IF(N112="snížená",J112,0)</f>
        <v>0</v>
      </c>
      <c r="BG112" s="147">
        <f>IF(N112="zákl. přenesená",J112,0)</f>
        <v>0</v>
      </c>
      <c r="BH112" s="147">
        <f>IF(N112="sníž. přenesená",J112,0)</f>
        <v>0</v>
      </c>
      <c r="BI112" s="147">
        <f>IF(N112="nulová",J112,0)</f>
        <v>0</v>
      </c>
      <c r="BJ112" s="18" t="s">
        <v>80</v>
      </c>
      <c r="BK112" s="147">
        <f>ROUND(I112*H112,2)</f>
        <v>0</v>
      </c>
      <c r="BL112" s="18" t="s">
        <v>126</v>
      </c>
      <c r="BM112" s="146" t="s">
        <v>151</v>
      </c>
    </row>
    <row r="113" spans="1:47" s="2" customFormat="1" ht="11.25">
      <c r="A113" s="33"/>
      <c r="B113" s="34"/>
      <c r="C113" s="33"/>
      <c r="D113" s="148" t="s">
        <v>128</v>
      </c>
      <c r="E113" s="33"/>
      <c r="F113" s="149" t="s">
        <v>152</v>
      </c>
      <c r="G113" s="33"/>
      <c r="H113" s="33"/>
      <c r="I113" s="150"/>
      <c r="J113" s="33"/>
      <c r="K113" s="33"/>
      <c r="L113" s="34"/>
      <c r="M113" s="151"/>
      <c r="N113" s="152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128</v>
      </c>
      <c r="AU113" s="18" t="s">
        <v>82</v>
      </c>
    </row>
    <row r="114" spans="2:51" s="13" customFormat="1" ht="11.25">
      <c r="B114" s="153"/>
      <c r="D114" s="154" t="s">
        <v>130</v>
      </c>
      <c r="E114" s="155" t="s">
        <v>3</v>
      </c>
      <c r="F114" s="156" t="s">
        <v>153</v>
      </c>
      <c r="H114" s="155" t="s">
        <v>3</v>
      </c>
      <c r="I114" s="157"/>
      <c r="L114" s="153"/>
      <c r="M114" s="158"/>
      <c r="N114" s="159"/>
      <c r="O114" s="159"/>
      <c r="P114" s="159"/>
      <c r="Q114" s="159"/>
      <c r="R114" s="159"/>
      <c r="S114" s="159"/>
      <c r="T114" s="160"/>
      <c r="AT114" s="155" t="s">
        <v>130</v>
      </c>
      <c r="AU114" s="155" t="s">
        <v>82</v>
      </c>
      <c r="AV114" s="13" t="s">
        <v>80</v>
      </c>
      <c r="AW114" s="13" t="s">
        <v>33</v>
      </c>
      <c r="AX114" s="13" t="s">
        <v>72</v>
      </c>
      <c r="AY114" s="155" t="s">
        <v>119</v>
      </c>
    </row>
    <row r="115" spans="2:51" s="14" customFormat="1" ht="11.25">
      <c r="B115" s="161"/>
      <c r="D115" s="154" t="s">
        <v>130</v>
      </c>
      <c r="E115" s="162" t="s">
        <v>3</v>
      </c>
      <c r="F115" s="163" t="s">
        <v>154</v>
      </c>
      <c r="H115" s="164">
        <v>2057</v>
      </c>
      <c r="I115" s="165"/>
      <c r="L115" s="161"/>
      <c r="M115" s="166"/>
      <c r="N115" s="167"/>
      <c r="O115" s="167"/>
      <c r="P115" s="167"/>
      <c r="Q115" s="167"/>
      <c r="R115" s="167"/>
      <c r="S115" s="167"/>
      <c r="T115" s="168"/>
      <c r="AT115" s="162" t="s">
        <v>130</v>
      </c>
      <c r="AU115" s="162" t="s">
        <v>82</v>
      </c>
      <c r="AV115" s="14" t="s">
        <v>82</v>
      </c>
      <c r="AW115" s="14" t="s">
        <v>33</v>
      </c>
      <c r="AX115" s="14" t="s">
        <v>72</v>
      </c>
      <c r="AY115" s="162" t="s">
        <v>119</v>
      </c>
    </row>
    <row r="116" spans="2:51" s="15" customFormat="1" ht="11.25">
      <c r="B116" s="169"/>
      <c r="D116" s="154" t="s">
        <v>130</v>
      </c>
      <c r="E116" s="170" t="s">
        <v>3</v>
      </c>
      <c r="F116" s="171" t="s">
        <v>133</v>
      </c>
      <c r="H116" s="172">
        <v>2057</v>
      </c>
      <c r="I116" s="173"/>
      <c r="L116" s="169"/>
      <c r="M116" s="174"/>
      <c r="N116" s="175"/>
      <c r="O116" s="175"/>
      <c r="P116" s="175"/>
      <c r="Q116" s="175"/>
      <c r="R116" s="175"/>
      <c r="S116" s="175"/>
      <c r="T116" s="176"/>
      <c r="AT116" s="170" t="s">
        <v>130</v>
      </c>
      <c r="AU116" s="170" t="s">
        <v>82</v>
      </c>
      <c r="AV116" s="15" t="s">
        <v>126</v>
      </c>
      <c r="AW116" s="15" t="s">
        <v>33</v>
      </c>
      <c r="AX116" s="15" t="s">
        <v>80</v>
      </c>
      <c r="AY116" s="170" t="s">
        <v>119</v>
      </c>
    </row>
    <row r="117" spans="1:65" s="2" customFormat="1" ht="24.2" customHeight="1">
      <c r="A117" s="33"/>
      <c r="B117" s="134"/>
      <c r="C117" s="135" t="s">
        <v>155</v>
      </c>
      <c r="D117" s="135" t="s">
        <v>121</v>
      </c>
      <c r="E117" s="136" t="s">
        <v>156</v>
      </c>
      <c r="F117" s="137" t="s">
        <v>157</v>
      </c>
      <c r="G117" s="138" t="s">
        <v>158</v>
      </c>
      <c r="H117" s="139">
        <v>333</v>
      </c>
      <c r="I117" s="140"/>
      <c r="J117" s="141">
        <f>ROUND(I117*H117,2)</f>
        <v>0</v>
      </c>
      <c r="K117" s="137" t="s">
        <v>125</v>
      </c>
      <c r="L117" s="34"/>
      <c r="M117" s="142" t="s">
        <v>3</v>
      </c>
      <c r="N117" s="143" t="s">
        <v>43</v>
      </c>
      <c r="O117" s="54"/>
      <c r="P117" s="144">
        <f>O117*H117</f>
        <v>0</v>
      </c>
      <c r="Q117" s="144">
        <v>0</v>
      </c>
      <c r="R117" s="144">
        <f>Q117*H117</f>
        <v>0</v>
      </c>
      <c r="S117" s="144">
        <v>0.23</v>
      </c>
      <c r="T117" s="145">
        <f>S117*H117</f>
        <v>76.59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46" t="s">
        <v>126</v>
      </c>
      <c r="AT117" s="146" t="s">
        <v>121</v>
      </c>
      <c r="AU117" s="146" t="s">
        <v>82</v>
      </c>
      <c r="AY117" s="18" t="s">
        <v>119</v>
      </c>
      <c r="BE117" s="147">
        <f>IF(N117="základní",J117,0)</f>
        <v>0</v>
      </c>
      <c r="BF117" s="147">
        <f>IF(N117="snížená",J117,0)</f>
        <v>0</v>
      </c>
      <c r="BG117" s="147">
        <f>IF(N117="zákl. přenesená",J117,0)</f>
        <v>0</v>
      </c>
      <c r="BH117" s="147">
        <f>IF(N117="sníž. přenesená",J117,0)</f>
        <v>0</v>
      </c>
      <c r="BI117" s="147">
        <f>IF(N117="nulová",J117,0)</f>
        <v>0</v>
      </c>
      <c r="BJ117" s="18" t="s">
        <v>80</v>
      </c>
      <c r="BK117" s="147">
        <f>ROUND(I117*H117,2)</f>
        <v>0</v>
      </c>
      <c r="BL117" s="18" t="s">
        <v>126</v>
      </c>
      <c r="BM117" s="146" t="s">
        <v>159</v>
      </c>
    </row>
    <row r="118" spans="1:47" s="2" customFormat="1" ht="11.25">
      <c r="A118" s="33"/>
      <c r="B118" s="34"/>
      <c r="C118" s="33"/>
      <c r="D118" s="148" t="s">
        <v>128</v>
      </c>
      <c r="E118" s="33"/>
      <c r="F118" s="149" t="s">
        <v>160</v>
      </c>
      <c r="G118" s="33"/>
      <c r="H118" s="33"/>
      <c r="I118" s="150"/>
      <c r="J118" s="33"/>
      <c r="K118" s="33"/>
      <c r="L118" s="34"/>
      <c r="M118" s="151"/>
      <c r="N118" s="152"/>
      <c r="O118" s="54"/>
      <c r="P118" s="54"/>
      <c r="Q118" s="54"/>
      <c r="R118" s="54"/>
      <c r="S118" s="54"/>
      <c r="T118" s="55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128</v>
      </c>
      <c r="AU118" s="18" t="s">
        <v>82</v>
      </c>
    </row>
    <row r="119" spans="2:51" s="14" customFormat="1" ht="11.25">
      <c r="B119" s="161"/>
      <c r="D119" s="154" t="s">
        <v>130</v>
      </c>
      <c r="E119" s="162" t="s">
        <v>3</v>
      </c>
      <c r="F119" s="163" t="s">
        <v>161</v>
      </c>
      <c r="H119" s="164">
        <v>333</v>
      </c>
      <c r="I119" s="165"/>
      <c r="L119" s="161"/>
      <c r="M119" s="166"/>
      <c r="N119" s="167"/>
      <c r="O119" s="167"/>
      <c r="P119" s="167"/>
      <c r="Q119" s="167"/>
      <c r="R119" s="167"/>
      <c r="S119" s="167"/>
      <c r="T119" s="168"/>
      <c r="AT119" s="162" t="s">
        <v>130</v>
      </c>
      <c r="AU119" s="162" t="s">
        <v>82</v>
      </c>
      <c r="AV119" s="14" t="s">
        <v>82</v>
      </c>
      <c r="AW119" s="14" t="s">
        <v>33</v>
      </c>
      <c r="AX119" s="14" t="s">
        <v>80</v>
      </c>
      <c r="AY119" s="162" t="s">
        <v>119</v>
      </c>
    </row>
    <row r="120" spans="1:65" s="2" customFormat="1" ht="24.2" customHeight="1">
      <c r="A120" s="33"/>
      <c r="B120" s="134"/>
      <c r="C120" s="135" t="s">
        <v>162</v>
      </c>
      <c r="D120" s="135" t="s">
        <v>121</v>
      </c>
      <c r="E120" s="136" t="s">
        <v>163</v>
      </c>
      <c r="F120" s="137" t="s">
        <v>164</v>
      </c>
      <c r="G120" s="138" t="s">
        <v>165</v>
      </c>
      <c r="H120" s="139">
        <v>690.196</v>
      </c>
      <c r="I120" s="140"/>
      <c r="J120" s="141">
        <f>ROUND(I120*H120,2)</f>
        <v>0</v>
      </c>
      <c r="K120" s="137" t="s">
        <v>125</v>
      </c>
      <c r="L120" s="34"/>
      <c r="M120" s="142" t="s">
        <v>3</v>
      </c>
      <c r="N120" s="143" t="s">
        <v>43</v>
      </c>
      <c r="O120" s="54"/>
      <c r="P120" s="144">
        <f>O120*H120</f>
        <v>0</v>
      </c>
      <c r="Q120" s="144">
        <v>0</v>
      </c>
      <c r="R120" s="144">
        <f>Q120*H120</f>
        <v>0</v>
      </c>
      <c r="S120" s="144">
        <v>0</v>
      </c>
      <c r="T120" s="145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46" t="s">
        <v>126</v>
      </c>
      <c r="AT120" s="146" t="s">
        <v>121</v>
      </c>
      <c r="AU120" s="146" t="s">
        <v>82</v>
      </c>
      <c r="AY120" s="18" t="s">
        <v>119</v>
      </c>
      <c r="BE120" s="147">
        <f>IF(N120="základní",J120,0)</f>
        <v>0</v>
      </c>
      <c r="BF120" s="147">
        <f>IF(N120="snížená",J120,0)</f>
        <v>0</v>
      </c>
      <c r="BG120" s="147">
        <f>IF(N120="zákl. přenesená",J120,0)</f>
        <v>0</v>
      </c>
      <c r="BH120" s="147">
        <f>IF(N120="sníž. přenesená",J120,0)</f>
        <v>0</v>
      </c>
      <c r="BI120" s="147">
        <f>IF(N120="nulová",J120,0)</f>
        <v>0</v>
      </c>
      <c r="BJ120" s="18" t="s">
        <v>80</v>
      </c>
      <c r="BK120" s="147">
        <f>ROUND(I120*H120,2)</f>
        <v>0</v>
      </c>
      <c r="BL120" s="18" t="s">
        <v>126</v>
      </c>
      <c r="BM120" s="146" t="s">
        <v>166</v>
      </c>
    </row>
    <row r="121" spans="1:47" s="2" customFormat="1" ht="11.25">
      <c r="A121" s="33"/>
      <c r="B121" s="34"/>
      <c r="C121" s="33"/>
      <c r="D121" s="148" t="s">
        <v>128</v>
      </c>
      <c r="E121" s="33"/>
      <c r="F121" s="149" t="s">
        <v>167</v>
      </c>
      <c r="G121" s="33"/>
      <c r="H121" s="33"/>
      <c r="I121" s="150"/>
      <c r="J121" s="33"/>
      <c r="K121" s="33"/>
      <c r="L121" s="34"/>
      <c r="M121" s="151"/>
      <c r="N121" s="152"/>
      <c r="O121" s="54"/>
      <c r="P121" s="54"/>
      <c r="Q121" s="54"/>
      <c r="R121" s="54"/>
      <c r="S121" s="54"/>
      <c r="T121" s="55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128</v>
      </c>
      <c r="AU121" s="18" t="s">
        <v>82</v>
      </c>
    </row>
    <row r="122" spans="2:51" s="13" customFormat="1" ht="11.25">
      <c r="B122" s="153"/>
      <c r="D122" s="154" t="s">
        <v>130</v>
      </c>
      <c r="E122" s="155" t="s">
        <v>3</v>
      </c>
      <c r="F122" s="156" t="s">
        <v>168</v>
      </c>
      <c r="H122" s="155" t="s">
        <v>3</v>
      </c>
      <c r="I122" s="157"/>
      <c r="L122" s="153"/>
      <c r="M122" s="158"/>
      <c r="N122" s="159"/>
      <c r="O122" s="159"/>
      <c r="P122" s="159"/>
      <c r="Q122" s="159"/>
      <c r="R122" s="159"/>
      <c r="S122" s="159"/>
      <c r="T122" s="160"/>
      <c r="AT122" s="155" t="s">
        <v>130</v>
      </c>
      <c r="AU122" s="155" t="s">
        <v>82</v>
      </c>
      <c r="AV122" s="13" t="s">
        <v>80</v>
      </c>
      <c r="AW122" s="13" t="s">
        <v>33</v>
      </c>
      <c r="AX122" s="13" t="s">
        <v>72</v>
      </c>
      <c r="AY122" s="155" t="s">
        <v>119</v>
      </c>
    </row>
    <row r="123" spans="2:51" s="14" customFormat="1" ht="11.25">
      <c r="B123" s="161"/>
      <c r="D123" s="154" t="s">
        <v>130</v>
      </c>
      <c r="E123" s="162" t="s">
        <v>3</v>
      </c>
      <c r="F123" s="163" t="s">
        <v>169</v>
      </c>
      <c r="H123" s="164">
        <v>690.196</v>
      </c>
      <c r="I123" s="165"/>
      <c r="L123" s="161"/>
      <c r="M123" s="166"/>
      <c r="N123" s="167"/>
      <c r="O123" s="167"/>
      <c r="P123" s="167"/>
      <c r="Q123" s="167"/>
      <c r="R123" s="167"/>
      <c r="S123" s="167"/>
      <c r="T123" s="168"/>
      <c r="AT123" s="162" t="s">
        <v>130</v>
      </c>
      <c r="AU123" s="162" t="s">
        <v>82</v>
      </c>
      <c r="AV123" s="14" t="s">
        <v>82</v>
      </c>
      <c r="AW123" s="14" t="s">
        <v>33</v>
      </c>
      <c r="AX123" s="14" t="s">
        <v>72</v>
      </c>
      <c r="AY123" s="162" t="s">
        <v>119</v>
      </c>
    </row>
    <row r="124" spans="2:51" s="15" customFormat="1" ht="11.25">
      <c r="B124" s="169"/>
      <c r="D124" s="154" t="s">
        <v>130</v>
      </c>
      <c r="E124" s="170" t="s">
        <v>3</v>
      </c>
      <c r="F124" s="171" t="s">
        <v>133</v>
      </c>
      <c r="H124" s="172">
        <v>690.196</v>
      </c>
      <c r="I124" s="173"/>
      <c r="L124" s="169"/>
      <c r="M124" s="174"/>
      <c r="N124" s="175"/>
      <c r="O124" s="175"/>
      <c r="P124" s="175"/>
      <c r="Q124" s="175"/>
      <c r="R124" s="175"/>
      <c r="S124" s="175"/>
      <c r="T124" s="176"/>
      <c r="AT124" s="170" t="s">
        <v>130</v>
      </c>
      <c r="AU124" s="170" t="s">
        <v>82</v>
      </c>
      <c r="AV124" s="15" t="s">
        <v>126</v>
      </c>
      <c r="AW124" s="15" t="s">
        <v>33</v>
      </c>
      <c r="AX124" s="15" t="s">
        <v>80</v>
      </c>
      <c r="AY124" s="170" t="s">
        <v>119</v>
      </c>
    </row>
    <row r="125" spans="1:65" s="2" customFormat="1" ht="37.9" customHeight="1">
      <c r="A125" s="33"/>
      <c r="B125" s="134"/>
      <c r="C125" s="135" t="s">
        <v>170</v>
      </c>
      <c r="D125" s="135" t="s">
        <v>121</v>
      </c>
      <c r="E125" s="136" t="s">
        <v>171</v>
      </c>
      <c r="F125" s="137" t="s">
        <v>172</v>
      </c>
      <c r="G125" s="138" t="s">
        <v>165</v>
      </c>
      <c r="H125" s="139">
        <v>2.96</v>
      </c>
      <c r="I125" s="140"/>
      <c r="J125" s="141">
        <f>ROUND(I125*H125,2)</f>
        <v>0</v>
      </c>
      <c r="K125" s="137" t="s">
        <v>125</v>
      </c>
      <c r="L125" s="34"/>
      <c r="M125" s="142" t="s">
        <v>3</v>
      </c>
      <c r="N125" s="143" t="s">
        <v>43</v>
      </c>
      <c r="O125" s="54"/>
      <c r="P125" s="144">
        <f>O125*H125</f>
        <v>0</v>
      </c>
      <c r="Q125" s="144">
        <v>0</v>
      </c>
      <c r="R125" s="144">
        <f>Q125*H125</f>
        <v>0</v>
      </c>
      <c r="S125" s="144">
        <v>0</v>
      </c>
      <c r="T125" s="145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46" t="s">
        <v>126</v>
      </c>
      <c r="AT125" s="146" t="s">
        <v>121</v>
      </c>
      <c r="AU125" s="146" t="s">
        <v>82</v>
      </c>
      <c r="AY125" s="18" t="s">
        <v>119</v>
      </c>
      <c r="BE125" s="147">
        <f>IF(N125="základní",J125,0)</f>
        <v>0</v>
      </c>
      <c r="BF125" s="147">
        <f>IF(N125="snížená",J125,0)</f>
        <v>0</v>
      </c>
      <c r="BG125" s="147">
        <f>IF(N125="zákl. přenesená",J125,0)</f>
        <v>0</v>
      </c>
      <c r="BH125" s="147">
        <f>IF(N125="sníž. přenesená",J125,0)</f>
        <v>0</v>
      </c>
      <c r="BI125" s="147">
        <f>IF(N125="nulová",J125,0)</f>
        <v>0</v>
      </c>
      <c r="BJ125" s="18" t="s">
        <v>80</v>
      </c>
      <c r="BK125" s="147">
        <f>ROUND(I125*H125,2)</f>
        <v>0</v>
      </c>
      <c r="BL125" s="18" t="s">
        <v>126</v>
      </c>
      <c r="BM125" s="146" t="s">
        <v>173</v>
      </c>
    </row>
    <row r="126" spans="1:47" s="2" customFormat="1" ht="11.25">
      <c r="A126" s="33"/>
      <c r="B126" s="34"/>
      <c r="C126" s="33"/>
      <c r="D126" s="148" t="s">
        <v>128</v>
      </c>
      <c r="E126" s="33"/>
      <c r="F126" s="149" t="s">
        <v>174</v>
      </c>
      <c r="G126" s="33"/>
      <c r="H126" s="33"/>
      <c r="I126" s="150"/>
      <c r="J126" s="33"/>
      <c r="K126" s="33"/>
      <c r="L126" s="34"/>
      <c r="M126" s="151"/>
      <c r="N126" s="152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128</v>
      </c>
      <c r="AU126" s="18" t="s">
        <v>82</v>
      </c>
    </row>
    <row r="127" spans="2:51" s="14" customFormat="1" ht="11.25">
      <c r="B127" s="161"/>
      <c r="D127" s="154" t="s">
        <v>130</v>
      </c>
      <c r="E127" s="162" t="s">
        <v>3</v>
      </c>
      <c r="F127" s="163" t="s">
        <v>175</v>
      </c>
      <c r="H127" s="164">
        <v>2.96</v>
      </c>
      <c r="I127" s="165"/>
      <c r="L127" s="161"/>
      <c r="M127" s="166"/>
      <c r="N127" s="167"/>
      <c r="O127" s="167"/>
      <c r="P127" s="167"/>
      <c r="Q127" s="167"/>
      <c r="R127" s="167"/>
      <c r="S127" s="167"/>
      <c r="T127" s="168"/>
      <c r="AT127" s="162" t="s">
        <v>130</v>
      </c>
      <c r="AU127" s="162" t="s">
        <v>82</v>
      </c>
      <c r="AV127" s="14" t="s">
        <v>82</v>
      </c>
      <c r="AW127" s="14" t="s">
        <v>33</v>
      </c>
      <c r="AX127" s="14" t="s">
        <v>72</v>
      </c>
      <c r="AY127" s="162" t="s">
        <v>119</v>
      </c>
    </row>
    <row r="128" spans="2:51" s="15" customFormat="1" ht="11.25">
      <c r="B128" s="169"/>
      <c r="D128" s="154" t="s">
        <v>130</v>
      </c>
      <c r="E128" s="170" t="s">
        <v>3</v>
      </c>
      <c r="F128" s="171" t="s">
        <v>133</v>
      </c>
      <c r="H128" s="172">
        <v>2.96</v>
      </c>
      <c r="I128" s="173"/>
      <c r="L128" s="169"/>
      <c r="M128" s="174"/>
      <c r="N128" s="175"/>
      <c r="O128" s="175"/>
      <c r="P128" s="175"/>
      <c r="Q128" s="175"/>
      <c r="R128" s="175"/>
      <c r="S128" s="175"/>
      <c r="T128" s="176"/>
      <c r="AT128" s="170" t="s">
        <v>130</v>
      </c>
      <c r="AU128" s="170" t="s">
        <v>82</v>
      </c>
      <c r="AV128" s="15" t="s">
        <v>126</v>
      </c>
      <c r="AW128" s="15" t="s">
        <v>33</v>
      </c>
      <c r="AX128" s="15" t="s">
        <v>80</v>
      </c>
      <c r="AY128" s="170" t="s">
        <v>119</v>
      </c>
    </row>
    <row r="129" spans="1:65" s="2" customFormat="1" ht="16.5" customHeight="1">
      <c r="A129" s="33"/>
      <c r="B129" s="134"/>
      <c r="C129" s="177" t="s">
        <v>176</v>
      </c>
      <c r="D129" s="177" t="s">
        <v>177</v>
      </c>
      <c r="E129" s="178" t="s">
        <v>178</v>
      </c>
      <c r="F129" s="179" t="s">
        <v>179</v>
      </c>
      <c r="G129" s="180" t="s">
        <v>180</v>
      </c>
      <c r="H129" s="181">
        <v>5.92</v>
      </c>
      <c r="I129" s="182"/>
      <c r="J129" s="183">
        <f>ROUND(I129*H129,2)</f>
        <v>0</v>
      </c>
      <c r="K129" s="179" t="s">
        <v>125</v>
      </c>
      <c r="L129" s="184"/>
      <c r="M129" s="185" t="s">
        <v>3</v>
      </c>
      <c r="N129" s="186" t="s">
        <v>43</v>
      </c>
      <c r="O129" s="54"/>
      <c r="P129" s="144">
        <f>O129*H129</f>
        <v>0</v>
      </c>
      <c r="Q129" s="144">
        <v>1</v>
      </c>
      <c r="R129" s="144">
        <f>Q129*H129</f>
        <v>5.92</v>
      </c>
      <c r="S129" s="144">
        <v>0</v>
      </c>
      <c r="T129" s="145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46" t="s">
        <v>176</v>
      </c>
      <c r="AT129" s="146" t="s">
        <v>177</v>
      </c>
      <c r="AU129" s="146" t="s">
        <v>82</v>
      </c>
      <c r="AY129" s="18" t="s">
        <v>119</v>
      </c>
      <c r="BE129" s="147">
        <f>IF(N129="základní",J129,0)</f>
        <v>0</v>
      </c>
      <c r="BF129" s="147">
        <f>IF(N129="snížená",J129,0)</f>
        <v>0</v>
      </c>
      <c r="BG129" s="147">
        <f>IF(N129="zákl. přenesená",J129,0)</f>
        <v>0</v>
      </c>
      <c r="BH129" s="147">
        <f>IF(N129="sníž. přenesená",J129,0)</f>
        <v>0</v>
      </c>
      <c r="BI129" s="147">
        <f>IF(N129="nulová",J129,0)</f>
        <v>0</v>
      </c>
      <c r="BJ129" s="18" t="s">
        <v>80</v>
      </c>
      <c r="BK129" s="147">
        <f>ROUND(I129*H129,2)</f>
        <v>0</v>
      </c>
      <c r="BL129" s="18" t="s">
        <v>126</v>
      </c>
      <c r="BM129" s="146" t="s">
        <v>181</v>
      </c>
    </row>
    <row r="130" spans="2:51" s="14" customFormat="1" ht="11.25">
      <c r="B130" s="161"/>
      <c r="D130" s="154" t="s">
        <v>130</v>
      </c>
      <c r="E130" s="162" t="s">
        <v>3</v>
      </c>
      <c r="F130" s="163" t="s">
        <v>182</v>
      </c>
      <c r="H130" s="164">
        <v>5.92</v>
      </c>
      <c r="I130" s="165"/>
      <c r="L130" s="161"/>
      <c r="M130" s="166"/>
      <c r="N130" s="167"/>
      <c r="O130" s="167"/>
      <c r="P130" s="167"/>
      <c r="Q130" s="167"/>
      <c r="R130" s="167"/>
      <c r="S130" s="167"/>
      <c r="T130" s="168"/>
      <c r="AT130" s="162" t="s">
        <v>130</v>
      </c>
      <c r="AU130" s="162" t="s">
        <v>82</v>
      </c>
      <c r="AV130" s="14" t="s">
        <v>82</v>
      </c>
      <c r="AW130" s="14" t="s">
        <v>33</v>
      </c>
      <c r="AX130" s="14" t="s">
        <v>72</v>
      </c>
      <c r="AY130" s="162" t="s">
        <v>119</v>
      </c>
    </row>
    <row r="131" spans="2:51" s="15" customFormat="1" ht="11.25">
      <c r="B131" s="169"/>
      <c r="D131" s="154" t="s">
        <v>130</v>
      </c>
      <c r="E131" s="170" t="s">
        <v>3</v>
      </c>
      <c r="F131" s="171" t="s">
        <v>133</v>
      </c>
      <c r="H131" s="172">
        <v>5.92</v>
      </c>
      <c r="I131" s="173"/>
      <c r="L131" s="169"/>
      <c r="M131" s="174"/>
      <c r="N131" s="175"/>
      <c r="O131" s="175"/>
      <c r="P131" s="175"/>
      <c r="Q131" s="175"/>
      <c r="R131" s="175"/>
      <c r="S131" s="175"/>
      <c r="T131" s="176"/>
      <c r="AT131" s="170" t="s">
        <v>130</v>
      </c>
      <c r="AU131" s="170" t="s">
        <v>82</v>
      </c>
      <c r="AV131" s="15" t="s">
        <v>126</v>
      </c>
      <c r="AW131" s="15" t="s">
        <v>33</v>
      </c>
      <c r="AX131" s="15" t="s">
        <v>80</v>
      </c>
      <c r="AY131" s="170" t="s">
        <v>119</v>
      </c>
    </row>
    <row r="132" spans="1:65" s="2" customFormat="1" ht="24.2" customHeight="1">
      <c r="A132" s="33"/>
      <c r="B132" s="134"/>
      <c r="C132" s="135" t="s">
        <v>183</v>
      </c>
      <c r="D132" s="135" t="s">
        <v>121</v>
      </c>
      <c r="E132" s="136" t="s">
        <v>184</v>
      </c>
      <c r="F132" s="137" t="s">
        <v>185</v>
      </c>
      <c r="G132" s="138" t="s">
        <v>124</v>
      </c>
      <c r="H132" s="139">
        <v>36</v>
      </c>
      <c r="I132" s="140"/>
      <c r="J132" s="141">
        <f>ROUND(I132*H132,2)</f>
        <v>0</v>
      </c>
      <c r="K132" s="137" t="s">
        <v>125</v>
      </c>
      <c r="L132" s="34"/>
      <c r="M132" s="142" t="s">
        <v>3</v>
      </c>
      <c r="N132" s="143" t="s">
        <v>43</v>
      </c>
      <c r="O132" s="54"/>
      <c r="P132" s="144">
        <f>O132*H132</f>
        <v>0</v>
      </c>
      <c r="Q132" s="144">
        <v>0</v>
      </c>
      <c r="R132" s="144">
        <f>Q132*H132</f>
        <v>0</v>
      </c>
      <c r="S132" s="144">
        <v>0</v>
      </c>
      <c r="T132" s="145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46" t="s">
        <v>126</v>
      </c>
      <c r="AT132" s="146" t="s">
        <v>121</v>
      </c>
      <c r="AU132" s="146" t="s">
        <v>82</v>
      </c>
      <c r="AY132" s="18" t="s">
        <v>119</v>
      </c>
      <c r="BE132" s="147">
        <f>IF(N132="základní",J132,0)</f>
        <v>0</v>
      </c>
      <c r="BF132" s="147">
        <f>IF(N132="snížená",J132,0)</f>
        <v>0</v>
      </c>
      <c r="BG132" s="147">
        <f>IF(N132="zákl. přenesená",J132,0)</f>
        <v>0</v>
      </c>
      <c r="BH132" s="147">
        <f>IF(N132="sníž. přenesená",J132,0)</f>
        <v>0</v>
      </c>
      <c r="BI132" s="147">
        <f>IF(N132="nulová",J132,0)</f>
        <v>0</v>
      </c>
      <c r="BJ132" s="18" t="s">
        <v>80</v>
      </c>
      <c r="BK132" s="147">
        <f>ROUND(I132*H132,2)</f>
        <v>0</v>
      </c>
      <c r="BL132" s="18" t="s">
        <v>126</v>
      </c>
      <c r="BM132" s="146" t="s">
        <v>186</v>
      </c>
    </row>
    <row r="133" spans="1:47" s="2" customFormat="1" ht="11.25">
      <c r="A133" s="33"/>
      <c r="B133" s="34"/>
      <c r="C133" s="33"/>
      <c r="D133" s="148" t="s">
        <v>128</v>
      </c>
      <c r="E133" s="33"/>
      <c r="F133" s="149" t="s">
        <v>187</v>
      </c>
      <c r="G133" s="33"/>
      <c r="H133" s="33"/>
      <c r="I133" s="150"/>
      <c r="J133" s="33"/>
      <c r="K133" s="33"/>
      <c r="L133" s="34"/>
      <c r="M133" s="151"/>
      <c r="N133" s="152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128</v>
      </c>
      <c r="AU133" s="18" t="s">
        <v>82</v>
      </c>
    </row>
    <row r="134" spans="2:51" s="13" customFormat="1" ht="11.25">
      <c r="B134" s="153"/>
      <c r="D134" s="154" t="s">
        <v>130</v>
      </c>
      <c r="E134" s="155" t="s">
        <v>3</v>
      </c>
      <c r="F134" s="156" t="s">
        <v>188</v>
      </c>
      <c r="H134" s="155" t="s">
        <v>3</v>
      </c>
      <c r="I134" s="157"/>
      <c r="L134" s="153"/>
      <c r="M134" s="158"/>
      <c r="N134" s="159"/>
      <c r="O134" s="159"/>
      <c r="P134" s="159"/>
      <c r="Q134" s="159"/>
      <c r="R134" s="159"/>
      <c r="S134" s="159"/>
      <c r="T134" s="160"/>
      <c r="AT134" s="155" t="s">
        <v>130</v>
      </c>
      <c r="AU134" s="155" t="s">
        <v>82</v>
      </c>
      <c r="AV134" s="13" t="s">
        <v>80</v>
      </c>
      <c r="AW134" s="13" t="s">
        <v>33</v>
      </c>
      <c r="AX134" s="13" t="s">
        <v>72</v>
      </c>
      <c r="AY134" s="155" t="s">
        <v>119</v>
      </c>
    </row>
    <row r="135" spans="2:51" s="14" customFormat="1" ht="11.25">
      <c r="B135" s="161"/>
      <c r="D135" s="154" t="s">
        <v>130</v>
      </c>
      <c r="E135" s="162" t="s">
        <v>3</v>
      </c>
      <c r="F135" s="163" t="s">
        <v>189</v>
      </c>
      <c r="H135" s="164">
        <v>36</v>
      </c>
      <c r="I135" s="165"/>
      <c r="L135" s="161"/>
      <c r="M135" s="166"/>
      <c r="N135" s="167"/>
      <c r="O135" s="167"/>
      <c r="P135" s="167"/>
      <c r="Q135" s="167"/>
      <c r="R135" s="167"/>
      <c r="S135" s="167"/>
      <c r="T135" s="168"/>
      <c r="AT135" s="162" t="s">
        <v>130</v>
      </c>
      <c r="AU135" s="162" t="s">
        <v>82</v>
      </c>
      <c r="AV135" s="14" t="s">
        <v>82</v>
      </c>
      <c r="AW135" s="14" t="s">
        <v>33</v>
      </c>
      <c r="AX135" s="14" t="s">
        <v>72</v>
      </c>
      <c r="AY135" s="162" t="s">
        <v>119</v>
      </c>
    </row>
    <row r="136" spans="2:51" s="15" customFormat="1" ht="11.25">
      <c r="B136" s="169"/>
      <c r="D136" s="154" t="s">
        <v>130</v>
      </c>
      <c r="E136" s="170" t="s">
        <v>3</v>
      </c>
      <c r="F136" s="171" t="s">
        <v>133</v>
      </c>
      <c r="H136" s="172">
        <v>36</v>
      </c>
      <c r="I136" s="173"/>
      <c r="L136" s="169"/>
      <c r="M136" s="174"/>
      <c r="N136" s="175"/>
      <c r="O136" s="175"/>
      <c r="P136" s="175"/>
      <c r="Q136" s="175"/>
      <c r="R136" s="175"/>
      <c r="S136" s="175"/>
      <c r="T136" s="176"/>
      <c r="AT136" s="170" t="s">
        <v>130</v>
      </c>
      <c r="AU136" s="170" t="s">
        <v>82</v>
      </c>
      <c r="AV136" s="15" t="s">
        <v>126</v>
      </c>
      <c r="AW136" s="15" t="s">
        <v>33</v>
      </c>
      <c r="AX136" s="15" t="s">
        <v>80</v>
      </c>
      <c r="AY136" s="170" t="s">
        <v>119</v>
      </c>
    </row>
    <row r="137" spans="2:63" s="12" customFormat="1" ht="22.9" customHeight="1">
      <c r="B137" s="121"/>
      <c r="D137" s="122" t="s">
        <v>71</v>
      </c>
      <c r="E137" s="132" t="s">
        <v>155</v>
      </c>
      <c r="F137" s="132" t="s">
        <v>190</v>
      </c>
      <c r="I137" s="124"/>
      <c r="J137" s="133">
        <f>BK137</f>
        <v>0</v>
      </c>
      <c r="L137" s="121"/>
      <c r="M137" s="126"/>
      <c r="N137" s="127"/>
      <c r="O137" s="127"/>
      <c r="P137" s="128">
        <f>SUM(P138:P177)</f>
        <v>0</v>
      </c>
      <c r="Q137" s="127"/>
      <c r="R137" s="128">
        <f>SUM(R138:R177)</f>
        <v>1082.83584</v>
      </c>
      <c r="S137" s="127"/>
      <c r="T137" s="129">
        <f>SUM(T138:T177)</f>
        <v>0</v>
      </c>
      <c r="AR137" s="122" t="s">
        <v>80</v>
      </c>
      <c r="AT137" s="130" t="s">
        <v>71</v>
      </c>
      <c r="AU137" s="130" t="s">
        <v>80</v>
      </c>
      <c r="AY137" s="122" t="s">
        <v>119</v>
      </c>
      <c r="BK137" s="131">
        <f>SUM(BK138:BK177)</f>
        <v>0</v>
      </c>
    </row>
    <row r="138" spans="1:65" s="2" customFormat="1" ht="24.2" customHeight="1">
      <c r="A138" s="33"/>
      <c r="B138" s="134"/>
      <c r="C138" s="135" t="s">
        <v>191</v>
      </c>
      <c r="D138" s="135" t="s">
        <v>121</v>
      </c>
      <c r="E138" s="136" t="s">
        <v>192</v>
      </c>
      <c r="F138" s="137" t="s">
        <v>193</v>
      </c>
      <c r="G138" s="138" t="s">
        <v>124</v>
      </c>
      <c r="H138" s="139">
        <v>1028.5</v>
      </c>
      <c r="I138" s="140"/>
      <c r="J138" s="141">
        <f>ROUND(I138*H138,2)</f>
        <v>0</v>
      </c>
      <c r="K138" s="137" t="s">
        <v>125</v>
      </c>
      <c r="L138" s="34"/>
      <c r="M138" s="142" t="s">
        <v>3</v>
      </c>
      <c r="N138" s="143" t="s">
        <v>43</v>
      </c>
      <c r="O138" s="54"/>
      <c r="P138" s="144">
        <f>O138*H138</f>
        <v>0</v>
      </c>
      <c r="Q138" s="144">
        <v>0.487</v>
      </c>
      <c r="R138" s="144">
        <f>Q138*H138</f>
        <v>500.8795</v>
      </c>
      <c r="S138" s="144">
        <v>0</v>
      </c>
      <c r="T138" s="145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46" t="s">
        <v>126</v>
      </c>
      <c r="AT138" s="146" t="s">
        <v>121</v>
      </c>
      <c r="AU138" s="146" t="s">
        <v>82</v>
      </c>
      <c r="AY138" s="18" t="s">
        <v>119</v>
      </c>
      <c r="BE138" s="147">
        <f>IF(N138="základní",J138,0)</f>
        <v>0</v>
      </c>
      <c r="BF138" s="147">
        <f>IF(N138="snížená",J138,0)</f>
        <v>0</v>
      </c>
      <c r="BG138" s="147">
        <f>IF(N138="zákl. přenesená",J138,0)</f>
        <v>0</v>
      </c>
      <c r="BH138" s="147">
        <f>IF(N138="sníž. přenesená",J138,0)</f>
        <v>0</v>
      </c>
      <c r="BI138" s="147">
        <f>IF(N138="nulová",J138,0)</f>
        <v>0</v>
      </c>
      <c r="BJ138" s="18" t="s">
        <v>80</v>
      </c>
      <c r="BK138" s="147">
        <f>ROUND(I138*H138,2)</f>
        <v>0</v>
      </c>
      <c r="BL138" s="18" t="s">
        <v>126</v>
      </c>
      <c r="BM138" s="146" t="s">
        <v>194</v>
      </c>
    </row>
    <row r="139" spans="1:47" s="2" customFormat="1" ht="11.25">
      <c r="A139" s="33"/>
      <c r="B139" s="34"/>
      <c r="C139" s="33"/>
      <c r="D139" s="148" t="s">
        <v>128</v>
      </c>
      <c r="E139" s="33"/>
      <c r="F139" s="149" t="s">
        <v>195</v>
      </c>
      <c r="G139" s="33"/>
      <c r="H139" s="33"/>
      <c r="I139" s="150"/>
      <c r="J139" s="33"/>
      <c r="K139" s="33"/>
      <c r="L139" s="34"/>
      <c r="M139" s="151"/>
      <c r="N139" s="152"/>
      <c r="O139" s="54"/>
      <c r="P139" s="54"/>
      <c r="Q139" s="54"/>
      <c r="R139" s="54"/>
      <c r="S139" s="54"/>
      <c r="T139" s="55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128</v>
      </c>
      <c r="AU139" s="18" t="s">
        <v>82</v>
      </c>
    </row>
    <row r="140" spans="2:51" s="13" customFormat="1" ht="11.25">
      <c r="B140" s="153"/>
      <c r="D140" s="154" t="s">
        <v>130</v>
      </c>
      <c r="E140" s="155" t="s">
        <v>3</v>
      </c>
      <c r="F140" s="156" t="s">
        <v>196</v>
      </c>
      <c r="H140" s="155" t="s">
        <v>3</v>
      </c>
      <c r="I140" s="157"/>
      <c r="L140" s="153"/>
      <c r="M140" s="158"/>
      <c r="N140" s="159"/>
      <c r="O140" s="159"/>
      <c r="P140" s="159"/>
      <c r="Q140" s="159"/>
      <c r="R140" s="159"/>
      <c r="S140" s="159"/>
      <c r="T140" s="160"/>
      <c r="AT140" s="155" t="s">
        <v>130</v>
      </c>
      <c r="AU140" s="155" t="s">
        <v>82</v>
      </c>
      <c r="AV140" s="13" t="s">
        <v>80</v>
      </c>
      <c r="AW140" s="13" t="s">
        <v>33</v>
      </c>
      <c r="AX140" s="13" t="s">
        <v>72</v>
      </c>
      <c r="AY140" s="155" t="s">
        <v>119</v>
      </c>
    </row>
    <row r="141" spans="2:51" s="14" customFormat="1" ht="11.25">
      <c r="B141" s="161"/>
      <c r="D141" s="154" t="s">
        <v>130</v>
      </c>
      <c r="E141" s="162" t="s">
        <v>3</v>
      </c>
      <c r="F141" s="163" t="s">
        <v>132</v>
      </c>
      <c r="H141" s="164">
        <v>1028.5</v>
      </c>
      <c r="I141" s="165"/>
      <c r="L141" s="161"/>
      <c r="M141" s="166"/>
      <c r="N141" s="167"/>
      <c r="O141" s="167"/>
      <c r="P141" s="167"/>
      <c r="Q141" s="167"/>
      <c r="R141" s="167"/>
      <c r="S141" s="167"/>
      <c r="T141" s="168"/>
      <c r="AT141" s="162" t="s">
        <v>130</v>
      </c>
      <c r="AU141" s="162" t="s">
        <v>82</v>
      </c>
      <c r="AV141" s="14" t="s">
        <v>82</v>
      </c>
      <c r="AW141" s="14" t="s">
        <v>33</v>
      </c>
      <c r="AX141" s="14" t="s">
        <v>72</v>
      </c>
      <c r="AY141" s="162" t="s">
        <v>119</v>
      </c>
    </row>
    <row r="142" spans="2:51" s="15" customFormat="1" ht="11.25">
      <c r="B142" s="169"/>
      <c r="D142" s="154" t="s">
        <v>130</v>
      </c>
      <c r="E142" s="170" t="s">
        <v>3</v>
      </c>
      <c r="F142" s="171" t="s">
        <v>133</v>
      </c>
      <c r="H142" s="172">
        <v>1028.5</v>
      </c>
      <c r="I142" s="173"/>
      <c r="L142" s="169"/>
      <c r="M142" s="174"/>
      <c r="N142" s="175"/>
      <c r="O142" s="175"/>
      <c r="P142" s="175"/>
      <c r="Q142" s="175"/>
      <c r="R142" s="175"/>
      <c r="S142" s="175"/>
      <c r="T142" s="176"/>
      <c r="AT142" s="170" t="s">
        <v>130</v>
      </c>
      <c r="AU142" s="170" t="s">
        <v>82</v>
      </c>
      <c r="AV142" s="15" t="s">
        <v>126</v>
      </c>
      <c r="AW142" s="15" t="s">
        <v>33</v>
      </c>
      <c r="AX142" s="15" t="s">
        <v>80</v>
      </c>
      <c r="AY142" s="170" t="s">
        <v>119</v>
      </c>
    </row>
    <row r="143" spans="1:65" s="2" customFormat="1" ht="24.2" customHeight="1">
      <c r="A143" s="33"/>
      <c r="B143" s="134"/>
      <c r="C143" s="135" t="s">
        <v>197</v>
      </c>
      <c r="D143" s="135" t="s">
        <v>121</v>
      </c>
      <c r="E143" s="136" t="s">
        <v>198</v>
      </c>
      <c r="F143" s="137" t="s">
        <v>199</v>
      </c>
      <c r="G143" s="138" t="s">
        <v>124</v>
      </c>
      <c r="H143" s="139">
        <v>1028.5</v>
      </c>
      <c r="I143" s="140"/>
      <c r="J143" s="141">
        <f>ROUND(I143*H143,2)</f>
        <v>0</v>
      </c>
      <c r="K143" s="137" t="s">
        <v>125</v>
      </c>
      <c r="L143" s="34"/>
      <c r="M143" s="142" t="s">
        <v>3</v>
      </c>
      <c r="N143" s="143" t="s">
        <v>43</v>
      </c>
      <c r="O143" s="54"/>
      <c r="P143" s="144">
        <f>O143*H143</f>
        <v>0</v>
      </c>
      <c r="Q143" s="144">
        <v>0.33206</v>
      </c>
      <c r="R143" s="144">
        <f>Q143*H143</f>
        <v>341.52371</v>
      </c>
      <c r="S143" s="144">
        <v>0</v>
      </c>
      <c r="T143" s="145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46" t="s">
        <v>126</v>
      </c>
      <c r="AT143" s="146" t="s">
        <v>121</v>
      </c>
      <c r="AU143" s="146" t="s">
        <v>82</v>
      </c>
      <c r="AY143" s="18" t="s">
        <v>119</v>
      </c>
      <c r="BE143" s="147">
        <f>IF(N143="základní",J143,0)</f>
        <v>0</v>
      </c>
      <c r="BF143" s="147">
        <f>IF(N143="snížená",J143,0)</f>
        <v>0</v>
      </c>
      <c r="BG143" s="147">
        <f>IF(N143="zákl. přenesená",J143,0)</f>
        <v>0</v>
      </c>
      <c r="BH143" s="147">
        <f>IF(N143="sníž. přenesená",J143,0)</f>
        <v>0</v>
      </c>
      <c r="BI143" s="147">
        <f>IF(N143="nulová",J143,0)</f>
        <v>0</v>
      </c>
      <c r="BJ143" s="18" t="s">
        <v>80</v>
      </c>
      <c r="BK143" s="147">
        <f>ROUND(I143*H143,2)</f>
        <v>0</v>
      </c>
      <c r="BL143" s="18" t="s">
        <v>126</v>
      </c>
      <c r="BM143" s="146" t="s">
        <v>200</v>
      </c>
    </row>
    <row r="144" spans="1:47" s="2" customFormat="1" ht="11.25">
      <c r="A144" s="33"/>
      <c r="B144" s="34"/>
      <c r="C144" s="33"/>
      <c r="D144" s="148" t="s">
        <v>128</v>
      </c>
      <c r="E144" s="33"/>
      <c r="F144" s="149" t="s">
        <v>201</v>
      </c>
      <c r="G144" s="33"/>
      <c r="H144" s="33"/>
      <c r="I144" s="150"/>
      <c r="J144" s="33"/>
      <c r="K144" s="33"/>
      <c r="L144" s="34"/>
      <c r="M144" s="151"/>
      <c r="N144" s="152"/>
      <c r="O144" s="54"/>
      <c r="P144" s="54"/>
      <c r="Q144" s="54"/>
      <c r="R144" s="54"/>
      <c r="S144" s="54"/>
      <c r="T144" s="55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128</v>
      </c>
      <c r="AU144" s="18" t="s">
        <v>82</v>
      </c>
    </row>
    <row r="145" spans="2:51" s="13" customFormat="1" ht="11.25">
      <c r="B145" s="153"/>
      <c r="D145" s="154" t="s">
        <v>130</v>
      </c>
      <c r="E145" s="155" t="s">
        <v>3</v>
      </c>
      <c r="F145" s="156" t="s">
        <v>202</v>
      </c>
      <c r="H145" s="155" t="s">
        <v>3</v>
      </c>
      <c r="I145" s="157"/>
      <c r="L145" s="153"/>
      <c r="M145" s="158"/>
      <c r="N145" s="159"/>
      <c r="O145" s="159"/>
      <c r="P145" s="159"/>
      <c r="Q145" s="159"/>
      <c r="R145" s="159"/>
      <c r="S145" s="159"/>
      <c r="T145" s="160"/>
      <c r="AT145" s="155" t="s">
        <v>130</v>
      </c>
      <c r="AU145" s="155" t="s">
        <v>82</v>
      </c>
      <c r="AV145" s="13" t="s">
        <v>80</v>
      </c>
      <c r="AW145" s="13" t="s">
        <v>33</v>
      </c>
      <c r="AX145" s="13" t="s">
        <v>72</v>
      </c>
      <c r="AY145" s="155" t="s">
        <v>119</v>
      </c>
    </row>
    <row r="146" spans="2:51" s="14" customFormat="1" ht="11.25">
      <c r="B146" s="161"/>
      <c r="D146" s="154" t="s">
        <v>130</v>
      </c>
      <c r="E146" s="162" t="s">
        <v>3</v>
      </c>
      <c r="F146" s="163" t="s">
        <v>132</v>
      </c>
      <c r="H146" s="164">
        <v>1028.5</v>
      </c>
      <c r="I146" s="165"/>
      <c r="L146" s="161"/>
      <c r="M146" s="166"/>
      <c r="N146" s="167"/>
      <c r="O146" s="167"/>
      <c r="P146" s="167"/>
      <c r="Q146" s="167"/>
      <c r="R146" s="167"/>
      <c r="S146" s="167"/>
      <c r="T146" s="168"/>
      <c r="AT146" s="162" t="s">
        <v>130</v>
      </c>
      <c r="AU146" s="162" t="s">
        <v>82</v>
      </c>
      <c r="AV146" s="14" t="s">
        <v>82</v>
      </c>
      <c r="AW146" s="14" t="s">
        <v>33</v>
      </c>
      <c r="AX146" s="14" t="s">
        <v>72</v>
      </c>
      <c r="AY146" s="162" t="s">
        <v>119</v>
      </c>
    </row>
    <row r="147" spans="2:51" s="15" customFormat="1" ht="11.25">
      <c r="B147" s="169"/>
      <c r="D147" s="154" t="s">
        <v>130</v>
      </c>
      <c r="E147" s="170" t="s">
        <v>3</v>
      </c>
      <c r="F147" s="171" t="s">
        <v>133</v>
      </c>
      <c r="H147" s="172">
        <v>1028.5</v>
      </c>
      <c r="I147" s="173"/>
      <c r="L147" s="169"/>
      <c r="M147" s="174"/>
      <c r="N147" s="175"/>
      <c r="O147" s="175"/>
      <c r="P147" s="175"/>
      <c r="Q147" s="175"/>
      <c r="R147" s="175"/>
      <c r="S147" s="175"/>
      <c r="T147" s="176"/>
      <c r="AT147" s="170" t="s">
        <v>130</v>
      </c>
      <c r="AU147" s="170" t="s">
        <v>82</v>
      </c>
      <c r="AV147" s="15" t="s">
        <v>126</v>
      </c>
      <c r="AW147" s="15" t="s">
        <v>33</v>
      </c>
      <c r="AX147" s="15" t="s">
        <v>80</v>
      </c>
      <c r="AY147" s="170" t="s">
        <v>119</v>
      </c>
    </row>
    <row r="148" spans="1:65" s="2" customFormat="1" ht="16.5" customHeight="1">
      <c r="A148" s="33"/>
      <c r="B148" s="134"/>
      <c r="C148" s="135" t="s">
        <v>203</v>
      </c>
      <c r="D148" s="135" t="s">
        <v>121</v>
      </c>
      <c r="E148" s="136" t="s">
        <v>204</v>
      </c>
      <c r="F148" s="137" t="s">
        <v>205</v>
      </c>
      <c r="G148" s="138" t="s">
        <v>124</v>
      </c>
      <c r="H148" s="139">
        <v>2057</v>
      </c>
      <c r="I148" s="140"/>
      <c r="J148" s="141">
        <f>ROUND(I148*H148,2)</f>
        <v>0</v>
      </c>
      <c r="K148" s="137" t="s">
        <v>125</v>
      </c>
      <c r="L148" s="34"/>
      <c r="M148" s="142" t="s">
        <v>3</v>
      </c>
      <c r="N148" s="143" t="s">
        <v>43</v>
      </c>
      <c r="O148" s="54"/>
      <c r="P148" s="144">
        <f>O148*H148</f>
        <v>0</v>
      </c>
      <c r="Q148" s="144">
        <v>0.00034</v>
      </c>
      <c r="R148" s="144">
        <f>Q148*H148</f>
        <v>0.69938</v>
      </c>
      <c r="S148" s="144">
        <v>0</v>
      </c>
      <c r="T148" s="145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46" t="s">
        <v>126</v>
      </c>
      <c r="AT148" s="146" t="s">
        <v>121</v>
      </c>
      <c r="AU148" s="146" t="s">
        <v>82</v>
      </c>
      <c r="AY148" s="18" t="s">
        <v>119</v>
      </c>
      <c r="BE148" s="147">
        <f>IF(N148="základní",J148,0)</f>
        <v>0</v>
      </c>
      <c r="BF148" s="147">
        <f>IF(N148="snížená",J148,0)</f>
        <v>0</v>
      </c>
      <c r="BG148" s="147">
        <f>IF(N148="zákl. přenesená",J148,0)</f>
        <v>0</v>
      </c>
      <c r="BH148" s="147">
        <f>IF(N148="sníž. přenesená",J148,0)</f>
        <v>0</v>
      </c>
      <c r="BI148" s="147">
        <f>IF(N148="nulová",J148,0)</f>
        <v>0</v>
      </c>
      <c r="BJ148" s="18" t="s">
        <v>80</v>
      </c>
      <c r="BK148" s="147">
        <f>ROUND(I148*H148,2)</f>
        <v>0</v>
      </c>
      <c r="BL148" s="18" t="s">
        <v>126</v>
      </c>
      <c r="BM148" s="146" t="s">
        <v>206</v>
      </c>
    </row>
    <row r="149" spans="1:47" s="2" customFormat="1" ht="11.25">
      <c r="A149" s="33"/>
      <c r="B149" s="34"/>
      <c r="C149" s="33"/>
      <c r="D149" s="148" t="s">
        <v>128</v>
      </c>
      <c r="E149" s="33"/>
      <c r="F149" s="149" t="s">
        <v>207</v>
      </c>
      <c r="G149" s="33"/>
      <c r="H149" s="33"/>
      <c r="I149" s="150"/>
      <c r="J149" s="33"/>
      <c r="K149" s="33"/>
      <c r="L149" s="34"/>
      <c r="M149" s="151"/>
      <c r="N149" s="152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128</v>
      </c>
      <c r="AU149" s="18" t="s">
        <v>82</v>
      </c>
    </row>
    <row r="150" spans="2:51" s="13" customFormat="1" ht="11.25">
      <c r="B150" s="153"/>
      <c r="D150" s="154" t="s">
        <v>130</v>
      </c>
      <c r="E150" s="155" t="s">
        <v>3</v>
      </c>
      <c r="F150" s="156" t="s">
        <v>153</v>
      </c>
      <c r="H150" s="155" t="s">
        <v>3</v>
      </c>
      <c r="I150" s="157"/>
      <c r="L150" s="153"/>
      <c r="M150" s="158"/>
      <c r="N150" s="159"/>
      <c r="O150" s="159"/>
      <c r="P150" s="159"/>
      <c r="Q150" s="159"/>
      <c r="R150" s="159"/>
      <c r="S150" s="159"/>
      <c r="T150" s="160"/>
      <c r="AT150" s="155" t="s">
        <v>130</v>
      </c>
      <c r="AU150" s="155" t="s">
        <v>82</v>
      </c>
      <c r="AV150" s="13" t="s">
        <v>80</v>
      </c>
      <c r="AW150" s="13" t="s">
        <v>33</v>
      </c>
      <c r="AX150" s="13" t="s">
        <v>72</v>
      </c>
      <c r="AY150" s="155" t="s">
        <v>119</v>
      </c>
    </row>
    <row r="151" spans="2:51" s="14" customFormat="1" ht="11.25">
      <c r="B151" s="161"/>
      <c r="D151" s="154" t="s">
        <v>130</v>
      </c>
      <c r="E151" s="162" t="s">
        <v>3</v>
      </c>
      <c r="F151" s="163" t="s">
        <v>154</v>
      </c>
      <c r="H151" s="164">
        <v>2057</v>
      </c>
      <c r="I151" s="165"/>
      <c r="L151" s="161"/>
      <c r="M151" s="166"/>
      <c r="N151" s="167"/>
      <c r="O151" s="167"/>
      <c r="P151" s="167"/>
      <c r="Q151" s="167"/>
      <c r="R151" s="167"/>
      <c r="S151" s="167"/>
      <c r="T151" s="168"/>
      <c r="AT151" s="162" t="s">
        <v>130</v>
      </c>
      <c r="AU151" s="162" t="s">
        <v>82</v>
      </c>
      <c r="AV151" s="14" t="s">
        <v>82</v>
      </c>
      <c r="AW151" s="14" t="s">
        <v>33</v>
      </c>
      <c r="AX151" s="14" t="s">
        <v>72</v>
      </c>
      <c r="AY151" s="162" t="s">
        <v>119</v>
      </c>
    </row>
    <row r="152" spans="2:51" s="15" customFormat="1" ht="11.25">
      <c r="B152" s="169"/>
      <c r="D152" s="154" t="s">
        <v>130</v>
      </c>
      <c r="E152" s="170" t="s">
        <v>3</v>
      </c>
      <c r="F152" s="171" t="s">
        <v>133</v>
      </c>
      <c r="H152" s="172">
        <v>2057</v>
      </c>
      <c r="I152" s="173"/>
      <c r="L152" s="169"/>
      <c r="M152" s="174"/>
      <c r="N152" s="175"/>
      <c r="O152" s="175"/>
      <c r="P152" s="175"/>
      <c r="Q152" s="175"/>
      <c r="R152" s="175"/>
      <c r="S152" s="175"/>
      <c r="T152" s="176"/>
      <c r="AT152" s="170" t="s">
        <v>130</v>
      </c>
      <c r="AU152" s="170" t="s">
        <v>82</v>
      </c>
      <c r="AV152" s="15" t="s">
        <v>126</v>
      </c>
      <c r="AW152" s="15" t="s">
        <v>33</v>
      </c>
      <c r="AX152" s="15" t="s">
        <v>80</v>
      </c>
      <c r="AY152" s="170" t="s">
        <v>119</v>
      </c>
    </row>
    <row r="153" spans="1:65" s="2" customFormat="1" ht="16.5" customHeight="1">
      <c r="A153" s="33"/>
      <c r="B153" s="134"/>
      <c r="C153" s="135" t="s">
        <v>208</v>
      </c>
      <c r="D153" s="135" t="s">
        <v>121</v>
      </c>
      <c r="E153" s="136" t="s">
        <v>209</v>
      </c>
      <c r="F153" s="137" t="s">
        <v>210</v>
      </c>
      <c r="G153" s="138" t="s">
        <v>124</v>
      </c>
      <c r="H153" s="139">
        <v>115</v>
      </c>
      <c r="I153" s="140"/>
      <c r="J153" s="141">
        <f>ROUND(I153*H153,2)</f>
        <v>0</v>
      </c>
      <c r="K153" s="137" t="s">
        <v>125</v>
      </c>
      <c r="L153" s="34"/>
      <c r="M153" s="142" t="s">
        <v>3</v>
      </c>
      <c r="N153" s="143" t="s">
        <v>43</v>
      </c>
      <c r="O153" s="54"/>
      <c r="P153" s="144">
        <f>O153*H153</f>
        <v>0</v>
      </c>
      <c r="Q153" s="144">
        <v>0.00021</v>
      </c>
      <c r="R153" s="144">
        <f>Q153*H153</f>
        <v>0.02415</v>
      </c>
      <c r="S153" s="144">
        <v>0</v>
      </c>
      <c r="T153" s="145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46" t="s">
        <v>126</v>
      </c>
      <c r="AT153" s="146" t="s">
        <v>121</v>
      </c>
      <c r="AU153" s="146" t="s">
        <v>82</v>
      </c>
      <c r="AY153" s="18" t="s">
        <v>119</v>
      </c>
      <c r="BE153" s="147">
        <f>IF(N153="základní",J153,0)</f>
        <v>0</v>
      </c>
      <c r="BF153" s="147">
        <f>IF(N153="snížená",J153,0)</f>
        <v>0</v>
      </c>
      <c r="BG153" s="147">
        <f>IF(N153="zákl. přenesená",J153,0)</f>
        <v>0</v>
      </c>
      <c r="BH153" s="147">
        <f>IF(N153="sníž. přenesená",J153,0)</f>
        <v>0</v>
      </c>
      <c r="BI153" s="147">
        <f>IF(N153="nulová",J153,0)</f>
        <v>0</v>
      </c>
      <c r="BJ153" s="18" t="s">
        <v>80</v>
      </c>
      <c r="BK153" s="147">
        <f>ROUND(I153*H153,2)</f>
        <v>0</v>
      </c>
      <c r="BL153" s="18" t="s">
        <v>126</v>
      </c>
      <c r="BM153" s="146" t="s">
        <v>211</v>
      </c>
    </row>
    <row r="154" spans="1:47" s="2" customFormat="1" ht="11.25">
      <c r="A154" s="33"/>
      <c r="B154" s="34"/>
      <c r="C154" s="33"/>
      <c r="D154" s="148" t="s">
        <v>128</v>
      </c>
      <c r="E154" s="33"/>
      <c r="F154" s="149" t="s">
        <v>212</v>
      </c>
      <c r="G154" s="33"/>
      <c r="H154" s="33"/>
      <c r="I154" s="150"/>
      <c r="J154" s="33"/>
      <c r="K154" s="33"/>
      <c r="L154" s="34"/>
      <c r="M154" s="151"/>
      <c r="N154" s="152"/>
      <c r="O154" s="54"/>
      <c r="P154" s="54"/>
      <c r="Q154" s="54"/>
      <c r="R154" s="54"/>
      <c r="S154" s="54"/>
      <c r="T154" s="55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128</v>
      </c>
      <c r="AU154" s="18" t="s">
        <v>82</v>
      </c>
    </row>
    <row r="155" spans="2:51" s="13" customFormat="1" ht="11.25">
      <c r="B155" s="153"/>
      <c r="D155" s="154" t="s">
        <v>130</v>
      </c>
      <c r="E155" s="155" t="s">
        <v>3</v>
      </c>
      <c r="F155" s="156" t="s">
        <v>213</v>
      </c>
      <c r="H155" s="155" t="s">
        <v>3</v>
      </c>
      <c r="I155" s="157"/>
      <c r="L155" s="153"/>
      <c r="M155" s="158"/>
      <c r="N155" s="159"/>
      <c r="O155" s="159"/>
      <c r="P155" s="159"/>
      <c r="Q155" s="159"/>
      <c r="R155" s="159"/>
      <c r="S155" s="159"/>
      <c r="T155" s="160"/>
      <c r="AT155" s="155" t="s">
        <v>130</v>
      </c>
      <c r="AU155" s="155" t="s">
        <v>82</v>
      </c>
      <c r="AV155" s="13" t="s">
        <v>80</v>
      </c>
      <c r="AW155" s="13" t="s">
        <v>33</v>
      </c>
      <c r="AX155" s="13" t="s">
        <v>72</v>
      </c>
      <c r="AY155" s="155" t="s">
        <v>119</v>
      </c>
    </row>
    <row r="156" spans="2:51" s="14" customFormat="1" ht="11.25">
      <c r="B156" s="161"/>
      <c r="D156" s="154" t="s">
        <v>130</v>
      </c>
      <c r="E156" s="162" t="s">
        <v>3</v>
      </c>
      <c r="F156" s="163" t="s">
        <v>141</v>
      </c>
      <c r="H156" s="164">
        <v>115</v>
      </c>
      <c r="I156" s="165"/>
      <c r="L156" s="161"/>
      <c r="M156" s="166"/>
      <c r="N156" s="167"/>
      <c r="O156" s="167"/>
      <c r="P156" s="167"/>
      <c r="Q156" s="167"/>
      <c r="R156" s="167"/>
      <c r="S156" s="167"/>
      <c r="T156" s="168"/>
      <c r="AT156" s="162" t="s">
        <v>130</v>
      </c>
      <c r="AU156" s="162" t="s">
        <v>82</v>
      </c>
      <c r="AV156" s="14" t="s">
        <v>82</v>
      </c>
      <c r="AW156" s="14" t="s">
        <v>33</v>
      </c>
      <c r="AX156" s="14" t="s">
        <v>72</v>
      </c>
      <c r="AY156" s="162" t="s">
        <v>119</v>
      </c>
    </row>
    <row r="157" spans="2:51" s="15" customFormat="1" ht="11.25">
      <c r="B157" s="169"/>
      <c r="D157" s="154" t="s">
        <v>130</v>
      </c>
      <c r="E157" s="170" t="s">
        <v>3</v>
      </c>
      <c r="F157" s="171" t="s">
        <v>133</v>
      </c>
      <c r="H157" s="172">
        <v>115</v>
      </c>
      <c r="I157" s="173"/>
      <c r="L157" s="169"/>
      <c r="M157" s="174"/>
      <c r="N157" s="175"/>
      <c r="O157" s="175"/>
      <c r="P157" s="175"/>
      <c r="Q157" s="175"/>
      <c r="R157" s="175"/>
      <c r="S157" s="175"/>
      <c r="T157" s="176"/>
      <c r="AT157" s="170" t="s">
        <v>130</v>
      </c>
      <c r="AU157" s="170" t="s">
        <v>82</v>
      </c>
      <c r="AV157" s="15" t="s">
        <v>126</v>
      </c>
      <c r="AW157" s="15" t="s">
        <v>33</v>
      </c>
      <c r="AX157" s="15" t="s">
        <v>80</v>
      </c>
      <c r="AY157" s="170" t="s">
        <v>119</v>
      </c>
    </row>
    <row r="158" spans="1:65" s="2" customFormat="1" ht="16.5" customHeight="1">
      <c r="A158" s="33"/>
      <c r="B158" s="134"/>
      <c r="C158" s="135" t="s">
        <v>214</v>
      </c>
      <c r="D158" s="135" t="s">
        <v>121</v>
      </c>
      <c r="E158" s="136" t="s">
        <v>215</v>
      </c>
      <c r="F158" s="137" t="s">
        <v>216</v>
      </c>
      <c r="G158" s="138" t="s">
        <v>124</v>
      </c>
      <c r="H158" s="139">
        <v>2057</v>
      </c>
      <c r="I158" s="140"/>
      <c r="J158" s="141">
        <f>ROUND(I158*H158,2)</f>
        <v>0</v>
      </c>
      <c r="K158" s="137" t="s">
        <v>125</v>
      </c>
      <c r="L158" s="34"/>
      <c r="M158" s="142" t="s">
        <v>3</v>
      </c>
      <c r="N158" s="143" t="s">
        <v>43</v>
      </c>
      <c r="O158" s="54"/>
      <c r="P158" s="144">
        <f>O158*H158</f>
        <v>0</v>
      </c>
      <c r="Q158" s="144">
        <v>0.00031</v>
      </c>
      <c r="R158" s="144">
        <f>Q158*H158</f>
        <v>0.63767</v>
      </c>
      <c r="S158" s="144">
        <v>0</v>
      </c>
      <c r="T158" s="145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46" t="s">
        <v>126</v>
      </c>
      <c r="AT158" s="146" t="s">
        <v>121</v>
      </c>
      <c r="AU158" s="146" t="s">
        <v>82</v>
      </c>
      <c r="AY158" s="18" t="s">
        <v>119</v>
      </c>
      <c r="BE158" s="147">
        <f>IF(N158="základní",J158,0)</f>
        <v>0</v>
      </c>
      <c r="BF158" s="147">
        <f>IF(N158="snížená",J158,0)</f>
        <v>0</v>
      </c>
      <c r="BG158" s="147">
        <f>IF(N158="zákl. přenesená",J158,0)</f>
        <v>0</v>
      </c>
      <c r="BH158" s="147">
        <f>IF(N158="sníž. přenesená",J158,0)</f>
        <v>0</v>
      </c>
      <c r="BI158" s="147">
        <f>IF(N158="nulová",J158,0)</f>
        <v>0</v>
      </c>
      <c r="BJ158" s="18" t="s">
        <v>80</v>
      </c>
      <c r="BK158" s="147">
        <f>ROUND(I158*H158,2)</f>
        <v>0</v>
      </c>
      <c r="BL158" s="18" t="s">
        <v>126</v>
      </c>
      <c r="BM158" s="146" t="s">
        <v>217</v>
      </c>
    </row>
    <row r="159" spans="1:47" s="2" customFormat="1" ht="11.25">
      <c r="A159" s="33"/>
      <c r="B159" s="34"/>
      <c r="C159" s="33"/>
      <c r="D159" s="148" t="s">
        <v>128</v>
      </c>
      <c r="E159" s="33"/>
      <c r="F159" s="149" t="s">
        <v>218</v>
      </c>
      <c r="G159" s="33"/>
      <c r="H159" s="33"/>
      <c r="I159" s="150"/>
      <c r="J159" s="33"/>
      <c r="K159" s="33"/>
      <c r="L159" s="34"/>
      <c r="M159" s="151"/>
      <c r="N159" s="152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128</v>
      </c>
      <c r="AU159" s="18" t="s">
        <v>82</v>
      </c>
    </row>
    <row r="160" spans="2:51" s="13" customFormat="1" ht="11.25">
      <c r="B160" s="153"/>
      <c r="D160" s="154" t="s">
        <v>130</v>
      </c>
      <c r="E160" s="155" t="s">
        <v>3</v>
      </c>
      <c r="F160" s="156" t="s">
        <v>153</v>
      </c>
      <c r="H160" s="155" t="s">
        <v>3</v>
      </c>
      <c r="I160" s="157"/>
      <c r="L160" s="153"/>
      <c r="M160" s="158"/>
      <c r="N160" s="159"/>
      <c r="O160" s="159"/>
      <c r="P160" s="159"/>
      <c r="Q160" s="159"/>
      <c r="R160" s="159"/>
      <c r="S160" s="159"/>
      <c r="T160" s="160"/>
      <c r="AT160" s="155" t="s">
        <v>130</v>
      </c>
      <c r="AU160" s="155" t="s">
        <v>82</v>
      </c>
      <c r="AV160" s="13" t="s">
        <v>80</v>
      </c>
      <c r="AW160" s="13" t="s">
        <v>33</v>
      </c>
      <c r="AX160" s="13" t="s">
        <v>72</v>
      </c>
      <c r="AY160" s="155" t="s">
        <v>119</v>
      </c>
    </row>
    <row r="161" spans="2:51" s="14" customFormat="1" ht="11.25">
      <c r="B161" s="161"/>
      <c r="D161" s="154" t="s">
        <v>130</v>
      </c>
      <c r="E161" s="162" t="s">
        <v>3</v>
      </c>
      <c r="F161" s="163" t="s">
        <v>154</v>
      </c>
      <c r="H161" s="164">
        <v>2057</v>
      </c>
      <c r="I161" s="165"/>
      <c r="L161" s="161"/>
      <c r="M161" s="166"/>
      <c r="N161" s="167"/>
      <c r="O161" s="167"/>
      <c r="P161" s="167"/>
      <c r="Q161" s="167"/>
      <c r="R161" s="167"/>
      <c r="S161" s="167"/>
      <c r="T161" s="168"/>
      <c r="AT161" s="162" t="s">
        <v>130</v>
      </c>
      <c r="AU161" s="162" t="s">
        <v>82</v>
      </c>
      <c r="AV161" s="14" t="s">
        <v>82</v>
      </c>
      <c r="AW161" s="14" t="s">
        <v>33</v>
      </c>
      <c r="AX161" s="14" t="s">
        <v>72</v>
      </c>
      <c r="AY161" s="162" t="s">
        <v>119</v>
      </c>
    </row>
    <row r="162" spans="2:51" s="15" customFormat="1" ht="11.25">
      <c r="B162" s="169"/>
      <c r="D162" s="154" t="s">
        <v>130</v>
      </c>
      <c r="E162" s="170" t="s">
        <v>3</v>
      </c>
      <c r="F162" s="171" t="s">
        <v>133</v>
      </c>
      <c r="H162" s="172">
        <v>2057</v>
      </c>
      <c r="I162" s="173"/>
      <c r="L162" s="169"/>
      <c r="M162" s="174"/>
      <c r="N162" s="175"/>
      <c r="O162" s="175"/>
      <c r="P162" s="175"/>
      <c r="Q162" s="175"/>
      <c r="R162" s="175"/>
      <c r="S162" s="175"/>
      <c r="T162" s="176"/>
      <c r="AT162" s="170" t="s">
        <v>130</v>
      </c>
      <c r="AU162" s="170" t="s">
        <v>82</v>
      </c>
      <c r="AV162" s="15" t="s">
        <v>126</v>
      </c>
      <c r="AW162" s="15" t="s">
        <v>33</v>
      </c>
      <c r="AX162" s="15" t="s">
        <v>80</v>
      </c>
      <c r="AY162" s="170" t="s">
        <v>119</v>
      </c>
    </row>
    <row r="163" spans="1:65" s="2" customFormat="1" ht="24.2" customHeight="1">
      <c r="A163" s="33"/>
      <c r="B163" s="134"/>
      <c r="C163" s="135" t="s">
        <v>9</v>
      </c>
      <c r="D163" s="135" t="s">
        <v>121</v>
      </c>
      <c r="E163" s="136" t="s">
        <v>219</v>
      </c>
      <c r="F163" s="137" t="s">
        <v>220</v>
      </c>
      <c r="G163" s="138" t="s">
        <v>124</v>
      </c>
      <c r="H163" s="139">
        <v>2161</v>
      </c>
      <c r="I163" s="140"/>
      <c r="J163" s="141">
        <f>ROUND(I163*H163,2)</f>
        <v>0</v>
      </c>
      <c r="K163" s="137" t="s">
        <v>125</v>
      </c>
      <c r="L163" s="34"/>
      <c r="M163" s="142" t="s">
        <v>3</v>
      </c>
      <c r="N163" s="143" t="s">
        <v>43</v>
      </c>
      <c r="O163" s="54"/>
      <c r="P163" s="144">
        <f>O163*H163</f>
        <v>0</v>
      </c>
      <c r="Q163" s="144">
        <v>0.10373</v>
      </c>
      <c r="R163" s="144">
        <f>Q163*H163</f>
        <v>224.16053</v>
      </c>
      <c r="S163" s="144">
        <v>0</v>
      </c>
      <c r="T163" s="145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46" t="s">
        <v>126</v>
      </c>
      <c r="AT163" s="146" t="s">
        <v>121</v>
      </c>
      <c r="AU163" s="146" t="s">
        <v>82</v>
      </c>
      <c r="AY163" s="18" t="s">
        <v>119</v>
      </c>
      <c r="BE163" s="147">
        <f>IF(N163="základní",J163,0)</f>
        <v>0</v>
      </c>
      <c r="BF163" s="147">
        <f>IF(N163="snížená",J163,0)</f>
        <v>0</v>
      </c>
      <c r="BG163" s="147">
        <f>IF(N163="zákl. přenesená",J163,0)</f>
        <v>0</v>
      </c>
      <c r="BH163" s="147">
        <f>IF(N163="sníž. přenesená",J163,0)</f>
        <v>0</v>
      </c>
      <c r="BI163" s="147">
        <f>IF(N163="nulová",J163,0)</f>
        <v>0</v>
      </c>
      <c r="BJ163" s="18" t="s">
        <v>80</v>
      </c>
      <c r="BK163" s="147">
        <f>ROUND(I163*H163,2)</f>
        <v>0</v>
      </c>
      <c r="BL163" s="18" t="s">
        <v>126</v>
      </c>
      <c r="BM163" s="146" t="s">
        <v>221</v>
      </c>
    </row>
    <row r="164" spans="1:47" s="2" customFormat="1" ht="11.25">
      <c r="A164" s="33"/>
      <c r="B164" s="34"/>
      <c r="C164" s="33"/>
      <c r="D164" s="148" t="s">
        <v>128</v>
      </c>
      <c r="E164" s="33"/>
      <c r="F164" s="149" t="s">
        <v>222</v>
      </c>
      <c r="G164" s="33"/>
      <c r="H164" s="33"/>
      <c r="I164" s="150"/>
      <c r="J164" s="33"/>
      <c r="K164" s="33"/>
      <c r="L164" s="34"/>
      <c r="M164" s="151"/>
      <c r="N164" s="152"/>
      <c r="O164" s="54"/>
      <c r="P164" s="54"/>
      <c r="Q164" s="54"/>
      <c r="R164" s="54"/>
      <c r="S164" s="54"/>
      <c r="T164" s="55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128</v>
      </c>
      <c r="AU164" s="18" t="s">
        <v>82</v>
      </c>
    </row>
    <row r="165" spans="2:51" s="13" customFormat="1" ht="11.25">
      <c r="B165" s="153"/>
      <c r="D165" s="154" t="s">
        <v>130</v>
      </c>
      <c r="E165" s="155" t="s">
        <v>3</v>
      </c>
      <c r="F165" s="156" t="s">
        <v>223</v>
      </c>
      <c r="H165" s="155" t="s">
        <v>3</v>
      </c>
      <c r="I165" s="157"/>
      <c r="L165" s="153"/>
      <c r="M165" s="158"/>
      <c r="N165" s="159"/>
      <c r="O165" s="159"/>
      <c r="P165" s="159"/>
      <c r="Q165" s="159"/>
      <c r="R165" s="159"/>
      <c r="S165" s="159"/>
      <c r="T165" s="160"/>
      <c r="AT165" s="155" t="s">
        <v>130</v>
      </c>
      <c r="AU165" s="155" t="s">
        <v>82</v>
      </c>
      <c r="AV165" s="13" t="s">
        <v>80</v>
      </c>
      <c r="AW165" s="13" t="s">
        <v>33</v>
      </c>
      <c r="AX165" s="13" t="s">
        <v>72</v>
      </c>
      <c r="AY165" s="155" t="s">
        <v>119</v>
      </c>
    </row>
    <row r="166" spans="2:51" s="14" customFormat="1" ht="11.25">
      <c r="B166" s="161"/>
      <c r="D166" s="154" t="s">
        <v>130</v>
      </c>
      <c r="E166" s="162" t="s">
        <v>3</v>
      </c>
      <c r="F166" s="163" t="s">
        <v>148</v>
      </c>
      <c r="H166" s="164">
        <v>2161</v>
      </c>
      <c r="I166" s="165"/>
      <c r="L166" s="161"/>
      <c r="M166" s="166"/>
      <c r="N166" s="167"/>
      <c r="O166" s="167"/>
      <c r="P166" s="167"/>
      <c r="Q166" s="167"/>
      <c r="R166" s="167"/>
      <c r="S166" s="167"/>
      <c r="T166" s="168"/>
      <c r="AT166" s="162" t="s">
        <v>130</v>
      </c>
      <c r="AU166" s="162" t="s">
        <v>82</v>
      </c>
      <c r="AV166" s="14" t="s">
        <v>82</v>
      </c>
      <c r="AW166" s="14" t="s">
        <v>33</v>
      </c>
      <c r="AX166" s="14" t="s">
        <v>72</v>
      </c>
      <c r="AY166" s="162" t="s">
        <v>119</v>
      </c>
    </row>
    <row r="167" spans="2:51" s="15" customFormat="1" ht="11.25">
      <c r="B167" s="169"/>
      <c r="D167" s="154" t="s">
        <v>130</v>
      </c>
      <c r="E167" s="170" t="s">
        <v>3</v>
      </c>
      <c r="F167" s="171" t="s">
        <v>133</v>
      </c>
      <c r="H167" s="172">
        <v>2161</v>
      </c>
      <c r="I167" s="173"/>
      <c r="L167" s="169"/>
      <c r="M167" s="174"/>
      <c r="N167" s="175"/>
      <c r="O167" s="175"/>
      <c r="P167" s="175"/>
      <c r="Q167" s="175"/>
      <c r="R167" s="175"/>
      <c r="S167" s="175"/>
      <c r="T167" s="176"/>
      <c r="AT167" s="170" t="s">
        <v>130</v>
      </c>
      <c r="AU167" s="170" t="s">
        <v>82</v>
      </c>
      <c r="AV167" s="15" t="s">
        <v>126</v>
      </c>
      <c r="AW167" s="15" t="s">
        <v>33</v>
      </c>
      <c r="AX167" s="15" t="s">
        <v>80</v>
      </c>
      <c r="AY167" s="170" t="s">
        <v>119</v>
      </c>
    </row>
    <row r="168" spans="1:65" s="2" customFormat="1" ht="24.2" customHeight="1">
      <c r="A168" s="33"/>
      <c r="B168" s="134"/>
      <c r="C168" s="135" t="s">
        <v>224</v>
      </c>
      <c r="D168" s="135" t="s">
        <v>121</v>
      </c>
      <c r="E168" s="136" t="s">
        <v>225</v>
      </c>
      <c r="F168" s="137" t="s">
        <v>226</v>
      </c>
      <c r="G168" s="138" t="s">
        <v>124</v>
      </c>
      <c r="H168" s="139">
        <v>115</v>
      </c>
      <c r="I168" s="140"/>
      <c r="J168" s="141">
        <f>ROUND(I168*H168,2)</f>
        <v>0</v>
      </c>
      <c r="K168" s="137" t="s">
        <v>125</v>
      </c>
      <c r="L168" s="34"/>
      <c r="M168" s="142" t="s">
        <v>3</v>
      </c>
      <c r="N168" s="143" t="s">
        <v>43</v>
      </c>
      <c r="O168" s="54"/>
      <c r="P168" s="144">
        <f>O168*H168</f>
        <v>0</v>
      </c>
      <c r="Q168" s="144">
        <v>0.12966</v>
      </c>
      <c r="R168" s="144">
        <f>Q168*H168</f>
        <v>14.9109</v>
      </c>
      <c r="S168" s="144">
        <v>0</v>
      </c>
      <c r="T168" s="145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46" t="s">
        <v>126</v>
      </c>
      <c r="AT168" s="146" t="s">
        <v>121</v>
      </c>
      <c r="AU168" s="146" t="s">
        <v>82</v>
      </c>
      <c r="AY168" s="18" t="s">
        <v>119</v>
      </c>
      <c r="BE168" s="147">
        <f>IF(N168="základní",J168,0)</f>
        <v>0</v>
      </c>
      <c r="BF168" s="147">
        <f>IF(N168="snížená",J168,0)</f>
        <v>0</v>
      </c>
      <c r="BG168" s="147">
        <f>IF(N168="zákl. přenesená",J168,0)</f>
        <v>0</v>
      </c>
      <c r="BH168" s="147">
        <f>IF(N168="sníž. přenesená",J168,0)</f>
        <v>0</v>
      </c>
      <c r="BI168" s="147">
        <f>IF(N168="nulová",J168,0)</f>
        <v>0</v>
      </c>
      <c r="BJ168" s="18" t="s">
        <v>80</v>
      </c>
      <c r="BK168" s="147">
        <f>ROUND(I168*H168,2)</f>
        <v>0</v>
      </c>
      <c r="BL168" s="18" t="s">
        <v>126</v>
      </c>
      <c r="BM168" s="146" t="s">
        <v>227</v>
      </c>
    </row>
    <row r="169" spans="1:47" s="2" customFormat="1" ht="11.25">
      <c r="A169" s="33"/>
      <c r="B169" s="34"/>
      <c r="C169" s="33"/>
      <c r="D169" s="148" t="s">
        <v>128</v>
      </c>
      <c r="E169" s="33"/>
      <c r="F169" s="149" t="s">
        <v>228</v>
      </c>
      <c r="G169" s="33"/>
      <c r="H169" s="33"/>
      <c r="I169" s="150"/>
      <c r="J169" s="33"/>
      <c r="K169" s="33"/>
      <c r="L169" s="34"/>
      <c r="M169" s="151"/>
      <c r="N169" s="152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128</v>
      </c>
      <c r="AU169" s="18" t="s">
        <v>82</v>
      </c>
    </row>
    <row r="170" spans="2:51" s="13" customFormat="1" ht="11.25">
      <c r="B170" s="153"/>
      <c r="D170" s="154" t="s">
        <v>130</v>
      </c>
      <c r="E170" s="155" t="s">
        <v>3</v>
      </c>
      <c r="F170" s="156" t="s">
        <v>229</v>
      </c>
      <c r="H170" s="155" t="s">
        <v>3</v>
      </c>
      <c r="I170" s="157"/>
      <c r="L170" s="153"/>
      <c r="M170" s="158"/>
      <c r="N170" s="159"/>
      <c r="O170" s="159"/>
      <c r="P170" s="159"/>
      <c r="Q170" s="159"/>
      <c r="R170" s="159"/>
      <c r="S170" s="159"/>
      <c r="T170" s="160"/>
      <c r="AT170" s="155" t="s">
        <v>130</v>
      </c>
      <c r="AU170" s="155" t="s">
        <v>82</v>
      </c>
      <c r="AV170" s="13" t="s">
        <v>80</v>
      </c>
      <c r="AW170" s="13" t="s">
        <v>33</v>
      </c>
      <c r="AX170" s="13" t="s">
        <v>72</v>
      </c>
      <c r="AY170" s="155" t="s">
        <v>119</v>
      </c>
    </row>
    <row r="171" spans="2:51" s="14" customFormat="1" ht="11.25">
      <c r="B171" s="161"/>
      <c r="D171" s="154" t="s">
        <v>130</v>
      </c>
      <c r="E171" s="162" t="s">
        <v>3</v>
      </c>
      <c r="F171" s="163" t="s">
        <v>141</v>
      </c>
      <c r="H171" s="164">
        <v>115</v>
      </c>
      <c r="I171" s="165"/>
      <c r="L171" s="161"/>
      <c r="M171" s="166"/>
      <c r="N171" s="167"/>
      <c r="O171" s="167"/>
      <c r="P171" s="167"/>
      <c r="Q171" s="167"/>
      <c r="R171" s="167"/>
      <c r="S171" s="167"/>
      <c r="T171" s="168"/>
      <c r="AT171" s="162" t="s">
        <v>130</v>
      </c>
      <c r="AU171" s="162" t="s">
        <v>82</v>
      </c>
      <c r="AV171" s="14" t="s">
        <v>82</v>
      </c>
      <c r="AW171" s="14" t="s">
        <v>33</v>
      </c>
      <c r="AX171" s="14" t="s">
        <v>72</v>
      </c>
      <c r="AY171" s="162" t="s">
        <v>119</v>
      </c>
    </row>
    <row r="172" spans="2:51" s="15" customFormat="1" ht="11.25">
      <c r="B172" s="169"/>
      <c r="D172" s="154" t="s">
        <v>130</v>
      </c>
      <c r="E172" s="170" t="s">
        <v>3</v>
      </c>
      <c r="F172" s="171" t="s">
        <v>133</v>
      </c>
      <c r="H172" s="172">
        <v>115</v>
      </c>
      <c r="I172" s="173"/>
      <c r="L172" s="169"/>
      <c r="M172" s="174"/>
      <c r="N172" s="175"/>
      <c r="O172" s="175"/>
      <c r="P172" s="175"/>
      <c r="Q172" s="175"/>
      <c r="R172" s="175"/>
      <c r="S172" s="175"/>
      <c r="T172" s="176"/>
      <c r="AT172" s="170" t="s">
        <v>130</v>
      </c>
      <c r="AU172" s="170" t="s">
        <v>82</v>
      </c>
      <c r="AV172" s="15" t="s">
        <v>126</v>
      </c>
      <c r="AW172" s="15" t="s">
        <v>33</v>
      </c>
      <c r="AX172" s="15" t="s">
        <v>80</v>
      </c>
      <c r="AY172" s="170" t="s">
        <v>119</v>
      </c>
    </row>
    <row r="173" spans="1:65" s="2" customFormat="1" ht="24.2" customHeight="1">
      <c r="A173" s="33"/>
      <c r="B173" s="134"/>
      <c r="C173" s="135" t="s">
        <v>230</v>
      </c>
      <c r="D173" s="135" t="s">
        <v>121</v>
      </c>
      <c r="E173" s="136" t="s">
        <v>231</v>
      </c>
      <c r="F173" s="137" t="s">
        <v>232</v>
      </c>
      <c r="G173" s="138" t="s">
        <v>124</v>
      </c>
      <c r="H173" s="139">
        <v>2057</v>
      </c>
      <c r="I173" s="140"/>
      <c r="J173" s="141">
        <f>ROUND(I173*H173,2)</f>
        <v>0</v>
      </c>
      <c r="K173" s="137" t="s">
        <v>125</v>
      </c>
      <c r="L173" s="34"/>
      <c r="M173" s="142" t="s">
        <v>3</v>
      </c>
      <c r="N173" s="143" t="s">
        <v>43</v>
      </c>
      <c r="O173" s="54"/>
      <c r="P173" s="144">
        <f>O173*H173</f>
        <v>0</v>
      </c>
      <c r="Q173" s="144">
        <v>0</v>
      </c>
      <c r="R173" s="144">
        <f>Q173*H173</f>
        <v>0</v>
      </c>
      <c r="S173" s="144">
        <v>0</v>
      </c>
      <c r="T173" s="145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46" t="s">
        <v>126</v>
      </c>
      <c r="AT173" s="146" t="s">
        <v>121</v>
      </c>
      <c r="AU173" s="146" t="s">
        <v>82</v>
      </c>
      <c r="AY173" s="18" t="s">
        <v>119</v>
      </c>
      <c r="BE173" s="147">
        <f>IF(N173="základní",J173,0)</f>
        <v>0</v>
      </c>
      <c r="BF173" s="147">
        <f>IF(N173="snížená",J173,0)</f>
        <v>0</v>
      </c>
      <c r="BG173" s="147">
        <f>IF(N173="zákl. přenesená",J173,0)</f>
        <v>0</v>
      </c>
      <c r="BH173" s="147">
        <f>IF(N173="sníž. přenesená",J173,0)</f>
        <v>0</v>
      </c>
      <c r="BI173" s="147">
        <f>IF(N173="nulová",J173,0)</f>
        <v>0</v>
      </c>
      <c r="BJ173" s="18" t="s">
        <v>80</v>
      </c>
      <c r="BK173" s="147">
        <f>ROUND(I173*H173,2)</f>
        <v>0</v>
      </c>
      <c r="BL173" s="18" t="s">
        <v>126</v>
      </c>
      <c r="BM173" s="146" t="s">
        <v>233</v>
      </c>
    </row>
    <row r="174" spans="1:47" s="2" customFormat="1" ht="11.25">
      <c r="A174" s="33"/>
      <c r="B174" s="34"/>
      <c r="C174" s="33"/>
      <c r="D174" s="148" t="s">
        <v>128</v>
      </c>
      <c r="E174" s="33"/>
      <c r="F174" s="149" t="s">
        <v>234</v>
      </c>
      <c r="G174" s="33"/>
      <c r="H174" s="33"/>
      <c r="I174" s="150"/>
      <c r="J174" s="33"/>
      <c r="K174" s="33"/>
      <c r="L174" s="34"/>
      <c r="M174" s="151"/>
      <c r="N174" s="152"/>
      <c r="O174" s="54"/>
      <c r="P174" s="54"/>
      <c r="Q174" s="54"/>
      <c r="R174" s="54"/>
      <c r="S174" s="54"/>
      <c r="T174" s="55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128</v>
      </c>
      <c r="AU174" s="18" t="s">
        <v>82</v>
      </c>
    </row>
    <row r="175" spans="2:51" s="13" customFormat="1" ht="11.25">
      <c r="B175" s="153"/>
      <c r="D175" s="154" t="s">
        <v>130</v>
      </c>
      <c r="E175" s="155" t="s">
        <v>3</v>
      </c>
      <c r="F175" s="156" t="s">
        <v>153</v>
      </c>
      <c r="H175" s="155" t="s">
        <v>3</v>
      </c>
      <c r="I175" s="157"/>
      <c r="L175" s="153"/>
      <c r="M175" s="158"/>
      <c r="N175" s="159"/>
      <c r="O175" s="159"/>
      <c r="P175" s="159"/>
      <c r="Q175" s="159"/>
      <c r="R175" s="159"/>
      <c r="S175" s="159"/>
      <c r="T175" s="160"/>
      <c r="AT175" s="155" t="s">
        <v>130</v>
      </c>
      <c r="AU175" s="155" t="s">
        <v>82</v>
      </c>
      <c r="AV175" s="13" t="s">
        <v>80</v>
      </c>
      <c r="AW175" s="13" t="s">
        <v>33</v>
      </c>
      <c r="AX175" s="13" t="s">
        <v>72</v>
      </c>
      <c r="AY175" s="155" t="s">
        <v>119</v>
      </c>
    </row>
    <row r="176" spans="2:51" s="14" customFormat="1" ht="11.25">
      <c r="B176" s="161"/>
      <c r="D176" s="154" t="s">
        <v>130</v>
      </c>
      <c r="E176" s="162" t="s">
        <v>3</v>
      </c>
      <c r="F176" s="163" t="s">
        <v>154</v>
      </c>
      <c r="H176" s="164">
        <v>2057</v>
      </c>
      <c r="I176" s="165"/>
      <c r="L176" s="161"/>
      <c r="M176" s="166"/>
      <c r="N176" s="167"/>
      <c r="O176" s="167"/>
      <c r="P176" s="167"/>
      <c r="Q176" s="167"/>
      <c r="R176" s="167"/>
      <c r="S176" s="167"/>
      <c r="T176" s="168"/>
      <c r="AT176" s="162" t="s">
        <v>130</v>
      </c>
      <c r="AU176" s="162" t="s">
        <v>82</v>
      </c>
      <c r="AV176" s="14" t="s">
        <v>82</v>
      </c>
      <c r="AW176" s="14" t="s">
        <v>33</v>
      </c>
      <c r="AX176" s="14" t="s">
        <v>72</v>
      </c>
      <c r="AY176" s="162" t="s">
        <v>119</v>
      </c>
    </row>
    <row r="177" spans="2:51" s="15" customFormat="1" ht="11.25">
      <c r="B177" s="169"/>
      <c r="D177" s="154" t="s">
        <v>130</v>
      </c>
      <c r="E177" s="170" t="s">
        <v>3</v>
      </c>
      <c r="F177" s="171" t="s">
        <v>133</v>
      </c>
      <c r="H177" s="172">
        <v>2057</v>
      </c>
      <c r="I177" s="173"/>
      <c r="L177" s="169"/>
      <c r="M177" s="174"/>
      <c r="N177" s="175"/>
      <c r="O177" s="175"/>
      <c r="P177" s="175"/>
      <c r="Q177" s="175"/>
      <c r="R177" s="175"/>
      <c r="S177" s="175"/>
      <c r="T177" s="176"/>
      <c r="AT177" s="170" t="s">
        <v>130</v>
      </c>
      <c r="AU177" s="170" t="s">
        <v>82</v>
      </c>
      <c r="AV177" s="15" t="s">
        <v>126</v>
      </c>
      <c r="AW177" s="15" t="s">
        <v>33</v>
      </c>
      <c r="AX177" s="15" t="s">
        <v>80</v>
      </c>
      <c r="AY177" s="170" t="s">
        <v>119</v>
      </c>
    </row>
    <row r="178" spans="2:63" s="12" customFormat="1" ht="22.9" customHeight="1">
      <c r="B178" s="121"/>
      <c r="D178" s="122" t="s">
        <v>71</v>
      </c>
      <c r="E178" s="132" t="s">
        <v>176</v>
      </c>
      <c r="F178" s="132" t="s">
        <v>235</v>
      </c>
      <c r="I178" s="124"/>
      <c r="J178" s="133">
        <f>BK178</f>
        <v>0</v>
      </c>
      <c r="L178" s="121"/>
      <c r="M178" s="126"/>
      <c r="N178" s="127"/>
      <c r="O178" s="127"/>
      <c r="P178" s="128">
        <f>SUM(P179:P185)</f>
        <v>0</v>
      </c>
      <c r="Q178" s="127"/>
      <c r="R178" s="128">
        <f>SUM(R179:R185)</f>
        <v>0</v>
      </c>
      <c r="S178" s="127"/>
      <c r="T178" s="129">
        <f>SUM(T179:T185)</f>
        <v>0</v>
      </c>
      <c r="AR178" s="122" t="s">
        <v>80</v>
      </c>
      <c r="AT178" s="130" t="s">
        <v>71</v>
      </c>
      <c r="AU178" s="130" t="s">
        <v>80</v>
      </c>
      <c r="AY178" s="122" t="s">
        <v>119</v>
      </c>
      <c r="BK178" s="131">
        <f>SUM(BK179:BK185)</f>
        <v>0</v>
      </c>
    </row>
    <row r="179" spans="1:65" s="2" customFormat="1" ht="24.2" customHeight="1">
      <c r="A179" s="33"/>
      <c r="B179" s="134"/>
      <c r="C179" s="135" t="s">
        <v>236</v>
      </c>
      <c r="D179" s="135" t="s">
        <v>121</v>
      </c>
      <c r="E179" s="136" t="s">
        <v>237</v>
      </c>
      <c r="F179" s="137" t="s">
        <v>238</v>
      </c>
      <c r="G179" s="138" t="s">
        <v>158</v>
      </c>
      <c r="H179" s="139">
        <v>46</v>
      </c>
      <c r="I179" s="140"/>
      <c r="J179" s="141">
        <f>ROUND(I179*H179,2)</f>
        <v>0</v>
      </c>
      <c r="K179" s="137" t="s">
        <v>125</v>
      </c>
      <c r="L179" s="34"/>
      <c r="M179" s="142" t="s">
        <v>3</v>
      </c>
      <c r="N179" s="143" t="s">
        <v>43</v>
      </c>
      <c r="O179" s="54"/>
      <c r="P179" s="144">
        <f>O179*H179</f>
        <v>0</v>
      </c>
      <c r="Q179" s="144">
        <v>0</v>
      </c>
      <c r="R179" s="144">
        <f>Q179*H179</f>
        <v>0</v>
      </c>
      <c r="S179" s="144">
        <v>0</v>
      </c>
      <c r="T179" s="145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46" t="s">
        <v>126</v>
      </c>
      <c r="AT179" s="146" t="s">
        <v>121</v>
      </c>
      <c r="AU179" s="146" t="s">
        <v>82</v>
      </c>
      <c r="AY179" s="18" t="s">
        <v>119</v>
      </c>
      <c r="BE179" s="147">
        <f>IF(N179="základní",J179,0)</f>
        <v>0</v>
      </c>
      <c r="BF179" s="147">
        <f>IF(N179="snížená",J179,0)</f>
        <v>0</v>
      </c>
      <c r="BG179" s="147">
        <f>IF(N179="zákl. přenesená",J179,0)</f>
        <v>0</v>
      </c>
      <c r="BH179" s="147">
        <f>IF(N179="sníž. přenesená",J179,0)</f>
        <v>0</v>
      </c>
      <c r="BI179" s="147">
        <f>IF(N179="nulová",J179,0)</f>
        <v>0</v>
      </c>
      <c r="BJ179" s="18" t="s">
        <v>80</v>
      </c>
      <c r="BK179" s="147">
        <f>ROUND(I179*H179,2)</f>
        <v>0</v>
      </c>
      <c r="BL179" s="18" t="s">
        <v>126</v>
      </c>
      <c r="BM179" s="146" t="s">
        <v>239</v>
      </c>
    </row>
    <row r="180" spans="1:47" s="2" customFormat="1" ht="11.25">
      <c r="A180" s="33"/>
      <c r="B180" s="34"/>
      <c r="C180" s="33"/>
      <c r="D180" s="148" t="s">
        <v>128</v>
      </c>
      <c r="E180" s="33"/>
      <c r="F180" s="149" t="s">
        <v>240</v>
      </c>
      <c r="G180" s="33"/>
      <c r="H180" s="33"/>
      <c r="I180" s="150"/>
      <c r="J180" s="33"/>
      <c r="K180" s="33"/>
      <c r="L180" s="34"/>
      <c r="M180" s="151"/>
      <c r="N180" s="152"/>
      <c r="O180" s="54"/>
      <c r="P180" s="54"/>
      <c r="Q180" s="54"/>
      <c r="R180" s="54"/>
      <c r="S180" s="54"/>
      <c r="T180" s="55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8" t="s">
        <v>128</v>
      </c>
      <c r="AU180" s="18" t="s">
        <v>82</v>
      </c>
    </row>
    <row r="181" spans="2:51" s="14" customFormat="1" ht="11.25">
      <c r="B181" s="161"/>
      <c r="D181" s="154" t="s">
        <v>130</v>
      </c>
      <c r="E181" s="162" t="s">
        <v>3</v>
      </c>
      <c r="F181" s="163" t="s">
        <v>241</v>
      </c>
      <c r="H181" s="164">
        <v>46</v>
      </c>
      <c r="I181" s="165"/>
      <c r="L181" s="161"/>
      <c r="M181" s="166"/>
      <c r="N181" s="167"/>
      <c r="O181" s="167"/>
      <c r="P181" s="167"/>
      <c r="Q181" s="167"/>
      <c r="R181" s="167"/>
      <c r="S181" s="167"/>
      <c r="T181" s="168"/>
      <c r="AT181" s="162" t="s">
        <v>130</v>
      </c>
      <c r="AU181" s="162" t="s">
        <v>82</v>
      </c>
      <c r="AV181" s="14" t="s">
        <v>82</v>
      </c>
      <c r="AW181" s="14" t="s">
        <v>33</v>
      </c>
      <c r="AX181" s="14" t="s">
        <v>72</v>
      </c>
      <c r="AY181" s="162" t="s">
        <v>119</v>
      </c>
    </row>
    <row r="182" spans="2:51" s="15" customFormat="1" ht="11.25">
      <c r="B182" s="169"/>
      <c r="D182" s="154" t="s">
        <v>130</v>
      </c>
      <c r="E182" s="170" t="s">
        <v>3</v>
      </c>
      <c r="F182" s="171" t="s">
        <v>133</v>
      </c>
      <c r="H182" s="172">
        <v>46</v>
      </c>
      <c r="I182" s="173"/>
      <c r="L182" s="169"/>
      <c r="M182" s="174"/>
      <c r="N182" s="175"/>
      <c r="O182" s="175"/>
      <c r="P182" s="175"/>
      <c r="Q182" s="175"/>
      <c r="R182" s="175"/>
      <c r="S182" s="175"/>
      <c r="T182" s="176"/>
      <c r="AT182" s="170" t="s">
        <v>130</v>
      </c>
      <c r="AU182" s="170" t="s">
        <v>82</v>
      </c>
      <c r="AV182" s="15" t="s">
        <v>126</v>
      </c>
      <c r="AW182" s="15" t="s">
        <v>33</v>
      </c>
      <c r="AX182" s="15" t="s">
        <v>80</v>
      </c>
      <c r="AY182" s="170" t="s">
        <v>119</v>
      </c>
    </row>
    <row r="183" spans="1:65" s="2" customFormat="1" ht="16.5" customHeight="1">
      <c r="A183" s="33"/>
      <c r="B183" s="134"/>
      <c r="C183" s="177" t="s">
        <v>242</v>
      </c>
      <c r="D183" s="177" t="s">
        <v>177</v>
      </c>
      <c r="E183" s="178" t="s">
        <v>243</v>
      </c>
      <c r="F183" s="179" t="s">
        <v>244</v>
      </c>
      <c r="G183" s="180" t="s">
        <v>158</v>
      </c>
      <c r="H183" s="181">
        <v>46</v>
      </c>
      <c r="I183" s="182"/>
      <c r="J183" s="183">
        <f>ROUND(I183*H183,2)</f>
        <v>0</v>
      </c>
      <c r="K183" s="179" t="s">
        <v>3</v>
      </c>
      <c r="L183" s="184"/>
      <c r="M183" s="185" t="s">
        <v>3</v>
      </c>
      <c r="N183" s="186" t="s">
        <v>43</v>
      </c>
      <c r="O183" s="54"/>
      <c r="P183" s="144">
        <f>O183*H183</f>
        <v>0</v>
      </c>
      <c r="Q183" s="144">
        <v>0</v>
      </c>
      <c r="R183" s="144">
        <f>Q183*H183</f>
        <v>0</v>
      </c>
      <c r="S183" s="144">
        <v>0</v>
      </c>
      <c r="T183" s="145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46" t="s">
        <v>176</v>
      </c>
      <c r="AT183" s="146" t="s">
        <v>177</v>
      </c>
      <c r="AU183" s="146" t="s">
        <v>82</v>
      </c>
      <c r="AY183" s="18" t="s">
        <v>119</v>
      </c>
      <c r="BE183" s="147">
        <f>IF(N183="základní",J183,0)</f>
        <v>0</v>
      </c>
      <c r="BF183" s="147">
        <f>IF(N183="snížená",J183,0)</f>
        <v>0</v>
      </c>
      <c r="BG183" s="147">
        <f>IF(N183="zákl. přenesená",J183,0)</f>
        <v>0</v>
      </c>
      <c r="BH183" s="147">
        <f>IF(N183="sníž. přenesená",J183,0)</f>
        <v>0</v>
      </c>
      <c r="BI183" s="147">
        <f>IF(N183="nulová",J183,0)</f>
        <v>0</v>
      </c>
      <c r="BJ183" s="18" t="s">
        <v>80</v>
      </c>
      <c r="BK183" s="147">
        <f>ROUND(I183*H183,2)</f>
        <v>0</v>
      </c>
      <c r="BL183" s="18" t="s">
        <v>126</v>
      </c>
      <c r="BM183" s="146" t="s">
        <v>245</v>
      </c>
    </row>
    <row r="184" spans="2:51" s="14" customFormat="1" ht="11.25">
      <c r="B184" s="161"/>
      <c r="D184" s="154" t="s">
        <v>130</v>
      </c>
      <c r="E184" s="162" t="s">
        <v>3</v>
      </c>
      <c r="F184" s="163" t="s">
        <v>241</v>
      </c>
      <c r="H184" s="164">
        <v>46</v>
      </c>
      <c r="I184" s="165"/>
      <c r="L184" s="161"/>
      <c r="M184" s="166"/>
      <c r="N184" s="167"/>
      <c r="O184" s="167"/>
      <c r="P184" s="167"/>
      <c r="Q184" s="167"/>
      <c r="R184" s="167"/>
      <c r="S184" s="167"/>
      <c r="T184" s="168"/>
      <c r="AT184" s="162" t="s">
        <v>130</v>
      </c>
      <c r="AU184" s="162" t="s">
        <v>82</v>
      </c>
      <c r="AV184" s="14" t="s">
        <v>82</v>
      </c>
      <c r="AW184" s="14" t="s">
        <v>33</v>
      </c>
      <c r="AX184" s="14" t="s">
        <v>72</v>
      </c>
      <c r="AY184" s="162" t="s">
        <v>119</v>
      </c>
    </row>
    <row r="185" spans="2:51" s="15" customFormat="1" ht="11.25">
      <c r="B185" s="169"/>
      <c r="D185" s="154" t="s">
        <v>130</v>
      </c>
      <c r="E185" s="170" t="s">
        <v>3</v>
      </c>
      <c r="F185" s="171" t="s">
        <v>133</v>
      </c>
      <c r="H185" s="172">
        <v>46</v>
      </c>
      <c r="I185" s="173"/>
      <c r="L185" s="169"/>
      <c r="M185" s="174"/>
      <c r="N185" s="175"/>
      <c r="O185" s="175"/>
      <c r="P185" s="175"/>
      <c r="Q185" s="175"/>
      <c r="R185" s="175"/>
      <c r="S185" s="175"/>
      <c r="T185" s="176"/>
      <c r="AT185" s="170" t="s">
        <v>130</v>
      </c>
      <c r="AU185" s="170" t="s">
        <v>82</v>
      </c>
      <c r="AV185" s="15" t="s">
        <v>126</v>
      </c>
      <c r="AW185" s="15" t="s">
        <v>33</v>
      </c>
      <c r="AX185" s="15" t="s">
        <v>80</v>
      </c>
      <c r="AY185" s="170" t="s">
        <v>119</v>
      </c>
    </row>
    <row r="186" spans="2:63" s="12" customFormat="1" ht="22.9" customHeight="1">
      <c r="B186" s="121"/>
      <c r="D186" s="122" t="s">
        <v>71</v>
      </c>
      <c r="E186" s="132" t="s">
        <v>183</v>
      </c>
      <c r="F186" s="132" t="s">
        <v>246</v>
      </c>
      <c r="I186" s="124"/>
      <c r="J186" s="133">
        <f>BK186</f>
        <v>0</v>
      </c>
      <c r="L186" s="121"/>
      <c r="M186" s="126"/>
      <c r="N186" s="127"/>
      <c r="O186" s="127"/>
      <c r="P186" s="128">
        <f>SUM(P187:P255)</f>
        <v>0</v>
      </c>
      <c r="Q186" s="127"/>
      <c r="R186" s="128">
        <f>SUM(R187:R255)</f>
        <v>99.4788768</v>
      </c>
      <c r="S186" s="127"/>
      <c r="T186" s="129">
        <f>SUM(T187:T255)</f>
        <v>20.57</v>
      </c>
      <c r="AR186" s="122" t="s">
        <v>80</v>
      </c>
      <c r="AT186" s="130" t="s">
        <v>71</v>
      </c>
      <c r="AU186" s="130" t="s">
        <v>80</v>
      </c>
      <c r="AY186" s="122" t="s">
        <v>119</v>
      </c>
      <c r="BK186" s="131">
        <f>SUM(BK187:BK255)</f>
        <v>0</v>
      </c>
    </row>
    <row r="187" spans="1:65" s="2" customFormat="1" ht="16.5" customHeight="1">
      <c r="A187" s="33"/>
      <c r="B187" s="134"/>
      <c r="C187" s="135" t="s">
        <v>247</v>
      </c>
      <c r="D187" s="135" t="s">
        <v>121</v>
      </c>
      <c r="E187" s="136" t="s">
        <v>248</v>
      </c>
      <c r="F187" s="137" t="s">
        <v>249</v>
      </c>
      <c r="G187" s="138" t="s">
        <v>250</v>
      </c>
      <c r="H187" s="139">
        <v>1</v>
      </c>
      <c r="I187" s="140"/>
      <c r="J187" s="141">
        <f>ROUND(I187*H187,2)</f>
        <v>0</v>
      </c>
      <c r="K187" s="137" t="s">
        <v>125</v>
      </c>
      <c r="L187" s="34"/>
      <c r="M187" s="142" t="s">
        <v>3</v>
      </c>
      <c r="N187" s="143" t="s">
        <v>43</v>
      </c>
      <c r="O187" s="54"/>
      <c r="P187" s="144">
        <f>O187*H187</f>
        <v>0</v>
      </c>
      <c r="Q187" s="144">
        <v>0.0007</v>
      </c>
      <c r="R187" s="144">
        <f>Q187*H187</f>
        <v>0.0007</v>
      </c>
      <c r="S187" s="144">
        <v>0</v>
      </c>
      <c r="T187" s="145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46" t="s">
        <v>126</v>
      </c>
      <c r="AT187" s="146" t="s">
        <v>121</v>
      </c>
      <c r="AU187" s="146" t="s">
        <v>82</v>
      </c>
      <c r="AY187" s="18" t="s">
        <v>119</v>
      </c>
      <c r="BE187" s="147">
        <f>IF(N187="základní",J187,0)</f>
        <v>0</v>
      </c>
      <c r="BF187" s="147">
        <f>IF(N187="snížená",J187,0)</f>
        <v>0</v>
      </c>
      <c r="BG187" s="147">
        <f>IF(N187="zákl. přenesená",J187,0)</f>
        <v>0</v>
      </c>
      <c r="BH187" s="147">
        <f>IF(N187="sníž. přenesená",J187,0)</f>
        <v>0</v>
      </c>
      <c r="BI187" s="147">
        <f>IF(N187="nulová",J187,0)</f>
        <v>0</v>
      </c>
      <c r="BJ187" s="18" t="s">
        <v>80</v>
      </c>
      <c r="BK187" s="147">
        <f>ROUND(I187*H187,2)</f>
        <v>0</v>
      </c>
      <c r="BL187" s="18" t="s">
        <v>126</v>
      </c>
      <c r="BM187" s="146" t="s">
        <v>251</v>
      </c>
    </row>
    <row r="188" spans="1:47" s="2" customFormat="1" ht="11.25">
      <c r="A188" s="33"/>
      <c r="B188" s="34"/>
      <c r="C188" s="33"/>
      <c r="D188" s="148" t="s">
        <v>128</v>
      </c>
      <c r="E188" s="33"/>
      <c r="F188" s="149" t="s">
        <v>252</v>
      </c>
      <c r="G188" s="33"/>
      <c r="H188" s="33"/>
      <c r="I188" s="150"/>
      <c r="J188" s="33"/>
      <c r="K188" s="33"/>
      <c r="L188" s="34"/>
      <c r="M188" s="151"/>
      <c r="N188" s="152"/>
      <c r="O188" s="54"/>
      <c r="P188" s="54"/>
      <c r="Q188" s="54"/>
      <c r="R188" s="54"/>
      <c r="S188" s="54"/>
      <c r="T188" s="55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8" t="s">
        <v>128</v>
      </c>
      <c r="AU188" s="18" t="s">
        <v>82</v>
      </c>
    </row>
    <row r="189" spans="2:51" s="14" customFormat="1" ht="11.25">
      <c r="B189" s="161"/>
      <c r="D189" s="154" t="s">
        <v>130</v>
      </c>
      <c r="E189" s="162" t="s">
        <v>3</v>
      </c>
      <c r="F189" s="163" t="s">
        <v>80</v>
      </c>
      <c r="H189" s="164">
        <v>1</v>
      </c>
      <c r="I189" s="165"/>
      <c r="L189" s="161"/>
      <c r="M189" s="166"/>
      <c r="N189" s="167"/>
      <c r="O189" s="167"/>
      <c r="P189" s="167"/>
      <c r="Q189" s="167"/>
      <c r="R189" s="167"/>
      <c r="S189" s="167"/>
      <c r="T189" s="168"/>
      <c r="AT189" s="162" t="s">
        <v>130</v>
      </c>
      <c r="AU189" s="162" t="s">
        <v>82</v>
      </c>
      <c r="AV189" s="14" t="s">
        <v>82</v>
      </c>
      <c r="AW189" s="14" t="s">
        <v>33</v>
      </c>
      <c r="AX189" s="14" t="s">
        <v>72</v>
      </c>
      <c r="AY189" s="162" t="s">
        <v>119</v>
      </c>
    </row>
    <row r="190" spans="2:51" s="15" customFormat="1" ht="11.25">
      <c r="B190" s="169"/>
      <c r="D190" s="154" t="s">
        <v>130</v>
      </c>
      <c r="E190" s="170" t="s">
        <v>3</v>
      </c>
      <c r="F190" s="171" t="s">
        <v>133</v>
      </c>
      <c r="H190" s="172">
        <v>1</v>
      </c>
      <c r="I190" s="173"/>
      <c r="L190" s="169"/>
      <c r="M190" s="174"/>
      <c r="N190" s="175"/>
      <c r="O190" s="175"/>
      <c r="P190" s="175"/>
      <c r="Q190" s="175"/>
      <c r="R190" s="175"/>
      <c r="S190" s="175"/>
      <c r="T190" s="176"/>
      <c r="AT190" s="170" t="s">
        <v>130</v>
      </c>
      <c r="AU190" s="170" t="s">
        <v>82</v>
      </c>
      <c r="AV190" s="15" t="s">
        <v>126</v>
      </c>
      <c r="AW190" s="15" t="s">
        <v>33</v>
      </c>
      <c r="AX190" s="15" t="s">
        <v>80</v>
      </c>
      <c r="AY190" s="170" t="s">
        <v>119</v>
      </c>
    </row>
    <row r="191" spans="1:65" s="2" customFormat="1" ht="16.5" customHeight="1">
      <c r="A191" s="33"/>
      <c r="B191" s="134"/>
      <c r="C191" s="177" t="s">
        <v>8</v>
      </c>
      <c r="D191" s="177" t="s">
        <v>177</v>
      </c>
      <c r="E191" s="178" t="s">
        <v>253</v>
      </c>
      <c r="F191" s="179" t="s">
        <v>254</v>
      </c>
      <c r="G191" s="180" t="s">
        <v>250</v>
      </c>
      <c r="H191" s="181">
        <v>1</v>
      </c>
      <c r="I191" s="182"/>
      <c r="J191" s="183">
        <f>ROUND(I191*H191,2)</f>
        <v>0</v>
      </c>
      <c r="K191" s="179" t="s">
        <v>125</v>
      </c>
      <c r="L191" s="184"/>
      <c r="M191" s="185" t="s">
        <v>3</v>
      </c>
      <c r="N191" s="186" t="s">
        <v>43</v>
      </c>
      <c r="O191" s="54"/>
      <c r="P191" s="144">
        <f>O191*H191</f>
        <v>0</v>
      </c>
      <c r="Q191" s="144">
        <v>0.004</v>
      </c>
      <c r="R191" s="144">
        <f>Q191*H191</f>
        <v>0.004</v>
      </c>
      <c r="S191" s="144">
        <v>0</v>
      </c>
      <c r="T191" s="145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46" t="s">
        <v>176</v>
      </c>
      <c r="AT191" s="146" t="s">
        <v>177</v>
      </c>
      <c r="AU191" s="146" t="s">
        <v>82</v>
      </c>
      <c r="AY191" s="18" t="s">
        <v>119</v>
      </c>
      <c r="BE191" s="147">
        <f>IF(N191="základní",J191,0)</f>
        <v>0</v>
      </c>
      <c r="BF191" s="147">
        <f>IF(N191="snížená",J191,0)</f>
        <v>0</v>
      </c>
      <c r="BG191" s="147">
        <f>IF(N191="zákl. přenesená",J191,0)</f>
        <v>0</v>
      </c>
      <c r="BH191" s="147">
        <f>IF(N191="sníž. přenesená",J191,0)</f>
        <v>0</v>
      </c>
      <c r="BI191" s="147">
        <f>IF(N191="nulová",J191,0)</f>
        <v>0</v>
      </c>
      <c r="BJ191" s="18" t="s">
        <v>80</v>
      </c>
      <c r="BK191" s="147">
        <f>ROUND(I191*H191,2)</f>
        <v>0</v>
      </c>
      <c r="BL191" s="18" t="s">
        <v>126</v>
      </c>
      <c r="BM191" s="146" t="s">
        <v>255</v>
      </c>
    </row>
    <row r="192" spans="1:65" s="2" customFormat="1" ht="16.5" customHeight="1">
      <c r="A192" s="33"/>
      <c r="B192" s="134"/>
      <c r="C192" s="135" t="s">
        <v>256</v>
      </c>
      <c r="D192" s="135" t="s">
        <v>121</v>
      </c>
      <c r="E192" s="136" t="s">
        <v>257</v>
      </c>
      <c r="F192" s="137" t="s">
        <v>258</v>
      </c>
      <c r="G192" s="138" t="s">
        <v>250</v>
      </c>
      <c r="H192" s="139">
        <v>1</v>
      </c>
      <c r="I192" s="140"/>
      <c r="J192" s="141">
        <f>ROUND(I192*H192,2)</f>
        <v>0</v>
      </c>
      <c r="K192" s="137" t="s">
        <v>125</v>
      </c>
      <c r="L192" s="34"/>
      <c r="M192" s="142" t="s">
        <v>3</v>
      </c>
      <c r="N192" s="143" t="s">
        <v>43</v>
      </c>
      <c r="O192" s="54"/>
      <c r="P192" s="144">
        <f>O192*H192</f>
        <v>0</v>
      </c>
      <c r="Q192" s="144">
        <v>0.10941</v>
      </c>
      <c r="R192" s="144">
        <f>Q192*H192</f>
        <v>0.10941</v>
      </c>
      <c r="S192" s="144">
        <v>0</v>
      </c>
      <c r="T192" s="145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46" t="s">
        <v>126</v>
      </c>
      <c r="AT192" s="146" t="s">
        <v>121</v>
      </c>
      <c r="AU192" s="146" t="s">
        <v>82</v>
      </c>
      <c r="AY192" s="18" t="s">
        <v>119</v>
      </c>
      <c r="BE192" s="147">
        <f>IF(N192="základní",J192,0)</f>
        <v>0</v>
      </c>
      <c r="BF192" s="147">
        <f>IF(N192="snížená",J192,0)</f>
        <v>0</v>
      </c>
      <c r="BG192" s="147">
        <f>IF(N192="zákl. přenesená",J192,0)</f>
        <v>0</v>
      </c>
      <c r="BH192" s="147">
        <f>IF(N192="sníž. přenesená",J192,0)</f>
        <v>0</v>
      </c>
      <c r="BI192" s="147">
        <f>IF(N192="nulová",J192,0)</f>
        <v>0</v>
      </c>
      <c r="BJ192" s="18" t="s">
        <v>80</v>
      </c>
      <c r="BK192" s="147">
        <f>ROUND(I192*H192,2)</f>
        <v>0</v>
      </c>
      <c r="BL192" s="18" t="s">
        <v>126</v>
      </c>
      <c r="BM192" s="146" t="s">
        <v>259</v>
      </c>
    </row>
    <row r="193" spans="1:47" s="2" customFormat="1" ht="11.25">
      <c r="A193" s="33"/>
      <c r="B193" s="34"/>
      <c r="C193" s="33"/>
      <c r="D193" s="148" t="s">
        <v>128</v>
      </c>
      <c r="E193" s="33"/>
      <c r="F193" s="149" t="s">
        <v>260</v>
      </c>
      <c r="G193" s="33"/>
      <c r="H193" s="33"/>
      <c r="I193" s="150"/>
      <c r="J193" s="33"/>
      <c r="K193" s="33"/>
      <c r="L193" s="34"/>
      <c r="M193" s="151"/>
      <c r="N193" s="152"/>
      <c r="O193" s="54"/>
      <c r="P193" s="54"/>
      <c r="Q193" s="54"/>
      <c r="R193" s="54"/>
      <c r="S193" s="54"/>
      <c r="T193" s="55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8" t="s">
        <v>128</v>
      </c>
      <c r="AU193" s="18" t="s">
        <v>82</v>
      </c>
    </row>
    <row r="194" spans="2:51" s="14" customFormat="1" ht="11.25">
      <c r="B194" s="161"/>
      <c r="D194" s="154" t="s">
        <v>130</v>
      </c>
      <c r="E194" s="162" t="s">
        <v>3</v>
      </c>
      <c r="F194" s="163" t="s">
        <v>80</v>
      </c>
      <c r="H194" s="164">
        <v>1</v>
      </c>
      <c r="I194" s="165"/>
      <c r="L194" s="161"/>
      <c r="M194" s="166"/>
      <c r="N194" s="167"/>
      <c r="O194" s="167"/>
      <c r="P194" s="167"/>
      <c r="Q194" s="167"/>
      <c r="R194" s="167"/>
      <c r="S194" s="167"/>
      <c r="T194" s="168"/>
      <c r="AT194" s="162" t="s">
        <v>130</v>
      </c>
      <c r="AU194" s="162" t="s">
        <v>82</v>
      </c>
      <c r="AV194" s="14" t="s">
        <v>82</v>
      </c>
      <c r="AW194" s="14" t="s">
        <v>33</v>
      </c>
      <c r="AX194" s="14" t="s">
        <v>72</v>
      </c>
      <c r="AY194" s="162" t="s">
        <v>119</v>
      </c>
    </row>
    <row r="195" spans="2:51" s="15" customFormat="1" ht="11.25">
      <c r="B195" s="169"/>
      <c r="D195" s="154" t="s">
        <v>130</v>
      </c>
      <c r="E195" s="170" t="s">
        <v>3</v>
      </c>
      <c r="F195" s="171" t="s">
        <v>133</v>
      </c>
      <c r="H195" s="172">
        <v>1</v>
      </c>
      <c r="I195" s="173"/>
      <c r="L195" s="169"/>
      <c r="M195" s="174"/>
      <c r="N195" s="175"/>
      <c r="O195" s="175"/>
      <c r="P195" s="175"/>
      <c r="Q195" s="175"/>
      <c r="R195" s="175"/>
      <c r="S195" s="175"/>
      <c r="T195" s="176"/>
      <c r="AT195" s="170" t="s">
        <v>130</v>
      </c>
      <c r="AU195" s="170" t="s">
        <v>82</v>
      </c>
      <c r="AV195" s="15" t="s">
        <v>126</v>
      </c>
      <c r="AW195" s="15" t="s">
        <v>33</v>
      </c>
      <c r="AX195" s="15" t="s">
        <v>80</v>
      </c>
      <c r="AY195" s="170" t="s">
        <v>119</v>
      </c>
    </row>
    <row r="196" spans="1:65" s="2" customFormat="1" ht="16.5" customHeight="1">
      <c r="A196" s="33"/>
      <c r="B196" s="134"/>
      <c r="C196" s="177" t="s">
        <v>261</v>
      </c>
      <c r="D196" s="177" t="s">
        <v>177</v>
      </c>
      <c r="E196" s="178" t="s">
        <v>262</v>
      </c>
      <c r="F196" s="179" t="s">
        <v>263</v>
      </c>
      <c r="G196" s="180" t="s">
        <v>250</v>
      </c>
      <c r="H196" s="181">
        <v>1</v>
      </c>
      <c r="I196" s="182"/>
      <c r="J196" s="183">
        <f>ROUND(I196*H196,2)</f>
        <v>0</v>
      </c>
      <c r="K196" s="179" t="s">
        <v>125</v>
      </c>
      <c r="L196" s="184"/>
      <c r="M196" s="185" t="s">
        <v>3</v>
      </c>
      <c r="N196" s="186" t="s">
        <v>43</v>
      </c>
      <c r="O196" s="54"/>
      <c r="P196" s="144">
        <f>O196*H196</f>
        <v>0</v>
      </c>
      <c r="Q196" s="144">
        <v>0.0065</v>
      </c>
      <c r="R196" s="144">
        <f>Q196*H196</f>
        <v>0.0065</v>
      </c>
      <c r="S196" s="144">
        <v>0</v>
      </c>
      <c r="T196" s="145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46" t="s">
        <v>176</v>
      </c>
      <c r="AT196" s="146" t="s">
        <v>177</v>
      </c>
      <c r="AU196" s="146" t="s">
        <v>82</v>
      </c>
      <c r="AY196" s="18" t="s">
        <v>119</v>
      </c>
      <c r="BE196" s="147">
        <f>IF(N196="základní",J196,0)</f>
        <v>0</v>
      </c>
      <c r="BF196" s="147">
        <f>IF(N196="snížená",J196,0)</f>
        <v>0</v>
      </c>
      <c r="BG196" s="147">
        <f>IF(N196="zákl. přenesená",J196,0)</f>
        <v>0</v>
      </c>
      <c r="BH196" s="147">
        <f>IF(N196="sníž. přenesená",J196,0)</f>
        <v>0</v>
      </c>
      <c r="BI196" s="147">
        <f>IF(N196="nulová",J196,0)</f>
        <v>0</v>
      </c>
      <c r="BJ196" s="18" t="s">
        <v>80</v>
      </c>
      <c r="BK196" s="147">
        <f>ROUND(I196*H196,2)</f>
        <v>0</v>
      </c>
      <c r="BL196" s="18" t="s">
        <v>126</v>
      </c>
      <c r="BM196" s="146" t="s">
        <v>264</v>
      </c>
    </row>
    <row r="197" spans="1:65" s="2" customFormat="1" ht="16.5" customHeight="1">
      <c r="A197" s="33"/>
      <c r="B197" s="134"/>
      <c r="C197" s="135" t="s">
        <v>265</v>
      </c>
      <c r="D197" s="135" t="s">
        <v>121</v>
      </c>
      <c r="E197" s="136" t="s">
        <v>266</v>
      </c>
      <c r="F197" s="137" t="s">
        <v>267</v>
      </c>
      <c r="G197" s="138" t="s">
        <v>158</v>
      </c>
      <c r="H197" s="139">
        <v>219</v>
      </c>
      <c r="I197" s="140"/>
      <c r="J197" s="141">
        <f>ROUND(I197*H197,2)</f>
        <v>0</v>
      </c>
      <c r="K197" s="137" t="s">
        <v>125</v>
      </c>
      <c r="L197" s="34"/>
      <c r="M197" s="142" t="s">
        <v>3</v>
      </c>
      <c r="N197" s="143" t="s">
        <v>43</v>
      </c>
      <c r="O197" s="54"/>
      <c r="P197" s="144">
        <f>O197*H197</f>
        <v>0</v>
      </c>
      <c r="Q197" s="144">
        <v>0.0002</v>
      </c>
      <c r="R197" s="144">
        <f>Q197*H197</f>
        <v>0.0438</v>
      </c>
      <c r="S197" s="144">
        <v>0</v>
      </c>
      <c r="T197" s="145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46" t="s">
        <v>126</v>
      </c>
      <c r="AT197" s="146" t="s">
        <v>121</v>
      </c>
      <c r="AU197" s="146" t="s">
        <v>82</v>
      </c>
      <c r="AY197" s="18" t="s">
        <v>119</v>
      </c>
      <c r="BE197" s="147">
        <f>IF(N197="základní",J197,0)</f>
        <v>0</v>
      </c>
      <c r="BF197" s="147">
        <f>IF(N197="snížená",J197,0)</f>
        <v>0</v>
      </c>
      <c r="BG197" s="147">
        <f>IF(N197="zákl. přenesená",J197,0)</f>
        <v>0</v>
      </c>
      <c r="BH197" s="147">
        <f>IF(N197="sníž. přenesená",J197,0)</f>
        <v>0</v>
      </c>
      <c r="BI197" s="147">
        <f>IF(N197="nulová",J197,0)</f>
        <v>0</v>
      </c>
      <c r="BJ197" s="18" t="s">
        <v>80</v>
      </c>
      <c r="BK197" s="147">
        <f>ROUND(I197*H197,2)</f>
        <v>0</v>
      </c>
      <c r="BL197" s="18" t="s">
        <v>126</v>
      </c>
      <c r="BM197" s="146" t="s">
        <v>268</v>
      </c>
    </row>
    <row r="198" spans="1:47" s="2" customFormat="1" ht="11.25">
      <c r="A198" s="33"/>
      <c r="B198" s="34"/>
      <c r="C198" s="33"/>
      <c r="D198" s="148" t="s">
        <v>128</v>
      </c>
      <c r="E198" s="33"/>
      <c r="F198" s="149" t="s">
        <v>269</v>
      </c>
      <c r="G198" s="33"/>
      <c r="H198" s="33"/>
      <c r="I198" s="150"/>
      <c r="J198" s="33"/>
      <c r="K198" s="33"/>
      <c r="L198" s="34"/>
      <c r="M198" s="151"/>
      <c r="N198" s="152"/>
      <c r="O198" s="54"/>
      <c r="P198" s="54"/>
      <c r="Q198" s="54"/>
      <c r="R198" s="54"/>
      <c r="S198" s="54"/>
      <c r="T198" s="55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T198" s="18" t="s">
        <v>128</v>
      </c>
      <c r="AU198" s="18" t="s">
        <v>82</v>
      </c>
    </row>
    <row r="199" spans="2:51" s="14" customFormat="1" ht="11.25">
      <c r="B199" s="161"/>
      <c r="D199" s="154" t="s">
        <v>130</v>
      </c>
      <c r="E199" s="162" t="s">
        <v>3</v>
      </c>
      <c r="F199" s="163" t="s">
        <v>270</v>
      </c>
      <c r="H199" s="164">
        <v>219</v>
      </c>
      <c r="I199" s="165"/>
      <c r="L199" s="161"/>
      <c r="M199" s="166"/>
      <c r="N199" s="167"/>
      <c r="O199" s="167"/>
      <c r="P199" s="167"/>
      <c r="Q199" s="167"/>
      <c r="R199" s="167"/>
      <c r="S199" s="167"/>
      <c r="T199" s="168"/>
      <c r="AT199" s="162" t="s">
        <v>130</v>
      </c>
      <c r="AU199" s="162" t="s">
        <v>82</v>
      </c>
      <c r="AV199" s="14" t="s">
        <v>82</v>
      </c>
      <c r="AW199" s="14" t="s">
        <v>33</v>
      </c>
      <c r="AX199" s="14" t="s">
        <v>80</v>
      </c>
      <c r="AY199" s="162" t="s">
        <v>119</v>
      </c>
    </row>
    <row r="200" spans="1:65" s="2" customFormat="1" ht="21.75" customHeight="1">
      <c r="A200" s="33"/>
      <c r="B200" s="134"/>
      <c r="C200" s="135" t="s">
        <v>271</v>
      </c>
      <c r="D200" s="135" t="s">
        <v>121</v>
      </c>
      <c r="E200" s="136" t="s">
        <v>272</v>
      </c>
      <c r="F200" s="137" t="s">
        <v>273</v>
      </c>
      <c r="G200" s="138" t="s">
        <v>158</v>
      </c>
      <c r="H200" s="139">
        <v>34</v>
      </c>
      <c r="I200" s="140"/>
      <c r="J200" s="141">
        <f>ROUND(I200*H200,2)</f>
        <v>0</v>
      </c>
      <c r="K200" s="137" t="s">
        <v>125</v>
      </c>
      <c r="L200" s="34"/>
      <c r="M200" s="142" t="s">
        <v>3</v>
      </c>
      <c r="N200" s="143" t="s">
        <v>43</v>
      </c>
      <c r="O200" s="54"/>
      <c r="P200" s="144">
        <f>O200*H200</f>
        <v>0</v>
      </c>
      <c r="Q200" s="144">
        <v>7E-05</v>
      </c>
      <c r="R200" s="144">
        <f>Q200*H200</f>
        <v>0.0023799999999999997</v>
      </c>
      <c r="S200" s="144">
        <v>0</v>
      </c>
      <c r="T200" s="145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46" t="s">
        <v>126</v>
      </c>
      <c r="AT200" s="146" t="s">
        <v>121</v>
      </c>
      <c r="AU200" s="146" t="s">
        <v>82</v>
      </c>
      <c r="AY200" s="18" t="s">
        <v>119</v>
      </c>
      <c r="BE200" s="147">
        <f>IF(N200="základní",J200,0)</f>
        <v>0</v>
      </c>
      <c r="BF200" s="147">
        <f>IF(N200="snížená",J200,0)</f>
        <v>0</v>
      </c>
      <c r="BG200" s="147">
        <f>IF(N200="zákl. přenesená",J200,0)</f>
        <v>0</v>
      </c>
      <c r="BH200" s="147">
        <f>IF(N200="sníž. přenesená",J200,0)</f>
        <v>0</v>
      </c>
      <c r="BI200" s="147">
        <f>IF(N200="nulová",J200,0)</f>
        <v>0</v>
      </c>
      <c r="BJ200" s="18" t="s">
        <v>80</v>
      </c>
      <c r="BK200" s="147">
        <f>ROUND(I200*H200,2)</f>
        <v>0</v>
      </c>
      <c r="BL200" s="18" t="s">
        <v>126</v>
      </c>
      <c r="BM200" s="146" t="s">
        <v>274</v>
      </c>
    </row>
    <row r="201" spans="1:47" s="2" customFormat="1" ht="11.25">
      <c r="A201" s="33"/>
      <c r="B201" s="34"/>
      <c r="C201" s="33"/>
      <c r="D201" s="148" t="s">
        <v>128</v>
      </c>
      <c r="E201" s="33"/>
      <c r="F201" s="149" t="s">
        <v>275</v>
      </c>
      <c r="G201" s="33"/>
      <c r="H201" s="33"/>
      <c r="I201" s="150"/>
      <c r="J201" s="33"/>
      <c r="K201" s="33"/>
      <c r="L201" s="34"/>
      <c r="M201" s="151"/>
      <c r="N201" s="152"/>
      <c r="O201" s="54"/>
      <c r="P201" s="54"/>
      <c r="Q201" s="54"/>
      <c r="R201" s="54"/>
      <c r="S201" s="54"/>
      <c r="T201" s="55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8" t="s">
        <v>128</v>
      </c>
      <c r="AU201" s="18" t="s">
        <v>82</v>
      </c>
    </row>
    <row r="202" spans="2:51" s="14" customFormat="1" ht="11.25">
      <c r="B202" s="161"/>
      <c r="D202" s="154" t="s">
        <v>130</v>
      </c>
      <c r="E202" s="162" t="s">
        <v>3</v>
      </c>
      <c r="F202" s="163" t="s">
        <v>276</v>
      </c>
      <c r="H202" s="164">
        <v>34</v>
      </c>
      <c r="I202" s="165"/>
      <c r="L202" s="161"/>
      <c r="M202" s="166"/>
      <c r="N202" s="167"/>
      <c r="O202" s="167"/>
      <c r="P202" s="167"/>
      <c r="Q202" s="167"/>
      <c r="R202" s="167"/>
      <c r="S202" s="167"/>
      <c r="T202" s="168"/>
      <c r="AT202" s="162" t="s">
        <v>130</v>
      </c>
      <c r="AU202" s="162" t="s">
        <v>82</v>
      </c>
      <c r="AV202" s="14" t="s">
        <v>82</v>
      </c>
      <c r="AW202" s="14" t="s">
        <v>33</v>
      </c>
      <c r="AX202" s="14" t="s">
        <v>80</v>
      </c>
      <c r="AY202" s="162" t="s">
        <v>119</v>
      </c>
    </row>
    <row r="203" spans="1:65" s="2" customFormat="1" ht="16.5" customHeight="1">
      <c r="A203" s="33"/>
      <c r="B203" s="134"/>
      <c r="C203" s="135" t="s">
        <v>277</v>
      </c>
      <c r="D203" s="135" t="s">
        <v>121</v>
      </c>
      <c r="E203" s="136" t="s">
        <v>278</v>
      </c>
      <c r="F203" s="137" t="s">
        <v>279</v>
      </c>
      <c r="G203" s="138" t="s">
        <v>158</v>
      </c>
      <c r="H203" s="139">
        <v>487.1</v>
      </c>
      <c r="I203" s="140"/>
      <c r="J203" s="141">
        <f>ROUND(I203*H203,2)</f>
        <v>0</v>
      </c>
      <c r="K203" s="137" t="s">
        <v>125</v>
      </c>
      <c r="L203" s="34"/>
      <c r="M203" s="142" t="s">
        <v>3</v>
      </c>
      <c r="N203" s="143" t="s">
        <v>43</v>
      </c>
      <c r="O203" s="54"/>
      <c r="P203" s="144">
        <f>O203*H203</f>
        <v>0</v>
      </c>
      <c r="Q203" s="144">
        <v>0.0004</v>
      </c>
      <c r="R203" s="144">
        <f>Q203*H203</f>
        <v>0.19484</v>
      </c>
      <c r="S203" s="144">
        <v>0</v>
      </c>
      <c r="T203" s="145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46" t="s">
        <v>126</v>
      </c>
      <c r="AT203" s="146" t="s">
        <v>121</v>
      </c>
      <c r="AU203" s="146" t="s">
        <v>82</v>
      </c>
      <c r="AY203" s="18" t="s">
        <v>119</v>
      </c>
      <c r="BE203" s="147">
        <f>IF(N203="základní",J203,0)</f>
        <v>0</v>
      </c>
      <c r="BF203" s="147">
        <f>IF(N203="snížená",J203,0)</f>
        <v>0</v>
      </c>
      <c r="BG203" s="147">
        <f>IF(N203="zákl. přenesená",J203,0)</f>
        <v>0</v>
      </c>
      <c r="BH203" s="147">
        <f>IF(N203="sníž. přenesená",J203,0)</f>
        <v>0</v>
      </c>
      <c r="BI203" s="147">
        <f>IF(N203="nulová",J203,0)</f>
        <v>0</v>
      </c>
      <c r="BJ203" s="18" t="s">
        <v>80</v>
      </c>
      <c r="BK203" s="147">
        <f>ROUND(I203*H203,2)</f>
        <v>0</v>
      </c>
      <c r="BL203" s="18" t="s">
        <v>126</v>
      </c>
      <c r="BM203" s="146" t="s">
        <v>280</v>
      </c>
    </row>
    <row r="204" spans="1:47" s="2" customFormat="1" ht="11.25">
      <c r="A204" s="33"/>
      <c r="B204" s="34"/>
      <c r="C204" s="33"/>
      <c r="D204" s="148" t="s">
        <v>128</v>
      </c>
      <c r="E204" s="33"/>
      <c r="F204" s="149" t="s">
        <v>281</v>
      </c>
      <c r="G204" s="33"/>
      <c r="H204" s="33"/>
      <c r="I204" s="150"/>
      <c r="J204" s="33"/>
      <c r="K204" s="33"/>
      <c r="L204" s="34"/>
      <c r="M204" s="151"/>
      <c r="N204" s="152"/>
      <c r="O204" s="54"/>
      <c r="P204" s="54"/>
      <c r="Q204" s="54"/>
      <c r="R204" s="54"/>
      <c r="S204" s="54"/>
      <c r="T204" s="55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8" t="s">
        <v>128</v>
      </c>
      <c r="AU204" s="18" t="s">
        <v>82</v>
      </c>
    </row>
    <row r="205" spans="2:51" s="14" customFormat="1" ht="11.25">
      <c r="B205" s="161"/>
      <c r="D205" s="154" t="s">
        <v>130</v>
      </c>
      <c r="E205" s="162" t="s">
        <v>3</v>
      </c>
      <c r="F205" s="163" t="s">
        <v>282</v>
      </c>
      <c r="H205" s="164">
        <v>487.1</v>
      </c>
      <c r="I205" s="165"/>
      <c r="L205" s="161"/>
      <c r="M205" s="166"/>
      <c r="N205" s="167"/>
      <c r="O205" s="167"/>
      <c r="P205" s="167"/>
      <c r="Q205" s="167"/>
      <c r="R205" s="167"/>
      <c r="S205" s="167"/>
      <c r="T205" s="168"/>
      <c r="AT205" s="162" t="s">
        <v>130</v>
      </c>
      <c r="AU205" s="162" t="s">
        <v>82</v>
      </c>
      <c r="AV205" s="14" t="s">
        <v>82</v>
      </c>
      <c r="AW205" s="14" t="s">
        <v>33</v>
      </c>
      <c r="AX205" s="14" t="s">
        <v>80</v>
      </c>
      <c r="AY205" s="162" t="s">
        <v>119</v>
      </c>
    </row>
    <row r="206" spans="1:65" s="2" customFormat="1" ht="21.75" customHeight="1">
      <c r="A206" s="33"/>
      <c r="B206" s="134"/>
      <c r="C206" s="135" t="s">
        <v>283</v>
      </c>
      <c r="D206" s="135" t="s">
        <v>121</v>
      </c>
      <c r="E206" s="136" t="s">
        <v>284</v>
      </c>
      <c r="F206" s="137" t="s">
        <v>285</v>
      </c>
      <c r="G206" s="138" t="s">
        <v>158</v>
      </c>
      <c r="H206" s="139">
        <v>32.9</v>
      </c>
      <c r="I206" s="140"/>
      <c r="J206" s="141">
        <f>ROUND(I206*H206,2)</f>
        <v>0</v>
      </c>
      <c r="K206" s="137" t="s">
        <v>125</v>
      </c>
      <c r="L206" s="34"/>
      <c r="M206" s="142" t="s">
        <v>3</v>
      </c>
      <c r="N206" s="143" t="s">
        <v>43</v>
      </c>
      <c r="O206" s="54"/>
      <c r="P206" s="144">
        <f>O206*H206</f>
        <v>0</v>
      </c>
      <c r="Q206" s="144">
        <v>0.00013</v>
      </c>
      <c r="R206" s="144">
        <f>Q206*H206</f>
        <v>0.0042769999999999996</v>
      </c>
      <c r="S206" s="144">
        <v>0</v>
      </c>
      <c r="T206" s="145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46" t="s">
        <v>126</v>
      </c>
      <c r="AT206" s="146" t="s">
        <v>121</v>
      </c>
      <c r="AU206" s="146" t="s">
        <v>82</v>
      </c>
      <c r="AY206" s="18" t="s">
        <v>119</v>
      </c>
      <c r="BE206" s="147">
        <f>IF(N206="základní",J206,0)</f>
        <v>0</v>
      </c>
      <c r="BF206" s="147">
        <f>IF(N206="snížená",J206,0)</f>
        <v>0</v>
      </c>
      <c r="BG206" s="147">
        <f>IF(N206="zákl. přenesená",J206,0)</f>
        <v>0</v>
      </c>
      <c r="BH206" s="147">
        <f>IF(N206="sníž. přenesená",J206,0)</f>
        <v>0</v>
      </c>
      <c r="BI206" s="147">
        <f>IF(N206="nulová",J206,0)</f>
        <v>0</v>
      </c>
      <c r="BJ206" s="18" t="s">
        <v>80</v>
      </c>
      <c r="BK206" s="147">
        <f>ROUND(I206*H206,2)</f>
        <v>0</v>
      </c>
      <c r="BL206" s="18" t="s">
        <v>126</v>
      </c>
      <c r="BM206" s="146" t="s">
        <v>286</v>
      </c>
    </row>
    <row r="207" spans="1:47" s="2" customFormat="1" ht="11.25">
      <c r="A207" s="33"/>
      <c r="B207" s="34"/>
      <c r="C207" s="33"/>
      <c r="D207" s="148" t="s">
        <v>128</v>
      </c>
      <c r="E207" s="33"/>
      <c r="F207" s="149" t="s">
        <v>287</v>
      </c>
      <c r="G207" s="33"/>
      <c r="H207" s="33"/>
      <c r="I207" s="150"/>
      <c r="J207" s="33"/>
      <c r="K207" s="33"/>
      <c r="L207" s="34"/>
      <c r="M207" s="151"/>
      <c r="N207" s="152"/>
      <c r="O207" s="54"/>
      <c r="P207" s="54"/>
      <c r="Q207" s="54"/>
      <c r="R207" s="54"/>
      <c r="S207" s="54"/>
      <c r="T207" s="55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128</v>
      </c>
      <c r="AU207" s="18" t="s">
        <v>82</v>
      </c>
    </row>
    <row r="208" spans="2:51" s="14" customFormat="1" ht="11.25">
      <c r="B208" s="161"/>
      <c r="D208" s="154" t="s">
        <v>130</v>
      </c>
      <c r="E208" s="162" t="s">
        <v>3</v>
      </c>
      <c r="F208" s="163" t="s">
        <v>288</v>
      </c>
      <c r="H208" s="164">
        <v>32.9</v>
      </c>
      <c r="I208" s="165"/>
      <c r="L208" s="161"/>
      <c r="M208" s="166"/>
      <c r="N208" s="167"/>
      <c r="O208" s="167"/>
      <c r="P208" s="167"/>
      <c r="Q208" s="167"/>
      <c r="R208" s="167"/>
      <c r="S208" s="167"/>
      <c r="T208" s="168"/>
      <c r="AT208" s="162" t="s">
        <v>130</v>
      </c>
      <c r="AU208" s="162" t="s">
        <v>82</v>
      </c>
      <c r="AV208" s="14" t="s">
        <v>82</v>
      </c>
      <c r="AW208" s="14" t="s">
        <v>33</v>
      </c>
      <c r="AX208" s="14" t="s">
        <v>80</v>
      </c>
      <c r="AY208" s="162" t="s">
        <v>119</v>
      </c>
    </row>
    <row r="209" spans="1:65" s="2" customFormat="1" ht="21.75" customHeight="1">
      <c r="A209" s="33"/>
      <c r="B209" s="134"/>
      <c r="C209" s="135" t="s">
        <v>289</v>
      </c>
      <c r="D209" s="135" t="s">
        <v>121</v>
      </c>
      <c r="E209" s="136" t="s">
        <v>290</v>
      </c>
      <c r="F209" s="137" t="s">
        <v>291</v>
      </c>
      <c r="G209" s="138" t="s">
        <v>124</v>
      </c>
      <c r="H209" s="139">
        <v>3.3</v>
      </c>
      <c r="I209" s="140"/>
      <c r="J209" s="141">
        <f>ROUND(I209*H209,2)</f>
        <v>0</v>
      </c>
      <c r="K209" s="137" t="s">
        <v>125</v>
      </c>
      <c r="L209" s="34"/>
      <c r="M209" s="142" t="s">
        <v>3</v>
      </c>
      <c r="N209" s="143" t="s">
        <v>43</v>
      </c>
      <c r="O209" s="54"/>
      <c r="P209" s="144">
        <f>O209*H209</f>
        <v>0</v>
      </c>
      <c r="Q209" s="144">
        <v>0.0026</v>
      </c>
      <c r="R209" s="144">
        <f>Q209*H209</f>
        <v>0.008579999999999999</v>
      </c>
      <c r="S209" s="144">
        <v>0</v>
      </c>
      <c r="T209" s="145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46" t="s">
        <v>126</v>
      </c>
      <c r="AT209" s="146" t="s">
        <v>121</v>
      </c>
      <c r="AU209" s="146" t="s">
        <v>82</v>
      </c>
      <c r="AY209" s="18" t="s">
        <v>119</v>
      </c>
      <c r="BE209" s="147">
        <f>IF(N209="základní",J209,0)</f>
        <v>0</v>
      </c>
      <c r="BF209" s="147">
        <f>IF(N209="snížená",J209,0)</f>
        <v>0</v>
      </c>
      <c r="BG209" s="147">
        <f>IF(N209="zákl. přenesená",J209,0)</f>
        <v>0</v>
      </c>
      <c r="BH209" s="147">
        <f>IF(N209="sníž. přenesená",J209,0)</f>
        <v>0</v>
      </c>
      <c r="BI209" s="147">
        <f>IF(N209="nulová",J209,0)</f>
        <v>0</v>
      </c>
      <c r="BJ209" s="18" t="s">
        <v>80</v>
      </c>
      <c r="BK209" s="147">
        <f>ROUND(I209*H209,2)</f>
        <v>0</v>
      </c>
      <c r="BL209" s="18" t="s">
        <v>126</v>
      </c>
      <c r="BM209" s="146" t="s">
        <v>292</v>
      </c>
    </row>
    <row r="210" spans="1:47" s="2" customFormat="1" ht="11.25">
      <c r="A210" s="33"/>
      <c r="B210" s="34"/>
      <c r="C210" s="33"/>
      <c r="D210" s="148" t="s">
        <v>128</v>
      </c>
      <c r="E210" s="33"/>
      <c r="F210" s="149" t="s">
        <v>293</v>
      </c>
      <c r="G210" s="33"/>
      <c r="H210" s="33"/>
      <c r="I210" s="150"/>
      <c r="J210" s="33"/>
      <c r="K210" s="33"/>
      <c r="L210" s="34"/>
      <c r="M210" s="151"/>
      <c r="N210" s="152"/>
      <c r="O210" s="54"/>
      <c r="P210" s="54"/>
      <c r="Q210" s="54"/>
      <c r="R210" s="54"/>
      <c r="S210" s="54"/>
      <c r="T210" s="55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8" t="s">
        <v>128</v>
      </c>
      <c r="AU210" s="18" t="s">
        <v>82</v>
      </c>
    </row>
    <row r="211" spans="2:51" s="13" customFormat="1" ht="11.25">
      <c r="B211" s="153"/>
      <c r="D211" s="154" t="s">
        <v>130</v>
      </c>
      <c r="E211" s="155" t="s">
        <v>3</v>
      </c>
      <c r="F211" s="156" t="s">
        <v>294</v>
      </c>
      <c r="H211" s="155" t="s">
        <v>3</v>
      </c>
      <c r="I211" s="157"/>
      <c r="L211" s="153"/>
      <c r="M211" s="158"/>
      <c r="N211" s="159"/>
      <c r="O211" s="159"/>
      <c r="P211" s="159"/>
      <c r="Q211" s="159"/>
      <c r="R211" s="159"/>
      <c r="S211" s="159"/>
      <c r="T211" s="160"/>
      <c r="AT211" s="155" t="s">
        <v>130</v>
      </c>
      <c r="AU211" s="155" t="s">
        <v>82</v>
      </c>
      <c r="AV211" s="13" t="s">
        <v>80</v>
      </c>
      <c r="AW211" s="13" t="s">
        <v>33</v>
      </c>
      <c r="AX211" s="13" t="s">
        <v>72</v>
      </c>
      <c r="AY211" s="155" t="s">
        <v>119</v>
      </c>
    </row>
    <row r="212" spans="2:51" s="14" customFormat="1" ht="11.25">
      <c r="B212" s="161"/>
      <c r="D212" s="154" t="s">
        <v>130</v>
      </c>
      <c r="E212" s="162" t="s">
        <v>3</v>
      </c>
      <c r="F212" s="163" t="s">
        <v>295</v>
      </c>
      <c r="H212" s="164">
        <v>3.3</v>
      </c>
      <c r="I212" s="165"/>
      <c r="L212" s="161"/>
      <c r="M212" s="166"/>
      <c r="N212" s="167"/>
      <c r="O212" s="167"/>
      <c r="P212" s="167"/>
      <c r="Q212" s="167"/>
      <c r="R212" s="167"/>
      <c r="S212" s="167"/>
      <c r="T212" s="168"/>
      <c r="AT212" s="162" t="s">
        <v>130</v>
      </c>
      <c r="AU212" s="162" t="s">
        <v>82</v>
      </c>
      <c r="AV212" s="14" t="s">
        <v>82</v>
      </c>
      <c r="AW212" s="14" t="s">
        <v>33</v>
      </c>
      <c r="AX212" s="14" t="s">
        <v>80</v>
      </c>
      <c r="AY212" s="162" t="s">
        <v>119</v>
      </c>
    </row>
    <row r="213" spans="1:65" s="2" customFormat="1" ht="16.5" customHeight="1">
      <c r="A213" s="33"/>
      <c r="B213" s="134"/>
      <c r="C213" s="135" t="s">
        <v>296</v>
      </c>
      <c r="D213" s="135" t="s">
        <v>121</v>
      </c>
      <c r="E213" s="136" t="s">
        <v>297</v>
      </c>
      <c r="F213" s="137" t="s">
        <v>298</v>
      </c>
      <c r="G213" s="138" t="s">
        <v>124</v>
      </c>
      <c r="H213" s="139">
        <v>12</v>
      </c>
      <c r="I213" s="140"/>
      <c r="J213" s="141">
        <f>ROUND(I213*H213,2)</f>
        <v>0</v>
      </c>
      <c r="K213" s="137" t="s">
        <v>125</v>
      </c>
      <c r="L213" s="34"/>
      <c r="M213" s="142" t="s">
        <v>3</v>
      </c>
      <c r="N213" s="143" t="s">
        <v>43</v>
      </c>
      <c r="O213" s="54"/>
      <c r="P213" s="144">
        <f>O213*H213</f>
        <v>0</v>
      </c>
      <c r="Q213" s="144">
        <v>7E-05</v>
      </c>
      <c r="R213" s="144">
        <f>Q213*H213</f>
        <v>0.0008399999999999999</v>
      </c>
      <c r="S213" s="144">
        <v>0</v>
      </c>
      <c r="T213" s="145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46" t="s">
        <v>126</v>
      </c>
      <c r="AT213" s="146" t="s">
        <v>121</v>
      </c>
      <c r="AU213" s="146" t="s">
        <v>82</v>
      </c>
      <c r="AY213" s="18" t="s">
        <v>119</v>
      </c>
      <c r="BE213" s="147">
        <f>IF(N213="základní",J213,0)</f>
        <v>0</v>
      </c>
      <c r="BF213" s="147">
        <f>IF(N213="snížená",J213,0)</f>
        <v>0</v>
      </c>
      <c r="BG213" s="147">
        <f>IF(N213="zákl. přenesená",J213,0)</f>
        <v>0</v>
      </c>
      <c r="BH213" s="147">
        <f>IF(N213="sníž. přenesená",J213,0)</f>
        <v>0</v>
      </c>
      <c r="BI213" s="147">
        <f>IF(N213="nulová",J213,0)</f>
        <v>0</v>
      </c>
      <c r="BJ213" s="18" t="s">
        <v>80</v>
      </c>
      <c r="BK213" s="147">
        <f>ROUND(I213*H213,2)</f>
        <v>0</v>
      </c>
      <c r="BL213" s="18" t="s">
        <v>126</v>
      </c>
      <c r="BM213" s="146" t="s">
        <v>299</v>
      </c>
    </row>
    <row r="214" spans="1:47" s="2" customFormat="1" ht="11.25">
      <c r="A214" s="33"/>
      <c r="B214" s="34"/>
      <c r="C214" s="33"/>
      <c r="D214" s="148" t="s">
        <v>128</v>
      </c>
      <c r="E214" s="33"/>
      <c r="F214" s="149" t="s">
        <v>300</v>
      </c>
      <c r="G214" s="33"/>
      <c r="H214" s="33"/>
      <c r="I214" s="150"/>
      <c r="J214" s="33"/>
      <c r="K214" s="33"/>
      <c r="L214" s="34"/>
      <c r="M214" s="151"/>
      <c r="N214" s="152"/>
      <c r="O214" s="54"/>
      <c r="P214" s="54"/>
      <c r="Q214" s="54"/>
      <c r="R214" s="54"/>
      <c r="S214" s="54"/>
      <c r="T214" s="55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8" t="s">
        <v>128</v>
      </c>
      <c r="AU214" s="18" t="s">
        <v>82</v>
      </c>
    </row>
    <row r="215" spans="2:51" s="14" customFormat="1" ht="11.25">
      <c r="B215" s="161"/>
      <c r="D215" s="154" t="s">
        <v>130</v>
      </c>
      <c r="E215" s="162" t="s">
        <v>3</v>
      </c>
      <c r="F215" s="163" t="s">
        <v>203</v>
      </c>
      <c r="H215" s="164">
        <v>12</v>
      </c>
      <c r="I215" s="165"/>
      <c r="L215" s="161"/>
      <c r="M215" s="166"/>
      <c r="N215" s="167"/>
      <c r="O215" s="167"/>
      <c r="P215" s="167"/>
      <c r="Q215" s="167"/>
      <c r="R215" s="167"/>
      <c r="S215" s="167"/>
      <c r="T215" s="168"/>
      <c r="AT215" s="162" t="s">
        <v>130</v>
      </c>
      <c r="AU215" s="162" t="s">
        <v>82</v>
      </c>
      <c r="AV215" s="14" t="s">
        <v>82</v>
      </c>
      <c r="AW215" s="14" t="s">
        <v>33</v>
      </c>
      <c r="AX215" s="14" t="s">
        <v>80</v>
      </c>
      <c r="AY215" s="162" t="s">
        <v>119</v>
      </c>
    </row>
    <row r="216" spans="1:65" s="2" customFormat="1" ht="24.2" customHeight="1">
      <c r="A216" s="33"/>
      <c r="B216" s="134"/>
      <c r="C216" s="135" t="s">
        <v>301</v>
      </c>
      <c r="D216" s="135" t="s">
        <v>121</v>
      </c>
      <c r="E216" s="136" t="s">
        <v>302</v>
      </c>
      <c r="F216" s="137" t="s">
        <v>303</v>
      </c>
      <c r="G216" s="138" t="s">
        <v>158</v>
      </c>
      <c r="H216" s="139">
        <v>24</v>
      </c>
      <c r="I216" s="140"/>
      <c r="J216" s="141">
        <f>ROUND(I216*H216,2)</f>
        <v>0</v>
      </c>
      <c r="K216" s="137" t="s">
        <v>125</v>
      </c>
      <c r="L216" s="34"/>
      <c r="M216" s="142" t="s">
        <v>3</v>
      </c>
      <c r="N216" s="143" t="s">
        <v>43</v>
      </c>
      <c r="O216" s="54"/>
      <c r="P216" s="144">
        <f>O216*H216</f>
        <v>0</v>
      </c>
      <c r="Q216" s="144">
        <v>0.20219</v>
      </c>
      <c r="R216" s="144">
        <f>Q216*H216</f>
        <v>4.85256</v>
      </c>
      <c r="S216" s="144">
        <v>0</v>
      </c>
      <c r="T216" s="145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46" t="s">
        <v>126</v>
      </c>
      <c r="AT216" s="146" t="s">
        <v>121</v>
      </c>
      <c r="AU216" s="146" t="s">
        <v>82</v>
      </c>
      <c r="AY216" s="18" t="s">
        <v>119</v>
      </c>
      <c r="BE216" s="147">
        <f>IF(N216="základní",J216,0)</f>
        <v>0</v>
      </c>
      <c r="BF216" s="147">
        <f>IF(N216="snížená",J216,0)</f>
        <v>0</v>
      </c>
      <c r="BG216" s="147">
        <f>IF(N216="zákl. přenesená",J216,0)</f>
        <v>0</v>
      </c>
      <c r="BH216" s="147">
        <f>IF(N216="sníž. přenesená",J216,0)</f>
        <v>0</v>
      </c>
      <c r="BI216" s="147">
        <f>IF(N216="nulová",J216,0)</f>
        <v>0</v>
      </c>
      <c r="BJ216" s="18" t="s">
        <v>80</v>
      </c>
      <c r="BK216" s="147">
        <f>ROUND(I216*H216,2)</f>
        <v>0</v>
      </c>
      <c r="BL216" s="18" t="s">
        <v>126</v>
      </c>
      <c r="BM216" s="146" t="s">
        <v>304</v>
      </c>
    </row>
    <row r="217" spans="1:47" s="2" customFormat="1" ht="11.25">
      <c r="A217" s="33"/>
      <c r="B217" s="34"/>
      <c r="C217" s="33"/>
      <c r="D217" s="148" t="s">
        <v>128</v>
      </c>
      <c r="E217" s="33"/>
      <c r="F217" s="149" t="s">
        <v>305</v>
      </c>
      <c r="G217" s="33"/>
      <c r="H217" s="33"/>
      <c r="I217" s="150"/>
      <c r="J217" s="33"/>
      <c r="K217" s="33"/>
      <c r="L217" s="34"/>
      <c r="M217" s="151"/>
      <c r="N217" s="152"/>
      <c r="O217" s="54"/>
      <c r="P217" s="54"/>
      <c r="Q217" s="54"/>
      <c r="R217" s="54"/>
      <c r="S217" s="54"/>
      <c r="T217" s="55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8" t="s">
        <v>128</v>
      </c>
      <c r="AU217" s="18" t="s">
        <v>82</v>
      </c>
    </row>
    <row r="218" spans="2:51" s="13" customFormat="1" ht="11.25">
      <c r="B218" s="153"/>
      <c r="D218" s="154" t="s">
        <v>130</v>
      </c>
      <c r="E218" s="155" t="s">
        <v>3</v>
      </c>
      <c r="F218" s="156" t="s">
        <v>306</v>
      </c>
      <c r="H218" s="155" t="s">
        <v>3</v>
      </c>
      <c r="I218" s="157"/>
      <c r="L218" s="153"/>
      <c r="M218" s="158"/>
      <c r="N218" s="159"/>
      <c r="O218" s="159"/>
      <c r="P218" s="159"/>
      <c r="Q218" s="159"/>
      <c r="R218" s="159"/>
      <c r="S218" s="159"/>
      <c r="T218" s="160"/>
      <c r="AT218" s="155" t="s">
        <v>130</v>
      </c>
      <c r="AU218" s="155" t="s">
        <v>82</v>
      </c>
      <c r="AV218" s="13" t="s">
        <v>80</v>
      </c>
      <c r="AW218" s="13" t="s">
        <v>33</v>
      </c>
      <c r="AX218" s="13" t="s">
        <v>72</v>
      </c>
      <c r="AY218" s="155" t="s">
        <v>119</v>
      </c>
    </row>
    <row r="219" spans="2:51" s="14" customFormat="1" ht="11.25">
      <c r="B219" s="161"/>
      <c r="D219" s="154" t="s">
        <v>130</v>
      </c>
      <c r="E219" s="162" t="s">
        <v>3</v>
      </c>
      <c r="F219" s="163" t="s">
        <v>224</v>
      </c>
      <c r="H219" s="164">
        <v>16</v>
      </c>
      <c r="I219" s="165"/>
      <c r="L219" s="161"/>
      <c r="M219" s="166"/>
      <c r="N219" s="167"/>
      <c r="O219" s="167"/>
      <c r="P219" s="167"/>
      <c r="Q219" s="167"/>
      <c r="R219" s="167"/>
      <c r="S219" s="167"/>
      <c r="T219" s="168"/>
      <c r="AT219" s="162" t="s">
        <v>130</v>
      </c>
      <c r="AU219" s="162" t="s">
        <v>82</v>
      </c>
      <c r="AV219" s="14" t="s">
        <v>82</v>
      </c>
      <c r="AW219" s="14" t="s">
        <v>33</v>
      </c>
      <c r="AX219" s="14" t="s">
        <v>72</v>
      </c>
      <c r="AY219" s="162" t="s">
        <v>119</v>
      </c>
    </row>
    <row r="220" spans="2:51" s="13" customFormat="1" ht="11.25">
      <c r="B220" s="153"/>
      <c r="D220" s="154" t="s">
        <v>130</v>
      </c>
      <c r="E220" s="155" t="s">
        <v>3</v>
      </c>
      <c r="F220" s="156" t="s">
        <v>307</v>
      </c>
      <c r="H220" s="155" t="s">
        <v>3</v>
      </c>
      <c r="I220" s="157"/>
      <c r="L220" s="153"/>
      <c r="M220" s="158"/>
      <c r="N220" s="159"/>
      <c r="O220" s="159"/>
      <c r="P220" s="159"/>
      <c r="Q220" s="159"/>
      <c r="R220" s="159"/>
      <c r="S220" s="159"/>
      <c r="T220" s="160"/>
      <c r="AT220" s="155" t="s">
        <v>130</v>
      </c>
      <c r="AU220" s="155" t="s">
        <v>82</v>
      </c>
      <c r="AV220" s="13" t="s">
        <v>80</v>
      </c>
      <c r="AW220" s="13" t="s">
        <v>33</v>
      </c>
      <c r="AX220" s="13" t="s">
        <v>72</v>
      </c>
      <c r="AY220" s="155" t="s">
        <v>119</v>
      </c>
    </row>
    <row r="221" spans="2:51" s="14" customFormat="1" ht="11.25">
      <c r="B221" s="161"/>
      <c r="D221" s="154" t="s">
        <v>130</v>
      </c>
      <c r="E221" s="162" t="s">
        <v>3</v>
      </c>
      <c r="F221" s="163" t="s">
        <v>308</v>
      </c>
      <c r="H221" s="164">
        <v>8</v>
      </c>
      <c r="I221" s="165"/>
      <c r="L221" s="161"/>
      <c r="M221" s="166"/>
      <c r="N221" s="167"/>
      <c r="O221" s="167"/>
      <c r="P221" s="167"/>
      <c r="Q221" s="167"/>
      <c r="R221" s="167"/>
      <c r="S221" s="167"/>
      <c r="T221" s="168"/>
      <c r="AT221" s="162" t="s">
        <v>130</v>
      </c>
      <c r="AU221" s="162" t="s">
        <v>82</v>
      </c>
      <c r="AV221" s="14" t="s">
        <v>82</v>
      </c>
      <c r="AW221" s="14" t="s">
        <v>33</v>
      </c>
      <c r="AX221" s="14" t="s">
        <v>72</v>
      </c>
      <c r="AY221" s="162" t="s">
        <v>119</v>
      </c>
    </row>
    <row r="222" spans="2:51" s="15" customFormat="1" ht="11.25">
      <c r="B222" s="169"/>
      <c r="D222" s="154" t="s">
        <v>130</v>
      </c>
      <c r="E222" s="170" t="s">
        <v>3</v>
      </c>
      <c r="F222" s="171" t="s">
        <v>133</v>
      </c>
      <c r="H222" s="172">
        <v>24</v>
      </c>
      <c r="I222" s="173"/>
      <c r="L222" s="169"/>
      <c r="M222" s="174"/>
      <c r="N222" s="175"/>
      <c r="O222" s="175"/>
      <c r="P222" s="175"/>
      <c r="Q222" s="175"/>
      <c r="R222" s="175"/>
      <c r="S222" s="175"/>
      <c r="T222" s="176"/>
      <c r="AT222" s="170" t="s">
        <v>130</v>
      </c>
      <c r="AU222" s="170" t="s">
        <v>82</v>
      </c>
      <c r="AV222" s="15" t="s">
        <v>126</v>
      </c>
      <c r="AW222" s="15" t="s">
        <v>33</v>
      </c>
      <c r="AX222" s="15" t="s">
        <v>80</v>
      </c>
      <c r="AY222" s="170" t="s">
        <v>119</v>
      </c>
    </row>
    <row r="223" spans="1:65" s="2" customFormat="1" ht="16.5" customHeight="1">
      <c r="A223" s="33"/>
      <c r="B223" s="134"/>
      <c r="C223" s="177" t="s">
        <v>309</v>
      </c>
      <c r="D223" s="177" t="s">
        <v>177</v>
      </c>
      <c r="E223" s="178" t="s">
        <v>310</v>
      </c>
      <c r="F223" s="179" t="s">
        <v>311</v>
      </c>
      <c r="G223" s="180" t="s">
        <v>158</v>
      </c>
      <c r="H223" s="181">
        <v>16.48</v>
      </c>
      <c r="I223" s="182"/>
      <c r="J223" s="183">
        <f>ROUND(I223*H223,2)</f>
        <v>0</v>
      </c>
      <c r="K223" s="179" t="s">
        <v>125</v>
      </c>
      <c r="L223" s="184"/>
      <c r="M223" s="185" t="s">
        <v>3</v>
      </c>
      <c r="N223" s="186" t="s">
        <v>43</v>
      </c>
      <c r="O223" s="54"/>
      <c r="P223" s="144">
        <f>O223*H223</f>
        <v>0</v>
      </c>
      <c r="Q223" s="144">
        <v>0.0483</v>
      </c>
      <c r="R223" s="144">
        <f>Q223*H223</f>
        <v>0.795984</v>
      </c>
      <c r="S223" s="144">
        <v>0</v>
      </c>
      <c r="T223" s="145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46" t="s">
        <v>176</v>
      </c>
      <c r="AT223" s="146" t="s">
        <v>177</v>
      </c>
      <c r="AU223" s="146" t="s">
        <v>82</v>
      </c>
      <c r="AY223" s="18" t="s">
        <v>119</v>
      </c>
      <c r="BE223" s="147">
        <f>IF(N223="základní",J223,0)</f>
        <v>0</v>
      </c>
      <c r="BF223" s="147">
        <f>IF(N223="snížená",J223,0)</f>
        <v>0</v>
      </c>
      <c r="BG223" s="147">
        <f>IF(N223="zákl. přenesená",J223,0)</f>
        <v>0</v>
      </c>
      <c r="BH223" s="147">
        <f>IF(N223="sníž. přenesená",J223,0)</f>
        <v>0</v>
      </c>
      <c r="BI223" s="147">
        <f>IF(N223="nulová",J223,0)</f>
        <v>0</v>
      </c>
      <c r="BJ223" s="18" t="s">
        <v>80</v>
      </c>
      <c r="BK223" s="147">
        <f>ROUND(I223*H223,2)</f>
        <v>0</v>
      </c>
      <c r="BL223" s="18" t="s">
        <v>126</v>
      </c>
      <c r="BM223" s="146" t="s">
        <v>312</v>
      </c>
    </row>
    <row r="224" spans="2:51" s="14" customFormat="1" ht="11.25">
      <c r="B224" s="161"/>
      <c r="D224" s="154" t="s">
        <v>130</v>
      </c>
      <c r="E224" s="162" t="s">
        <v>3</v>
      </c>
      <c r="F224" s="163" t="s">
        <v>224</v>
      </c>
      <c r="H224" s="164">
        <v>16</v>
      </c>
      <c r="I224" s="165"/>
      <c r="L224" s="161"/>
      <c r="M224" s="166"/>
      <c r="N224" s="167"/>
      <c r="O224" s="167"/>
      <c r="P224" s="167"/>
      <c r="Q224" s="167"/>
      <c r="R224" s="167"/>
      <c r="S224" s="167"/>
      <c r="T224" s="168"/>
      <c r="AT224" s="162" t="s">
        <v>130</v>
      </c>
      <c r="AU224" s="162" t="s">
        <v>82</v>
      </c>
      <c r="AV224" s="14" t="s">
        <v>82</v>
      </c>
      <c r="AW224" s="14" t="s">
        <v>33</v>
      </c>
      <c r="AX224" s="14" t="s">
        <v>80</v>
      </c>
      <c r="AY224" s="162" t="s">
        <v>119</v>
      </c>
    </row>
    <row r="225" spans="2:51" s="14" customFormat="1" ht="11.25">
      <c r="B225" s="161"/>
      <c r="D225" s="154" t="s">
        <v>130</v>
      </c>
      <c r="F225" s="163" t="s">
        <v>313</v>
      </c>
      <c r="H225" s="164">
        <v>16.48</v>
      </c>
      <c r="I225" s="165"/>
      <c r="L225" s="161"/>
      <c r="M225" s="166"/>
      <c r="N225" s="167"/>
      <c r="O225" s="167"/>
      <c r="P225" s="167"/>
      <c r="Q225" s="167"/>
      <c r="R225" s="167"/>
      <c r="S225" s="167"/>
      <c r="T225" s="168"/>
      <c r="AT225" s="162" t="s">
        <v>130</v>
      </c>
      <c r="AU225" s="162" t="s">
        <v>82</v>
      </c>
      <c r="AV225" s="14" t="s">
        <v>82</v>
      </c>
      <c r="AW225" s="14" t="s">
        <v>4</v>
      </c>
      <c r="AX225" s="14" t="s">
        <v>80</v>
      </c>
      <c r="AY225" s="162" t="s">
        <v>119</v>
      </c>
    </row>
    <row r="226" spans="1:65" s="2" customFormat="1" ht="16.5" customHeight="1">
      <c r="A226" s="33"/>
      <c r="B226" s="134"/>
      <c r="C226" s="177" t="s">
        <v>314</v>
      </c>
      <c r="D226" s="177" t="s">
        <v>177</v>
      </c>
      <c r="E226" s="178" t="s">
        <v>315</v>
      </c>
      <c r="F226" s="179" t="s">
        <v>316</v>
      </c>
      <c r="G226" s="180" t="s">
        <v>158</v>
      </c>
      <c r="H226" s="181">
        <v>8.24</v>
      </c>
      <c r="I226" s="182"/>
      <c r="J226" s="183">
        <f>ROUND(I226*H226,2)</f>
        <v>0</v>
      </c>
      <c r="K226" s="179" t="s">
        <v>125</v>
      </c>
      <c r="L226" s="184"/>
      <c r="M226" s="185" t="s">
        <v>3</v>
      </c>
      <c r="N226" s="186" t="s">
        <v>43</v>
      </c>
      <c r="O226" s="54"/>
      <c r="P226" s="144">
        <f>O226*H226</f>
        <v>0</v>
      </c>
      <c r="Q226" s="144">
        <v>0.06567</v>
      </c>
      <c r="R226" s="144">
        <f>Q226*H226</f>
        <v>0.5411208000000001</v>
      </c>
      <c r="S226" s="144">
        <v>0</v>
      </c>
      <c r="T226" s="145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46" t="s">
        <v>176</v>
      </c>
      <c r="AT226" s="146" t="s">
        <v>177</v>
      </c>
      <c r="AU226" s="146" t="s">
        <v>82</v>
      </c>
      <c r="AY226" s="18" t="s">
        <v>119</v>
      </c>
      <c r="BE226" s="147">
        <f>IF(N226="základní",J226,0)</f>
        <v>0</v>
      </c>
      <c r="BF226" s="147">
        <f>IF(N226="snížená",J226,0)</f>
        <v>0</v>
      </c>
      <c r="BG226" s="147">
        <f>IF(N226="zákl. přenesená",J226,0)</f>
        <v>0</v>
      </c>
      <c r="BH226" s="147">
        <f>IF(N226="sníž. přenesená",J226,0)</f>
        <v>0</v>
      </c>
      <c r="BI226" s="147">
        <f>IF(N226="nulová",J226,0)</f>
        <v>0</v>
      </c>
      <c r="BJ226" s="18" t="s">
        <v>80</v>
      </c>
      <c r="BK226" s="147">
        <f>ROUND(I226*H226,2)</f>
        <v>0</v>
      </c>
      <c r="BL226" s="18" t="s">
        <v>126</v>
      </c>
      <c r="BM226" s="146" t="s">
        <v>317</v>
      </c>
    </row>
    <row r="227" spans="2:51" s="14" customFormat="1" ht="11.25">
      <c r="B227" s="161"/>
      <c r="D227" s="154" t="s">
        <v>130</v>
      </c>
      <c r="E227" s="162" t="s">
        <v>3</v>
      </c>
      <c r="F227" s="163" t="s">
        <v>176</v>
      </c>
      <c r="H227" s="164">
        <v>8</v>
      </c>
      <c r="I227" s="165"/>
      <c r="L227" s="161"/>
      <c r="M227" s="166"/>
      <c r="N227" s="167"/>
      <c r="O227" s="167"/>
      <c r="P227" s="167"/>
      <c r="Q227" s="167"/>
      <c r="R227" s="167"/>
      <c r="S227" s="167"/>
      <c r="T227" s="168"/>
      <c r="AT227" s="162" t="s">
        <v>130</v>
      </c>
      <c r="AU227" s="162" t="s">
        <v>82</v>
      </c>
      <c r="AV227" s="14" t="s">
        <v>82</v>
      </c>
      <c r="AW227" s="14" t="s">
        <v>33</v>
      </c>
      <c r="AX227" s="14" t="s">
        <v>80</v>
      </c>
      <c r="AY227" s="162" t="s">
        <v>119</v>
      </c>
    </row>
    <row r="228" spans="2:51" s="14" customFormat="1" ht="11.25">
      <c r="B228" s="161"/>
      <c r="D228" s="154" t="s">
        <v>130</v>
      </c>
      <c r="F228" s="163" t="s">
        <v>318</v>
      </c>
      <c r="H228" s="164">
        <v>8.24</v>
      </c>
      <c r="I228" s="165"/>
      <c r="L228" s="161"/>
      <c r="M228" s="166"/>
      <c r="N228" s="167"/>
      <c r="O228" s="167"/>
      <c r="P228" s="167"/>
      <c r="Q228" s="167"/>
      <c r="R228" s="167"/>
      <c r="S228" s="167"/>
      <c r="T228" s="168"/>
      <c r="AT228" s="162" t="s">
        <v>130</v>
      </c>
      <c r="AU228" s="162" t="s">
        <v>82</v>
      </c>
      <c r="AV228" s="14" t="s">
        <v>82</v>
      </c>
      <c r="AW228" s="14" t="s">
        <v>4</v>
      </c>
      <c r="AX228" s="14" t="s">
        <v>80</v>
      </c>
      <c r="AY228" s="162" t="s">
        <v>119</v>
      </c>
    </row>
    <row r="229" spans="1:65" s="2" customFormat="1" ht="24.2" customHeight="1">
      <c r="A229" s="33"/>
      <c r="B229" s="134"/>
      <c r="C229" s="135" t="s">
        <v>319</v>
      </c>
      <c r="D229" s="135" t="s">
        <v>121</v>
      </c>
      <c r="E229" s="136" t="s">
        <v>320</v>
      </c>
      <c r="F229" s="137" t="s">
        <v>321</v>
      </c>
      <c r="G229" s="138" t="s">
        <v>158</v>
      </c>
      <c r="H229" s="139">
        <v>309</v>
      </c>
      <c r="I229" s="140"/>
      <c r="J229" s="141">
        <f>ROUND(I229*H229,2)</f>
        <v>0</v>
      </c>
      <c r="K229" s="137" t="s">
        <v>125</v>
      </c>
      <c r="L229" s="34"/>
      <c r="M229" s="142" t="s">
        <v>3</v>
      </c>
      <c r="N229" s="143" t="s">
        <v>43</v>
      </c>
      <c r="O229" s="54"/>
      <c r="P229" s="144">
        <f>O229*H229</f>
        <v>0</v>
      </c>
      <c r="Q229" s="144">
        <v>0.1554</v>
      </c>
      <c r="R229" s="144">
        <f>Q229*H229</f>
        <v>48.018600000000006</v>
      </c>
      <c r="S229" s="144">
        <v>0</v>
      </c>
      <c r="T229" s="145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46" t="s">
        <v>126</v>
      </c>
      <c r="AT229" s="146" t="s">
        <v>121</v>
      </c>
      <c r="AU229" s="146" t="s">
        <v>82</v>
      </c>
      <c r="AY229" s="18" t="s">
        <v>119</v>
      </c>
      <c r="BE229" s="147">
        <f>IF(N229="základní",J229,0)</f>
        <v>0</v>
      </c>
      <c r="BF229" s="147">
        <f>IF(N229="snížená",J229,0)</f>
        <v>0</v>
      </c>
      <c r="BG229" s="147">
        <f>IF(N229="zákl. přenesená",J229,0)</f>
        <v>0</v>
      </c>
      <c r="BH229" s="147">
        <f>IF(N229="sníž. přenesená",J229,0)</f>
        <v>0</v>
      </c>
      <c r="BI229" s="147">
        <f>IF(N229="nulová",J229,0)</f>
        <v>0</v>
      </c>
      <c r="BJ229" s="18" t="s">
        <v>80</v>
      </c>
      <c r="BK229" s="147">
        <f>ROUND(I229*H229,2)</f>
        <v>0</v>
      </c>
      <c r="BL229" s="18" t="s">
        <v>126</v>
      </c>
      <c r="BM229" s="146" t="s">
        <v>322</v>
      </c>
    </row>
    <row r="230" spans="1:47" s="2" customFormat="1" ht="11.25">
      <c r="A230" s="33"/>
      <c r="B230" s="34"/>
      <c r="C230" s="33"/>
      <c r="D230" s="148" t="s">
        <v>128</v>
      </c>
      <c r="E230" s="33"/>
      <c r="F230" s="149" t="s">
        <v>323</v>
      </c>
      <c r="G230" s="33"/>
      <c r="H230" s="33"/>
      <c r="I230" s="150"/>
      <c r="J230" s="33"/>
      <c r="K230" s="33"/>
      <c r="L230" s="34"/>
      <c r="M230" s="151"/>
      <c r="N230" s="152"/>
      <c r="O230" s="54"/>
      <c r="P230" s="54"/>
      <c r="Q230" s="54"/>
      <c r="R230" s="54"/>
      <c r="S230" s="54"/>
      <c r="T230" s="55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128</v>
      </c>
      <c r="AU230" s="18" t="s">
        <v>82</v>
      </c>
    </row>
    <row r="231" spans="2:51" s="13" customFormat="1" ht="11.25">
      <c r="B231" s="153"/>
      <c r="D231" s="154" t="s">
        <v>130</v>
      </c>
      <c r="E231" s="155" t="s">
        <v>3</v>
      </c>
      <c r="F231" s="156" t="s">
        <v>324</v>
      </c>
      <c r="H231" s="155" t="s">
        <v>3</v>
      </c>
      <c r="I231" s="157"/>
      <c r="L231" s="153"/>
      <c r="M231" s="158"/>
      <c r="N231" s="159"/>
      <c r="O231" s="159"/>
      <c r="P231" s="159"/>
      <c r="Q231" s="159"/>
      <c r="R231" s="159"/>
      <c r="S231" s="159"/>
      <c r="T231" s="160"/>
      <c r="AT231" s="155" t="s">
        <v>130</v>
      </c>
      <c r="AU231" s="155" t="s">
        <v>82</v>
      </c>
      <c r="AV231" s="13" t="s">
        <v>80</v>
      </c>
      <c r="AW231" s="13" t="s">
        <v>33</v>
      </c>
      <c r="AX231" s="13" t="s">
        <v>72</v>
      </c>
      <c r="AY231" s="155" t="s">
        <v>119</v>
      </c>
    </row>
    <row r="232" spans="2:51" s="14" customFormat="1" ht="11.25">
      <c r="B232" s="161"/>
      <c r="D232" s="154" t="s">
        <v>130</v>
      </c>
      <c r="E232" s="162" t="s">
        <v>3</v>
      </c>
      <c r="F232" s="163" t="s">
        <v>325</v>
      </c>
      <c r="H232" s="164">
        <v>309</v>
      </c>
      <c r="I232" s="165"/>
      <c r="L232" s="161"/>
      <c r="M232" s="166"/>
      <c r="N232" s="167"/>
      <c r="O232" s="167"/>
      <c r="P232" s="167"/>
      <c r="Q232" s="167"/>
      <c r="R232" s="167"/>
      <c r="S232" s="167"/>
      <c r="T232" s="168"/>
      <c r="AT232" s="162" t="s">
        <v>130</v>
      </c>
      <c r="AU232" s="162" t="s">
        <v>82</v>
      </c>
      <c r="AV232" s="14" t="s">
        <v>82</v>
      </c>
      <c r="AW232" s="14" t="s">
        <v>33</v>
      </c>
      <c r="AX232" s="14" t="s">
        <v>80</v>
      </c>
      <c r="AY232" s="162" t="s">
        <v>119</v>
      </c>
    </row>
    <row r="233" spans="1:65" s="2" customFormat="1" ht="16.5" customHeight="1">
      <c r="A233" s="33"/>
      <c r="B233" s="134"/>
      <c r="C233" s="177" t="s">
        <v>326</v>
      </c>
      <c r="D233" s="177" t="s">
        <v>177</v>
      </c>
      <c r="E233" s="178" t="s">
        <v>327</v>
      </c>
      <c r="F233" s="179" t="s">
        <v>328</v>
      </c>
      <c r="G233" s="180" t="s">
        <v>158</v>
      </c>
      <c r="H233" s="181">
        <v>318.27</v>
      </c>
      <c r="I233" s="182"/>
      <c r="J233" s="183">
        <f>ROUND(I233*H233,2)</f>
        <v>0</v>
      </c>
      <c r="K233" s="179" t="s">
        <v>125</v>
      </c>
      <c r="L233" s="184"/>
      <c r="M233" s="185" t="s">
        <v>3</v>
      </c>
      <c r="N233" s="186" t="s">
        <v>43</v>
      </c>
      <c r="O233" s="54"/>
      <c r="P233" s="144">
        <f>O233*H233</f>
        <v>0</v>
      </c>
      <c r="Q233" s="144">
        <v>0.085</v>
      </c>
      <c r="R233" s="144">
        <f>Q233*H233</f>
        <v>27.05295</v>
      </c>
      <c r="S233" s="144">
        <v>0</v>
      </c>
      <c r="T233" s="145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46" t="s">
        <v>176</v>
      </c>
      <c r="AT233" s="146" t="s">
        <v>177</v>
      </c>
      <c r="AU233" s="146" t="s">
        <v>82</v>
      </c>
      <c r="AY233" s="18" t="s">
        <v>119</v>
      </c>
      <c r="BE233" s="147">
        <f>IF(N233="základní",J233,0)</f>
        <v>0</v>
      </c>
      <c r="BF233" s="147">
        <f>IF(N233="snížená",J233,0)</f>
        <v>0</v>
      </c>
      <c r="BG233" s="147">
        <f>IF(N233="zákl. přenesená",J233,0)</f>
        <v>0</v>
      </c>
      <c r="BH233" s="147">
        <f>IF(N233="sníž. přenesená",J233,0)</f>
        <v>0</v>
      </c>
      <c r="BI233" s="147">
        <f>IF(N233="nulová",J233,0)</f>
        <v>0</v>
      </c>
      <c r="BJ233" s="18" t="s">
        <v>80</v>
      </c>
      <c r="BK233" s="147">
        <f>ROUND(I233*H233,2)</f>
        <v>0</v>
      </c>
      <c r="BL233" s="18" t="s">
        <v>126</v>
      </c>
      <c r="BM233" s="146" t="s">
        <v>329</v>
      </c>
    </row>
    <row r="234" spans="2:51" s="14" customFormat="1" ht="11.25">
      <c r="B234" s="161"/>
      <c r="D234" s="154" t="s">
        <v>130</v>
      </c>
      <c r="E234" s="162" t="s">
        <v>3</v>
      </c>
      <c r="F234" s="163" t="s">
        <v>330</v>
      </c>
      <c r="H234" s="164">
        <v>309</v>
      </c>
      <c r="I234" s="165"/>
      <c r="L234" s="161"/>
      <c r="M234" s="166"/>
      <c r="N234" s="167"/>
      <c r="O234" s="167"/>
      <c r="P234" s="167"/>
      <c r="Q234" s="167"/>
      <c r="R234" s="167"/>
      <c r="S234" s="167"/>
      <c r="T234" s="168"/>
      <c r="AT234" s="162" t="s">
        <v>130</v>
      </c>
      <c r="AU234" s="162" t="s">
        <v>82</v>
      </c>
      <c r="AV234" s="14" t="s">
        <v>82</v>
      </c>
      <c r="AW234" s="14" t="s">
        <v>33</v>
      </c>
      <c r="AX234" s="14" t="s">
        <v>80</v>
      </c>
      <c r="AY234" s="162" t="s">
        <v>119</v>
      </c>
    </row>
    <row r="235" spans="2:51" s="14" customFormat="1" ht="11.25">
      <c r="B235" s="161"/>
      <c r="D235" s="154" t="s">
        <v>130</v>
      </c>
      <c r="F235" s="163" t="s">
        <v>331</v>
      </c>
      <c r="H235" s="164">
        <v>318.27</v>
      </c>
      <c r="I235" s="165"/>
      <c r="L235" s="161"/>
      <c r="M235" s="166"/>
      <c r="N235" s="167"/>
      <c r="O235" s="167"/>
      <c r="P235" s="167"/>
      <c r="Q235" s="167"/>
      <c r="R235" s="167"/>
      <c r="S235" s="167"/>
      <c r="T235" s="168"/>
      <c r="AT235" s="162" t="s">
        <v>130</v>
      </c>
      <c r="AU235" s="162" t="s">
        <v>82</v>
      </c>
      <c r="AV235" s="14" t="s">
        <v>82</v>
      </c>
      <c r="AW235" s="14" t="s">
        <v>4</v>
      </c>
      <c r="AX235" s="14" t="s">
        <v>80</v>
      </c>
      <c r="AY235" s="162" t="s">
        <v>119</v>
      </c>
    </row>
    <row r="236" spans="1:65" s="2" customFormat="1" ht="33" customHeight="1">
      <c r="A236" s="33"/>
      <c r="B236" s="134"/>
      <c r="C236" s="135" t="s">
        <v>332</v>
      </c>
      <c r="D236" s="135" t="s">
        <v>121</v>
      </c>
      <c r="E236" s="136" t="s">
        <v>333</v>
      </c>
      <c r="F236" s="137" t="s">
        <v>334</v>
      </c>
      <c r="G236" s="138" t="s">
        <v>158</v>
      </c>
      <c r="H236" s="139">
        <v>94.5</v>
      </c>
      <c r="I236" s="140"/>
      <c r="J236" s="141">
        <f>ROUND(I236*H236,2)</f>
        <v>0</v>
      </c>
      <c r="K236" s="137" t="s">
        <v>125</v>
      </c>
      <c r="L236" s="34"/>
      <c r="M236" s="142" t="s">
        <v>3</v>
      </c>
      <c r="N236" s="143" t="s">
        <v>43</v>
      </c>
      <c r="O236" s="54"/>
      <c r="P236" s="144">
        <f>O236*H236</f>
        <v>0</v>
      </c>
      <c r="Q236" s="144">
        <v>0.00061</v>
      </c>
      <c r="R236" s="144">
        <f>Q236*H236</f>
        <v>0.057644999999999995</v>
      </c>
      <c r="S236" s="144">
        <v>0</v>
      </c>
      <c r="T236" s="145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46" t="s">
        <v>126</v>
      </c>
      <c r="AT236" s="146" t="s">
        <v>121</v>
      </c>
      <c r="AU236" s="146" t="s">
        <v>82</v>
      </c>
      <c r="AY236" s="18" t="s">
        <v>119</v>
      </c>
      <c r="BE236" s="147">
        <f>IF(N236="základní",J236,0)</f>
        <v>0</v>
      </c>
      <c r="BF236" s="147">
        <f>IF(N236="snížená",J236,0)</f>
        <v>0</v>
      </c>
      <c r="BG236" s="147">
        <f>IF(N236="zákl. přenesená",J236,0)</f>
        <v>0</v>
      </c>
      <c r="BH236" s="147">
        <f>IF(N236="sníž. přenesená",J236,0)</f>
        <v>0</v>
      </c>
      <c r="BI236" s="147">
        <f>IF(N236="nulová",J236,0)</f>
        <v>0</v>
      </c>
      <c r="BJ236" s="18" t="s">
        <v>80</v>
      </c>
      <c r="BK236" s="147">
        <f>ROUND(I236*H236,2)</f>
        <v>0</v>
      </c>
      <c r="BL236" s="18" t="s">
        <v>126</v>
      </c>
      <c r="BM236" s="146" t="s">
        <v>335</v>
      </c>
    </row>
    <row r="237" spans="1:47" s="2" customFormat="1" ht="11.25">
      <c r="A237" s="33"/>
      <c r="B237" s="34"/>
      <c r="C237" s="33"/>
      <c r="D237" s="148" t="s">
        <v>128</v>
      </c>
      <c r="E237" s="33"/>
      <c r="F237" s="149" t="s">
        <v>336</v>
      </c>
      <c r="G237" s="33"/>
      <c r="H237" s="33"/>
      <c r="I237" s="150"/>
      <c r="J237" s="33"/>
      <c r="K237" s="33"/>
      <c r="L237" s="34"/>
      <c r="M237" s="151"/>
      <c r="N237" s="152"/>
      <c r="O237" s="54"/>
      <c r="P237" s="54"/>
      <c r="Q237" s="54"/>
      <c r="R237" s="54"/>
      <c r="S237" s="54"/>
      <c r="T237" s="55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T237" s="18" t="s">
        <v>128</v>
      </c>
      <c r="AU237" s="18" t="s">
        <v>82</v>
      </c>
    </row>
    <row r="238" spans="2:51" s="13" customFormat="1" ht="11.25">
      <c r="B238" s="153"/>
      <c r="D238" s="154" t="s">
        <v>130</v>
      </c>
      <c r="E238" s="155" t="s">
        <v>3</v>
      </c>
      <c r="F238" s="156" t="s">
        <v>337</v>
      </c>
      <c r="H238" s="155" t="s">
        <v>3</v>
      </c>
      <c r="I238" s="157"/>
      <c r="L238" s="153"/>
      <c r="M238" s="158"/>
      <c r="N238" s="159"/>
      <c r="O238" s="159"/>
      <c r="P238" s="159"/>
      <c r="Q238" s="159"/>
      <c r="R238" s="159"/>
      <c r="S238" s="159"/>
      <c r="T238" s="160"/>
      <c r="AT238" s="155" t="s">
        <v>130</v>
      </c>
      <c r="AU238" s="155" t="s">
        <v>82</v>
      </c>
      <c r="AV238" s="13" t="s">
        <v>80</v>
      </c>
      <c r="AW238" s="13" t="s">
        <v>33</v>
      </c>
      <c r="AX238" s="13" t="s">
        <v>72</v>
      </c>
      <c r="AY238" s="155" t="s">
        <v>119</v>
      </c>
    </row>
    <row r="239" spans="2:51" s="14" customFormat="1" ht="11.25">
      <c r="B239" s="161"/>
      <c r="D239" s="154" t="s">
        <v>130</v>
      </c>
      <c r="E239" s="162" t="s">
        <v>3</v>
      </c>
      <c r="F239" s="163" t="s">
        <v>338</v>
      </c>
      <c r="H239" s="164">
        <v>94.5</v>
      </c>
      <c r="I239" s="165"/>
      <c r="L239" s="161"/>
      <c r="M239" s="166"/>
      <c r="N239" s="167"/>
      <c r="O239" s="167"/>
      <c r="P239" s="167"/>
      <c r="Q239" s="167"/>
      <c r="R239" s="167"/>
      <c r="S239" s="167"/>
      <c r="T239" s="168"/>
      <c r="AT239" s="162" t="s">
        <v>130</v>
      </c>
      <c r="AU239" s="162" t="s">
        <v>82</v>
      </c>
      <c r="AV239" s="14" t="s">
        <v>82</v>
      </c>
      <c r="AW239" s="14" t="s">
        <v>33</v>
      </c>
      <c r="AX239" s="14" t="s">
        <v>80</v>
      </c>
      <c r="AY239" s="162" t="s">
        <v>119</v>
      </c>
    </row>
    <row r="240" spans="1:65" s="2" customFormat="1" ht="16.5" customHeight="1">
      <c r="A240" s="33"/>
      <c r="B240" s="134"/>
      <c r="C240" s="135" t="s">
        <v>189</v>
      </c>
      <c r="D240" s="135" t="s">
        <v>121</v>
      </c>
      <c r="E240" s="136" t="s">
        <v>339</v>
      </c>
      <c r="F240" s="137" t="s">
        <v>340</v>
      </c>
      <c r="G240" s="138" t="s">
        <v>158</v>
      </c>
      <c r="H240" s="139">
        <v>94.5</v>
      </c>
      <c r="I240" s="140"/>
      <c r="J240" s="141">
        <f>ROUND(I240*H240,2)</f>
        <v>0</v>
      </c>
      <c r="K240" s="137" t="s">
        <v>125</v>
      </c>
      <c r="L240" s="34"/>
      <c r="M240" s="142" t="s">
        <v>3</v>
      </c>
      <c r="N240" s="143" t="s">
        <v>43</v>
      </c>
      <c r="O240" s="54"/>
      <c r="P240" s="144">
        <f>O240*H240</f>
        <v>0</v>
      </c>
      <c r="Q240" s="144">
        <v>0</v>
      </c>
      <c r="R240" s="144">
        <f>Q240*H240</f>
        <v>0</v>
      </c>
      <c r="S240" s="144">
        <v>0</v>
      </c>
      <c r="T240" s="145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46" t="s">
        <v>126</v>
      </c>
      <c r="AT240" s="146" t="s">
        <v>121</v>
      </c>
      <c r="AU240" s="146" t="s">
        <v>82</v>
      </c>
      <c r="AY240" s="18" t="s">
        <v>119</v>
      </c>
      <c r="BE240" s="147">
        <f>IF(N240="základní",J240,0)</f>
        <v>0</v>
      </c>
      <c r="BF240" s="147">
        <f>IF(N240="snížená",J240,0)</f>
        <v>0</v>
      </c>
      <c r="BG240" s="147">
        <f>IF(N240="zákl. přenesená",J240,0)</f>
        <v>0</v>
      </c>
      <c r="BH240" s="147">
        <f>IF(N240="sníž. přenesená",J240,0)</f>
        <v>0</v>
      </c>
      <c r="BI240" s="147">
        <f>IF(N240="nulová",J240,0)</f>
        <v>0</v>
      </c>
      <c r="BJ240" s="18" t="s">
        <v>80</v>
      </c>
      <c r="BK240" s="147">
        <f>ROUND(I240*H240,2)</f>
        <v>0</v>
      </c>
      <c r="BL240" s="18" t="s">
        <v>126</v>
      </c>
      <c r="BM240" s="146" t="s">
        <v>341</v>
      </c>
    </row>
    <row r="241" spans="1:47" s="2" customFormat="1" ht="11.25">
      <c r="A241" s="33"/>
      <c r="B241" s="34"/>
      <c r="C241" s="33"/>
      <c r="D241" s="148" t="s">
        <v>128</v>
      </c>
      <c r="E241" s="33"/>
      <c r="F241" s="149" t="s">
        <v>342</v>
      </c>
      <c r="G241" s="33"/>
      <c r="H241" s="33"/>
      <c r="I241" s="150"/>
      <c r="J241" s="33"/>
      <c r="K241" s="33"/>
      <c r="L241" s="34"/>
      <c r="M241" s="151"/>
      <c r="N241" s="152"/>
      <c r="O241" s="54"/>
      <c r="P241" s="54"/>
      <c r="Q241" s="54"/>
      <c r="R241" s="54"/>
      <c r="S241" s="54"/>
      <c r="T241" s="55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T241" s="18" t="s">
        <v>128</v>
      </c>
      <c r="AU241" s="18" t="s">
        <v>82</v>
      </c>
    </row>
    <row r="242" spans="2:51" s="13" customFormat="1" ht="11.25">
      <c r="B242" s="153"/>
      <c r="D242" s="154" t="s">
        <v>130</v>
      </c>
      <c r="E242" s="155" t="s">
        <v>3</v>
      </c>
      <c r="F242" s="156" t="s">
        <v>337</v>
      </c>
      <c r="H242" s="155" t="s">
        <v>3</v>
      </c>
      <c r="I242" s="157"/>
      <c r="L242" s="153"/>
      <c r="M242" s="158"/>
      <c r="N242" s="159"/>
      <c r="O242" s="159"/>
      <c r="P242" s="159"/>
      <c r="Q242" s="159"/>
      <c r="R242" s="159"/>
      <c r="S242" s="159"/>
      <c r="T242" s="160"/>
      <c r="AT242" s="155" t="s">
        <v>130</v>
      </c>
      <c r="AU242" s="155" t="s">
        <v>82</v>
      </c>
      <c r="AV242" s="13" t="s">
        <v>80</v>
      </c>
      <c r="AW242" s="13" t="s">
        <v>33</v>
      </c>
      <c r="AX242" s="13" t="s">
        <v>72</v>
      </c>
      <c r="AY242" s="155" t="s">
        <v>119</v>
      </c>
    </row>
    <row r="243" spans="2:51" s="14" customFormat="1" ht="11.25">
      <c r="B243" s="161"/>
      <c r="D243" s="154" t="s">
        <v>130</v>
      </c>
      <c r="E243" s="162" t="s">
        <v>3</v>
      </c>
      <c r="F243" s="163" t="s">
        <v>338</v>
      </c>
      <c r="H243" s="164">
        <v>94.5</v>
      </c>
      <c r="I243" s="165"/>
      <c r="L243" s="161"/>
      <c r="M243" s="166"/>
      <c r="N243" s="167"/>
      <c r="O243" s="167"/>
      <c r="P243" s="167"/>
      <c r="Q243" s="167"/>
      <c r="R243" s="167"/>
      <c r="S243" s="167"/>
      <c r="T243" s="168"/>
      <c r="AT243" s="162" t="s">
        <v>130</v>
      </c>
      <c r="AU243" s="162" t="s">
        <v>82</v>
      </c>
      <c r="AV243" s="14" t="s">
        <v>82</v>
      </c>
      <c r="AW243" s="14" t="s">
        <v>33</v>
      </c>
      <c r="AX243" s="14" t="s">
        <v>80</v>
      </c>
      <c r="AY243" s="162" t="s">
        <v>119</v>
      </c>
    </row>
    <row r="244" spans="1:65" s="2" customFormat="1" ht="24.2" customHeight="1">
      <c r="A244" s="33"/>
      <c r="B244" s="134"/>
      <c r="C244" s="135" t="s">
        <v>343</v>
      </c>
      <c r="D244" s="135" t="s">
        <v>121</v>
      </c>
      <c r="E244" s="136" t="s">
        <v>344</v>
      </c>
      <c r="F244" s="137" t="s">
        <v>345</v>
      </c>
      <c r="G244" s="138" t="s">
        <v>250</v>
      </c>
      <c r="H244" s="139">
        <v>11</v>
      </c>
      <c r="I244" s="140"/>
      <c r="J244" s="141">
        <f>ROUND(I244*H244,2)</f>
        <v>0</v>
      </c>
      <c r="K244" s="137" t="s">
        <v>125</v>
      </c>
      <c r="L244" s="34"/>
      <c r="M244" s="142" t="s">
        <v>3</v>
      </c>
      <c r="N244" s="143" t="s">
        <v>43</v>
      </c>
      <c r="O244" s="54"/>
      <c r="P244" s="144">
        <f>O244*H244</f>
        <v>0</v>
      </c>
      <c r="Q244" s="144">
        <v>1.61679</v>
      </c>
      <c r="R244" s="144">
        <f>Q244*H244</f>
        <v>17.784689999999998</v>
      </c>
      <c r="S244" s="144">
        <v>0</v>
      </c>
      <c r="T244" s="145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46" t="s">
        <v>126</v>
      </c>
      <c r="AT244" s="146" t="s">
        <v>121</v>
      </c>
      <c r="AU244" s="146" t="s">
        <v>82</v>
      </c>
      <c r="AY244" s="18" t="s">
        <v>119</v>
      </c>
      <c r="BE244" s="147">
        <f>IF(N244="základní",J244,0)</f>
        <v>0</v>
      </c>
      <c r="BF244" s="147">
        <f>IF(N244="snížená",J244,0)</f>
        <v>0</v>
      </c>
      <c r="BG244" s="147">
        <f>IF(N244="zákl. přenesená",J244,0)</f>
        <v>0</v>
      </c>
      <c r="BH244" s="147">
        <f>IF(N244="sníž. přenesená",J244,0)</f>
        <v>0</v>
      </c>
      <c r="BI244" s="147">
        <f>IF(N244="nulová",J244,0)</f>
        <v>0</v>
      </c>
      <c r="BJ244" s="18" t="s">
        <v>80</v>
      </c>
      <c r="BK244" s="147">
        <f>ROUND(I244*H244,2)</f>
        <v>0</v>
      </c>
      <c r="BL244" s="18" t="s">
        <v>126</v>
      </c>
      <c r="BM244" s="146" t="s">
        <v>346</v>
      </c>
    </row>
    <row r="245" spans="1:47" s="2" customFormat="1" ht="11.25">
      <c r="A245" s="33"/>
      <c r="B245" s="34"/>
      <c r="C245" s="33"/>
      <c r="D245" s="148" t="s">
        <v>128</v>
      </c>
      <c r="E245" s="33"/>
      <c r="F245" s="149" t="s">
        <v>347</v>
      </c>
      <c r="G245" s="33"/>
      <c r="H245" s="33"/>
      <c r="I245" s="150"/>
      <c r="J245" s="33"/>
      <c r="K245" s="33"/>
      <c r="L245" s="34"/>
      <c r="M245" s="151"/>
      <c r="N245" s="152"/>
      <c r="O245" s="54"/>
      <c r="P245" s="54"/>
      <c r="Q245" s="54"/>
      <c r="R245" s="54"/>
      <c r="S245" s="54"/>
      <c r="T245" s="55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8" t="s">
        <v>128</v>
      </c>
      <c r="AU245" s="18" t="s">
        <v>82</v>
      </c>
    </row>
    <row r="246" spans="2:51" s="14" customFormat="1" ht="11.25">
      <c r="B246" s="161"/>
      <c r="D246" s="154" t="s">
        <v>130</v>
      </c>
      <c r="E246" s="162" t="s">
        <v>3</v>
      </c>
      <c r="F246" s="163" t="s">
        <v>197</v>
      </c>
      <c r="H246" s="164">
        <v>11</v>
      </c>
      <c r="I246" s="165"/>
      <c r="L246" s="161"/>
      <c r="M246" s="166"/>
      <c r="N246" s="167"/>
      <c r="O246" s="167"/>
      <c r="P246" s="167"/>
      <c r="Q246" s="167"/>
      <c r="R246" s="167"/>
      <c r="S246" s="167"/>
      <c r="T246" s="168"/>
      <c r="AT246" s="162" t="s">
        <v>130</v>
      </c>
      <c r="AU246" s="162" t="s">
        <v>82</v>
      </c>
      <c r="AV246" s="14" t="s">
        <v>82</v>
      </c>
      <c r="AW246" s="14" t="s">
        <v>33</v>
      </c>
      <c r="AX246" s="14" t="s">
        <v>72</v>
      </c>
      <c r="AY246" s="162" t="s">
        <v>119</v>
      </c>
    </row>
    <row r="247" spans="2:51" s="15" customFormat="1" ht="11.25">
      <c r="B247" s="169"/>
      <c r="D247" s="154" t="s">
        <v>130</v>
      </c>
      <c r="E247" s="170" t="s">
        <v>3</v>
      </c>
      <c r="F247" s="171" t="s">
        <v>133</v>
      </c>
      <c r="H247" s="172">
        <v>11</v>
      </c>
      <c r="I247" s="173"/>
      <c r="L247" s="169"/>
      <c r="M247" s="174"/>
      <c r="N247" s="175"/>
      <c r="O247" s="175"/>
      <c r="P247" s="175"/>
      <c r="Q247" s="175"/>
      <c r="R247" s="175"/>
      <c r="S247" s="175"/>
      <c r="T247" s="176"/>
      <c r="AT247" s="170" t="s">
        <v>130</v>
      </c>
      <c r="AU247" s="170" t="s">
        <v>82</v>
      </c>
      <c r="AV247" s="15" t="s">
        <v>126</v>
      </c>
      <c r="AW247" s="15" t="s">
        <v>33</v>
      </c>
      <c r="AX247" s="15" t="s">
        <v>80</v>
      </c>
      <c r="AY247" s="170" t="s">
        <v>119</v>
      </c>
    </row>
    <row r="248" spans="1:65" s="2" customFormat="1" ht="21.75" customHeight="1">
      <c r="A248" s="33"/>
      <c r="B248" s="134"/>
      <c r="C248" s="135" t="s">
        <v>348</v>
      </c>
      <c r="D248" s="135" t="s">
        <v>121</v>
      </c>
      <c r="E248" s="136" t="s">
        <v>349</v>
      </c>
      <c r="F248" s="137" t="s">
        <v>350</v>
      </c>
      <c r="G248" s="138" t="s">
        <v>124</v>
      </c>
      <c r="H248" s="139">
        <v>2057</v>
      </c>
      <c r="I248" s="140"/>
      <c r="J248" s="141">
        <f>ROUND(I248*H248,2)</f>
        <v>0</v>
      </c>
      <c r="K248" s="137" t="s">
        <v>125</v>
      </c>
      <c r="L248" s="34"/>
      <c r="M248" s="142" t="s">
        <v>3</v>
      </c>
      <c r="N248" s="143" t="s">
        <v>43</v>
      </c>
      <c r="O248" s="54"/>
      <c r="P248" s="144">
        <f>O248*H248</f>
        <v>0</v>
      </c>
      <c r="Q248" s="144">
        <v>0</v>
      </c>
      <c r="R248" s="144">
        <f>Q248*H248</f>
        <v>0</v>
      </c>
      <c r="S248" s="144">
        <v>0.01</v>
      </c>
      <c r="T248" s="145">
        <f>S248*H248</f>
        <v>20.57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46" t="s">
        <v>126</v>
      </c>
      <c r="AT248" s="146" t="s">
        <v>121</v>
      </c>
      <c r="AU248" s="146" t="s">
        <v>82</v>
      </c>
      <c r="AY248" s="18" t="s">
        <v>119</v>
      </c>
      <c r="BE248" s="147">
        <f>IF(N248="základní",J248,0)</f>
        <v>0</v>
      </c>
      <c r="BF248" s="147">
        <f>IF(N248="snížená",J248,0)</f>
        <v>0</v>
      </c>
      <c r="BG248" s="147">
        <f>IF(N248="zákl. přenesená",J248,0)</f>
        <v>0</v>
      </c>
      <c r="BH248" s="147">
        <f>IF(N248="sníž. přenesená",J248,0)</f>
        <v>0</v>
      </c>
      <c r="BI248" s="147">
        <f>IF(N248="nulová",J248,0)</f>
        <v>0</v>
      </c>
      <c r="BJ248" s="18" t="s">
        <v>80</v>
      </c>
      <c r="BK248" s="147">
        <f>ROUND(I248*H248,2)</f>
        <v>0</v>
      </c>
      <c r="BL248" s="18" t="s">
        <v>126</v>
      </c>
      <c r="BM248" s="146" t="s">
        <v>351</v>
      </c>
    </row>
    <row r="249" spans="1:47" s="2" customFormat="1" ht="11.25">
      <c r="A249" s="33"/>
      <c r="B249" s="34"/>
      <c r="C249" s="33"/>
      <c r="D249" s="148" t="s">
        <v>128</v>
      </c>
      <c r="E249" s="33"/>
      <c r="F249" s="149" t="s">
        <v>352</v>
      </c>
      <c r="G249" s="33"/>
      <c r="H249" s="33"/>
      <c r="I249" s="150"/>
      <c r="J249" s="33"/>
      <c r="K249" s="33"/>
      <c r="L249" s="34"/>
      <c r="M249" s="151"/>
      <c r="N249" s="152"/>
      <c r="O249" s="54"/>
      <c r="P249" s="54"/>
      <c r="Q249" s="54"/>
      <c r="R249" s="54"/>
      <c r="S249" s="54"/>
      <c r="T249" s="55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8" t="s">
        <v>128</v>
      </c>
      <c r="AU249" s="18" t="s">
        <v>82</v>
      </c>
    </row>
    <row r="250" spans="2:51" s="13" customFormat="1" ht="11.25">
      <c r="B250" s="153"/>
      <c r="D250" s="154" t="s">
        <v>130</v>
      </c>
      <c r="E250" s="155" t="s">
        <v>3</v>
      </c>
      <c r="F250" s="156" t="s">
        <v>153</v>
      </c>
      <c r="H250" s="155" t="s">
        <v>3</v>
      </c>
      <c r="I250" s="157"/>
      <c r="L250" s="153"/>
      <c r="M250" s="158"/>
      <c r="N250" s="159"/>
      <c r="O250" s="159"/>
      <c r="P250" s="159"/>
      <c r="Q250" s="159"/>
      <c r="R250" s="159"/>
      <c r="S250" s="159"/>
      <c r="T250" s="160"/>
      <c r="AT250" s="155" t="s">
        <v>130</v>
      </c>
      <c r="AU250" s="155" t="s">
        <v>82</v>
      </c>
      <c r="AV250" s="13" t="s">
        <v>80</v>
      </c>
      <c r="AW250" s="13" t="s">
        <v>33</v>
      </c>
      <c r="AX250" s="13" t="s">
        <v>72</v>
      </c>
      <c r="AY250" s="155" t="s">
        <v>119</v>
      </c>
    </row>
    <row r="251" spans="2:51" s="14" customFormat="1" ht="11.25">
      <c r="B251" s="161"/>
      <c r="D251" s="154" t="s">
        <v>130</v>
      </c>
      <c r="E251" s="162" t="s">
        <v>3</v>
      </c>
      <c r="F251" s="163" t="s">
        <v>154</v>
      </c>
      <c r="H251" s="164">
        <v>2057</v>
      </c>
      <c r="I251" s="165"/>
      <c r="L251" s="161"/>
      <c r="M251" s="166"/>
      <c r="N251" s="167"/>
      <c r="O251" s="167"/>
      <c r="P251" s="167"/>
      <c r="Q251" s="167"/>
      <c r="R251" s="167"/>
      <c r="S251" s="167"/>
      <c r="T251" s="168"/>
      <c r="AT251" s="162" t="s">
        <v>130</v>
      </c>
      <c r="AU251" s="162" t="s">
        <v>82</v>
      </c>
      <c r="AV251" s="14" t="s">
        <v>82</v>
      </c>
      <c r="AW251" s="14" t="s">
        <v>33</v>
      </c>
      <c r="AX251" s="14" t="s">
        <v>72</v>
      </c>
      <c r="AY251" s="162" t="s">
        <v>119</v>
      </c>
    </row>
    <row r="252" spans="2:51" s="15" customFormat="1" ht="11.25">
      <c r="B252" s="169"/>
      <c r="D252" s="154" t="s">
        <v>130</v>
      </c>
      <c r="E252" s="170" t="s">
        <v>3</v>
      </c>
      <c r="F252" s="171" t="s">
        <v>133</v>
      </c>
      <c r="H252" s="172">
        <v>2057</v>
      </c>
      <c r="I252" s="173"/>
      <c r="L252" s="169"/>
      <c r="M252" s="174"/>
      <c r="N252" s="175"/>
      <c r="O252" s="175"/>
      <c r="P252" s="175"/>
      <c r="Q252" s="175"/>
      <c r="R252" s="175"/>
      <c r="S252" s="175"/>
      <c r="T252" s="176"/>
      <c r="AT252" s="170" t="s">
        <v>130</v>
      </c>
      <c r="AU252" s="170" t="s">
        <v>82</v>
      </c>
      <c r="AV252" s="15" t="s">
        <v>126</v>
      </c>
      <c r="AW252" s="15" t="s">
        <v>33</v>
      </c>
      <c r="AX252" s="15" t="s">
        <v>80</v>
      </c>
      <c r="AY252" s="170" t="s">
        <v>119</v>
      </c>
    </row>
    <row r="253" spans="1:65" s="2" customFormat="1" ht="37.9" customHeight="1">
      <c r="A253" s="33"/>
      <c r="B253" s="134"/>
      <c r="C253" s="135" t="s">
        <v>353</v>
      </c>
      <c r="D253" s="135" t="s">
        <v>121</v>
      </c>
      <c r="E253" s="136" t="s">
        <v>354</v>
      </c>
      <c r="F253" s="137" t="s">
        <v>355</v>
      </c>
      <c r="G253" s="138" t="s">
        <v>158</v>
      </c>
      <c r="H253" s="139">
        <v>390</v>
      </c>
      <c r="I253" s="140"/>
      <c r="J253" s="141">
        <f>ROUND(I253*H253,2)</f>
        <v>0</v>
      </c>
      <c r="K253" s="137" t="s">
        <v>125</v>
      </c>
      <c r="L253" s="34"/>
      <c r="M253" s="142" t="s">
        <v>3</v>
      </c>
      <c r="N253" s="143" t="s">
        <v>43</v>
      </c>
      <c r="O253" s="54"/>
      <c r="P253" s="144">
        <f>O253*H253</f>
        <v>0</v>
      </c>
      <c r="Q253" s="144">
        <v>0</v>
      </c>
      <c r="R253" s="144">
        <f>Q253*H253</f>
        <v>0</v>
      </c>
      <c r="S253" s="144">
        <v>0</v>
      </c>
      <c r="T253" s="145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46" t="s">
        <v>126</v>
      </c>
      <c r="AT253" s="146" t="s">
        <v>121</v>
      </c>
      <c r="AU253" s="146" t="s">
        <v>82</v>
      </c>
      <c r="AY253" s="18" t="s">
        <v>119</v>
      </c>
      <c r="BE253" s="147">
        <f>IF(N253="základní",J253,0)</f>
        <v>0</v>
      </c>
      <c r="BF253" s="147">
        <f>IF(N253="snížená",J253,0)</f>
        <v>0</v>
      </c>
      <c r="BG253" s="147">
        <f>IF(N253="zákl. přenesená",J253,0)</f>
        <v>0</v>
      </c>
      <c r="BH253" s="147">
        <f>IF(N253="sníž. přenesená",J253,0)</f>
        <v>0</v>
      </c>
      <c r="BI253" s="147">
        <f>IF(N253="nulová",J253,0)</f>
        <v>0</v>
      </c>
      <c r="BJ253" s="18" t="s">
        <v>80</v>
      </c>
      <c r="BK253" s="147">
        <f>ROUND(I253*H253,2)</f>
        <v>0</v>
      </c>
      <c r="BL253" s="18" t="s">
        <v>126</v>
      </c>
      <c r="BM253" s="146" t="s">
        <v>356</v>
      </c>
    </row>
    <row r="254" spans="1:47" s="2" customFormat="1" ht="11.25">
      <c r="A254" s="33"/>
      <c r="B254" s="34"/>
      <c r="C254" s="33"/>
      <c r="D254" s="148" t="s">
        <v>128</v>
      </c>
      <c r="E254" s="33"/>
      <c r="F254" s="149" t="s">
        <v>357</v>
      </c>
      <c r="G254" s="33"/>
      <c r="H254" s="33"/>
      <c r="I254" s="150"/>
      <c r="J254" s="33"/>
      <c r="K254" s="33"/>
      <c r="L254" s="34"/>
      <c r="M254" s="151"/>
      <c r="N254" s="152"/>
      <c r="O254" s="54"/>
      <c r="P254" s="54"/>
      <c r="Q254" s="54"/>
      <c r="R254" s="54"/>
      <c r="S254" s="54"/>
      <c r="T254" s="55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T254" s="18" t="s">
        <v>128</v>
      </c>
      <c r="AU254" s="18" t="s">
        <v>82</v>
      </c>
    </row>
    <row r="255" spans="2:51" s="14" customFormat="1" ht="11.25">
      <c r="B255" s="161"/>
      <c r="D255" s="154" t="s">
        <v>130</v>
      </c>
      <c r="E255" s="162" t="s">
        <v>3</v>
      </c>
      <c r="F255" s="163" t="s">
        <v>358</v>
      </c>
      <c r="H255" s="164">
        <v>390</v>
      </c>
      <c r="I255" s="165"/>
      <c r="L255" s="161"/>
      <c r="M255" s="166"/>
      <c r="N255" s="167"/>
      <c r="O255" s="167"/>
      <c r="P255" s="167"/>
      <c r="Q255" s="167"/>
      <c r="R255" s="167"/>
      <c r="S255" s="167"/>
      <c r="T255" s="168"/>
      <c r="AT255" s="162" t="s">
        <v>130</v>
      </c>
      <c r="AU255" s="162" t="s">
        <v>82</v>
      </c>
      <c r="AV255" s="14" t="s">
        <v>82</v>
      </c>
      <c r="AW255" s="14" t="s">
        <v>33</v>
      </c>
      <c r="AX255" s="14" t="s">
        <v>80</v>
      </c>
      <c r="AY255" s="162" t="s">
        <v>119</v>
      </c>
    </row>
    <row r="256" spans="2:63" s="12" customFormat="1" ht="22.9" customHeight="1">
      <c r="B256" s="121"/>
      <c r="D256" s="122" t="s">
        <v>71</v>
      </c>
      <c r="E256" s="132" t="s">
        <v>359</v>
      </c>
      <c r="F256" s="132" t="s">
        <v>360</v>
      </c>
      <c r="I256" s="124"/>
      <c r="J256" s="133">
        <f>BK256</f>
        <v>20859.33</v>
      </c>
      <c r="L256" s="121"/>
      <c r="M256" s="126"/>
      <c r="N256" s="127"/>
      <c r="O256" s="127"/>
      <c r="P256" s="128">
        <f>SUM(P257:P270)</f>
        <v>0</v>
      </c>
      <c r="Q256" s="127"/>
      <c r="R256" s="128">
        <f>SUM(R257:R270)</f>
        <v>0</v>
      </c>
      <c r="S256" s="127"/>
      <c r="T256" s="129">
        <f>SUM(T257:T270)</f>
        <v>0</v>
      </c>
      <c r="AR256" s="122" t="s">
        <v>80</v>
      </c>
      <c r="AT256" s="130" t="s">
        <v>71</v>
      </c>
      <c r="AU256" s="130" t="s">
        <v>80</v>
      </c>
      <c r="AY256" s="122" t="s">
        <v>119</v>
      </c>
      <c r="BK256" s="131">
        <f>SUM(BK257:BK270)</f>
        <v>20859.33</v>
      </c>
    </row>
    <row r="257" spans="1:65" s="2" customFormat="1" ht="24.2" customHeight="1">
      <c r="A257" s="33"/>
      <c r="B257" s="134"/>
      <c r="C257" s="135" t="s">
        <v>361</v>
      </c>
      <c r="D257" s="135" t="s">
        <v>121</v>
      </c>
      <c r="E257" s="136" t="s">
        <v>362</v>
      </c>
      <c r="F257" s="137" t="s">
        <v>363</v>
      </c>
      <c r="G257" s="138" t="s">
        <v>180</v>
      </c>
      <c r="H257" s="139">
        <v>148.465</v>
      </c>
      <c r="I257" s="140">
        <v>140.5</v>
      </c>
      <c r="J257" s="141">
        <f>ROUND(I257*H257,2)</f>
        <v>20859.33</v>
      </c>
      <c r="K257" s="137" t="s">
        <v>125</v>
      </c>
      <c r="L257" s="34"/>
      <c r="M257" s="142" t="s">
        <v>3</v>
      </c>
      <c r="N257" s="143" t="s">
        <v>43</v>
      </c>
      <c r="O257" s="54"/>
      <c r="P257" s="144">
        <f>O257*H257</f>
        <v>0</v>
      </c>
      <c r="Q257" s="144">
        <v>0</v>
      </c>
      <c r="R257" s="144">
        <f>Q257*H257</f>
        <v>0</v>
      </c>
      <c r="S257" s="144">
        <v>0</v>
      </c>
      <c r="T257" s="145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46" t="s">
        <v>126</v>
      </c>
      <c r="AT257" s="146" t="s">
        <v>121</v>
      </c>
      <c r="AU257" s="146" t="s">
        <v>82</v>
      </c>
      <c r="AY257" s="18" t="s">
        <v>119</v>
      </c>
      <c r="BE257" s="147">
        <f>IF(N257="základní",J257,0)</f>
        <v>20859.33</v>
      </c>
      <c r="BF257" s="147">
        <f>IF(N257="snížená",J257,0)</f>
        <v>0</v>
      </c>
      <c r="BG257" s="147">
        <f>IF(N257="zákl. přenesená",J257,0)</f>
        <v>0</v>
      </c>
      <c r="BH257" s="147">
        <f>IF(N257="sníž. přenesená",J257,0)</f>
        <v>0</v>
      </c>
      <c r="BI257" s="147">
        <f>IF(N257="nulová",J257,0)</f>
        <v>0</v>
      </c>
      <c r="BJ257" s="18" t="s">
        <v>80</v>
      </c>
      <c r="BK257" s="147">
        <f>ROUND(I257*H257,2)</f>
        <v>20859.33</v>
      </c>
      <c r="BL257" s="18" t="s">
        <v>126</v>
      </c>
      <c r="BM257" s="146" t="s">
        <v>364</v>
      </c>
    </row>
    <row r="258" spans="1:47" s="2" customFormat="1" ht="11.25">
      <c r="A258" s="33"/>
      <c r="B258" s="34"/>
      <c r="C258" s="33"/>
      <c r="D258" s="148" t="s">
        <v>128</v>
      </c>
      <c r="E258" s="33"/>
      <c r="F258" s="149" t="s">
        <v>365</v>
      </c>
      <c r="G258" s="33"/>
      <c r="H258" s="33"/>
      <c r="I258" s="150"/>
      <c r="J258" s="33"/>
      <c r="K258" s="33"/>
      <c r="L258" s="34"/>
      <c r="M258" s="151"/>
      <c r="N258" s="152"/>
      <c r="O258" s="54"/>
      <c r="P258" s="54"/>
      <c r="Q258" s="54"/>
      <c r="R258" s="54"/>
      <c r="S258" s="54"/>
      <c r="T258" s="55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T258" s="18" t="s">
        <v>128</v>
      </c>
      <c r="AU258" s="18" t="s">
        <v>82</v>
      </c>
    </row>
    <row r="259" spans="2:51" s="13" customFormat="1" ht="11.25">
      <c r="B259" s="153"/>
      <c r="D259" s="154" t="s">
        <v>130</v>
      </c>
      <c r="E259" s="155" t="s">
        <v>3</v>
      </c>
      <c r="F259" s="156" t="s">
        <v>366</v>
      </c>
      <c r="H259" s="155" t="s">
        <v>3</v>
      </c>
      <c r="I259" s="157"/>
      <c r="L259" s="153"/>
      <c r="M259" s="158"/>
      <c r="N259" s="159"/>
      <c r="O259" s="159"/>
      <c r="P259" s="159"/>
      <c r="Q259" s="159"/>
      <c r="R259" s="159"/>
      <c r="S259" s="159"/>
      <c r="T259" s="160"/>
      <c r="AT259" s="155" t="s">
        <v>130</v>
      </c>
      <c r="AU259" s="155" t="s">
        <v>82</v>
      </c>
      <c r="AV259" s="13" t="s">
        <v>80</v>
      </c>
      <c r="AW259" s="13" t="s">
        <v>33</v>
      </c>
      <c r="AX259" s="13" t="s">
        <v>72</v>
      </c>
      <c r="AY259" s="155" t="s">
        <v>119</v>
      </c>
    </row>
    <row r="260" spans="2:51" s="13" customFormat="1" ht="11.25">
      <c r="B260" s="153"/>
      <c r="D260" s="154" t="s">
        <v>130</v>
      </c>
      <c r="E260" s="155" t="s">
        <v>3</v>
      </c>
      <c r="F260" s="156" t="s">
        <v>367</v>
      </c>
      <c r="H260" s="155" t="s">
        <v>3</v>
      </c>
      <c r="I260" s="157"/>
      <c r="L260" s="153"/>
      <c r="M260" s="158"/>
      <c r="N260" s="159"/>
      <c r="O260" s="159"/>
      <c r="P260" s="159"/>
      <c r="Q260" s="159"/>
      <c r="R260" s="159"/>
      <c r="S260" s="159"/>
      <c r="T260" s="160"/>
      <c r="AT260" s="155" t="s">
        <v>130</v>
      </c>
      <c r="AU260" s="155" t="s">
        <v>82</v>
      </c>
      <c r="AV260" s="13" t="s">
        <v>80</v>
      </c>
      <c r="AW260" s="13" t="s">
        <v>33</v>
      </c>
      <c r="AX260" s="13" t="s">
        <v>72</v>
      </c>
      <c r="AY260" s="155" t="s">
        <v>119</v>
      </c>
    </row>
    <row r="261" spans="2:51" s="14" customFormat="1" ht="11.25">
      <c r="B261" s="161"/>
      <c r="D261" s="154" t="s">
        <v>130</v>
      </c>
      <c r="E261" s="162" t="s">
        <v>3</v>
      </c>
      <c r="F261" s="163" t="s">
        <v>368</v>
      </c>
      <c r="H261" s="164">
        <v>76.59</v>
      </c>
      <c r="I261" s="165"/>
      <c r="L261" s="161"/>
      <c r="M261" s="166"/>
      <c r="N261" s="167"/>
      <c r="O261" s="167"/>
      <c r="P261" s="167"/>
      <c r="Q261" s="167"/>
      <c r="R261" s="167"/>
      <c r="S261" s="167"/>
      <c r="T261" s="168"/>
      <c r="AT261" s="162" t="s">
        <v>130</v>
      </c>
      <c r="AU261" s="162" t="s">
        <v>82</v>
      </c>
      <c r="AV261" s="14" t="s">
        <v>82</v>
      </c>
      <c r="AW261" s="14" t="s">
        <v>33</v>
      </c>
      <c r="AX261" s="14" t="s">
        <v>72</v>
      </c>
      <c r="AY261" s="162" t="s">
        <v>119</v>
      </c>
    </row>
    <row r="262" spans="2:51" s="14" customFormat="1" ht="11.25">
      <c r="B262" s="161"/>
      <c r="D262" s="154" t="s">
        <v>130</v>
      </c>
      <c r="E262" s="162" t="s">
        <v>3</v>
      </c>
      <c r="F262" s="163" t="s">
        <v>369</v>
      </c>
      <c r="H262" s="164">
        <v>71.875</v>
      </c>
      <c r="I262" s="165"/>
      <c r="L262" s="161"/>
      <c r="M262" s="166"/>
      <c r="N262" s="167"/>
      <c r="O262" s="167"/>
      <c r="P262" s="167"/>
      <c r="Q262" s="167"/>
      <c r="R262" s="167"/>
      <c r="S262" s="167"/>
      <c r="T262" s="168"/>
      <c r="AT262" s="162" t="s">
        <v>130</v>
      </c>
      <c r="AU262" s="162" t="s">
        <v>82</v>
      </c>
      <c r="AV262" s="14" t="s">
        <v>82</v>
      </c>
      <c r="AW262" s="14" t="s">
        <v>33</v>
      </c>
      <c r="AX262" s="14" t="s">
        <v>72</v>
      </c>
      <c r="AY262" s="162" t="s">
        <v>119</v>
      </c>
    </row>
    <row r="263" spans="2:51" s="15" customFormat="1" ht="11.25">
      <c r="B263" s="169"/>
      <c r="D263" s="154" t="s">
        <v>130</v>
      </c>
      <c r="E263" s="170" t="s">
        <v>3</v>
      </c>
      <c r="F263" s="171" t="s">
        <v>133</v>
      </c>
      <c r="H263" s="172">
        <v>148.465</v>
      </c>
      <c r="I263" s="173"/>
      <c r="L263" s="169"/>
      <c r="M263" s="174"/>
      <c r="N263" s="175"/>
      <c r="O263" s="175"/>
      <c r="P263" s="175"/>
      <c r="Q263" s="175"/>
      <c r="R263" s="175"/>
      <c r="S263" s="175"/>
      <c r="T263" s="176"/>
      <c r="AT263" s="170" t="s">
        <v>130</v>
      </c>
      <c r="AU263" s="170" t="s">
        <v>82</v>
      </c>
      <c r="AV263" s="15" t="s">
        <v>126</v>
      </c>
      <c r="AW263" s="15" t="s">
        <v>33</v>
      </c>
      <c r="AX263" s="15" t="s">
        <v>80</v>
      </c>
      <c r="AY263" s="170" t="s">
        <v>119</v>
      </c>
    </row>
    <row r="264" spans="1:65" s="2" customFormat="1" ht="24.2" customHeight="1">
      <c r="A264" s="33"/>
      <c r="B264" s="134"/>
      <c r="C264" s="135" t="s">
        <v>370</v>
      </c>
      <c r="D264" s="135" t="s">
        <v>121</v>
      </c>
      <c r="E264" s="136" t="s">
        <v>371</v>
      </c>
      <c r="F264" s="137" t="s">
        <v>372</v>
      </c>
      <c r="G264" s="138" t="s">
        <v>180</v>
      </c>
      <c r="H264" s="139">
        <v>1380.392</v>
      </c>
      <c r="I264" s="140"/>
      <c r="J264" s="141">
        <f>ROUND(I264*H264,2)</f>
        <v>0</v>
      </c>
      <c r="K264" s="137" t="s">
        <v>125</v>
      </c>
      <c r="L264" s="34"/>
      <c r="M264" s="142" t="s">
        <v>3</v>
      </c>
      <c r="N264" s="143" t="s">
        <v>43</v>
      </c>
      <c r="O264" s="54"/>
      <c r="P264" s="144">
        <f>O264*H264</f>
        <v>0</v>
      </c>
      <c r="Q264" s="144">
        <v>0</v>
      </c>
      <c r="R264" s="144">
        <f>Q264*H264</f>
        <v>0</v>
      </c>
      <c r="S264" s="144">
        <v>0</v>
      </c>
      <c r="T264" s="145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46" t="s">
        <v>126</v>
      </c>
      <c r="AT264" s="146" t="s">
        <v>121</v>
      </c>
      <c r="AU264" s="146" t="s">
        <v>82</v>
      </c>
      <c r="AY264" s="18" t="s">
        <v>119</v>
      </c>
      <c r="BE264" s="147">
        <f>IF(N264="základní",J264,0)</f>
        <v>0</v>
      </c>
      <c r="BF264" s="147">
        <f>IF(N264="snížená",J264,0)</f>
        <v>0</v>
      </c>
      <c r="BG264" s="147">
        <f>IF(N264="zákl. přenesená",J264,0)</f>
        <v>0</v>
      </c>
      <c r="BH264" s="147">
        <f>IF(N264="sníž. přenesená",J264,0)</f>
        <v>0</v>
      </c>
      <c r="BI264" s="147">
        <f>IF(N264="nulová",J264,0)</f>
        <v>0</v>
      </c>
      <c r="BJ264" s="18" t="s">
        <v>80</v>
      </c>
      <c r="BK264" s="147">
        <f>ROUND(I264*H264,2)</f>
        <v>0</v>
      </c>
      <c r="BL264" s="18" t="s">
        <v>126</v>
      </c>
      <c r="BM264" s="146" t="s">
        <v>373</v>
      </c>
    </row>
    <row r="265" spans="1:47" s="2" customFormat="1" ht="11.25">
      <c r="A265" s="33"/>
      <c r="B265" s="34"/>
      <c r="C265" s="33"/>
      <c r="D265" s="148" t="s">
        <v>128</v>
      </c>
      <c r="E265" s="33"/>
      <c r="F265" s="149" t="s">
        <v>374</v>
      </c>
      <c r="G265" s="33"/>
      <c r="H265" s="33"/>
      <c r="I265" s="150"/>
      <c r="J265" s="33"/>
      <c r="K265" s="33"/>
      <c r="L265" s="34"/>
      <c r="M265" s="151"/>
      <c r="N265" s="152"/>
      <c r="O265" s="54"/>
      <c r="P265" s="54"/>
      <c r="Q265" s="54"/>
      <c r="R265" s="54"/>
      <c r="S265" s="54"/>
      <c r="T265" s="55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8" t="s">
        <v>128</v>
      </c>
      <c r="AU265" s="18" t="s">
        <v>82</v>
      </c>
    </row>
    <row r="266" spans="2:51" s="14" customFormat="1" ht="11.25">
      <c r="B266" s="161"/>
      <c r="D266" s="154" t="s">
        <v>130</v>
      </c>
      <c r="E266" s="162" t="s">
        <v>3</v>
      </c>
      <c r="F266" s="163" t="s">
        <v>375</v>
      </c>
      <c r="H266" s="164">
        <v>1380.392</v>
      </c>
      <c r="I266" s="165"/>
      <c r="L266" s="161"/>
      <c r="M266" s="166"/>
      <c r="N266" s="167"/>
      <c r="O266" s="167"/>
      <c r="P266" s="167"/>
      <c r="Q266" s="167"/>
      <c r="R266" s="167"/>
      <c r="S266" s="167"/>
      <c r="T266" s="168"/>
      <c r="AT266" s="162" t="s">
        <v>130</v>
      </c>
      <c r="AU266" s="162" t="s">
        <v>82</v>
      </c>
      <c r="AV266" s="14" t="s">
        <v>82</v>
      </c>
      <c r="AW266" s="14" t="s">
        <v>33</v>
      </c>
      <c r="AX266" s="14" t="s">
        <v>80</v>
      </c>
      <c r="AY266" s="162" t="s">
        <v>119</v>
      </c>
    </row>
    <row r="267" spans="1:65" s="2" customFormat="1" ht="24.2" customHeight="1">
      <c r="A267" s="33"/>
      <c r="B267" s="134"/>
      <c r="C267" s="135" t="s">
        <v>376</v>
      </c>
      <c r="D267" s="135" t="s">
        <v>121</v>
      </c>
      <c r="E267" s="136" t="s">
        <v>377</v>
      </c>
      <c r="F267" s="137" t="s">
        <v>378</v>
      </c>
      <c r="G267" s="138" t="s">
        <v>180</v>
      </c>
      <c r="H267" s="139">
        <v>9662.744</v>
      </c>
      <c r="I267" s="140"/>
      <c r="J267" s="141">
        <f>ROUND(I267*H267,2)</f>
        <v>0</v>
      </c>
      <c r="K267" s="137" t="s">
        <v>125</v>
      </c>
      <c r="L267" s="34"/>
      <c r="M267" s="142" t="s">
        <v>3</v>
      </c>
      <c r="N267" s="143" t="s">
        <v>43</v>
      </c>
      <c r="O267" s="54"/>
      <c r="P267" s="144">
        <f>O267*H267</f>
        <v>0</v>
      </c>
      <c r="Q267" s="144">
        <v>0</v>
      </c>
      <c r="R267" s="144">
        <f>Q267*H267</f>
        <v>0</v>
      </c>
      <c r="S267" s="144">
        <v>0</v>
      </c>
      <c r="T267" s="145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46" t="s">
        <v>126</v>
      </c>
      <c r="AT267" s="146" t="s">
        <v>121</v>
      </c>
      <c r="AU267" s="146" t="s">
        <v>82</v>
      </c>
      <c r="AY267" s="18" t="s">
        <v>119</v>
      </c>
      <c r="BE267" s="147">
        <f>IF(N267="základní",J267,0)</f>
        <v>0</v>
      </c>
      <c r="BF267" s="147">
        <f>IF(N267="snížená",J267,0)</f>
        <v>0</v>
      </c>
      <c r="BG267" s="147">
        <f>IF(N267="zákl. přenesená",J267,0)</f>
        <v>0</v>
      </c>
      <c r="BH267" s="147">
        <f>IF(N267="sníž. přenesená",J267,0)</f>
        <v>0</v>
      </c>
      <c r="BI267" s="147">
        <f>IF(N267="nulová",J267,0)</f>
        <v>0</v>
      </c>
      <c r="BJ267" s="18" t="s">
        <v>80</v>
      </c>
      <c r="BK267" s="147">
        <f>ROUND(I267*H267,2)</f>
        <v>0</v>
      </c>
      <c r="BL267" s="18" t="s">
        <v>126</v>
      </c>
      <c r="BM267" s="146" t="s">
        <v>379</v>
      </c>
    </row>
    <row r="268" spans="1:47" s="2" customFormat="1" ht="11.25">
      <c r="A268" s="33"/>
      <c r="B268" s="34"/>
      <c r="C268" s="33"/>
      <c r="D268" s="148" t="s">
        <v>128</v>
      </c>
      <c r="E268" s="33"/>
      <c r="F268" s="149" t="s">
        <v>380</v>
      </c>
      <c r="G268" s="33"/>
      <c r="H268" s="33"/>
      <c r="I268" s="150"/>
      <c r="J268" s="33"/>
      <c r="K268" s="33"/>
      <c r="L268" s="34"/>
      <c r="M268" s="151"/>
      <c r="N268" s="152"/>
      <c r="O268" s="54"/>
      <c r="P268" s="54"/>
      <c r="Q268" s="54"/>
      <c r="R268" s="54"/>
      <c r="S268" s="54"/>
      <c r="T268" s="55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T268" s="18" t="s">
        <v>128</v>
      </c>
      <c r="AU268" s="18" t="s">
        <v>82</v>
      </c>
    </row>
    <row r="269" spans="2:51" s="13" customFormat="1" ht="11.25">
      <c r="B269" s="153"/>
      <c r="D269" s="154" t="s">
        <v>130</v>
      </c>
      <c r="E269" s="155" t="s">
        <v>3</v>
      </c>
      <c r="F269" s="156" t="s">
        <v>381</v>
      </c>
      <c r="H269" s="155" t="s">
        <v>3</v>
      </c>
      <c r="I269" s="157"/>
      <c r="L269" s="153"/>
      <c r="M269" s="158"/>
      <c r="N269" s="159"/>
      <c r="O269" s="159"/>
      <c r="P269" s="159"/>
      <c r="Q269" s="159"/>
      <c r="R269" s="159"/>
      <c r="S269" s="159"/>
      <c r="T269" s="160"/>
      <c r="AT269" s="155" t="s">
        <v>130</v>
      </c>
      <c r="AU269" s="155" t="s">
        <v>82</v>
      </c>
      <c r="AV269" s="13" t="s">
        <v>80</v>
      </c>
      <c r="AW269" s="13" t="s">
        <v>33</v>
      </c>
      <c r="AX269" s="13" t="s">
        <v>72</v>
      </c>
      <c r="AY269" s="155" t="s">
        <v>119</v>
      </c>
    </row>
    <row r="270" spans="2:51" s="14" customFormat="1" ht="11.25">
      <c r="B270" s="161"/>
      <c r="D270" s="154" t="s">
        <v>130</v>
      </c>
      <c r="E270" s="162" t="s">
        <v>3</v>
      </c>
      <c r="F270" s="163" t="s">
        <v>382</v>
      </c>
      <c r="H270" s="164">
        <v>9662.744</v>
      </c>
      <c r="I270" s="165"/>
      <c r="L270" s="161"/>
      <c r="M270" s="166"/>
      <c r="N270" s="167"/>
      <c r="O270" s="167"/>
      <c r="P270" s="167"/>
      <c r="Q270" s="167"/>
      <c r="R270" s="167"/>
      <c r="S270" s="167"/>
      <c r="T270" s="168"/>
      <c r="AT270" s="162" t="s">
        <v>130</v>
      </c>
      <c r="AU270" s="162" t="s">
        <v>82</v>
      </c>
      <c r="AV270" s="14" t="s">
        <v>82</v>
      </c>
      <c r="AW270" s="14" t="s">
        <v>33</v>
      </c>
      <c r="AX270" s="14" t="s">
        <v>80</v>
      </c>
      <c r="AY270" s="162" t="s">
        <v>119</v>
      </c>
    </row>
    <row r="271" spans="2:63" s="12" customFormat="1" ht="22.9" customHeight="1">
      <c r="B271" s="121"/>
      <c r="D271" s="122" t="s">
        <v>71</v>
      </c>
      <c r="E271" s="132" t="s">
        <v>383</v>
      </c>
      <c r="F271" s="132" t="s">
        <v>384</v>
      </c>
      <c r="I271" s="124"/>
      <c r="J271" s="133">
        <f>BK271</f>
        <v>0</v>
      </c>
      <c r="L271" s="121"/>
      <c r="M271" s="126"/>
      <c r="N271" s="127"/>
      <c r="O271" s="127"/>
      <c r="P271" s="128">
        <f>SUM(P272:P273)</f>
        <v>0</v>
      </c>
      <c r="Q271" s="127"/>
      <c r="R271" s="128">
        <f>SUM(R272:R273)</f>
        <v>0</v>
      </c>
      <c r="S271" s="127"/>
      <c r="T271" s="129">
        <f>SUM(T272:T273)</f>
        <v>0</v>
      </c>
      <c r="AR271" s="122" t="s">
        <v>80</v>
      </c>
      <c r="AT271" s="130" t="s">
        <v>71</v>
      </c>
      <c r="AU271" s="130" t="s">
        <v>80</v>
      </c>
      <c r="AY271" s="122" t="s">
        <v>119</v>
      </c>
      <c r="BK271" s="131">
        <f>SUM(BK272:BK273)</f>
        <v>0</v>
      </c>
    </row>
    <row r="272" spans="1:65" s="2" customFormat="1" ht="24.2" customHeight="1">
      <c r="A272" s="33"/>
      <c r="B272" s="134"/>
      <c r="C272" s="135" t="s">
        <v>385</v>
      </c>
      <c r="D272" s="135" t="s">
        <v>121</v>
      </c>
      <c r="E272" s="136" t="s">
        <v>386</v>
      </c>
      <c r="F272" s="137" t="s">
        <v>387</v>
      </c>
      <c r="G272" s="138" t="s">
        <v>180</v>
      </c>
      <c r="H272" s="139">
        <v>170</v>
      </c>
      <c r="I272" s="140"/>
      <c r="J272" s="141">
        <f>ROUND(I272*H272,2)</f>
        <v>0</v>
      </c>
      <c r="K272" s="137" t="s">
        <v>125</v>
      </c>
      <c r="L272" s="34"/>
      <c r="M272" s="142" t="s">
        <v>3</v>
      </c>
      <c r="N272" s="143" t="s">
        <v>43</v>
      </c>
      <c r="O272" s="54"/>
      <c r="P272" s="144">
        <f>O272*H272</f>
        <v>0</v>
      </c>
      <c r="Q272" s="144">
        <v>0</v>
      </c>
      <c r="R272" s="144">
        <f>Q272*H272</f>
        <v>0</v>
      </c>
      <c r="S272" s="144">
        <v>0</v>
      </c>
      <c r="T272" s="145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46" t="s">
        <v>126</v>
      </c>
      <c r="AT272" s="146" t="s">
        <v>121</v>
      </c>
      <c r="AU272" s="146" t="s">
        <v>82</v>
      </c>
      <c r="AY272" s="18" t="s">
        <v>119</v>
      </c>
      <c r="BE272" s="147">
        <f>IF(N272="základní",J272,0)</f>
        <v>0</v>
      </c>
      <c r="BF272" s="147">
        <f>IF(N272="snížená",J272,0)</f>
        <v>0</v>
      </c>
      <c r="BG272" s="147">
        <f>IF(N272="zákl. přenesená",J272,0)</f>
        <v>0</v>
      </c>
      <c r="BH272" s="147">
        <f>IF(N272="sníž. přenesená",J272,0)</f>
        <v>0</v>
      </c>
      <c r="BI272" s="147">
        <f>IF(N272="nulová",J272,0)</f>
        <v>0</v>
      </c>
      <c r="BJ272" s="18" t="s">
        <v>80</v>
      </c>
      <c r="BK272" s="147">
        <f>ROUND(I272*H272,2)</f>
        <v>0</v>
      </c>
      <c r="BL272" s="18" t="s">
        <v>126</v>
      </c>
      <c r="BM272" s="146" t="s">
        <v>388</v>
      </c>
    </row>
    <row r="273" spans="1:47" s="2" customFormat="1" ht="11.25">
      <c r="A273" s="33"/>
      <c r="B273" s="34"/>
      <c r="C273" s="33"/>
      <c r="D273" s="148" t="s">
        <v>128</v>
      </c>
      <c r="E273" s="33"/>
      <c r="F273" s="149" t="s">
        <v>389</v>
      </c>
      <c r="G273" s="33"/>
      <c r="H273" s="33"/>
      <c r="I273" s="150"/>
      <c r="J273" s="33"/>
      <c r="K273" s="33"/>
      <c r="L273" s="34"/>
      <c r="M273" s="151"/>
      <c r="N273" s="152"/>
      <c r="O273" s="54"/>
      <c r="P273" s="54"/>
      <c r="Q273" s="54"/>
      <c r="R273" s="54"/>
      <c r="S273" s="54"/>
      <c r="T273" s="55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T273" s="18" t="s">
        <v>128</v>
      </c>
      <c r="AU273" s="18" t="s">
        <v>82</v>
      </c>
    </row>
    <row r="274" spans="2:63" s="12" customFormat="1" ht="25.9" customHeight="1">
      <c r="B274" s="121"/>
      <c r="D274" s="122" t="s">
        <v>71</v>
      </c>
      <c r="E274" s="123" t="s">
        <v>177</v>
      </c>
      <c r="F274" s="123" t="s">
        <v>390</v>
      </c>
      <c r="I274" s="124"/>
      <c r="J274" s="125">
        <f>BK274</f>
        <v>0</v>
      </c>
      <c r="L274" s="121"/>
      <c r="M274" s="126"/>
      <c r="N274" s="127"/>
      <c r="O274" s="127"/>
      <c r="P274" s="128">
        <f>P275+P279</f>
        <v>0</v>
      </c>
      <c r="Q274" s="127"/>
      <c r="R274" s="128">
        <f>R275+R279</f>
        <v>0.0040996</v>
      </c>
      <c r="S274" s="127"/>
      <c r="T274" s="129">
        <f>T275+T279</f>
        <v>0</v>
      </c>
      <c r="AR274" s="122" t="s">
        <v>142</v>
      </c>
      <c r="AT274" s="130" t="s">
        <v>71</v>
      </c>
      <c r="AU274" s="130" t="s">
        <v>72</v>
      </c>
      <c r="AY274" s="122" t="s">
        <v>119</v>
      </c>
      <c r="BK274" s="131">
        <f>BK275+BK279</f>
        <v>0</v>
      </c>
    </row>
    <row r="275" spans="2:63" s="12" customFormat="1" ht="22.9" customHeight="1">
      <c r="B275" s="121"/>
      <c r="D275" s="122" t="s">
        <v>71</v>
      </c>
      <c r="E275" s="132" t="s">
        <v>391</v>
      </c>
      <c r="F275" s="132" t="s">
        <v>392</v>
      </c>
      <c r="I275" s="124"/>
      <c r="J275" s="133">
        <f>BK275</f>
        <v>0</v>
      </c>
      <c r="L275" s="121"/>
      <c r="M275" s="126"/>
      <c r="N275" s="127"/>
      <c r="O275" s="127"/>
      <c r="P275" s="128">
        <f>SUM(P276:P278)</f>
        <v>0</v>
      </c>
      <c r="Q275" s="127"/>
      <c r="R275" s="128">
        <f>SUM(R276:R278)</f>
        <v>0</v>
      </c>
      <c r="S275" s="127"/>
      <c r="T275" s="129">
        <f>SUM(T276:T278)</f>
        <v>0</v>
      </c>
      <c r="AR275" s="122" t="s">
        <v>142</v>
      </c>
      <c r="AT275" s="130" t="s">
        <v>71</v>
      </c>
      <c r="AU275" s="130" t="s">
        <v>80</v>
      </c>
      <c r="AY275" s="122" t="s">
        <v>119</v>
      </c>
      <c r="BK275" s="131">
        <f>SUM(BK276:BK278)</f>
        <v>0</v>
      </c>
    </row>
    <row r="276" spans="1:65" s="2" customFormat="1" ht="16.5" customHeight="1">
      <c r="A276" s="33"/>
      <c r="B276" s="134"/>
      <c r="C276" s="135" t="s">
        <v>393</v>
      </c>
      <c r="D276" s="135" t="s">
        <v>121</v>
      </c>
      <c r="E276" s="136" t="s">
        <v>394</v>
      </c>
      <c r="F276" s="137" t="s">
        <v>395</v>
      </c>
      <c r="G276" s="138" t="s">
        <v>158</v>
      </c>
      <c r="H276" s="139">
        <v>60</v>
      </c>
      <c r="I276" s="140"/>
      <c r="J276" s="141">
        <f>ROUND(I276*H276,2)</f>
        <v>0</v>
      </c>
      <c r="K276" s="137" t="s">
        <v>125</v>
      </c>
      <c r="L276" s="34"/>
      <c r="M276" s="142" t="s">
        <v>3</v>
      </c>
      <c r="N276" s="143" t="s">
        <v>43</v>
      </c>
      <c r="O276" s="54"/>
      <c r="P276" s="144">
        <f>O276*H276</f>
        <v>0</v>
      </c>
      <c r="Q276" s="144">
        <v>0</v>
      </c>
      <c r="R276" s="144">
        <f>Q276*H276</f>
        <v>0</v>
      </c>
      <c r="S276" s="144">
        <v>0</v>
      </c>
      <c r="T276" s="145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46" t="s">
        <v>396</v>
      </c>
      <c r="AT276" s="146" t="s">
        <v>121</v>
      </c>
      <c r="AU276" s="146" t="s">
        <v>82</v>
      </c>
      <c r="AY276" s="18" t="s">
        <v>119</v>
      </c>
      <c r="BE276" s="147">
        <f>IF(N276="základní",J276,0)</f>
        <v>0</v>
      </c>
      <c r="BF276" s="147">
        <f>IF(N276="snížená",J276,0)</f>
        <v>0</v>
      </c>
      <c r="BG276" s="147">
        <f>IF(N276="zákl. přenesená",J276,0)</f>
        <v>0</v>
      </c>
      <c r="BH276" s="147">
        <f>IF(N276="sníž. přenesená",J276,0)</f>
        <v>0</v>
      </c>
      <c r="BI276" s="147">
        <f>IF(N276="nulová",J276,0)</f>
        <v>0</v>
      </c>
      <c r="BJ276" s="18" t="s">
        <v>80</v>
      </c>
      <c r="BK276" s="147">
        <f>ROUND(I276*H276,2)</f>
        <v>0</v>
      </c>
      <c r="BL276" s="18" t="s">
        <v>396</v>
      </c>
      <c r="BM276" s="146" t="s">
        <v>397</v>
      </c>
    </row>
    <row r="277" spans="1:47" s="2" customFormat="1" ht="11.25">
      <c r="A277" s="33"/>
      <c r="B277" s="34"/>
      <c r="C277" s="33"/>
      <c r="D277" s="148" t="s">
        <v>128</v>
      </c>
      <c r="E277" s="33"/>
      <c r="F277" s="149" t="s">
        <v>398</v>
      </c>
      <c r="G277" s="33"/>
      <c r="H277" s="33"/>
      <c r="I277" s="150"/>
      <c r="J277" s="33"/>
      <c r="K277" s="33"/>
      <c r="L277" s="34"/>
      <c r="M277" s="151"/>
      <c r="N277" s="152"/>
      <c r="O277" s="54"/>
      <c r="P277" s="54"/>
      <c r="Q277" s="54"/>
      <c r="R277" s="54"/>
      <c r="S277" s="54"/>
      <c r="T277" s="55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T277" s="18" t="s">
        <v>128</v>
      </c>
      <c r="AU277" s="18" t="s">
        <v>82</v>
      </c>
    </row>
    <row r="278" spans="2:51" s="14" customFormat="1" ht="11.25">
      <c r="B278" s="161"/>
      <c r="D278" s="154" t="s">
        <v>130</v>
      </c>
      <c r="E278" s="162" t="s">
        <v>3</v>
      </c>
      <c r="F278" s="163" t="s">
        <v>399</v>
      </c>
      <c r="H278" s="164">
        <v>60</v>
      </c>
      <c r="I278" s="165"/>
      <c r="L278" s="161"/>
      <c r="M278" s="166"/>
      <c r="N278" s="167"/>
      <c r="O278" s="167"/>
      <c r="P278" s="167"/>
      <c r="Q278" s="167"/>
      <c r="R278" s="167"/>
      <c r="S278" s="167"/>
      <c r="T278" s="168"/>
      <c r="AT278" s="162" t="s">
        <v>130</v>
      </c>
      <c r="AU278" s="162" t="s">
        <v>82</v>
      </c>
      <c r="AV278" s="14" t="s">
        <v>82</v>
      </c>
      <c r="AW278" s="14" t="s">
        <v>33</v>
      </c>
      <c r="AX278" s="14" t="s">
        <v>80</v>
      </c>
      <c r="AY278" s="162" t="s">
        <v>119</v>
      </c>
    </row>
    <row r="279" spans="2:63" s="12" customFormat="1" ht="22.9" customHeight="1">
      <c r="B279" s="121"/>
      <c r="D279" s="122" t="s">
        <v>71</v>
      </c>
      <c r="E279" s="132" t="s">
        <v>400</v>
      </c>
      <c r="F279" s="132" t="s">
        <v>401</v>
      </c>
      <c r="I279" s="124"/>
      <c r="J279" s="133">
        <f>BK279</f>
        <v>0</v>
      </c>
      <c r="L279" s="121"/>
      <c r="M279" s="126"/>
      <c r="N279" s="127"/>
      <c r="O279" s="127"/>
      <c r="P279" s="128">
        <f>SUM(P280:P300)</f>
        <v>0</v>
      </c>
      <c r="Q279" s="127"/>
      <c r="R279" s="128">
        <f>SUM(R280:R300)</f>
        <v>0.0040996</v>
      </c>
      <c r="S279" s="127"/>
      <c r="T279" s="129">
        <f>SUM(T280:T300)</f>
        <v>0</v>
      </c>
      <c r="AR279" s="122" t="s">
        <v>142</v>
      </c>
      <c r="AT279" s="130" t="s">
        <v>71</v>
      </c>
      <c r="AU279" s="130" t="s">
        <v>80</v>
      </c>
      <c r="AY279" s="122" t="s">
        <v>119</v>
      </c>
      <c r="BK279" s="131">
        <f>SUM(BK280:BK300)</f>
        <v>0</v>
      </c>
    </row>
    <row r="280" spans="1:65" s="2" customFormat="1" ht="16.5" customHeight="1">
      <c r="A280" s="33"/>
      <c r="B280" s="134"/>
      <c r="C280" s="135" t="s">
        <v>402</v>
      </c>
      <c r="D280" s="135" t="s">
        <v>121</v>
      </c>
      <c r="E280" s="136" t="s">
        <v>403</v>
      </c>
      <c r="F280" s="137" t="s">
        <v>404</v>
      </c>
      <c r="G280" s="138" t="s">
        <v>405</v>
      </c>
      <c r="H280" s="139">
        <v>0.074</v>
      </c>
      <c r="I280" s="140"/>
      <c r="J280" s="141">
        <f>ROUND(I280*H280,2)</f>
        <v>0</v>
      </c>
      <c r="K280" s="137" t="s">
        <v>125</v>
      </c>
      <c r="L280" s="34"/>
      <c r="M280" s="142" t="s">
        <v>3</v>
      </c>
      <c r="N280" s="143" t="s">
        <v>43</v>
      </c>
      <c r="O280" s="54"/>
      <c r="P280" s="144">
        <f>O280*H280</f>
        <v>0</v>
      </c>
      <c r="Q280" s="144">
        <v>0.0044</v>
      </c>
      <c r="R280" s="144">
        <f>Q280*H280</f>
        <v>0.0003256</v>
      </c>
      <c r="S280" s="144">
        <v>0</v>
      </c>
      <c r="T280" s="145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46" t="s">
        <v>396</v>
      </c>
      <c r="AT280" s="146" t="s">
        <v>121</v>
      </c>
      <c r="AU280" s="146" t="s">
        <v>82</v>
      </c>
      <c r="AY280" s="18" t="s">
        <v>119</v>
      </c>
      <c r="BE280" s="147">
        <f>IF(N280="základní",J280,0)</f>
        <v>0</v>
      </c>
      <c r="BF280" s="147">
        <f>IF(N280="snížená",J280,0)</f>
        <v>0</v>
      </c>
      <c r="BG280" s="147">
        <f>IF(N280="zákl. přenesená",J280,0)</f>
        <v>0</v>
      </c>
      <c r="BH280" s="147">
        <f>IF(N280="sníž. přenesená",J280,0)</f>
        <v>0</v>
      </c>
      <c r="BI280" s="147">
        <f>IF(N280="nulová",J280,0)</f>
        <v>0</v>
      </c>
      <c r="BJ280" s="18" t="s">
        <v>80</v>
      </c>
      <c r="BK280" s="147">
        <f>ROUND(I280*H280,2)</f>
        <v>0</v>
      </c>
      <c r="BL280" s="18" t="s">
        <v>396</v>
      </c>
      <c r="BM280" s="146" t="s">
        <v>406</v>
      </c>
    </row>
    <row r="281" spans="1:47" s="2" customFormat="1" ht="11.25">
      <c r="A281" s="33"/>
      <c r="B281" s="34"/>
      <c r="C281" s="33"/>
      <c r="D281" s="148" t="s">
        <v>128</v>
      </c>
      <c r="E281" s="33"/>
      <c r="F281" s="149" t="s">
        <v>407</v>
      </c>
      <c r="G281" s="33"/>
      <c r="H281" s="33"/>
      <c r="I281" s="150"/>
      <c r="J281" s="33"/>
      <c r="K281" s="33"/>
      <c r="L281" s="34"/>
      <c r="M281" s="151"/>
      <c r="N281" s="152"/>
      <c r="O281" s="54"/>
      <c r="P281" s="54"/>
      <c r="Q281" s="54"/>
      <c r="R281" s="54"/>
      <c r="S281" s="54"/>
      <c r="T281" s="55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T281" s="18" t="s">
        <v>128</v>
      </c>
      <c r="AU281" s="18" t="s">
        <v>82</v>
      </c>
    </row>
    <row r="282" spans="2:51" s="14" customFormat="1" ht="11.25">
      <c r="B282" s="161"/>
      <c r="D282" s="154" t="s">
        <v>130</v>
      </c>
      <c r="E282" s="162" t="s">
        <v>3</v>
      </c>
      <c r="F282" s="163" t="s">
        <v>408</v>
      </c>
      <c r="H282" s="164">
        <v>0.074</v>
      </c>
      <c r="I282" s="165"/>
      <c r="L282" s="161"/>
      <c r="M282" s="166"/>
      <c r="N282" s="167"/>
      <c r="O282" s="167"/>
      <c r="P282" s="167"/>
      <c r="Q282" s="167"/>
      <c r="R282" s="167"/>
      <c r="S282" s="167"/>
      <c r="T282" s="168"/>
      <c r="AT282" s="162" t="s">
        <v>130</v>
      </c>
      <c r="AU282" s="162" t="s">
        <v>82</v>
      </c>
      <c r="AV282" s="14" t="s">
        <v>82</v>
      </c>
      <c r="AW282" s="14" t="s">
        <v>33</v>
      </c>
      <c r="AX282" s="14" t="s">
        <v>72</v>
      </c>
      <c r="AY282" s="162" t="s">
        <v>119</v>
      </c>
    </row>
    <row r="283" spans="2:51" s="15" customFormat="1" ht="11.25">
      <c r="B283" s="169"/>
      <c r="D283" s="154" t="s">
        <v>130</v>
      </c>
      <c r="E283" s="170" t="s">
        <v>3</v>
      </c>
      <c r="F283" s="171" t="s">
        <v>133</v>
      </c>
      <c r="H283" s="172">
        <v>0.074</v>
      </c>
      <c r="I283" s="173"/>
      <c r="L283" s="169"/>
      <c r="M283" s="174"/>
      <c r="N283" s="175"/>
      <c r="O283" s="175"/>
      <c r="P283" s="175"/>
      <c r="Q283" s="175"/>
      <c r="R283" s="175"/>
      <c r="S283" s="175"/>
      <c r="T283" s="176"/>
      <c r="AT283" s="170" t="s">
        <v>130</v>
      </c>
      <c r="AU283" s="170" t="s">
        <v>82</v>
      </c>
      <c r="AV283" s="15" t="s">
        <v>126</v>
      </c>
      <c r="AW283" s="15" t="s">
        <v>33</v>
      </c>
      <c r="AX283" s="15" t="s">
        <v>80</v>
      </c>
      <c r="AY283" s="170" t="s">
        <v>119</v>
      </c>
    </row>
    <row r="284" spans="1:65" s="2" customFormat="1" ht="24.2" customHeight="1">
      <c r="A284" s="33"/>
      <c r="B284" s="134"/>
      <c r="C284" s="135" t="s">
        <v>409</v>
      </c>
      <c r="D284" s="135" t="s">
        <v>121</v>
      </c>
      <c r="E284" s="136" t="s">
        <v>410</v>
      </c>
      <c r="F284" s="137" t="s">
        <v>411</v>
      </c>
      <c r="G284" s="138" t="s">
        <v>165</v>
      </c>
      <c r="H284" s="139">
        <v>2.22</v>
      </c>
      <c r="I284" s="140"/>
      <c r="J284" s="141">
        <f>ROUND(I284*H284,2)</f>
        <v>0</v>
      </c>
      <c r="K284" s="137" t="s">
        <v>3</v>
      </c>
      <c r="L284" s="34"/>
      <c r="M284" s="142" t="s">
        <v>3</v>
      </c>
      <c r="N284" s="143" t="s">
        <v>43</v>
      </c>
      <c r="O284" s="54"/>
      <c r="P284" s="144">
        <f>O284*H284</f>
        <v>0</v>
      </c>
      <c r="Q284" s="144">
        <v>0</v>
      </c>
      <c r="R284" s="144">
        <f>Q284*H284</f>
        <v>0</v>
      </c>
      <c r="S284" s="144">
        <v>0</v>
      </c>
      <c r="T284" s="145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46" t="s">
        <v>396</v>
      </c>
      <c r="AT284" s="146" t="s">
        <v>121</v>
      </c>
      <c r="AU284" s="146" t="s">
        <v>82</v>
      </c>
      <c r="AY284" s="18" t="s">
        <v>119</v>
      </c>
      <c r="BE284" s="147">
        <f>IF(N284="základní",J284,0)</f>
        <v>0</v>
      </c>
      <c r="BF284" s="147">
        <f>IF(N284="snížená",J284,0)</f>
        <v>0</v>
      </c>
      <c r="BG284" s="147">
        <f>IF(N284="zákl. přenesená",J284,0)</f>
        <v>0</v>
      </c>
      <c r="BH284" s="147">
        <f>IF(N284="sníž. přenesená",J284,0)</f>
        <v>0</v>
      </c>
      <c r="BI284" s="147">
        <f>IF(N284="nulová",J284,0)</f>
        <v>0</v>
      </c>
      <c r="BJ284" s="18" t="s">
        <v>80</v>
      </c>
      <c r="BK284" s="147">
        <f>ROUND(I284*H284,2)</f>
        <v>0</v>
      </c>
      <c r="BL284" s="18" t="s">
        <v>396</v>
      </c>
      <c r="BM284" s="146" t="s">
        <v>412</v>
      </c>
    </row>
    <row r="285" spans="2:51" s="14" customFormat="1" ht="11.25">
      <c r="B285" s="161"/>
      <c r="D285" s="154" t="s">
        <v>130</v>
      </c>
      <c r="E285" s="162" t="s">
        <v>3</v>
      </c>
      <c r="F285" s="163" t="s">
        <v>413</v>
      </c>
      <c r="H285" s="164">
        <v>2.22</v>
      </c>
      <c r="I285" s="165"/>
      <c r="L285" s="161"/>
      <c r="M285" s="166"/>
      <c r="N285" s="167"/>
      <c r="O285" s="167"/>
      <c r="P285" s="167"/>
      <c r="Q285" s="167"/>
      <c r="R285" s="167"/>
      <c r="S285" s="167"/>
      <c r="T285" s="168"/>
      <c r="AT285" s="162" t="s">
        <v>130</v>
      </c>
      <c r="AU285" s="162" t="s">
        <v>82</v>
      </c>
      <c r="AV285" s="14" t="s">
        <v>82</v>
      </c>
      <c r="AW285" s="14" t="s">
        <v>33</v>
      </c>
      <c r="AX285" s="14" t="s">
        <v>72</v>
      </c>
      <c r="AY285" s="162" t="s">
        <v>119</v>
      </c>
    </row>
    <row r="286" spans="2:51" s="15" customFormat="1" ht="11.25">
      <c r="B286" s="169"/>
      <c r="D286" s="154" t="s">
        <v>130</v>
      </c>
      <c r="E286" s="170" t="s">
        <v>3</v>
      </c>
      <c r="F286" s="171" t="s">
        <v>133</v>
      </c>
      <c r="H286" s="172">
        <v>2.22</v>
      </c>
      <c r="I286" s="173"/>
      <c r="L286" s="169"/>
      <c r="M286" s="174"/>
      <c r="N286" s="175"/>
      <c r="O286" s="175"/>
      <c r="P286" s="175"/>
      <c r="Q286" s="175"/>
      <c r="R286" s="175"/>
      <c r="S286" s="175"/>
      <c r="T286" s="176"/>
      <c r="AT286" s="170" t="s">
        <v>130</v>
      </c>
      <c r="AU286" s="170" t="s">
        <v>82</v>
      </c>
      <c r="AV286" s="15" t="s">
        <v>126</v>
      </c>
      <c r="AW286" s="15" t="s">
        <v>33</v>
      </c>
      <c r="AX286" s="15" t="s">
        <v>80</v>
      </c>
      <c r="AY286" s="170" t="s">
        <v>119</v>
      </c>
    </row>
    <row r="287" spans="1:65" s="2" customFormat="1" ht="37.9" customHeight="1">
      <c r="A287" s="33"/>
      <c r="B287" s="134"/>
      <c r="C287" s="135" t="s">
        <v>414</v>
      </c>
      <c r="D287" s="135" t="s">
        <v>121</v>
      </c>
      <c r="E287" s="136" t="s">
        <v>415</v>
      </c>
      <c r="F287" s="137" t="s">
        <v>416</v>
      </c>
      <c r="G287" s="138" t="s">
        <v>158</v>
      </c>
      <c r="H287" s="139">
        <v>37</v>
      </c>
      <c r="I287" s="140"/>
      <c r="J287" s="141">
        <f>ROUND(I287*H287,2)</f>
        <v>0</v>
      </c>
      <c r="K287" s="137" t="s">
        <v>3</v>
      </c>
      <c r="L287" s="34"/>
      <c r="M287" s="142" t="s">
        <v>3</v>
      </c>
      <c r="N287" s="143" t="s">
        <v>43</v>
      </c>
      <c r="O287" s="54"/>
      <c r="P287" s="144">
        <f>O287*H287</f>
        <v>0</v>
      </c>
      <c r="Q287" s="144">
        <v>0</v>
      </c>
      <c r="R287" s="144">
        <f>Q287*H287</f>
        <v>0</v>
      </c>
      <c r="S287" s="144">
        <v>0</v>
      </c>
      <c r="T287" s="145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46" t="s">
        <v>396</v>
      </c>
      <c r="AT287" s="146" t="s">
        <v>121</v>
      </c>
      <c r="AU287" s="146" t="s">
        <v>82</v>
      </c>
      <c r="AY287" s="18" t="s">
        <v>119</v>
      </c>
      <c r="BE287" s="147">
        <f>IF(N287="základní",J287,0)</f>
        <v>0</v>
      </c>
      <c r="BF287" s="147">
        <f>IF(N287="snížená",J287,0)</f>
        <v>0</v>
      </c>
      <c r="BG287" s="147">
        <f>IF(N287="zákl. přenesená",J287,0)</f>
        <v>0</v>
      </c>
      <c r="BH287" s="147">
        <f>IF(N287="sníž. přenesená",J287,0)</f>
        <v>0</v>
      </c>
      <c r="BI287" s="147">
        <f>IF(N287="nulová",J287,0)</f>
        <v>0</v>
      </c>
      <c r="BJ287" s="18" t="s">
        <v>80</v>
      </c>
      <c r="BK287" s="147">
        <f>ROUND(I287*H287,2)</f>
        <v>0</v>
      </c>
      <c r="BL287" s="18" t="s">
        <v>396</v>
      </c>
      <c r="BM287" s="146" t="s">
        <v>417</v>
      </c>
    </row>
    <row r="288" spans="2:51" s="14" customFormat="1" ht="11.25">
      <c r="B288" s="161"/>
      <c r="D288" s="154" t="s">
        <v>130</v>
      </c>
      <c r="E288" s="162" t="s">
        <v>3</v>
      </c>
      <c r="F288" s="163" t="s">
        <v>343</v>
      </c>
      <c r="H288" s="164">
        <v>37</v>
      </c>
      <c r="I288" s="165"/>
      <c r="L288" s="161"/>
      <c r="M288" s="166"/>
      <c r="N288" s="167"/>
      <c r="O288" s="167"/>
      <c r="P288" s="167"/>
      <c r="Q288" s="167"/>
      <c r="R288" s="167"/>
      <c r="S288" s="167"/>
      <c r="T288" s="168"/>
      <c r="AT288" s="162" t="s">
        <v>130</v>
      </c>
      <c r="AU288" s="162" t="s">
        <v>82</v>
      </c>
      <c r="AV288" s="14" t="s">
        <v>82</v>
      </c>
      <c r="AW288" s="14" t="s">
        <v>33</v>
      </c>
      <c r="AX288" s="14" t="s">
        <v>72</v>
      </c>
      <c r="AY288" s="162" t="s">
        <v>119</v>
      </c>
    </row>
    <row r="289" spans="2:51" s="15" customFormat="1" ht="11.25">
      <c r="B289" s="169"/>
      <c r="D289" s="154" t="s">
        <v>130</v>
      </c>
      <c r="E289" s="170" t="s">
        <v>3</v>
      </c>
      <c r="F289" s="171" t="s">
        <v>133</v>
      </c>
      <c r="H289" s="172">
        <v>37</v>
      </c>
      <c r="I289" s="173"/>
      <c r="L289" s="169"/>
      <c r="M289" s="174"/>
      <c r="N289" s="175"/>
      <c r="O289" s="175"/>
      <c r="P289" s="175"/>
      <c r="Q289" s="175"/>
      <c r="R289" s="175"/>
      <c r="S289" s="175"/>
      <c r="T289" s="176"/>
      <c r="AT289" s="170" t="s">
        <v>130</v>
      </c>
      <c r="AU289" s="170" t="s">
        <v>82</v>
      </c>
      <c r="AV289" s="15" t="s">
        <v>126</v>
      </c>
      <c r="AW289" s="15" t="s">
        <v>33</v>
      </c>
      <c r="AX289" s="15" t="s">
        <v>80</v>
      </c>
      <c r="AY289" s="170" t="s">
        <v>119</v>
      </c>
    </row>
    <row r="290" spans="1:65" s="2" customFormat="1" ht="21.75" customHeight="1">
      <c r="A290" s="33"/>
      <c r="B290" s="134"/>
      <c r="C290" s="135" t="s">
        <v>418</v>
      </c>
      <c r="D290" s="135" t="s">
        <v>121</v>
      </c>
      <c r="E290" s="136" t="s">
        <v>419</v>
      </c>
      <c r="F290" s="137" t="s">
        <v>420</v>
      </c>
      <c r="G290" s="138" t="s">
        <v>158</v>
      </c>
      <c r="H290" s="139">
        <v>37</v>
      </c>
      <c r="I290" s="140"/>
      <c r="J290" s="141">
        <f>ROUND(I290*H290,2)</f>
        <v>0</v>
      </c>
      <c r="K290" s="137" t="s">
        <v>125</v>
      </c>
      <c r="L290" s="34"/>
      <c r="M290" s="142" t="s">
        <v>3</v>
      </c>
      <c r="N290" s="143" t="s">
        <v>43</v>
      </c>
      <c r="O290" s="54"/>
      <c r="P290" s="144">
        <f>O290*H290</f>
        <v>0</v>
      </c>
      <c r="Q290" s="144">
        <v>9E-05</v>
      </c>
      <c r="R290" s="144">
        <f>Q290*H290</f>
        <v>0.00333</v>
      </c>
      <c r="S290" s="144">
        <v>0</v>
      </c>
      <c r="T290" s="145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46" t="s">
        <v>396</v>
      </c>
      <c r="AT290" s="146" t="s">
        <v>121</v>
      </c>
      <c r="AU290" s="146" t="s">
        <v>82</v>
      </c>
      <c r="AY290" s="18" t="s">
        <v>119</v>
      </c>
      <c r="BE290" s="147">
        <f>IF(N290="základní",J290,0)</f>
        <v>0</v>
      </c>
      <c r="BF290" s="147">
        <f>IF(N290="snížená",J290,0)</f>
        <v>0</v>
      </c>
      <c r="BG290" s="147">
        <f>IF(N290="zákl. přenesená",J290,0)</f>
        <v>0</v>
      </c>
      <c r="BH290" s="147">
        <f>IF(N290="sníž. přenesená",J290,0)</f>
        <v>0</v>
      </c>
      <c r="BI290" s="147">
        <f>IF(N290="nulová",J290,0)</f>
        <v>0</v>
      </c>
      <c r="BJ290" s="18" t="s">
        <v>80</v>
      </c>
      <c r="BK290" s="147">
        <f>ROUND(I290*H290,2)</f>
        <v>0</v>
      </c>
      <c r="BL290" s="18" t="s">
        <v>396</v>
      </c>
      <c r="BM290" s="146" t="s">
        <v>421</v>
      </c>
    </row>
    <row r="291" spans="1:47" s="2" customFormat="1" ht="11.25">
      <c r="A291" s="33"/>
      <c r="B291" s="34"/>
      <c r="C291" s="33"/>
      <c r="D291" s="148" t="s">
        <v>128</v>
      </c>
      <c r="E291" s="33"/>
      <c r="F291" s="149" t="s">
        <v>422</v>
      </c>
      <c r="G291" s="33"/>
      <c r="H291" s="33"/>
      <c r="I291" s="150"/>
      <c r="J291" s="33"/>
      <c r="K291" s="33"/>
      <c r="L291" s="34"/>
      <c r="M291" s="151"/>
      <c r="N291" s="152"/>
      <c r="O291" s="54"/>
      <c r="P291" s="54"/>
      <c r="Q291" s="54"/>
      <c r="R291" s="54"/>
      <c r="S291" s="54"/>
      <c r="T291" s="55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T291" s="18" t="s">
        <v>128</v>
      </c>
      <c r="AU291" s="18" t="s">
        <v>82</v>
      </c>
    </row>
    <row r="292" spans="2:51" s="14" customFormat="1" ht="11.25">
      <c r="B292" s="161"/>
      <c r="D292" s="154" t="s">
        <v>130</v>
      </c>
      <c r="E292" s="162" t="s">
        <v>3</v>
      </c>
      <c r="F292" s="163" t="s">
        <v>343</v>
      </c>
      <c r="H292" s="164">
        <v>37</v>
      </c>
      <c r="I292" s="165"/>
      <c r="L292" s="161"/>
      <c r="M292" s="166"/>
      <c r="N292" s="167"/>
      <c r="O292" s="167"/>
      <c r="P292" s="167"/>
      <c r="Q292" s="167"/>
      <c r="R292" s="167"/>
      <c r="S292" s="167"/>
      <c r="T292" s="168"/>
      <c r="AT292" s="162" t="s">
        <v>130</v>
      </c>
      <c r="AU292" s="162" t="s">
        <v>82</v>
      </c>
      <c r="AV292" s="14" t="s">
        <v>82</v>
      </c>
      <c r="AW292" s="14" t="s">
        <v>33</v>
      </c>
      <c r="AX292" s="14" t="s">
        <v>72</v>
      </c>
      <c r="AY292" s="162" t="s">
        <v>119</v>
      </c>
    </row>
    <row r="293" spans="2:51" s="15" customFormat="1" ht="11.25">
      <c r="B293" s="169"/>
      <c r="D293" s="154" t="s">
        <v>130</v>
      </c>
      <c r="E293" s="170" t="s">
        <v>3</v>
      </c>
      <c r="F293" s="171" t="s">
        <v>133</v>
      </c>
      <c r="H293" s="172">
        <v>37</v>
      </c>
      <c r="I293" s="173"/>
      <c r="L293" s="169"/>
      <c r="M293" s="174"/>
      <c r="N293" s="175"/>
      <c r="O293" s="175"/>
      <c r="P293" s="175"/>
      <c r="Q293" s="175"/>
      <c r="R293" s="175"/>
      <c r="S293" s="175"/>
      <c r="T293" s="176"/>
      <c r="AT293" s="170" t="s">
        <v>130</v>
      </c>
      <c r="AU293" s="170" t="s">
        <v>82</v>
      </c>
      <c r="AV293" s="15" t="s">
        <v>126</v>
      </c>
      <c r="AW293" s="15" t="s">
        <v>33</v>
      </c>
      <c r="AX293" s="15" t="s">
        <v>80</v>
      </c>
      <c r="AY293" s="170" t="s">
        <v>119</v>
      </c>
    </row>
    <row r="294" spans="1:65" s="2" customFormat="1" ht="24.2" customHeight="1">
      <c r="A294" s="33"/>
      <c r="B294" s="134"/>
      <c r="C294" s="135" t="s">
        <v>423</v>
      </c>
      <c r="D294" s="135" t="s">
        <v>121</v>
      </c>
      <c r="E294" s="136" t="s">
        <v>424</v>
      </c>
      <c r="F294" s="137" t="s">
        <v>425</v>
      </c>
      <c r="G294" s="138" t="s">
        <v>158</v>
      </c>
      <c r="H294" s="139">
        <v>37</v>
      </c>
      <c r="I294" s="140"/>
      <c r="J294" s="141">
        <f>ROUND(I294*H294,2)</f>
        <v>0</v>
      </c>
      <c r="K294" s="137" t="s">
        <v>3</v>
      </c>
      <c r="L294" s="34"/>
      <c r="M294" s="142" t="s">
        <v>3</v>
      </c>
      <c r="N294" s="143" t="s">
        <v>43</v>
      </c>
      <c r="O294" s="54"/>
      <c r="P294" s="144">
        <f>O294*H294</f>
        <v>0</v>
      </c>
      <c r="Q294" s="144">
        <v>0</v>
      </c>
      <c r="R294" s="144">
        <f>Q294*H294</f>
        <v>0</v>
      </c>
      <c r="S294" s="144">
        <v>0</v>
      </c>
      <c r="T294" s="145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46" t="s">
        <v>396</v>
      </c>
      <c r="AT294" s="146" t="s">
        <v>121</v>
      </c>
      <c r="AU294" s="146" t="s">
        <v>82</v>
      </c>
      <c r="AY294" s="18" t="s">
        <v>119</v>
      </c>
      <c r="BE294" s="147">
        <f>IF(N294="základní",J294,0)</f>
        <v>0</v>
      </c>
      <c r="BF294" s="147">
        <f>IF(N294="snížená",J294,0)</f>
        <v>0</v>
      </c>
      <c r="BG294" s="147">
        <f>IF(N294="zákl. přenesená",J294,0)</f>
        <v>0</v>
      </c>
      <c r="BH294" s="147">
        <f>IF(N294="sníž. přenesená",J294,0)</f>
        <v>0</v>
      </c>
      <c r="BI294" s="147">
        <f>IF(N294="nulová",J294,0)</f>
        <v>0</v>
      </c>
      <c r="BJ294" s="18" t="s">
        <v>80</v>
      </c>
      <c r="BK294" s="147">
        <f>ROUND(I294*H294,2)</f>
        <v>0</v>
      </c>
      <c r="BL294" s="18" t="s">
        <v>396</v>
      </c>
      <c r="BM294" s="146" t="s">
        <v>426</v>
      </c>
    </row>
    <row r="295" spans="2:51" s="14" customFormat="1" ht="11.25">
      <c r="B295" s="161"/>
      <c r="D295" s="154" t="s">
        <v>130</v>
      </c>
      <c r="E295" s="162" t="s">
        <v>3</v>
      </c>
      <c r="F295" s="163" t="s">
        <v>343</v>
      </c>
      <c r="H295" s="164">
        <v>37</v>
      </c>
      <c r="I295" s="165"/>
      <c r="L295" s="161"/>
      <c r="M295" s="166"/>
      <c r="N295" s="167"/>
      <c r="O295" s="167"/>
      <c r="P295" s="167"/>
      <c r="Q295" s="167"/>
      <c r="R295" s="167"/>
      <c r="S295" s="167"/>
      <c r="T295" s="168"/>
      <c r="AT295" s="162" t="s">
        <v>130</v>
      </c>
      <c r="AU295" s="162" t="s">
        <v>82</v>
      </c>
      <c r="AV295" s="14" t="s">
        <v>82</v>
      </c>
      <c r="AW295" s="14" t="s">
        <v>33</v>
      </c>
      <c r="AX295" s="14" t="s">
        <v>72</v>
      </c>
      <c r="AY295" s="162" t="s">
        <v>119</v>
      </c>
    </row>
    <row r="296" spans="2:51" s="15" customFormat="1" ht="11.25">
      <c r="B296" s="169"/>
      <c r="D296" s="154" t="s">
        <v>130</v>
      </c>
      <c r="E296" s="170" t="s">
        <v>3</v>
      </c>
      <c r="F296" s="171" t="s">
        <v>133</v>
      </c>
      <c r="H296" s="172">
        <v>37</v>
      </c>
      <c r="I296" s="173"/>
      <c r="L296" s="169"/>
      <c r="M296" s="174"/>
      <c r="N296" s="175"/>
      <c r="O296" s="175"/>
      <c r="P296" s="175"/>
      <c r="Q296" s="175"/>
      <c r="R296" s="175"/>
      <c r="S296" s="175"/>
      <c r="T296" s="176"/>
      <c r="AT296" s="170" t="s">
        <v>130</v>
      </c>
      <c r="AU296" s="170" t="s">
        <v>82</v>
      </c>
      <c r="AV296" s="15" t="s">
        <v>126</v>
      </c>
      <c r="AW296" s="15" t="s">
        <v>33</v>
      </c>
      <c r="AX296" s="15" t="s">
        <v>80</v>
      </c>
      <c r="AY296" s="170" t="s">
        <v>119</v>
      </c>
    </row>
    <row r="297" spans="1:65" s="2" customFormat="1" ht="16.5" customHeight="1">
      <c r="A297" s="33"/>
      <c r="B297" s="134"/>
      <c r="C297" s="135" t="s">
        <v>427</v>
      </c>
      <c r="D297" s="135" t="s">
        <v>121</v>
      </c>
      <c r="E297" s="136" t="s">
        <v>428</v>
      </c>
      <c r="F297" s="137" t="s">
        <v>429</v>
      </c>
      <c r="G297" s="138" t="s">
        <v>124</v>
      </c>
      <c r="H297" s="139">
        <v>14.8</v>
      </c>
      <c r="I297" s="140"/>
      <c r="J297" s="141">
        <f>ROUND(I297*H297,2)</f>
        <v>0</v>
      </c>
      <c r="K297" s="137" t="s">
        <v>125</v>
      </c>
      <c r="L297" s="34"/>
      <c r="M297" s="142" t="s">
        <v>3</v>
      </c>
      <c r="N297" s="143" t="s">
        <v>43</v>
      </c>
      <c r="O297" s="54"/>
      <c r="P297" s="144">
        <f>O297*H297</f>
        <v>0</v>
      </c>
      <c r="Q297" s="144">
        <v>3E-05</v>
      </c>
      <c r="R297" s="144">
        <f>Q297*H297</f>
        <v>0.00044400000000000006</v>
      </c>
      <c r="S297" s="144">
        <v>0</v>
      </c>
      <c r="T297" s="145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46" t="s">
        <v>396</v>
      </c>
      <c r="AT297" s="146" t="s">
        <v>121</v>
      </c>
      <c r="AU297" s="146" t="s">
        <v>82</v>
      </c>
      <c r="AY297" s="18" t="s">
        <v>119</v>
      </c>
      <c r="BE297" s="147">
        <f>IF(N297="základní",J297,0)</f>
        <v>0</v>
      </c>
      <c r="BF297" s="147">
        <f>IF(N297="snížená",J297,0)</f>
        <v>0</v>
      </c>
      <c r="BG297" s="147">
        <f>IF(N297="zákl. přenesená",J297,0)</f>
        <v>0</v>
      </c>
      <c r="BH297" s="147">
        <f>IF(N297="sníž. přenesená",J297,0)</f>
        <v>0</v>
      </c>
      <c r="BI297" s="147">
        <f>IF(N297="nulová",J297,0)</f>
        <v>0</v>
      </c>
      <c r="BJ297" s="18" t="s">
        <v>80</v>
      </c>
      <c r="BK297" s="147">
        <f>ROUND(I297*H297,2)</f>
        <v>0</v>
      </c>
      <c r="BL297" s="18" t="s">
        <v>396</v>
      </c>
      <c r="BM297" s="146" t="s">
        <v>430</v>
      </c>
    </row>
    <row r="298" spans="1:47" s="2" customFormat="1" ht="11.25">
      <c r="A298" s="33"/>
      <c r="B298" s="34"/>
      <c r="C298" s="33"/>
      <c r="D298" s="148" t="s">
        <v>128</v>
      </c>
      <c r="E298" s="33"/>
      <c r="F298" s="149" t="s">
        <v>431</v>
      </c>
      <c r="G298" s="33"/>
      <c r="H298" s="33"/>
      <c r="I298" s="150"/>
      <c r="J298" s="33"/>
      <c r="K298" s="33"/>
      <c r="L298" s="34"/>
      <c r="M298" s="151"/>
      <c r="N298" s="152"/>
      <c r="O298" s="54"/>
      <c r="P298" s="54"/>
      <c r="Q298" s="54"/>
      <c r="R298" s="54"/>
      <c r="S298" s="54"/>
      <c r="T298" s="55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T298" s="18" t="s">
        <v>128</v>
      </c>
      <c r="AU298" s="18" t="s">
        <v>82</v>
      </c>
    </row>
    <row r="299" spans="2:51" s="14" customFormat="1" ht="11.25">
      <c r="B299" s="161"/>
      <c r="D299" s="154" t="s">
        <v>130</v>
      </c>
      <c r="E299" s="162" t="s">
        <v>3</v>
      </c>
      <c r="F299" s="163" t="s">
        <v>432</v>
      </c>
      <c r="H299" s="164">
        <v>14.8</v>
      </c>
      <c r="I299" s="165"/>
      <c r="L299" s="161"/>
      <c r="M299" s="166"/>
      <c r="N299" s="167"/>
      <c r="O299" s="167"/>
      <c r="P299" s="167"/>
      <c r="Q299" s="167"/>
      <c r="R299" s="167"/>
      <c r="S299" s="167"/>
      <c r="T299" s="168"/>
      <c r="AT299" s="162" t="s">
        <v>130</v>
      </c>
      <c r="AU299" s="162" t="s">
        <v>82</v>
      </c>
      <c r="AV299" s="14" t="s">
        <v>82</v>
      </c>
      <c r="AW299" s="14" t="s">
        <v>33</v>
      </c>
      <c r="AX299" s="14" t="s">
        <v>72</v>
      </c>
      <c r="AY299" s="162" t="s">
        <v>119</v>
      </c>
    </row>
    <row r="300" spans="2:51" s="15" customFormat="1" ht="11.25">
      <c r="B300" s="169"/>
      <c r="D300" s="154" t="s">
        <v>130</v>
      </c>
      <c r="E300" s="170" t="s">
        <v>3</v>
      </c>
      <c r="F300" s="171" t="s">
        <v>133</v>
      </c>
      <c r="H300" s="172">
        <v>14.8</v>
      </c>
      <c r="I300" s="173"/>
      <c r="L300" s="169"/>
      <c r="M300" s="174"/>
      <c r="N300" s="175"/>
      <c r="O300" s="175"/>
      <c r="P300" s="175"/>
      <c r="Q300" s="175"/>
      <c r="R300" s="175"/>
      <c r="S300" s="175"/>
      <c r="T300" s="176"/>
      <c r="AT300" s="170" t="s">
        <v>130</v>
      </c>
      <c r="AU300" s="170" t="s">
        <v>82</v>
      </c>
      <c r="AV300" s="15" t="s">
        <v>126</v>
      </c>
      <c r="AW300" s="15" t="s">
        <v>33</v>
      </c>
      <c r="AX300" s="15" t="s">
        <v>80</v>
      </c>
      <c r="AY300" s="170" t="s">
        <v>119</v>
      </c>
    </row>
    <row r="301" spans="2:63" s="12" customFormat="1" ht="25.9" customHeight="1">
      <c r="B301" s="121"/>
      <c r="D301" s="122" t="s">
        <v>71</v>
      </c>
      <c r="E301" s="123" t="s">
        <v>433</v>
      </c>
      <c r="F301" s="123" t="s">
        <v>434</v>
      </c>
      <c r="I301" s="124"/>
      <c r="J301" s="125">
        <f>BK301</f>
        <v>0</v>
      </c>
      <c r="L301" s="121"/>
      <c r="M301" s="126"/>
      <c r="N301" s="127"/>
      <c r="O301" s="127"/>
      <c r="P301" s="128">
        <f>P302+P306+P321</f>
        <v>0</v>
      </c>
      <c r="Q301" s="127"/>
      <c r="R301" s="128">
        <f>R302+R306+R321</f>
        <v>0</v>
      </c>
      <c r="S301" s="127"/>
      <c r="T301" s="129">
        <f>T302+T306+T321</f>
        <v>0</v>
      </c>
      <c r="AR301" s="122" t="s">
        <v>155</v>
      </c>
      <c r="AT301" s="130" t="s">
        <v>71</v>
      </c>
      <c r="AU301" s="130" t="s">
        <v>72</v>
      </c>
      <c r="AY301" s="122" t="s">
        <v>119</v>
      </c>
      <c r="BK301" s="131">
        <f>BK302+BK306+BK321</f>
        <v>0</v>
      </c>
    </row>
    <row r="302" spans="2:63" s="12" customFormat="1" ht="22.9" customHeight="1">
      <c r="B302" s="121"/>
      <c r="D302" s="122" t="s">
        <v>71</v>
      </c>
      <c r="E302" s="132" t="s">
        <v>435</v>
      </c>
      <c r="F302" s="132" t="s">
        <v>436</v>
      </c>
      <c r="I302" s="124"/>
      <c r="J302" s="133">
        <f>BK302</f>
        <v>0</v>
      </c>
      <c r="L302" s="121"/>
      <c r="M302" s="126"/>
      <c r="N302" s="127"/>
      <c r="O302" s="127"/>
      <c r="P302" s="128">
        <f>SUM(P303:P305)</f>
        <v>0</v>
      </c>
      <c r="Q302" s="127"/>
      <c r="R302" s="128">
        <f>SUM(R303:R305)</f>
        <v>0</v>
      </c>
      <c r="S302" s="127"/>
      <c r="T302" s="129">
        <f>SUM(T303:T305)</f>
        <v>0</v>
      </c>
      <c r="AR302" s="122" t="s">
        <v>155</v>
      </c>
      <c r="AT302" s="130" t="s">
        <v>71</v>
      </c>
      <c r="AU302" s="130" t="s">
        <v>80</v>
      </c>
      <c r="AY302" s="122" t="s">
        <v>119</v>
      </c>
      <c r="BK302" s="131">
        <f>SUM(BK303:BK305)</f>
        <v>0</v>
      </c>
    </row>
    <row r="303" spans="1:65" s="2" customFormat="1" ht="16.5" customHeight="1">
      <c r="A303" s="33"/>
      <c r="B303" s="134"/>
      <c r="C303" s="135" t="s">
        <v>437</v>
      </c>
      <c r="D303" s="135" t="s">
        <v>121</v>
      </c>
      <c r="E303" s="136" t="s">
        <v>438</v>
      </c>
      <c r="F303" s="137" t="s">
        <v>439</v>
      </c>
      <c r="G303" s="138" t="s">
        <v>440</v>
      </c>
      <c r="H303" s="139">
        <v>1</v>
      </c>
      <c r="I303" s="140"/>
      <c r="J303" s="141">
        <f>ROUND(I303*H303,2)</f>
        <v>0</v>
      </c>
      <c r="K303" s="137" t="s">
        <v>3</v>
      </c>
      <c r="L303" s="34"/>
      <c r="M303" s="142" t="s">
        <v>3</v>
      </c>
      <c r="N303" s="143" t="s">
        <v>43</v>
      </c>
      <c r="O303" s="54"/>
      <c r="P303" s="144">
        <f>O303*H303</f>
        <v>0</v>
      </c>
      <c r="Q303" s="144">
        <v>0</v>
      </c>
      <c r="R303" s="144">
        <f>Q303*H303</f>
        <v>0</v>
      </c>
      <c r="S303" s="144">
        <v>0</v>
      </c>
      <c r="T303" s="145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46" t="s">
        <v>126</v>
      </c>
      <c r="AT303" s="146" t="s">
        <v>121</v>
      </c>
      <c r="AU303" s="146" t="s">
        <v>82</v>
      </c>
      <c r="AY303" s="18" t="s">
        <v>119</v>
      </c>
      <c r="BE303" s="147">
        <f>IF(N303="základní",J303,0)</f>
        <v>0</v>
      </c>
      <c r="BF303" s="147">
        <f>IF(N303="snížená",J303,0)</f>
        <v>0</v>
      </c>
      <c r="BG303" s="147">
        <f>IF(N303="zákl. přenesená",J303,0)</f>
        <v>0</v>
      </c>
      <c r="BH303" s="147">
        <f>IF(N303="sníž. přenesená",J303,0)</f>
        <v>0</v>
      </c>
      <c r="BI303" s="147">
        <f>IF(N303="nulová",J303,0)</f>
        <v>0</v>
      </c>
      <c r="BJ303" s="18" t="s">
        <v>80</v>
      </c>
      <c r="BK303" s="147">
        <f>ROUND(I303*H303,2)</f>
        <v>0</v>
      </c>
      <c r="BL303" s="18" t="s">
        <v>126</v>
      </c>
      <c r="BM303" s="146" t="s">
        <v>441</v>
      </c>
    </row>
    <row r="304" spans="2:51" s="14" customFormat="1" ht="11.25">
      <c r="B304" s="161"/>
      <c r="D304" s="154" t="s">
        <v>130</v>
      </c>
      <c r="E304" s="162" t="s">
        <v>3</v>
      </c>
      <c r="F304" s="163" t="s">
        <v>442</v>
      </c>
      <c r="H304" s="164">
        <v>1</v>
      </c>
      <c r="I304" s="165"/>
      <c r="L304" s="161"/>
      <c r="M304" s="166"/>
      <c r="N304" s="167"/>
      <c r="O304" s="167"/>
      <c r="P304" s="167"/>
      <c r="Q304" s="167"/>
      <c r="R304" s="167"/>
      <c r="S304" s="167"/>
      <c r="T304" s="168"/>
      <c r="AT304" s="162" t="s">
        <v>130</v>
      </c>
      <c r="AU304" s="162" t="s">
        <v>82</v>
      </c>
      <c r="AV304" s="14" t="s">
        <v>82</v>
      </c>
      <c r="AW304" s="14" t="s">
        <v>33</v>
      </c>
      <c r="AX304" s="14" t="s">
        <v>72</v>
      </c>
      <c r="AY304" s="162" t="s">
        <v>119</v>
      </c>
    </row>
    <row r="305" spans="2:51" s="15" customFormat="1" ht="11.25">
      <c r="B305" s="169"/>
      <c r="D305" s="154" t="s">
        <v>130</v>
      </c>
      <c r="E305" s="170" t="s">
        <v>3</v>
      </c>
      <c r="F305" s="171" t="s">
        <v>133</v>
      </c>
      <c r="H305" s="172">
        <v>1</v>
      </c>
      <c r="I305" s="173"/>
      <c r="L305" s="169"/>
      <c r="M305" s="174"/>
      <c r="N305" s="175"/>
      <c r="O305" s="175"/>
      <c r="P305" s="175"/>
      <c r="Q305" s="175"/>
      <c r="R305" s="175"/>
      <c r="S305" s="175"/>
      <c r="T305" s="176"/>
      <c r="AT305" s="170" t="s">
        <v>130</v>
      </c>
      <c r="AU305" s="170" t="s">
        <v>82</v>
      </c>
      <c r="AV305" s="15" t="s">
        <v>126</v>
      </c>
      <c r="AW305" s="15" t="s">
        <v>33</v>
      </c>
      <c r="AX305" s="15" t="s">
        <v>80</v>
      </c>
      <c r="AY305" s="170" t="s">
        <v>119</v>
      </c>
    </row>
    <row r="306" spans="2:63" s="12" customFormat="1" ht="22.9" customHeight="1">
      <c r="B306" s="121"/>
      <c r="D306" s="122" t="s">
        <v>71</v>
      </c>
      <c r="E306" s="132" t="s">
        <v>443</v>
      </c>
      <c r="F306" s="132" t="s">
        <v>444</v>
      </c>
      <c r="I306" s="124"/>
      <c r="J306" s="133">
        <f>BK306</f>
        <v>0</v>
      </c>
      <c r="L306" s="121"/>
      <c r="M306" s="126"/>
      <c r="N306" s="127"/>
      <c r="O306" s="127"/>
      <c r="P306" s="128">
        <f>SUM(P307:P320)</f>
        <v>0</v>
      </c>
      <c r="Q306" s="127"/>
      <c r="R306" s="128">
        <f>SUM(R307:R320)</f>
        <v>0</v>
      </c>
      <c r="S306" s="127"/>
      <c r="T306" s="129">
        <f>SUM(T307:T320)</f>
        <v>0</v>
      </c>
      <c r="AR306" s="122" t="s">
        <v>155</v>
      </c>
      <c r="AT306" s="130" t="s">
        <v>71</v>
      </c>
      <c r="AU306" s="130" t="s">
        <v>80</v>
      </c>
      <c r="AY306" s="122" t="s">
        <v>119</v>
      </c>
      <c r="BK306" s="131">
        <f>SUM(BK307:BK320)</f>
        <v>0</v>
      </c>
    </row>
    <row r="307" spans="1:65" s="2" customFormat="1" ht="16.5" customHeight="1">
      <c r="A307" s="33"/>
      <c r="B307" s="134"/>
      <c r="C307" s="135" t="s">
        <v>445</v>
      </c>
      <c r="D307" s="135" t="s">
        <v>121</v>
      </c>
      <c r="E307" s="136" t="s">
        <v>446</v>
      </c>
      <c r="F307" s="137" t="s">
        <v>447</v>
      </c>
      <c r="G307" s="138" t="s">
        <v>448</v>
      </c>
      <c r="H307" s="139">
        <v>3</v>
      </c>
      <c r="I307" s="140"/>
      <c r="J307" s="141">
        <f>ROUND(I307*H307,2)</f>
        <v>0</v>
      </c>
      <c r="K307" s="137" t="s">
        <v>3</v>
      </c>
      <c r="L307" s="34"/>
      <c r="M307" s="142" t="s">
        <v>3</v>
      </c>
      <c r="N307" s="143" t="s">
        <v>43</v>
      </c>
      <c r="O307" s="54"/>
      <c r="P307" s="144">
        <f>O307*H307</f>
        <v>0</v>
      </c>
      <c r="Q307" s="144">
        <v>0</v>
      </c>
      <c r="R307" s="144">
        <f>Q307*H307</f>
        <v>0</v>
      </c>
      <c r="S307" s="144">
        <v>0</v>
      </c>
      <c r="T307" s="145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46" t="s">
        <v>126</v>
      </c>
      <c r="AT307" s="146" t="s">
        <v>121</v>
      </c>
      <c r="AU307" s="146" t="s">
        <v>82</v>
      </c>
      <c r="AY307" s="18" t="s">
        <v>119</v>
      </c>
      <c r="BE307" s="147">
        <f>IF(N307="základní",J307,0)</f>
        <v>0</v>
      </c>
      <c r="BF307" s="147">
        <f>IF(N307="snížená",J307,0)</f>
        <v>0</v>
      </c>
      <c r="BG307" s="147">
        <f>IF(N307="zákl. přenesená",J307,0)</f>
        <v>0</v>
      </c>
      <c r="BH307" s="147">
        <f>IF(N307="sníž. přenesená",J307,0)</f>
        <v>0</v>
      </c>
      <c r="BI307" s="147">
        <f>IF(N307="nulová",J307,0)</f>
        <v>0</v>
      </c>
      <c r="BJ307" s="18" t="s">
        <v>80</v>
      </c>
      <c r="BK307" s="147">
        <f>ROUND(I307*H307,2)</f>
        <v>0</v>
      </c>
      <c r="BL307" s="18" t="s">
        <v>126</v>
      </c>
      <c r="BM307" s="146" t="s">
        <v>449</v>
      </c>
    </row>
    <row r="308" spans="2:51" s="14" customFormat="1" ht="11.25">
      <c r="B308" s="161"/>
      <c r="D308" s="154" t="s">
        <v>130</v>
      </c>
      <c r="E308" s="162" t="s">
        <v>3</v>
      </c>
      <c r="F308" s="163" t="s">
        <v>450</v>
      </c>
      <c r="H308" s="164">
        <v>3</v>
      </c>
      <c r="I308" s="165"/>
      <c r="L308" s="161"/>
      <c r="M308" s="166"/>
      <c r="N308" s="167"/>
      <c r="O308" s="167"/>
      <c r="P308" s="167"/>
      <c r="Q308" s="167"/>
      <c r="R308" s="167"/>
      <c r="S308" s="167"/>
      <c r="T308" s="168"/>
      <c r="AT308" s="162" t="s">
        <v>130</v>
      </c>
      <c r="AU308" s="162" t="s">
        <v>82</v>
      </c>
      <c r="AV308" s="14" t="s">
        <v>82</v>
      </c>
      <c r="AW308" s="14" t="s">
        <v>33</v>
      </c>
      <c r="AX308" s="14" t="s">
        <v>72</v>
      </c>
      <c r="AY308" s="162" t="s">
        <v>119</v>
      </c>
    </row>
    <row r="309" spans="2:51" s="15" customFormat="1" ht="11.25">
      <c r="B309" s="169"/>
      <c r="D309" s="154" t="s">
        <v>130</v>
      </c>
      <c r="E309" s="170" t="s">
        <v>3</v>
      </c>
      <c r="F309" s="171" t="s">
        <v>133</v>
      </c>
      <c r="H309" s="172">
        <v>3</v>
      </c>
      <c r="I309" s="173"/>
      <c r="L309" s="169"/>
      <c r="M309" s="174"/>
      <c r="N309" s="175"/>
      <c r="O309" s="175"/>
      <c r="P309" s="175"/>
      <c r="Q309" s="175"/>
      <c r="R309" s="175"/>
      <c r="S309" s="175"/>
      <c r="T309" s="176"/>
      <c r="AT309" s="170" t="s">
        <v>130</v>
      </c>
      <c r="AU309" s="170" t="s">
        <v>82</v>
      </c>
      <c r="AV309" s="15" t="s">
        <v>126</v>
      </c>
      <c r="AW309" s="15" t="s">
        <v>33</v>
      </c>
      <c r="AX309" s="15" t="s">
        <v>80</v>
      </c>
      <c r="AY309" s="170" t="s">
        <v>119</v>
      </c>
    </row>
    <row r="310" spans="1:65" s="2" customFormat="1" ht="16.5" customHeight="1">
      <c r="A310" s="33"/>
      <c r="B310" s="134"/>
      <c r="C310" s="135" t="s">
        <v>451</v>
      </c>
      <c r="D310" s="135" t="s">
        <v>121</v>
      </c>
      <c r="E310" s="136" t="s">
        <v>452</v>
      </c>
      <c r="F310" s="137" t="s">
        <v>453</v>
      </c>
      <c r="G310" s="138" t="s">
        <v>440</v>
      </c>
      <c r="H310" s="139">
        <v>1</v>
      </c>
      <c r="I310" s="140"/>
      <c r="J310" s="141">
        <f>ROUND(I310*H310,2)</f>
        <v>0</v>
      </c>
      <c r="K310" s="137" t="s">
        <v>3</v>
      </c>
      <c r="L310" s="34"/>
      <c r="M310" s="142" t="s">
        <v>3</v>
      </c>
      <c r="N310" s="143" t="s">
        <v>43</v>
      </c>
      <c r="O310" s="54"/>
      <c r="P310" s="144">
        <f>O310*H310</f>
        <v>0</v>
      </c>
      <c r="Q310" s="144">
        <v>0</v>
      </c>
      <c r="R310" s="144">
        <f>Q310*H310</f>
        <v>0</v>
      </c>
      <c r="S310" s="144">
        <v>0</v>
      </c>
      <c r="T310" s="145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46" t="s">
        <v>126</v>
      </c>
      <c r="AT310" s="146" t="s">
        <v>121</v>
      </c>
      <c r="AU310" s="146" t="s">
        <v>82</v>
      </c>
      <c r="AY310" s="18" t="s">
        <v>119</v>
      </c>
      <c r="BE310" s="147">
        <f>IF(N310="základní",J310,0)</f>
        <v>0</v>
      </c>
      <c r="BF310" s="147">
        <f>IF(N310="snížená",J310,0)</f>
        <v>0</v>
      </c>
      <c r="BG310" s="147">
        <f>IF(N310="zákl. přenesená",J310,0)</f>
        <v>0</v>
      </c>
      <c r="BH310" s="147">
        <f>IF(N310="sníž. přenesená",J310,0)</f>
        <v>0</v>
      </c>
      <c r="BI310" s="147">
        <f>IF(N310="nulová",J310,0)</f>
        <v>0</v>
      </c>
      <c r="BJ310" s="18" t="s">
        <v>80</v>
      </c>
      <c r="BK310" s="147">
        <f>ROUND(I310*H310,2)</f>
        <v>0</v>
      </c>
      <c r="BL310" s="18" t="s">
        <v>126</v>
      </c>
      <c r="BM310" s="146" t="s">
        <v>454</v>
      </c>
    </row>
    <row r="311" spans="2:51" s="13" customFormat="1" ht="11.25">
      <c r="B311" s="153"/>
      <c r="D311" s="154" t="s">
        <v>130</v>
      </c>
      <c r="E311" s="155" t="s">
        <v>3</v>
      </c>
      <c r="F311" s="156" t="s">
        <v>455</v>
      </c>
      <c r="H311" s="155" t="s">
        <v>3</v>
      </c>
      <c r="I311" s="157"/>
      <c r="L311" s="153"/>
      <c r="M311" s="158"/>
      <c r="N311" s="159"/>
      <c r="O311" s="159"/>
      <c r="P311" s="159"/>
      <c r="Q311" s="159"/>
      <c r="R311" s="159"/>
      <c r="S311" s="159"/>
      <c r="T311" s="160"/>
      <c r="AT311" s="155" t="s">
        <v>130</v>
      </c>
      <c r="AU311" s="155" t="s">
        <v>82</v>
      </c>
      <c r="AV311" s="13" t="s">
        <v>80</v>
      </c>
      <c r="AW311" s="13" t="s">
        <v>33</v>
      </c>
      <c r="AX311" s="13" t="s">
        <v>72</v>
      </c>
      <c r="AY311" s="155" t="s">
        <v>119</v>
      </c>
    </row>
    <row r="312" spans="2:51" s="14" customFormat="1" ht="11.25">
      <c r="B312" s="161"/>
      <c r="D312" s="154" t="s">
        <v>130</v>
      </c>
      <c r="E312" s="162" t="s">
        <v>3</v>
      </c>
      <c r="F312" s="163" t="s">
        <v>80</v>
      </c>
      <c r="H312" s="164">
        <v>1</v>
      </c>
      <c r="I312" s="165"/>
      <c r="L312" s="161"/>
      <c r="M312" s="166"/>
      <c r="N312" s="167"/>
      <c r="O312" s="167"/>
      <c r="P312" s="167"/>
      <c r="Q312" s="167"/>
      <c r="R312" s="167"/>
      <c r="S312" s="167"/>
      <c r="T312" s="168"/>
      <c r="AT312" s="162" t="s">
        <v>130</v>
      </c>
      <c r="AU312" s="162" t="s">
        <v>82</v>
      </c>
      <c r="AV312" s="14" t="s">
        <v>82</v>
      </c>
      <c r="AW312" s="14" t="s">
        <v>33</v>
      </c>
      <c r="AX312" s="14" t="s">
        <v>72</v>
      </c>
      <c r="AY312" s="162" t="s">
        <v>119</v>
      </c>
    </row>
    <row r="313" spans="2:51" s="15" customFormat="1" ht="11.25">
      <c r="B313" s="169"/>
      <c r="D313" s="154" t="s">
        <v>130</v>
      </c>
      <c r="E313" s="170" t="s">
        <v>3</v>
      </c>
      <c r="F313" s="171" t="s">
        <v>133</v>
      </c>
      <c r="H313" s="172">
        <v>1</v>
      </c>
      <c r="I313" s="173"/>
      <c r="L313" s="169"/>
      <c r="M313" s="174"/>
      <c r="N313" s="175"/>
      <c r="O313" s="175"/>
      <c r="P313" s="175"/>
      <c r="Q313" s="175"/>
      <c r="R313" s="175"/>
      <c r="S313" s="175"/>
      <c r="T313" s="176"/>
      <c r="AT313" s="170" t="s">
        <v>130</v>
      </c>
      <c r="AU313" s="170" t="s">
        <v>82</v>
      </c>
      <c r="AV313" s="15" t="s">
        <v>126</v>
      </c>
      <c r="AW313" s="15" t="s">
        <v>33</v>
      </c>
      <c r="AX313" s="15" t="s">
        <v>80</v>
      </c>
      <c r="AY313" s="170" t="s">
        <v>119</v>
      </c>
    </row>
    <row r="314" spans="1:65" s="2" customFormat="1" ht="16.5" customHeight="1">
      <c r="A314" s="33"/>
      <c r="B314" s="134"/>
      <c r="C314" s="135" t="s">
        <v>456</v>
      </c>
      <c r="D314" s="135" t="s">
        <v>121</v>
      </c>
      <c r="E314" s="136" t="s">
        <v>457</v>
      </c>
      <c r="F314" s="137" t="s">
        <v>458</v>
      </c>
      <c r="G314" s="138" t="s">
        <v>440</v>
      </c>
      <c r="H314" s="139">
        <v>1</v>
      </c>
      <c r="I314" s="140"/>
      <c r="J314" s="141">
        <f>ROUND(I314*H314,2)</f>
        <v>0</v>
      </c>
      <c r="K314" s="137" t="s">
        <v>3</v>
      </c>
      <c r="L314" s="34"/>
      <c r="M314" s="142" t="s">
        <v>3</v>
      </c>
      <c r="N314" s="143" t="s">
        <v>43</v>
      </c>
      <c r="O314" s="54"/>
      <c r="P314" s="144">
        <f>O314*H314</f>
        <v>0</v>
      </c>
      <c r="Q314" s="144">
        <v>0</v>
      </c>
      <c r="R314" s="144">
        <f>Q314*H314</f>
        <v>0</v>
      </c>
      <c r="S314" s="144">
        <v>0</v>
      </c>
      <c r="T314" s="145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46" t="s">
        <v>126</v>
      </c>
      <c r="AT314" s="146" t="s">
        <v>121</v>
      </c>
      <c r="AU314" s="146" t="s">
        <v>82</v>
      </c>
      <c r="AY314" s="18" t="s">
        <v>119</v>
      </c>
      <c r="BE314" s="147">
        <f>IF(N314="základní",J314,0)</f>
        <v>0</v>
      </c>
      <c r="BF314" s="147">
        <f>IF(N314="snížená",J314,0)</f>
        <v>0</v>
      </c>
      <c r="BG314" s="147">
        <f>IF(N314="zákl. přenesená",J314,0)</f>
        <v>0</v>
      </c>
      <c r="BH314" s="147">
        <f>IF(N314="sníž. přenesená",J314,0)</f>
        <v>0</v>
      </c>
      <c r="BI314" s="147">
        <f>IF(N314="nulová",J314,0)</f>
        <v>0</v>
      </c>
      <c r="BJ314" s="18" t="s">
        <v>80</v>
      </c>
      <c r="BK314" s="147">
        <f>ROUND(I314*H314,2)</f>
        <v>0</v>
      </c>
      <c r="BL314" s="18" t="s">
        <v>126</v>
      </c>
      <c r="BM314" s="146" t="s">
        <v>459</v>
      </c>
    </row>
    <row r="315" spans="2:51" s="13" customFormat="1" ht="11.25">
      <c r="B315" s="153"/>
      <c r="D315" s="154" t="s">
        <v>130</v>
      </c>
      <c r="E315" s="155" t="s">
        <v>3</v>
      </c>
      <c r="F315" s="156" t="s">
        <v>455</v>
      </c>
      <c r="H315" s="155" t="s">
        <v>3</v>
      </c>
      <c r="I315" s="157"/>
      <c r="L315" s="153"/>
      <c r="M315" s="158"/>
      <c r="N315" s="159"/>
      <c r="O315" s="159"/>
      <c r="P315" s="159"/>
      <c r="Q315" s="159"/>
      <c r="R315" s="159"/>
      <c r="S315" s="159"/>
      <c r="T315" s="160"/>
      <c r="AT315" s="155" t="s">
        <v>130</v>
      </c>
      <c r="AU315" s="155" t="s">
        <v>82</v>
      </c>
      <c r="AV315" s="13" t="s">
        <v>80</v>
      </c>
      <c r="AW315" s="13" t="s">
        <v>33</v>
      </c>
      <c r="AX315" s="13" t="s">
        <v>72</v>
      </c>
      <c r="AY315" s="155" t="s">
        <v>119</v>
      </c>
    </row>
    <row r="316" spans="2:51" s="14" customFormat="1" ht="11.25">
      <c r="B316" s="161"/>
      <c r="D316" s="154" t="s">
        <v>130</v>
      </c>
      <c r="E316" s="162" t="s">
        <v>3</v>
      </c>
      <c r="F316" s="163" t="s">
        <v>80</v>
      </c>
      <c r="H316" s="164">
        <v>1</v>
      </c>
      <c r="I316" s="165"/>
      <c r="L316" s="161"/>
      <c r="M316" s="166"/>
      <c r="N316" s="167"/>
      <c r="O316" s="167"/>
      <c r="P316" s="167"/>
      <c r="Q316" s="167"/>
      <c r="R316" s="167"/>
      <c r="S316" s="167"/>
      <c r="T316" s="168"/>
      <c r="AT316" s="162" t="s">
        <v>130</v>
      </c>
      <c r="AU316" s="162" t="s">
        <v>82</v>
      </c>
      <c r="AV316" s="14" t="s">
        <v>82</v>
      </c>
      <c r="AW316" s="14" t="s">
        <v>33</v>
      </c>
      <c r="AX316" s="14" t="s">
        <v>72</v>
      </c>
      <c r="AY316" s="162" t="s">
        <v>119</v>
      </c>
    </row>
    <row r="317" spans="2:51" s="15" customFormat="1" ht="11.25">
      <c r="B317" s="169"/>
      <c r="D317" s="154" t="s">
        <v>130</v>
      </c>
      <c r="E317" s="170" t="s">
        <v>3</v>
      </c>
      <c r="F317" s="171" t="s">
        <v>133</v>
      </c>
      <c r="H317" s="172">
        <v>1</v>
      </c>
      <c r="I317" s="173"/>
      <c r="L317" s="169"/>
      <c r="M317" s="174"/>
      <c r="N317" s="175"/>
      <c r="O317" s="175"/>
      <c r="P317" s="175"/>
      <c r="Q317" s="175"/>
      <c r="R317" s="175"/>
      <c r="S317" s="175"/>
      <c r="T317" s="176"/>
      <c r="AT317" s="170" t="s">
        <v>130</v>
      </c>
      <c r="AU317" s="170" t="s">
        <v>82</v>
      </c>
      <c r="AV317" s="15" t="s">
        <v>126</v>
      </c>
      <c r="AW317" s="15" t="s">
        <v>33</v>
      </c>
      <c r="AX317" s="15" t="s">
        <v>80</v>
      </c>
      <c r="AY317" s="170" t="s">
        <v>119</v>
      </c>
    </row>
    <row r="318" spans="1:65" s="2" customFormat="1" ht="16.5" customHeight="1">
      <c r="A318" s="33"/>
      <c r="B318" s="134"/>
      <c r="C318" s="135" t="s">
        <v>460</v>
      </c>
      <c r="D318" s="135" t="s">
        <v>121</v>
      </c>
      <c r="E318" s="136" t="s">
        <v>461</v>
      </c>
      <c r="F318" s="137" t="s">
        <v>462</v>
      </c>
      <c r="G318" s="138" t="s">
        <v>250</v>
      </c>
      <c r="H318" s="139">
        <v>1</v>
      </c>
      <c r="I318" s="140"/>
      <c r="J318" s="141">
        <f>ROUND(I318*H318,2)</f>
        <v>0</v>
      </c>
      <c r="K318" s="137" t="s">
        <v>3</v>
      </c>
      <c r="L318" s="34"/>
      <c r="M318" s="142" t="s">
        <v>3</v>
      </c>
      <c r="N318" s="143" t="s">
        <v>43</v>
      </c>
      <c r="O318" s="54"/>
      <c r="P318" s="144">
        <f>O318*H318</f>
        <v>0</v>
      </c>
      <c r="Q318" s="144">
        <v>0</v>
      </c>
      <c r="R318" s="144">
        <f>Q318*H318</f>
        <v>0</v>
      </c>
      <c r="S318" s="144">
        <v>0</v>
      </c>
      <c r="T318" s="145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46" t="s">
        <v>126</v>
      </c>
      <c r="AT318" s="146" t="s">
        <v>121</v>
      </c>
      <c r="AU318" s="146" t="s">
        <v>82</v>
      </c>
      <c r="AY318" s="18" t="s">
        <v>119</v>
      </c>
      <c r="BE318" s="147">
        <f>IF(N318="základní",J318,0)</f>
        <v>0</v>
      </c>
      <c r="BF318" s="147">
        <f>IF(N318="snížená",J318,0)</f>
        <v>0</v>
      </c>
      <c r="BG318" s="147">
        <f>IF(N318="zákl. přenesená",J318,0)</f>
        <v>0</v>
      </c>
      <c r="BH318" s="147">
        <f>IF(N318="sníž. přenesená",J318,0)</f>
        <v>0</v>
      </c>
      <c r="BI318" s="147">
        <f>IF(N318="nulová",J318,0)</f>
        <v>0</v>
      </c>
      <c r="BJ318" s="18" t="s">
        <v>80</v>
      </c>
      <c r="BK318" s="147">
        <f>ROUND(I318*H318,2)</f>
        <v>0</v>
      </c>
      <c r="BL318" s="18" t="s">
        <v>126</v>
      </c>
      <c r="BM318" s="146" t="s">
        <v>463</v>
      </c>
    </row>
    <row r="319" spans="2:51" s="14" customFormat="1" ht="11.25">
      <c r="B319" s="161"/>
      <c r="D319" s="154" t="s">
        <v>130</v>
      </c>
      <c r="E319" s="162" t="s">
        <v>3</v>
      </c>
      <c r="F319" s="163" t="s">
        <v>80</v>
      </c>
      <c r="H319" s="164">
        <v>1</v>
      </c>
      <c r="I319" s="165"/>
      <c r="L319" s="161"/>
      <c r="M319" s="166"/>
      <c r="N319" s="167"/>
      <c r="O319" s="167"/>
      <c r="P319" s="167"/>
      <c r="Q319" s="167"/>
      <c r="R319" s="167"/>
      <c r="S319" s="167"/>
      <c r="T319" s="168"/>
      <c r="AT319" s="162" t="s">
        <v>130</v>
      </c>
      <c r="AU319" s="162" t="s">
        <v>82</v>
      </c>
      <c r="AV319" s="14" t="s">
        <v>82</v>
      </c>
      <c r="AW319" s="14" t="s">
        <v>33</v>
      </c>
      <c r="AX319" s="14" t="s">
        <v>72</v>
      </c>
      <c r="AY319" s="162" t="s">
        <v>119</v>
      </c>
    </row>
    <row r="320" spans="2:51" s="15" customFormat="1" ht="11.25">
      <c r="B320" s="169"/>
      <c r="D320" s="154" t="s">
        <v>130</v>
      </c>
      <c r="E320" s="170" t="s">
        <v>3</v>
      </c>
      <c r="F320" s="171" t="s">
        <v>133</v>
      </c>
      <c r="H320" s="172">
        <v>1</v>
      </c>
      <c r="I320" s="173"/>
      <c r="L320" s="169"/>
      <c r="M320" s="174"/>
      <c r="N320" s="175"/>
      <c r="O320" s="175"/>
      <c r="P320" s="175"/>
      <c r="Q320" s="175"/>
      <c r="R320" s="175"/>
      <c r="S320" s="175"/>
      <c r="T320" s="176"/>
      <c r="AT320" s="170" t="s">
        <v>130</v>
      </c>
      <c r="AU320" s="170" t="s">
        <v>82</v>
      </c>
      <c r="AV320" s="15" t="s">
        <v>126</v>
      </c>
      <c r="AW320" s="15" t="s">
        <v>33</v>
      </c>
      <c r="AX320" s="15" t="s">
        <v>80</v>
      </c>
      <c r="AY320" s="170" t="s">
        <v>119</v>
      </c>
    </row>
    <row r="321" spans="2:63" s="12" customFormat="1" ht="22.9" customHeight="1">
      <c r="B321" s="121"/>
      <c r="D321" s="122" t="s">
        <v>71</v>
      </c>
      <c r="E321" s="132" t="s">
        <v>464</v>
      </c>
      <c r="F321" s="132" t="s">
        <v>465</v>
      </c>
      <c r="I321" s="124"/>
      <c r="J321" s="133">
        <f>BK321</f>
        <v>0</v>
      </c>
      <c r="L321" s="121"/>
      <c r="M321" s="126"/>
      <c r="N321" s="127"/>
      <c r="O321" s="127"/>
      <c r="P321" s="128">
        <f>SUM(P322:P325)</f>
        <v>0</v>
      </c>
      <c r="Q321" s="127"/>
      <c r="R321" s="128">
        <f>SUM(R322:R325)</f>
        <v>0</v>
      </c>
      <c r="S321" s="127"/>
      <c r="T321" s="129">
        <f>SUM(T322:T325)</f>
        <v>0</v>
      </c>
      <c r="AR321" s="122" t="s">
        <v>155</v>
      </c>
      <c r="AT321" s="130" t="s">
        <v>71</v>
      </c>
      <c r="AU321" s="130" t="s">
        <v>80</v>
      </c>
      <c r="AY321" s="122" t="s">
        <v>119</v>
      </c>
      <c r="BK321" s="131">
        <f>SUM(BK322:BK325)</f>
        <v>0</v>
      </c>
    </row>
    <row r="322" spans="1:65" s="2" customFormat="1" ht="16.5" customHeight="1">
      <c r="A322" s="33"/>
      <c r="B322" s="134"/>
      <c r="C322" s="135" t="s">
        <v>466</v>
      </c>
      <c r="D322" s="135" t="s">
        <v>121</v>
      </c>
      <c r="E322" s="136" t="s">
        <v>467</v>
      </c>
      <c r="F322" s="137" t="s">
        <v>468</v>
      </c>
      <c r="G322" s="138" t="s">
        <v>440</v>
      </c>
      <c r="H322" s="139">
        <v>1</v>
      </c>
      <c r="I322" s="140"/>
      <c r="J322" s="141">
        <f>ROUND(I322*H322,2)</f>
        <v>0</v>
      </c>
      <c r="K322" s="137" t="s">
        <v>3</v>
      </c>
      <c r="L322" s="34"/>
      <c r="M322" s="142" t="s">
        <v>3</v>
      </c>
      <c r="N322" s="143" t="s">
        <v>43</v>
      </c>
      <c r="O322" s="54"/>
      <c r="P322" s="144">
        <f>O322*H322</f>
        <v>0</v>
      </c>
      <c r="Q322" s="144">
        <v>0</v>
      </c>
      <c r="R322" s="144">
        <f>Q322*H322</f>
        <v>0</v>
      </c>
      <c r="S322" s="144">
        <v>0</v>
      </c>
      <c r="T322" s="145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46" t="s">
        <v>126</v>
      </c>
      <c r="AT322" s="146" t="s">
        <v>121</v>
      </c>
      <c r="AU322" s="146" t="s">
        <v>82</v>
      </c>
      <c r="AY322" s="18" t="s">
        <v>119</v>
      </c>
      <c r="BE322" s="147">
        <f>IF(N322="základní",J322,0)</f>
        <v>0</v>
      </c>
      <c r="BF322" s="147">
        <f>IF(N322="snížená",J322,0)</f>
        <v>0</v>
      </c>
      <c r="BG322" s="147">
        <f>IF(N322="zákl. přenesená",J322,0)</f>
        <v>0</v>
      </c>
      <c r="BH322" s="147">
        <f>IF(N322="sníž. přenesená",J322,0)</f>
        <v>0</v>
      </c>
      <c r="BI322" s="147">
        <f>IF(N322="nulová",J322,0)</f>
        <v>0</v>
      </c>
      <c r="BJ322" s="18" t="s">
        <v>80</v>
      </c>
      <c r="BK322" s="147">
        <f>ROUND(I322*H322,2)</f>
        <v>0</v>
      </c>
      <c r="BL322" s="18" t="s">
        <v>126</v>
      </c>
      <c r="BM322" s="146" t="s">
        <v>469</v>
      </c>
    </row>
    <row r="323" spans="2:51" s="14" customFormat="1" ht="11.25">
      <c r="B323" s="161"/>
      <c r="D323" s="154" t="s">
        <v>130</v>
      </c>
      <c r="E323" s="162" t="s">
        <v>3</v>
      </c>
      <c r="F323" s="163" t="s">
        <v>80</v>
      </c>
      <c r="H323" s="164">
        <v>1</v>
      </c>
      <c r="I323" s="165"/>
      <c r="L323" s="161"/>
      <c r="M323" s="166"/>
      <c r="N323" s="167"/>
      <c r="O323" s="167"/>
      <c r="P323" s="167"/>
      <c r="Q323" s="167"/>
      <c r="R323" s="167"/>
      <c r="S323" s="167"/>
      <c r="T323" s="168"/>
      <c r="AT323" s="162" t="s">
        <v>130</v>
      </c>
      <c r="AU323" s="162" t="s">
        <v>82</v>
      </c>
      <c r="AV323" s="14" t="s">
        <v>82</v>
      </c>
      <c r="AW323" s="14" t="s">
        <v>33</v>
      </c>
      <c r="AX323" s="14" t="s">
        <v>72</v>
      </c>
      <c r="AY323" s="162" t="s">
        <v>119</v>
      </c>
    </row>
    <row r="324" spans="2:51" s="15" customFormat="1" ht="11.25">
      <c r="B324" s="169"/>
      <c r="D324" s="154" t="s">
        <v>130</v>
      </c>
      <c r="E324" s="170" t="s">
        <v>3</v>
      </c>
      <c r="F324" s="171" t="s">
        <v>133</v>
      </c>
      <c r="H324" s="172">
        <v>1</v>
      </c>
      <c r="I324" s="173"/>
      <c r="L324" s="169"/>
      <c r="M324" s="174"/>
      <c r="N324" s="175"/>
      <c r="O324" s="175"/>
      <c r="P324" s="175"/>
      <c r="Q324" s="175"/>
      <c r="R324" s="175"/>
      <c r="S324" s="175"/>
      <c r="T324" s="176"/>
      <c r="AT324" s="170" t="s">
        <v>130</v>
      </c>
      <c r="AU324" s="170" t="s">
        <v>82</v>
      </c>
      <c r="AV324" s="15" t="s">
        <v>126</v>
      </c>
      <c r="AW324" s="15" t="s">
        <v>33</v>
      </c>
      <c r="AX324" s="15" t="s">
        <v>80</v>
      </c>
      <c r="AY324" s="170" t="s">
        <v>119</v>
      </c>
    </row>
    <row r="325" spans="1:65" s="2" customFormat="1" ht="16.5" customHeight="1">
      <c r="A325" s="33"/>
      <c r="B325" s="134"/>
      <c r="C325" s="135" t="s">
        <v>470</v>
      </c>
      <c r="D325" s="135" t="s">
        <v>121</v>
      </c>
      <c r="E325" s="136" t="s">
        <v>471</v>
      </c>
      <c r="F325" s="137" t="s">
        <v>472</v>
      </c>
      <c r="G325" s="138" t="s">
        <v>440</v>
      </c>
      <c r="H325" s="139">
        <v>6</v>
      </c>
      <c r="I325" s="140"/>
      <c r="J325" s="141">
        <f>ROUND(I325*H325,2)</f>
        <v>0</v>
      </c>
      <c r="K325" s="137" t="s">
        <v>3</v>
      </c>
      <c r="L325" s="34"/>
      <c r="M325" s="187" t="s">
        <v>3</v>
      </c>
      <c r="N325" s="188" t="s">
        <v>43</v>
      </c>
      <c r="O325" s="189"/>
      <c r="P325" s="190">
        <f>O325*H325</f>
        <v>0</v>
      </c>
      <c r="Q325" s="190">
        <v>0</v>
      </c>
      <c r="R325" s="190">
        <f>Q325*H325</f>
        <v>0</v>
      </c>
      <c r="S325" s="190">
        <v>0</v>
      </c>
      <c r="T325" s="191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46" t="s">
        <v>473</v>
      </c>
      <c r="AT325" s="146" t="s">
        <v>121</v>
      </c>
      <c r="AU325" s="146" t="s">
        <v>82</v>
      </c>
      <c r="AY325" s="18" t="s">
        <v>119</v>
      </c>
      <c r="BE325" s="147">
        <f>IF(N325="základní",J325,0)</f>
        <v>0</v>
      </c>
      <c r="BF325" s="147">
        <f>IF(N325="snížená",J325,0)</f>
        <v>0</v>
      </c>
      <c r="BG325" s="147">
        <f>IF(N325="zákl. přenesená",J325,0)</f>
        <v>0</v>
      </c>
      <c r="BH325" s="147">
        <f>IF(N325="sníž. přenesená",J325,0)</f>
        <v>0</v>
      </c>
      <c r="BI325" s="147">
        <f>IF(N325="nulová",J325,0)</f>
        <v>0</v>
      </c>
      <c r="BJ325" s="18" t="s">
        <v>80</v>
      </c>
      <c r="BK325" s="147">
        <f>ROUND(I325*H325,2)</f>
        <v>0</v>
      </c>
      <c r="BL325" s="18" t="s">
        <v>473</v>
      </c>
      <c r="BM325" s="146" t="s">
        <v>474</v>
      </c>
    </row>
    <row r="326" spans="1:31" s="2" customFormat="1" ht="6.95" customHeight="1">
      <c r="A326" s="33"/>
      <c r="B326" s="43"/>
      <c r="C326" s="44"/>
      <c r="D326" s="44"/>
      <c r="E326" s="44"/>
      <c r="F326" s="44"/>
      <c r="G326" s="44"/>
      <c r="H326" s="44"/>
      <c r="I326" s="44"/>
      <c r="J326" s="44"/>
      <c r="K326" s="44"/>
      <c r="L326" s="34"/>
      <c r="M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</row>
  </sheetData>
  <autoFilter ref="C92:K325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2_02/113107213"/>
    <hyperlink ref="F102" r:id="rId2" display="https://podminky.urs.cz/item/CS_URS_2022_02/113154123"/>
    <hyperlink ref="F109" r:id="rId3" display="https://podminky.urs.cz/item/CS_URS_2022_02/113154332"/>
    <hyperlink ref="F113" r:id="rId4" display="https://podminky.urs.cz/item/CS_URS_2022_02/113154334"/>
    <hyperlink ref="F118" r:id="rId5" display="https://podminky.urs.cz/item/CS_URS_2022_02/113201111"/>
    <hyperlink ref="F121" r:id="rId6" display="https://podminky.urs.cz/item/CS_URS_2022_02/171251201"/>
    <hyperlink ref="F126" r:id="rId7" display="https://podminky.urs.cz/item/CS_URS_2022_02/175151101"/>
    <hyperlink ref="F133" r:id="rId8" display="https://podminky.urs.cz/item/CS_URS_2022_02/181311103"/>
    <hyperlink ref="F139" r:id="rId9" display="https://podminky.urs.cz/item/CS_URS_2022_02/564771111"/>
    <hyperlink ref="F144" r:id="rId10" display="https://podminky.urs.cz/item/CS_URS_2022_02/567122112"/>
    <hyperlink ref="F149" r:id="rId11" display="https://podminky.urs.cz/item/CS_URS_2022_02/573191111"/>
    <hyperlink ref="F154" r:id="rId12" display="https://podminky.urs.cz/item/CS_URS_2022_02/573211106"/>
    <hyperlink ref="F159" r:id="rId13" display="https://podminky.urs.cz/item/CS_URS_2022_02/573211107"/>
    <hyperlink ref="F164" r:id="rId14" display="https://podminky.urs.cz/item/CS_URS_2022_02/577134141"/>
    <hyperlink ref="F169" r:id="rId15" display="https://podminky.urs.cz/item/CS_URS_2022_02/577143111"/>
    <hyperlink ref="F174" r:id="rId16" display="https://podminky.urs.cz/item/CS_URS_2022_02/565166121"/>
    <hyperlink ref="F180" r:id="rId17" display="https://podminky.urs.cz/item/CS_URS_2022_02/871251141"/>
    <hyperlink ref="F188" r:id="rId18" display="https://podminky.urs.cz/item/CS_URS_2022_02/914111111"/>
    <hyperlink ref="F193" r:id="rId19" display="https://podminky.urs.cz/item/CS_URS_2022_02/914511111"/>
    <hyperlink ref="F198" r:id="rId20" display="https://podminky.urs.cz/item/CS_URS_2022_02/915211111"/>
    <hyperlink ref="F201" r:id="rId21" display="https://podminky.urs.cz/item/CS_URS_2022_02/915211121"/>
    <hyperlink ref="F204" r:id="rId22" display="https://podminky.urs.cz/item/CS_URS_2022_02/915221111"/>
    <hyperlink ref="F207" r:id="rId23" display="https://podminky.urs.cz/item/CS_URS_2022_02/915221121"/>
    <hyperlink ref="F210" r:id="rId24" display="https://podminky.urs.cz/item/CS_URS_2022_02/915231112"/>
    <hyperlink ref="F214" r:id="rId25" display="https://podminky.urs.cz/item/CS_URS_2022_02/915321111"/>
    <hyperlink ref="F217" r:id="rId26" display="https://podminky.urs.cz/item/CS_URS_2022_02/916131113"/>
    <hyperlink ref="F230" r:id="rId27" display="https://podminky.urs.cz/item/CS_URS_2022_02/916131213"/>
    <hyperlink ref="F237" r:id="rId28" display="https://podminky.urs.cz/item/CS_URS_2022_02/919732211"/>
    <hyperlink ref="F241" r:id="rId29" display="https://podminky.urs.cz/item/CS_URS_2022_02/919735113"/>
    <hyperlink ref="F245" r:id="rId30" display="https://podminky.urs.cz/item/CS_URS_2022_02/919794441"/>
    <hyperlink ref="F249" r:id="rId31" display="https://podminky.urs.cz/item/CS_URS_2022_02/938908411"/>
    <hyperlink ref="F254" r:id="rId32" display="https://podminky.urs.cz/item/CS_URS_2022_02/979024443"/>
    <hyperlink ref="F258" r:id="rId33" display="https://podminky.urs.cz/item/CS_URS_2022_02/9970136011"/>
    <hyperlink ref="F265" r:id="rId34" display="https://podminky.urs.cz/item/CS_URS_2022_02/997221571"/>
    <hyperlink ref="F268" r:id="rId35" display="https://podminky.urs.cz/item/CS_URS_2022_02/997221579"/>
    <hyperlink ref="F273" r:id="rId36" display="https://podminky.urs.cz/item/CS_URS_2022_02/998225111"/>
    <hyperlink ref="F277" r:id="rId37" display="https://podminky.urs.cz/item/CS_URS_2022_02/220182002"/>
    <hyperlink ref="F281" r:id="rId38" display="https://podminky.urs.cz/item/CS_URS_2022_02/460010002"/>
    <hyperlink ref="F291" r:id="rId39" display="https://podminky.urs.cz/item/CS_URS_2022_02/460490013"/>
    <hyperlink ref="F298" r:id="rId40" display="https://podminky.urs.cz/item/CS_URS_2022_02/4606200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2" customWidth="1"/>
    <col min="2" max="2" width="1.7109375" style="192" customWidth="1"/>
    <col min="3" max="4" width="5.00390625" style="192" customWidth="1"/>
    <col min="5" max="5" width="11.7109375" style="192" customWidth="1"/>
    <col min="6" max="6" width="9.140625" style="192" customWidth="1"/>
    <col min="7" max="7" width="5.00390625" style="192" customWidth="1"/>
    <col min="8" max="8" width="77.8515625" style="192" customWidth="1"/>
    <col min="9" max="10" width="20.00390625" style="192" customWidth="1"/>
    <col min="11" max="11" width="1.7109375" style="192" customWidth="1"/>
  </cols>
  <sheetData>
    <row r="1" s="1" customFormat="1" ht="37.5" customHeight="1"/>
    <row r="2" spans="2:11" s="1" customFormat="1" ht="7.5" customHeight="1">
      <c r="B2" s="193"/>
      <c r="C2" s="194"/>
      <c r="D2" s="194"/>
      <c r="E2" s="194"/>
      <c r="F2" s="194"/>
      <c r="G2" s="194"/>
      <c r="H2" s="194"/>
      <c r="I2" s="194"/>
      <c r="J2" s="194"/>
      <c r="K2" s="195"/>
    </row>
    <row r="3" spans="2:11" s="16" customFormat="1" ht="45" customHeight="1">
      <c r="B3" s="196"/>
      <c r="C3" s="316" t="s">
        <v>475</v>
      </c>
      <c r="D3" s="316"/>
      <c r="E3" s="316"/>
      <c r="F3" s="316"/>
      <c r="G3" s="316"/>
      <c r="H3" s="316"/>
      <c r="I3" s="316"/>
      <c r="J3" s="316"/>
      <c r="K3" s="197"/>
    </row>
    <row r="4" spans="2:11" s="1" customFormat="1" ht="25.5" customHeight="1">
      <c r="B4" s="198"/>
      <c r="C4" s="321" t="s">
        <v>476</v>
      </c>
      <c r="D4" s="321"/>
      <c r="E4" s="321"/>
      <c r="F4" s="321"/>
      <c r="G4" s="321"/>
      <c r="H4" s="321"/>
      <c r="I4" s="321"/>
      <c r="J4" s="321"/>
      <c r="K4" s="199"/>
    </row>
    <row r="5" spans="2:11" s="1" customFormat="1" ht="5.25" customHeight="1">
      <c r="B5" s="198"/>
      <c r="C5" s="200"/>
      <c r="D5" s="200"/>
      <c r="E5" s="200"/>
      <c r="F5" s="200"/>
      <c r="G5" s="200"/>
      <c r="H5" s="200"/>
      <c r="I5" s="200"/>
      <c r="J5" s="200"/>
      <c r="K5" s="199"/>
    </row>
    <row r="6" spans="2:11" s="1" customFormat="1" ht="15" customHeight="1">
      <c r="B6" s="198"/>
      <c r="C6" s="320" t="s">
        <v>477</v>
      </c>
      <c r="D6" s="320"/>
      <c r="E6" s="320"/>
      <c r="F6" s="320"/>
      <c r="G6" s="320"/>
      <c r="H6" s="320"/>
      <c r="I6" s="320"/>
      <c r="J6" s="320"/>
      <c r="K6" s="199"/>
    </row>
    <row r="7" spans="2:11" s="1" customFormat="1" ht="15" customHeight="1">
      <c r="B7" s="202"/>
      <c r="C7" s="320" t="s">
        <v>478</v>
      </c>
      <c r="D7" s="320"/>
      <c r="E7" s="320"/>
      <c r="F7" s="320"/>
      <c r="G7" s="320"/>
      <c r="H7" s="320"/>
      <c r="I7" s="320"/>
      <c r="J7" s="320"/>
      <c r="K7" s="199"/>
    </row>
    <row r="8" spans="2:11" s="1" customFormat="1" ht="12.75" customHeight="1">
      <c r="B8" s="202"/>
      <c r="C8" s="201"/>
      <c r="D8" s="201"/>
      <c r="E8" s="201"/>
      <c r="F8" s="201"/>
      <c r="G8" s="201"/>
      <c r="H8" s="201"/>
      <c r="I8" s="201"/>
      <c r="J8" s="201"/>
      <c r="K8" s="199"/>
    </row>
    <row r="9" spans="2:11" s="1" customFormat="1" ht="15" customHeight="1">
      <c r="B9" s="202"/>
      <c r="C9" s="320" t="s">
        <v>479</v>
      </c>
      <c r="D9" s="320"/>
      <c r="E9" s="320"/>
      <c r="F9" s="320"/>
      <c r="G9" s="320"/>
      <c r="H9" s="320"/>
      <c r="I9" s="320"/>
      <c r="J9" s="320"/>
      <c r="K9" s="199"/>
    </row>
    <row r="10" spans="2:11" s="1" customFormat="1" ht="15" customHeight="1">
      <c r="B10" s="202"/>
      <c r="C10" s="201"/>
      <c r="D10" s="320" t="s">
        <v>480</v>
      </c>
      <c r="E10" s="320"/>
      <c r="F10" s="320"/>
      <c r="G10" s="320"/>
      <c r="H10" s="320"/>
      <c r="I10" s="320"/>
      <c r="J10" s="320"/>
      <c r="K10" s="199"/>
    </row>
    <row r="11" spans="2:11" s="1" customFormat="1" ht="15" customHeight="1">
      <c r="B11" s="202"/>
      <c r="C11" s="203"/>
      <c r="D11" s="320" t="s">
        <v>481</v>
      </c>
      <c r="E11" s="320"/>
      <c r="F11" s="320"/>
      <c r="G11" s="320"/>
      <c r="H11" s="320"/>
      <c r="I11" s="320"/>
      <c r="J11" s="320"/>
      <c r="K11" s="199"/>
    </row>
    <row r="12" spans="2:11" s="1" customFormat="1" ht="15" customHeight="1">
      <c r="B12" s="202"/>
      <c r="C12" s="203"/>
      <c r="D12" s="201"/>
      <c r="E12" s="201"/>
      <c r="F12" s="201"/>
      <c r="G12" s="201"/>
      <c r="H12" s="201"/>
      <c r="I12" s="201"/>
      <c r="J12" s="201"/>
      <c r="K12" s="199"/>
    </row>
    <row r="13" spans="2:11" s="1" customFormat="1" ht="15" customHeight="1">
      <c r="B13" s="202"/>
      <c r="C13" s="203"/>
      <c r="D13" s="204" t="s">
        <v>482</v>
      </c>
      <c r="E13" s="201"/>
      <c r="F13" s="201"/>
      <c r="G13" s="201"/>
      <c r="H13" s="201"/>
      <c r="I13" s="201"/>
      <c r="J13" s="201"/>
      <c r="K13" s="199"/>
    </row>
    <row r="14" spans="2:11" s="1" customFormat="1" ht="12.75" customHeight="1">
      <c r="B14" s="202"/>
      <c r="C14" s="203"/>
      <c r="D14" s="203"/>
      <c r="E14" s="203"/>
      <c r="F14" s="203"/>
      <c r="G14" s="203"/>
      <c r="H14" s="203"/>
      <c r="I14" s="203"/>
      <c r="J14" s="203"/>
      <c r="K14" s="199"/>
    </row>
    <row r="15" spans="2:11" s="1" customFormat="1" ht="15" customHeight="1">
      <c r="B15" s="202"/>
      <c r="C15" s="203"/>
      <c r="D15" s="320" t="s">
        <v>483</v>
      </c>
      <c r="E15" s="320"/>
      <c r="F15" s="320"/>
      <c r="G15" s="320"/>
      <c r="H15" s="320"/>
      <c r="I15" s="320"/>
      <c r="J15" s="320"/>
      <c r="K15" s="199"/>
    </row>
    <row r="16" spans="2:11" s="1" customFormat="1" ht="15" customHeight="1">
      <c r="B16" s="202"/>
      <c r="C16" s="203"/>
      <c r="D16" s="320" t="s">
        <v>484</v>
      </c>
      <c r="E16" s="320"/>
      <c r="F16" s="320"/>
      <c r="G16" s="320"/>
      <c r="H16" s="320"/>
      <c r="I16" s="320"/>
      <c r="J16" s="320"/>
      <c r="K16" s="199"/>
    </row>
    <row r="17" spans="2:11" s="1" customFormat="1" ht="15" customHeight="1">
      <c r="B17" s="202"/>
      <c r="C17" s="203"/>
      <c r="D17" s="320" t="s">
        <v>485</v>
      </c>
      <c r="E17" s="320"/>
      <c r="F17" s="320"/>
      <c r="G17" s="320"/>
      <c r="H17" s="320"/>
      <c r="I17" s="320"/>
      <c r="J17" s="320"/>
      <c r="K17" s="199"/>
    </row>
    <row r="18" spans="2:11" s="1" customFormat="1" ht="15" customHeight="1">
      <c r="B18" s="202"/>
      <c r="C18" s="203"/>
      <c r="D18" s="203"/>
      <c r="E18" s="205" t="s">
        <v>79</v>
      </c>
      <c r="F18" s="320" t="s">
        <v>486</v>
      </c>
      <c r="G18" s="320"/>
      <c r="H18" s="320"/>
      <c r="I18" s="320"/>
      <c r="J18" s="320"/>
      <c r="K18" s="199"/>
    </row>
    <row r="19" spans="2:11" s="1" customFormat="1" ht="15" customHeight="1">
      <c r="B19" s="202"/>
      <c r="C19" s="203"/>
      <c r="D19" s="203"/>
      <c r="E19" s="205" t="s">
        <v>487</v>
      </c>
      <c r="F19" s="320" t="s">
        <v>488</v>
      </c>
      <c r="G19" s="320"/>
      <c r="H19" s="320"/>
      <c r="I19" s="320"/>
      <c r="J19" s="320"/>
      <c r="K19" s="199"/>
    </row>
    <row r="20" spans="2:11" s="1" customFormat="1" ht="15" customHeight="1">
      <c r="B20" s="202"/>
      <c r="C20" s="203"/>
      <c r="D20" s="203"/>
      <c r="E20" s="205" t="s">
        <v>489</v>
      </c>
      <c r="F20" s="320" t="s">
        <v>490</v>
      </c>
      <c r="G20" s="320"/>
      <c r="H20" s="320"/>
      <c r="I20" s="320"/>
      <c r="J20" s="320"/>
      <c r="K20" s="199"/>
    </row>
    <row r="21" spans="2:11" s="1" customFormat="1" ht="15" customHeight="1">
      <c r="B21" s="202"/>
      <c r="C21" s="203"/>
      <c r="D21" s="203"/>
      <c r="E21" s="205" t="s">
        <v>491</v>
      </c>
      <c r="F21" s="320" t="s">
        <v>492</v>
      </c>
      <c r="G21" s="320"/>
      <c r="H21" s="320"/>
      <c r="I21" s="320"/>
      <c r="J21" s="320"/>
      <c r="K21" s="199"/>
    </row>
    <row r="22" spans="2:11" s="1" customFormat="1" ht="15" customHeight="1">
      <c r="B22" s="202"/>
      <c r="C22" s="203"/>
      <c r="D22" s="203"/>
      <c r="E22" s="205" t="s">
        <v>493</v>
      </c>
      <c r="F22" s="320" t="s">
        <v>494</v>
      </c>
      <c r="G22" s="320"/>
      <c r="H22" s="320"/>
      <c r="I22" s="320"/>
      <c r="J22" s="320"/>
      <c r="K22" s="199"/>
    </row>
    <row r="23" spans="2:11" s="1" customFormat="1" ht="15" customHeight="1">
      <c r="B23" s="202"/>
      <c r="C23" s="203"/>
      <c r="D23" s="203"/>
      <c r="E23" s="205" t="s">
        <v>495</v>
      </c>
      <c r="F23" s="320" t="s">
        <v>496</v>
      </c>
      <c r="G23" s="320"/>
      <c r="H23" s="320"/>
      <c r="I23" s="320"/>
      <c r="J23" s="320"/>
      <c r="K23" s="199"/>
    </row>
    <row r="24" spans="2:11" s="1" customFormat="1" ht="12.75" customHeight="1">
      <c r="B24" s="202"/>
      <c r="C24" s="203"/>
      <c r="D24" s="203"/>
      <c r="E24" s="203"/>
      <c r="F24" s="203"/>
      <c r="G24" s="203"/>
      <c r="H24" s="203"/>
      <c r="I24" s="203"/>
      <c r="J24" s="203"/>
      <c r="K24" s="199"/>
    </row>
    <row r="25" spans="2:11" s="1" customFormat="1" ht="15" customHeight="1">
      <c r="B25" s="202"/>
      <c r="C25" s="320" t="s">
        <v>497</v>
      </c>
      <c r="D25" s="320"/>
      <c r="E25" s="320"/>
      <c r="F25" s="320"/>
      <c r="G25" s="320"/>
      <c r="H25" s="320"/>
      <c r="I25" s="320"/>
      <c r="J25" s="320"/>
      <c r="K25" s="199"/>
    </row>
    <row r="26" spans="2:11" s="1" customFormat="1" ht="15" customHeight="1">
      <c r="B26" s="202"/>
      <c r="C26" s="320" t="s">
        <v>498</v>
      </c>
      <c r="D26" s="320"/>
      <c r="E26" s="320"/>
      <c r="F26" s="320"/>
      <c r="G26" s="320"/>
      <c r="H26" s="320"/>
      <c r="I26" s="320"/>
      <c r="J26" s="320"/>
      <c r="K26" s="199"/>
    </row>
    <row r="27" spans="2:11" s="1" customFormat="1" ht="15" customHeight="1">
      <c r="B27" s="202"/>
      <c r="C27" s="201"/>
      <c r="D27" s="320" t="s">
        <v>499</v>
      </c>
      <c r="E27" s="320"/>
      <c r="F27" s="320"/>
      <c r="G27" s="320"/>
      <c r="H27" s="320"/>
      <c r="I27" s="320"/>
      <c r="J27" s="320"/>
      <c r="K27" s="199"/>
    </row>
    <row r="28" spans="2:11" s="1" customFormat="1" ht="15" customHeight="1">
      <c r="B28" s="202"/>
      <c r="C28" s="203"/>
      <c r="D28" s="320" t="s">
        <v>500</v>
      </c>
      <c r="E28" s="320"/>
      <c r="F28" s="320"/>
      <c r="G28" s="320"/>
      <c r="H28" s="320"/>
      <c r="I28" s="320"/>
      <c r="J28" s="320"/>
      <c r="K28" s="199"/>
    </row>
    <row r="29" spans="2:11" s="1" customFormat="1" ht="12.75" customHeight="1">
      <c r="B29" s="202"/>
      <c r="C29" s="203"/>
      <c r="D29" s="203"/>
      <c r="E29" s="203"/>
      <c r="F29" s="203"/>
      <c r="G29" s="203"/>
      <c r="H29" s="203"/>
      <c r="I29" s="203"/>
      <c r="J29" s="203"/>
      <c r="K29" s="199"/>
    </row>
    <row r="30" spans="2:11" s="1" customFormat="1" ht="15" customHeight="1">
      <c r="B30" s="202"/>
      <c r="C30" s="203"/>
      <c r="D30" s="320" t="s">
        <v>501</v>
      </c>
      <c r="E30" s="320"/>
      <c r="F30" s="320"/>
      <c r="G30" s="320"/>
      <c r="H30" s="320"/>
      <c r="I30" s="320"/>
      <c r="J30" s="320"/>
      <c r="K30" s="199"/>
    </row>
    <row r="31" spans="2:11" s="1" customFormat="1" ht="15" customHeight="1">
      <c r="B31" s="202"/>
      <c r="C31" s="203"/>
      <c r="D31" s="320" t="s">
        <v>502</v>
      </c>
      <c r="E31" s="320"/>
      <c r="F31" s="320"/>
      <c r="G31" s="320"/>
      <c r="H31" s="320"/>
      <c r="I31" s="320"/>
      <c r="J31" s="320"/>
      <c r="K31" s="199"/>
    </row>
    <row r="32" spans="2:11" s="1" customFormat="1" ht="12.75" customHeight="1">
      <c r="B32" s="202"/>
      <c r="C32" s="203"/>
      <c r="D32" s="203"/>
      <c r="E32" s="203"/>
      <c r="F32" s="203"/>
      <c r="G32" s="203"/>
      <c r="H32" s="203"/>
      <c r="I32" s="203"/>
      <c r="J32" s="203"/>
      <c r="K32" s="199"/>
    </row>
    <row r="33" spans="2:11" s="1" customFormat="1" ht="15" customHeight="1">
      <c r="B33" s="202"/>
      <c r="C33" s="203"/>
      <c r="D33" s="320" t="s">
        <v>503</v>
      </c>
      <c r="E33" s="320"/>
      <c r="F33" s="320"/>
      <c r="G33" s="320"/>
      <c r="H33" s="320"/>
      <c r="I33" s="320"/>
      <c r="J33" s="320"/>
      <c r="K33" s="199"/>
    </row>
    <row r="34" spans="2:11" s="1" customFormat="1" ht="15" customHeight="1">
      <c r="B34" s="202"/>
      <c r="C34" s="203"/>
      <c r="D34" s="320" t="s">
        <v>504</v>
      </c>
      <c r="E34" s="320"/>
      <c r="F34" s="320"/>
      <c r="G34" s="320"/>
      <c r="H34" s="320"/>
      <c r="I34" s="320"/>
      <c r="J34" s="320"/>
      <c r="K34" s="199"/>
    </row>
    <row r="35" spans="2:11" s="1" customFormat="1" ht="15" customHeight="1">
      <c r="B35" s="202"/>
      <c r="C35" s="203"/>
      <c r="D35" s="320" t="s">
        <v>505</v>
      </c>
      <c r="E35" s="320"/>
      <c r="F35" s="320"/>
      <c r="G35" s="320"/>
      <c r="H35" s="320"/>
      <c r="I35" s="320"/>
      <c r="J35" s="320"/>
      <c r="K35" s="199"/>
    </row>
    <row r="36" spans="2:11" s="1" customFormat="1" ht="15" customHeight="1">
      <c r="B36" s="202"/>
      <c r="C36" s="203"/>
      <c r="D36" s="201"/>
      <c r="E36" s="204" t="s">
        <v>105</v>
      </c>
      <c r="F36" s="201"/>
      <c r="G36" s="320" t="s">
        <v>506</v>
      </c>
      <c r="H36" s="320"/>
      <c r="I36" s="320"/>
      <c r="J36" s="320"/>
      <c r="K36" s="199"/>
    </row>
    <row r="37" spans="2:11" s="1" customFormat="1" ht="30.75" customHeight="1">
      <c r="B37" s="202"/>
      <c r="C37" s="203"/>
      <c r="D37" s="201"/>
      <c r="E37" s="204" t="s">
        <v>507</v>
      </c>
      <c r="F37" s="201"/>
      <c r="G37" s="320" t="s">
        <v>508</v>
      </c>
      <c r="H37" s="320"/>
      <c r="I37" s="320"/>
      <c r="J37" s="320"/>
      <c r="K37" s="199"/>
    </row>
    <row r="38" spans="2:11" s="1" customFormat="1" ht="15" customHeight="1">
      <c r="B38" s="202"/>
      <c r="C38" s="203"/>
      <c r="D38" s="201"/>
      <c r="E38" s="204" t="s">
        <v>53</v>
      </c>
      <c r="F38" s="201"/>
      <c r="G38" s="320" t="s">
        <v>509</v>
      </c>
      <c r="H38" s="320"/>
      <c r="I38" s="320"/>
      <c r="J38" s="320"/>
      <c r="K38" s="199"/>
    </row>
    <row r="39" spans="2:11" s="1" customFormat="1" ht="15" customHeight="1">
      <c r="B39" s="202"/>
      <c r="C39" s="203"/>
      <c r="D39" s="201"/>
      <c r="E39" s="204" t="s">
        <v>54</v>
      </c>
      <c r="F39" s="201"/>
      <c r="G39" s="320" t="s">
        <v>510</v>
      </c>
      <c r="H39" s="320"/>
      <c r="I39" s="320"/>
      <c r="J39" s="320"/>
      <c r="K39" s="199"/>
    </row>
    <row r="40" spans="2:11" s="1" customFormat="1" ht="15" customHeight="1">
      <c r="B40" s="202"/>
      <c r="C40" s="203"/>
      <c r="D40" s="201"/>
      <c r="E40" s="204" t="s">
        <v>106</v>
      </c>
      <c r="F40" s="201"/>
      <c r="G40" s="320" t="s">
        <v>511</v>
      </c>
      <c r="H40" s="320"/>
      <c r="I40" s="320"/>
      <c r="J40" s="320"/>
      <c r="K40" s="199"/>
    </row>
    <row r="41" spans="2:11" s="1" customFormat="1" ht="15" customHeight="1">
      <c r="B41" s="202"/>
      <c r="C41" s="203"/>
      <c r="D41" s="201"/>
      <c r="E41" s="204" t="s">
        <v>107</v>
      </c>
      <c r="F41" s="201"/>
      <c r="G41" s="320" t="s">
        <v>512</v>
      </c>
      <c r="H41" s="320"/>
      <c r="I41" s="320"/>
      <c r="J41" s="320"/>
      <c r="K41" s="199"/>
    </row>
    <row r="42" spans="2:11" s="1" customFormat="1" ht="15" customHeight="1">
      <c r="B42" s="202"/>
      <c r="C42" s="203"/>
      <c r="D42" s="201"/>
      <c r="E42" s="204" t="s">
        <v>513</v>
      </c>
      <c r="F42" s="201"/>
      <c r="G42" s="320" t="s">
        <v>514</v>
      </c>
      <c r="H42" s="320"/>
      <c r="I42" s="320"/>
      <c r="J42" s="320"/>
      <c r="K42" s="199"/>
    </row>
    <row r="43" spans="2:11" s="1" customFormat="1" ht="15" customHeight="1">
      <c r="B43" s="202"/>
      <c r="C43" s="203"/>
      <c r="D43" s="201"/>
      <c r="E43" s="204"/>
      <c r="F43" s="201"/>
      <c r="G43" s="320" t="s">
        <v>515</v>
      </c>
      <c r="H43" s="320"/>
      <c r="I43" s="320"/>
      <c r="J43" s="320"/>
      <c r="K43" s="199"/>
    </row>
    <row r="44" spans="2:11" s="1" customFormat="1" ht="15" customHeight="1">
      <c r="B44" s="202"/>
      <c r="C44" s="203"/>
      <c r="D44" s="201"/>
      <c r="E44" s="204" t="s">
        <v>516</v>
      </c>
      <c r="F44" s="201"/>
      <c r="G44" s="320" t="s">
        <v>517</v>
      </c>
      <c r="H44" s="320"/>
      <c r="I44" s="320"/>
      <c r="J44" s="320"/>
      <c r="K44" s="199"/>
    </row>
    <row r="45" spans="2:11" s="1" customFormat="1" ht="15" customHeight="1">
      <c r="B45" s="202"/>
      <c r="C45" s="203"/>
      <c r="D45" s="201"/>
      <c r="E45" s="204" t="s">
        <v>109</v>
      </c>
      <c r="F45" s="201"/>
      <c r="G45" s="320" t="s">
        <v>518</v>
      </c>
      <c r="H45" s="320"/>
      <c r="I45" s="320"/>
      <c r="J45" s="320"/>
      <c r="K45" s="199"/>
    </row>
    <row r="46" spans="2:11" s="1" customFormat="1" ht="12.75" customHeight="1">
      <c r="B46" s="202"/>
      <c r="C46" s="203"/>
      <c r="D46" s="201"/>
      <c r="E46" s="201"/>
      <c r="F46" s="201"/>
      <c r="G46" s="201"/>
      <c r="H46" s="201"/>
      <c r="I46" s="201"/>
      <c r="J46" s="201"/>
      <c r="K46" s="199"/>
    </row>
    <row r="47" spans="2:11" s="1" customFormat="1" ht="15" customHeight="1">
      <c r="B47" s="202"/>
      <c r="C47" s="203"/>
      <c r="D47" s="320" t="s">
        <v>519</v>
      </c>
      <c r="E47" s="320"/>
      <c r="F47" s="320"/>
      <c r="G47" s="320"/>
      <c r="H47" s="320"/>
      <c r="I47" s="320"/>
      <c r="J47" s="320"/>
      <c r="K47" s="199"/>
    </row>
    <row r="48" spans="2:11" s="1" customFormat="1" ht="15" customHeight="1">
      <c r="B48" s="202"/>
      <c r="C48" s="203"/>
      <c r="D48" s="203"/>
      <c r="E48" s="320" t="s">
        <v>520</v>
      </c>
      <c r="F48" s="320"/>
      <c r="G48" s="320"/>
      <c r="H48" s="320"/>
      <c r="I48" s="320"/>
      <c r="J48" s="320"/>
      <c r="K48" s="199"/>
    </row>
    <row r="49" spans="2:11" s="1" customFormat="1" ht="15" customHeight="1">
      <c r="B49" s="202"/>
      <c r="C49" s="203"/>
      <c r="D49" s="203"/>
      <c r="E49" s="320" t="s">
        <v>521</v>
      </c>
      <c r="F49" s="320"/>
      <c r="G49" s="320"/>
      <c r="H49" s="320"/>
      <c r="I49" s="320"/>
      <c r="J49" s="320"/>
      <c r="K49" s="199"/>
    </row>
    <row r="50" spans="2:11" s="1" customFormat="1" ht="15" customHeight="1">
      <c r="B50" s="202"/>
      <c r="C50" s="203"/>
      <c r="D50" s="203"/>
      <c r="E50" s="320" t="s">
        <v>522</v>
      </c>
      <c r="F50" s="320"/>
      <c r="G50" s="320"/>
      <c r="H50" s="320"/>
      <c r="I50" s="320"/>
      <c r="J50" s="320"/>
      <c r="K50" s="199"/>
    </row>
    <row r="51" spans="2:11" s="1" customFormat="1" ht="15" customHeight="1">
      <c r="B51" s="202"/>
      <c r="C51" s="203"/>
      <c r="D51" s="320" t="s">
        <v>523</v>
      </c>
      <c r="E51" s="320"/>
      <c r="F51" s="320"/>
      <c r="G51" s="320"/>
      <c r="H51" s="320"/>
      <c r="I51" s="320"/>
      <c r="J51" s="320"/>
      <c r="K51" s="199"/>
    </row>
    <row r="52" spans="2:11" s="1" customFormat="1" ht="25.5" customHeight="1">
      <c r="B52" s="198"/>
      <c r="C52" s="321" t="s">
        <v>524</v>
      </c>
      <c r="D52" s="321"/>
      <c r="E52" s="321"/>
      <c r="F52" s="321"/>
      <c r="G52" s="321"/>
      <c r="H52" s="321"/>
      <c r="I52" s="321"/>
      <c r="J52" s="321"/>
      <c r="K52" s="199"/>
    </row>
    <row r="53" spans="2:11" s="1" customFormat="1" ht="5.25" customHeight="1">
      <c r="B53" s="198"/>
      <c r="C53" s="200"/>
      <c r="D53" s="200"/>
      <c r="E53" s="200"/>
      <c r="F53" s="200"/>
      <c r="G53" s="200"/>
      <c r="H53" s="200"/>
      <c r="I53" s="200"/>
      <c r="J53" s="200"/>
      <c r="K53" s="199"/>
    </row>
    <row r="54" spans="2:11" s="1" customFormat="1" ht="15" customHeight="1">
      <c r="B54" s="198"/>
      <c r="C54" s="320" t="s">
        <v>525</v>
      </c>
      <c r="D54" s="320"/>
      <c r="E54" s="320"/>
      <c r="F54" s="320"/>
      <c r="G54" s="320"/>
      <c r="H54" s="320"/>
      <c r="I54" s="320"/>
      <c r="J54" s="320"/>
      <c r="K54" s="199"/>
    </row>
    <row r="55" spans="2:11" s="1" customFormat="1" ht="15" customHeight="1">
      <c r="B55" s="198"/>
      <c r="C55" s="320" t="s">
        <v>526</v>
      </c>
      <c r="D55" s="320"/>
      <c r="E55" s="320"/>
      <c r="F55" s="320"/>
      <c r="G55" s="320"/>
      <c r="H55" s="320"/>
      <c r="I55" s="320"/>
      <c r="J55" s="320"/>
      <c r="K55" s="199"/>
    </row>
    <row r="56" spans="2:11" s="1" customFormat="1" ht="12.75" customHeight="1">
      <c r="B56" s="198"/>
      <c r="C56" s="201"/>
      <c r="D56" s="201"/>
      <c r="E56" s="201"/>
      <c r="F56" s="201"/>
      <c r="G56" s="201"/>
      <c r="H56" s="201"/>
      <c r="I56" s="201"/>
      <c r="J56" s="201"/>
      <c r="K56" s="199"/>
    </row>
    <row r="57" spans="2:11" s="1" customFormat="1" ht="15" customHeight="1">
      <c r="B57" s="198"/>
      <c r="C57" s="320" t="s">
        <v>527</v>
      </c>
      <c r="D57" s="320"/>
      <c r="E57" s="320"/>
      <c r="F57" s="320"/>
      <c r="G57" s="320"/>
      <c r="H57" s="320"/>
      <c r="I57" s="320"/>
      <c r="J57" s="320"/>
      <c r="K57" s="199"/>
    </row>
    <row r="58" spans="2:11" s="1" customFormat="1" ht="15" customHeight="1">
      <c r="B58" s="198"/>
      <c r="C58" s="203"/>
      <c r="D58" s="320" t="s">
        <v>528</v>
      </c>
      <c r="E58" s="320"/>
      <c r="F58" s="320"/>
      <c r="G58" s="320"/>
      <c r="H58" s="320"/>
      <c r="I58" s="320"/>
      <c r="J58" s="320"/>
      <c r="K58" s="199"/>
    </row>
    <row r="59" spans="2:11" s="1" customFormat="1" ht="15" customHeight="1">
      <c r="B59" s="198"/>
      <c r="C59" s="203"/>
      <c r="D59" s="320" t="s">
        <v>529</v>
      </c>
      <c r="E59" s="320"/>
      <c r="F59" s="320"/>
      <c r="G59" s="320"/>
      <c r="H59" s="320"/>
      <c r="I59" s="320"/>
      <c r="J59" s="320"/>
      <c r="K59" s="199"/>
    </row>
    <row r="60" spans="2:11" s="1" customFormat="1" ht="15" customHeight="1">
      <c r="B60" s="198"/>
      <c r="C60" s="203"/>
      <c r="D60" s="320" t="s">
        <v>530</v>
      </c>
      <c r="E60" s="320"/>
      <c r="F60" s="320"/>
      <c r="G60" s="320"/>
      <c r="H60" s="320"/>
      <c r="I60" s="320"/>
      <c r="J60" s="320"/>
      <c r="K60" s="199"/>
    </row>
    <row r="61" spans="2:11" s="1" customFormat="1" ht="15" customHeight="1">
      <c r="B61" s="198"/>
      <c r="C61" s="203"/>
      <c r="D61" s="320" t="s">
        <v>531</v>
      </c>
      <c r="E61" s="320"/>
      <c r="F61" s="320"/>
      <c r="G61" s="320"/>
      <c r="H61" s="320"/>
      <c r="I61" s="320"/>
      <c r="J61" s="320"/>
      <c r="K61" s="199"/>
    </row>
    <row r="62" spans="2:11" s="1" customFormat="1" ht="15" customHeight="1">
      <c r="B62" s="198"/>
      <c r="C62" s="203"/>
      <c r="D62" s="322" t="s">
        <v>532</v>
      </c>
      <c r="E62" s="322"/>
      <c r="F62" s="322"/>
      <c r="G62" s="322"/>
      <c r="H62" s="322"/>
      <c r="I62" s="322"/>
      <c r="J62" s="322"/>
      <c r="K62" s="199"/>
    </row>
    <row r="63" spans="2:11" s="1" customFormat="1" ht="15" customHeight="1">
      <c r="B63" s="198"/>
      <c r="C63" s="203"/>
      <c r="D63" s="320" t="s">
        <v>533</v>
      </c>
      <c r="E63" s="320"/>
      <c r="F63" s="320"/>
      <c r="G63" s="320"/>
      <c r="H63" s="320"/>
      <c r="I63" s="320"/>
      <c r="J63" s="320"/>
      <c r="K63" s="199"/>
    </row>
    <row r="64" spans="2:11" s="1" customFormat="1" ht="12.75" customHeight="1">
      <c r="B64" s="198"/>
      <c r="C64" s="203"/>
      <c r="D64" s="203"/>
      <c r="E64" s="206"/>
      <c r="F64" s="203"/>
      <c r="G64" s="203"/>
      <c r="H64" s="203"/>
      <c r="I64" s="203"/>
      <c r="J64" s="203"/>
      <c r="K64" s="199"/>
    </row>
    <row r="65" spans="2:11" s="1" customFormat="1" ht="15" customHeight="1">
      <c r="B65" s="198"/>
      <c r="C65" s="203"/>
      <c r="D65" s="320" t="s">
        <v>534</v>
      </c>
      <c r="E65" s="320"/>
      <c r="F65" s="320"/>
      <c r="G65" s="320"/>
      <c r="H65" s="320"/>
      <c r="I65" s="320"/>
      <c r="J65" s="320"/>
      <c r="K65" s="199"/>
    </row>
    <row r="66" spans="2:11" s="1" customFormat="1" ht="15" customHeight="1">
      <c r="B66" s="198"/>
      <c r="C66" s="203"/>
      <c r="D66" s="322" t="s">
        <v>535</v>
      </c>
      <c r="E66" s="322"/>
      <c r="F66" s="322"/>
      <c r="G66" s="322"/>
      <c r="H66" s="322"/>
      <c r="I66" s="322"/>
      <c r="J66" s="322"/>
      <c r="K66" s="199"/>
    </row>
    <row r="67" spans="2:11" s="1" customFormat="1" ht="15" customHeight="1">
      <c r="B67" s="198"/>
      <c r="C67" s="203"/>
      <c r="D67" s="320" t="s">
        <v>536</v>
      </c>
      <c r="E67" s="320"/>
      <c r="F67" s="320"/>
      <c r="G67" s="320"/>
      <c r="H67" s="320"/>
      <c r="I67" s="320"/>
      <c r="J67" s="320"/>
      <c r="K67" s="199"/>
    </row>
    <row r="68" spans="2:11" s="1" customFormat="1" ht="15" customHeight="1">
      <c r="B68" s="198"/>
      <c r="C68" s="203"/>
      <c r="D68" s="320" t="s">
        <v>537</v>
      </c>
      <c r="E68" s="320"/>
      <c r="F68" s="320"/>
      <c r="G68" s="320"/>
      <c r="H68" s="320"/>
      <c r="I68" s="320"/>
      <c r="J68" s="320"/>
      <c r="K68" s="199"/>
    </row>
    <row r="69" spans="2:11" s="1" customFormat="1" ht="15" customHeight="1">
      <c r="B69" s="198"/>
      <c r="C69" s="203"/>
      <c r="D69" s="320" t="s">
        <v>538</v>
      </c>
      <c r="E69" s="320"/>
      <c r="F69" s="320"/>
      <c r="G69" s="320"/>
      <c r="H69" s="320"/>
      <c r="I69" s="320"/>
      <c r="J69" s="320"/>
      <c r="K69" s="199"/>
    </row>
    <row r="70" spans="2:11" s="1" customFormat="1" ht="15" customHeight="1">
      <c r="B70" s="198"/>
      <c r="C70" s="203"/>
      <c r="D70" s="320" t="s">
        <v>539</v>
      </c>
      <c r="E70" s="320"/>
      <c r="F70" s="320"/>
      <c r="G70" s="320"/>
      <c r="H70" s="320"/>
      <c r="I70" s="320"/>
      <c r="J70" s="320"/>
      <c r="K70" s="199"/>
    </row>
    <row r="71" spans="2:11" s="1" customFormat="1" ht="12.75" customHeight="1">
      <c r="B71" s="207"/>
      <c r="C71" s="208"/>
      <c r="D71" s="208"/>
      <c r="E71" s="208"/>
      <c r="F71" s="208"/>
      <c r="G71" s="208"/>
      <c r="H71" s="208"/>
      <c r="I71" s="208"/>
      <c r="J71" s="208"/>
      <c r="K71" s="209"/>
    </row>
    <row r="72" spans="2:11" s="1" customFormat="1" ht="18.75" customHeight="1">
      <c r="B72" s="210"/>
      <c r="C72" s="210"/>
      <c r="D72" s="210"/>
      <c r="E72" s="210"/>
      <c r="F72" s="210"/>
      <c r="G72" s="210"/>
      <c r="H72" s="210"/>
      <c r="I72" s="210"/>
      <c r="J72" s="210"/>
      <c r="K72" s="211"/>
    </row>
    <row r="73" spans="2:11" s="1" customFormat="1" ht="18.75" customHeight="1">
      <c r="B73" s="211"/>
      <c r="C73" s="211"/>
      <c r="D73" s="211"/>
      <c r="E73" s="211"/>
      <c r="F73" s="211"/>
      <c r="G73" s="211"/>
      <c r="H73" s="211"/>
      <c r="I73" s="211"/>
      <c r="J73" s="211"/>
      <c r="K73" s="211"/>
    </row>
    <row r="74" spans="2:11" s="1" customFormat="1" ht="7.5" customHeight="1">
      <c r="B74" s="212"/>
      <c r="C74" s="213"/>
      <c r="D74" s="213"/>
      <c r="E74" s="213"/>
      <c r="F74" s="213"/>
      <c r="G74" s="213"/>
      <c r="H74" s="213"/>
      <c r="I74" s="213"/>
      <c r="J74" s="213"/>
      <c r="K74" s="214"/>
    </row>
    <row r="75" spans="2:11" s="1" customFormat="1" ht="45" customHeight="1">
      <c r="B75" s="215"/>
      <c r="C75" s="315" t="s">
        <v>540</v>
      </c>
      <c r="D75" s="315"/>
      <c r="E75" s="315"/>
      <c r="F75" s="315"/>
      <c r="G75" s="315"/>
      <c r="H75" s="315"/>
      <c r="I75" s="315"/>
      <c r="J75" s="315"/>
      <c r="K75" s="216"/>
    </row>
    <row r="76" spans="2:11" s="1" customFormat="1" ht="17.25" customHeight="1">
      <c r="B76" s="215"/>
      <c r="C76" s="217" t="s">
        <v>541</v>
      </c>
      <c r="D76" s="217"/>
      <c r="E76" s="217"/>
      <c r="F76" s="217" t="s">
        <v>542</v>
      </c>
      <c r="G76" s="218"/>
      <c r="H76" s="217" t="s">
        <v>54</v>
      </c>
      <c r="I76" s="217" t="s">
        <v>57</v>
      </c>
      <c r="J76" s="217" t="s">
        <v>543</v>
      </c>
      <c r="K76" s="216"/>
    </row>
    <row r="77" spans="2:11" s="1" customFormat="1" ht="17.25" customHeight="1">
      <c r="B77" s="215"/>
      <c r="C77" s="219" t="s">
        <v>544</v>
      </c>
      <c r="D77" s="219"/>
      <c r="E77" s="219"/>
      <c r="F77" s="220" t="s">
        <v>545</v>
      </c>
      <c r="G77" s="221"/>
      <c r="H77" s="219"/>
      <c r="I77" s="219"/>
      <c r="J77" s="219" t="s">
        <v>546</v>
      </c>
      <c r="K77" s="216"/>
    </row>
    <row r="78" spans="2:11" s="1" customFormat="1" ht="5.25" customHeight="1">
      <c r="B78" s="215"/>
      <c r="C78" s="222"/>
      <c r="D78" s="222"/>
      <c r="E78" s="222"/>
      <c r="F78" s="222"/>
      <c r="G78" s="223"/>
      <c r="H78" s="222"/>
      <c r="I78" s="222"/>
      <c r="J78" s="222"/>
      <c r="K78" s="216"/>
    </row>
    <row r="79" spans="2:11" s="1" customFormat="1" ht="15" customHeight="1">
      <c r="B79" s="215"/>
      <c r="C79" s="204" t="s">
        <v>53</v>
      </c>
      <c r="D79" s="224"/>
      <c r="E79" s="224"/>
      <c r="F79" s="225" t="s">
        <v>547</v>
      </c>
      <c r="G79" s="226"/>
      <c r="H79" s="204" t="s">
        <v>548</v>
      </c>
      <c r="I79" s="204" t="s">
        <v>549</v>
      </c>
      <c r="J79" s="204">
        <v>20</v>
      </c>
      <c r="K79" s="216"/>
    </row>
    <row r="80" spans="2:11" s="1" customFormat="1" ht="15" customHeight="1">
      <c r="B80" s="215"/>
      <c r="C80" s="204" t="s">
        <v>550</v>
      </c>
      <c r="D80" s="204"/>
      <c r="E80" s="204"/>
      <c r="F80" s="225" t="s">
        <v>547</v>
      </c>
      <c r="G80" s="226"/>
      <c r="H80" s="204" t="s">
        <v>551</v>
      </c>
      <c r="I80" s="204" t="s">
        <v>549</v>
      </c>
      <c r="J80" s="204">
        <v>120</v>
      </c>
      <c r="K80" s="216"/>
    </row>
    <row r="81" spans="2:11" s="1" customFormat="1" ht="15" customHeight="1">
      <c r="B81" s="227"/>
      <c r="C81" s="204" t="s">
        <v>552</v>
      </c>
      <c r="D81" s="204"/>
      <c r="E81" s="204"/>
      <c r="F81" s="225" t="s">
        <v>553</v>
      </c>
      <c r="G81" s="226"/>
      <c r="H81" s="204" t="s">
        <v>554</v>
      </c>
      <c r="I81" s="204" t="s">
        <v>549</v>
      </c>
      <c r="J81" s="204">
        <v>50</v>
      </c>
      <c r="K81" s="216"/>
    </row>
    <row r="82" spans="2:11" s="1" customFormat="1" ht="15" customHeight="1">
      <c r="B82" s="227"/>
      <c r="C82" s="204" t="s">
        <v>555</v>
      </c>
      <c r="D82" s="204"/>
      <c r="E82" s="204"/>
      <c r="F82" s="225" t="s">
        <v>547</v>
      </c>
      <c r="G82" s="226"/>
      <c r="H82" s="204" t="s">
        <v>556</v>
      </c>
      <c r="I82" s="204" t="s">
        <v>557</v>
      </c>
      <c r="J82" s="204"/>
      <c r="K82" s="216"/>
    </row>
    <row r="83" spans="2:11" s="1" customFormat="1" ht="15" customHeight="1">
      <c r="B83" s="227"/>
      <c r="C83" s="228" t="s">
        <v>558</v>
      </c>
      <c r="D83" s="228"/>
      <c r="E83" s="228"/>
      <c r="F83" s="229" t="s">
        <v>553</v>
      </c>
      <c r="G83" s="228"/>
      <c r="H83" s="228" t="s">
        <v>559</v>
      </c>
      <c r="I83" s="228" t="s">
        <v>549</v>
      </c>
      <c r="J83" s="228">
        <v>15</v>
      </c>
      <c r="K83" s="216"/>
    </row>
    <row r="84" spans="2:11" s="1" customFormat="1" ht="15" customHeight="1">
      <c r="B84" s="227"/>
      <c r="C84" s="228" t="s">
        <v>560</v>
      </c>
      <c r="D84" s="228"/>
      <c r="E84" s="228"/>
      <c r="F84" s="229" t="s">
        <v>553</v>
      </c>
      <c r="G84" s="228"/>
      <c r="H84" s="228" t="s">
        <v>561</v>
      </c>
      <c r="I84" s="228" t="s">
        <v>549</v>
      </c>
      <c r="J84" s="228">
        <v>15</v>
      </c>
      <c r="K84" s="216"/>
    </row>
    <row r="85" spans="2:11" s="1" customFormat="1" ht="15" customHeight="1">
      <c r="B85" s="227"/>
      <c r="C85" s="228" t="s">
        <v>562</v>
      </c>
      <c r="D85" s="228"/>
      <c r="E85" s="228"/>
      <c r="F85" s="229" t="s">
        <v>553</v>
      </c>
      <c r="G85" s="228"/>
      <c r="H85" s="228" t="s">
        <v>563</v>
      </c>
      <c r="I85" s="228" t="s">
        <v>549</v>
      </c>
      <c r="J85" s="228">
        <v>20</v>
      </c>
      <c r="K85" s="216"/>
    </row>
    <row r="86" spans="2:11" s="1" customFormat="1" ht="15" customHeight="1">
      <c r="B86" s="227"/>
      <c r="C86" s="228" t="s">
        <v>564</v>
      </c>
      <c r="D86" s="228"/>
      <c r="E86" s="228"/>
      <c r="F86" s="229" t="s">
        <v>553</v>
      </c>
      <c r="G86" s="228"/>
      <c r="H86" s="228" t="s">
        <v>565</v>
      </c>
      <c r="I86" s="228" t="s">
        <v>549</v>
      </c>
      <c r="J86" s="228">
        <v>20</v>
      </c>
      <c r="K86" s="216"/>
    </row>
    <row r="87" spans="2:11" s="1" customFormat="1" ht="15" customHeight="1">
      <c r="B87" s="227"/>
      <c r="C87" s="204" t="s">
        <v>566</v>
      </c>
      <c r="D87" s="204"/>
      <c r="E87" s="204"/>
      <c r="F87" s="225" t="s">
        <v>553</v>
      </c>
      <c r="G87" s="226"/>
      <c r="H87" s="204" t="s">
        <v>567</v>
      </c>
      <c r="I87" s="204" t="s">
        <v>549</v>
      </c>
      <c r="J87" s="204">
        <v>50</v>
      </c>
      <c r="K87" s="216"/>
    </row>
    <row r="88" spans="2:11" s="1" customFormat="1" ht="15" customHeight="1">
      <c r="B88" s="227"/>
      <c r="C88" s="204" t="s">
        <v>568</v>
      </c>
      <c r="D88" s="204"/>
      <c r="E88" s="204"/>
      <c r="F88" s="225" t="s">
        <v>553</v>
      </c>
      <c r="G88" s="226"/>
      <c r="H88" s="204" t="s">
        <v>569</v>
      </c>
      <c r="I88" s="204" t="s">
        <v>549</v>
      </c>
      <c r="J88" s="204">
        <v>20</v>
      </c>
      <c r="K88" s="216"/>
    </row>
    <row r="89" spans="2:11" s="1" customFormat="1" ht="15" customHeight="1">
      <c r="B89" s="227"/>
      <c r="C89" s="204" t="s">
        <v>570</v>
      </c>
      <c r="D89" s="204"/>
      <c r="E89" s="204"/>
      <c r="F89" s="225" t="s">
        <v>553</v>
      </c>
      <c r="G89" s="226"/>
      <c r="H89" s="204" t="s">
        <v>571</v>
      </c>
      <c r="I89" s="204" t="s">
        <v>549</v>
      </c>
      <c r="J89" s="204">
        <v>20</v>
      </c>
      <c r="K89" s="216"/>
    </row>
    <row r="90" spans="2:11" s="1" customFormat="1" ht="15" customHeight="1">
      <c r="B90" s="227"/>
      <c r="C90" s="204" t="s">
        <v>572</v>
      </c>
      <c r="D90" s="204"/>
      <c r="E90" s="204"/>
      <c r="F90" s="225" t="s">
        <v>553</v>
      </c>
      <c r="G90" s="226"/>
      <c r="H90" s="204" t="s">
        <v>573</v>
      </c>
      <c r="I90" s="204" t="s">
        <v>549</v>
      </c>
      <c r="J90" s="204">
        <v>50</v>
      </c>
      <c r="K90" s="216"/>
    </row>
    <row r="91" spans="2:11" s="1" customFormat="1" ht="15" customHeight="1">
      <c r="B91" s="227"/>
      <c r="C91" s="204" t="s">
        <v>574</v>
      </c>
      <c r="D91" s="204"/>
      <c r="E91" s="204"/>
      <c r="F91" s="225" t="s">
        <v>553</v>
      </c>
      <c r="G91" s="226"/>
      <c r="H91" s="204" t="s">
        <v>574</v>
      </c>
      <c r="I91" s="204" t="s">
        <v>549</v>
      </c>
      <c r="J91" s="204">
        <v>50</v>
      </c>
      <c r="K91" s="216"/>
    </row>
    <row r="92" spans="2:11" s="1" customFormat="1" ht="15" customHeight="1">
      <c r="B92" s="227"/>
      <c r="C92" s="204" t="s">
        <v>575</v>
      </c>
      <c r="D92" s="204"/>
      <c r="E92" s="204"/>
      <c r="F92" s="225" t="s">
        <v>553</v>
      </c>
      <c r="G92" s="226"/>
      <c r="H92" s="204" t="s">
        <v>576</v>
      </c>
      <c r="I92" s="204" t="s">
        <v>549</v>
      </c>
      <c r="J92" s="204">
        <v>255</v>
      </c>
      <c r="K92" s="216"/>
    </row>
    <row r="93" spans="2:11" s="1" customFormat="1" ht="15" customHeight="1">
      <c r="B93" s="227"/>
      <c r="C93" s="204" t="s">
        <v>577</v>
      </c>
      <c r="D93" s="204"/>
      <c r="E93" s="204"/>
      <c r="F93" s="225" t="s">
        <v>547</v>
      </c>
      <c r="G93" s="226"/>
      <c r="H93" s="204" t="s">
        <v>578</v>
      </c>
      <c r="I93" s="204" t="s">
        <v>579</v>
      </c>
      <c r="J93" s="204"/>
      <c r="K93" s="216"/>
    </row>
    <row r="94" spans="2:11" s="1" customFormat="1" ht="15" customHeight="1">
      <c r="B94" s="227"/>
      <c r="C94" s="204" t="s">
        <v>580</v>
      </c>
      <c r="D94" s="204"/>
      <c r="E94" s="204"/>
      <c r="F94" s="225" t="s">
        <v>547</v>
      </c>
      <c r="G94" s="226"/>
      <c r="H94" s="204" t="s">
        <v>581</v>
      </c>
      <c r="I94" s="204" t="s">
        <v>582</v>
      </c>
      <c r="J94" s="204"/>
      <c r="K94" s="216"/>
    </row>
    <row r="95" spans="2:11" s="1" customFormat="1" ht="15" customHeight="1">
      <c r="B95" s="227"/>
      <c r="C95" s="204" t="s">
        <v>583</v>
      </c>
      <c r="D95" s="204"/>
      <c r="E95" s="204"/>
      <c r="F95" s="225" t="s">
        <v>547</v>
      </c>
      <c r="G95" s="226"/>
      <c r="H95" s="204" t="s">
        <v>583</v>
      </c>
      <c r="I95" s="204" t="s">
        <v>582</v>
      </c>
      <c r="J95" s="204"/>
      <c r="K95" s="216"/>
    </row>
    <row r="96" spans="2:11" s="1" customFormat="1" ht="15" customHeight="1">
      <c r="B96" s="227"/>
      <c r="C96" s="204" t="s">
        <v>38</v>
      </c>
      <c r="D96" s="204"/>
      <c r="E96" s="204"/>
      <c r="F96" s="225" t="s">
        <v>547</v>
      </c>
      <c r="G96" s="226"/>
      <c r="H96" s="204" t="s">
        <v>584</v>
      </c>
      <c r="I96" s="204" t="s">
        <v>582</v>
      </c>
      <c r="J96" s="204"/>
      <c r="K96" s="216"/>
    </row>
    <row r="97" spans="2:11" s="1" customFormat="1" ht="15" customHeight="1">
      <c r="B97" s="227"/>
      <c r="C97" s="204" t="s">
        <v>48</v>
      </c>
      <c r="D97" s="204"/>
      <c r="E97" s="204"/>
      <c r="F97" s="225" t="s">
        <v>547</v>
      </c>
      <c r="G97" s="226"/>
      <c r="H97" s="204" t="s">
        <v>585</v>
      </c>
      <c r="I97" s="204" t="s">
        <v>582</v>
      </c>
      <c r="J97" s="204"/>
      <c r="K97" s="216"/>
    </row>
    <row r="98" spans="2:11" s="1" customFormat="1" ht="15" customHeight="1">
      <c r="B98" s="230"/>
      <c r="C98" s="231"/>
      <c r="D98" s="231"/>
      <c r="E98" s="231"/>
      <c r="F98" s="231"/>
      <c r="G98" s="231"/>
      <c r="H98" s="231"/>
      <c r="I98" s="231"/>
      <c r="J98" s="231"/>
      <c r="K98" s="232"/>
    </row>
    <row r="99" spans="2:11" s="1" customFormat="1" ht="18.75" customHeight="1">
      <c r="B99" s="233"/>
      <c r="C99" s="234"/>
      <c r="D99" s="234"/>
      <c r="E99" s="234"/>
      <c r="F99" s="234"/>
      <c r="G99" s="234"/>
      <c r="H99" s="234"/>
      <c r="I99" s="234"/>
      <c r="J99" s="234"/>
      <c r="K99" s="233"/>
    </row>
    <row r="100" spans="2:11" s="1" customFormat="1" ht="18.75" customHeight="1"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</row>
    <row r="101" spans="2:11" s="1" customFormat="1" ht="7.5" customHeight="1">
      <c r="B101" s="212"/>
      <c r="C101" s="213"/>
      <c r="D101" s="213"/>
      <c r="E101" s="213"/>
      <c r="F101" s="213"/>
      <c r="G101" s="213"/>
      <c r="H101" s="213"/>
      <c r="I101" s="213"/>
      <c r="J101" s="213"/>
      <c r="K101" s="214"/>
    </row>
    <row r="102" spans="2:11" s="1" customFormat="1" ht="45" customHeight="1">
      <c r="B102" s="215"/>
      <c r="C102" s="315" t="s">
        <v>586</v>
      </c>
      <c r="D102" s="315"/>
      <c r="E102" s="315"/>
      <c r="F102" s="315"/>
      <c r="G102" s="315"/>
      <c r="H102" s="315"/>
      <c r="I102" s="315"/>
      <c r="J102" s="315"/>
      <c r="K102" s="216"/>
    </row>
    <row r="103" spans="2:11" s="1" customFormat="1" ht="17.25" customHeight="1">
      <c r="B103" s="215"/>
      <c r="C103" s="217" t="s">
        <v>541</v>
      </c>
      <c r="D103" s="217"/>
      <c r="E103" s="217"/>
      <c r="F103" s="217" t="s">
        <v>542</v>
      </c>
      <c r="G103" s="218"/>
      <c r="H103" s="217" t="s">
        <v>54</v>
      </c>
      <c r="I103" s="217" t="s">
        <v>57</v>
      </c>
      <c r="J103" s="217" t="s">
        <v>543</v>
      </c>
      <c r="K103" s="216"/>
    </row>
    <row r="104" spans="2:11" s="1" customFormat="1" ht="17.25" customHeight="1">
      <c r="B104" s="215"/>
      <c r="C104" s="219" t="s">
        <v>544</v>
      </c>
      <c r="D104" s="219"/>
      <c r="E104" s="219"/>
      <c r="F104" s="220" t="s">
        <v>545</v>
      </c>
      <c r="G104" s="221"/>
      <c r="H104" s="219"/>
      <c r="I104" s="219"/>
      <c r="J104" s="219" t="s">
        <v>546</v>
      </c>
      <c r="K104" s="216"/>
    </row>
    <row r="105" spans="2:11" s="1" customFormat="1" ht="5.25" customHeight="1">
      <c r="B105" s="215"/>
      <c r="C105" s="217"/>
      <c r="D105" s="217"/>
      <c r="E105" s="217"/>
      <c r="F105" s="217"/>
      <c r="G105" s="235"/>
      <c r="H105" s="217"/>
      <c r="I105" s="217"/>
      <c r="J105" s="217"/>
      <c r="K105" s="216"/>
    </row>
    <row r="106" spans="2:11" s="1" customFormat="1" ht="15" customHeight="1">
      <c r="B106" s="215"/>
      <c r="C106" s="204" t="s">
        <v>53</v>
      </c>
      <c r="D106" s="224"/>
      <c r="E106" s="224"/>
      <c r="F106" s="225" t="s">
        <v>547</v>
      </c>
      <c r="G106" s="204"/>
      <c r="H106" s="204" t="s">
        <v>587</v>
      </c>
      <c r="I106" s="204" t="s">
        <v>549</v>
      </c>
      <c r="J106" s="204">
        <v>20</v>
      </c>
      <c r="K106" s="216"/>
    </row>
    <row r="107" spans="2:11" s="1" customFormat="1" ht="15" customHeight="1">
      <c r="B107" s="215"/>
      <c r="C107" s="204" t="s">
        <v>550</v>
      </c>
      <c r="D107" s="204"/>
      <c r="E107" s="204"/>
      <c r="F107" s="225" t="s">
        <v>547</v>
      </c>
      <c r="G107" s="204"/>
      <c r="H107" s="204" t="s">
        <v>587</v>
      </c>
      <c r="I107" s="204" t="s">
        <v>549</v>
      </c>
      <c r="J107" s="204">
        <v>120</v>
      </c>
      <c r="K107" s="216"/>
    </row>
    <row r="108" spans="2:11" s="1" customFormat="1" ht="15" customHeight="1">
      <c r="B108" s="227"/>
      <c r="C108" s="204" t="s">
        <v>552</v>
      </c>
      <c r="D108" s="204"/>
      <c r="E108" s="204"/>
      <c r="F108" s="225" t="s">
        <v>553</v>
      </c>
      <c r="G108" s="204"/>
      <c r="H108" s="204" t="s">
        <v>587</v>
      </c>
      <c r="I108" s="204" t="s">
        <v>549</v>
      </c>
      <c r="J108" s="204">
        <v>50</v>
      </c>
      <c r="K108" s="216"/>
    </row>
    <row r="109" spans="2:11" s="1" customFormat="1" ht="15" customHeight="1">
      <c r="B109" s="227"/>
      <c r="C109" s="204" t="s">
        <v>555</v>
      </c>
      <c r="D109" s="204"/>
      <c r="E109" s="204"/>
      <c r="F109" s="225" t="s">
        <v>547</v>
      </c>
      <c r="G109" s="204"/>
      <c r="H109" s="204" t="s">
        <v>587</v>
      </c>
      <c r="I109" s="204" t="s">
        <v>557</v>
      </c>
      <c r="J109" s="204"/>
      <c r="K109" s="216"/>
    </row>
    <row r="110" spans="2:11" s="1" customFormat="1" ht="15" customHeight="1">
      <c r="B110" s="227"/>
      <c r="C110" s="204" t="s">
        <v>566</v>
      </c>
      <c r="D110" s="204"/>
      <c r="E110" s="204"/>
      <c r="F110" s="225" t="s">
        <v>553</v>
      </c>
      <c r="G110" s="204"/>
      <c r="H110" s="204" t="s">
        <v>587</v>
      </c>
      <c r="I110" s="204" t="s">
        <v>549</v>
      </c>
      <c r="J110" s="204">
        <v>50</v>
      </c>
      <c r="K110" s="216"/>
    </row>
    <row r="111" spans="2:11" s="1" customFormat="1" ht="15" customHeight="1">
      <c r="B111" s="227"/>
      <c r="C111" s="204" t="s">
        <v>574</v>
      </c>
      <c r="D111" s="204"/>
      <c r="E111" s="204"/>
      <c r="F111" s="225" t="s">
        <v>553</v>
      </c>
      <c r="G111" s="204"/>
      <c r="H111" s="204" t="s">
        <v>587</v>
      </c>
      <c r="I111" s="204" t="s">
        <v>549</v>
      </c>
      <c r="J111" s="204">
        <v>50</v>
      </c>
      <c r="K111" s="216"/>
    </row>
    <row r="112" spans="2:11" s="1" customFormat="1" ht="15" customHeight="1">
      <c r="B112" s="227"/>
      <c r="C112" s="204" t="s">
        <v>572</v>
      </c>
      <c r="D112" s="204"/>
      <c r="E112" s="204"/>
      <c r="F112" s="225" t="s">
        <v>553</v>
      </c>
      <c r="G112" s="204"/>
      <c r="H112" s="204" t="s">
        <v>587</v>
      </c>
      <c r="I112" s="204" t="s">
        <v>549</v>
      </c>
      <c r="J112" s="204">
        <v>50</v>
      </c>
      <c r="K112" s="216"/>
    </row>
    <row r="113" spans="2:11" s="1" customFormat="1" ht="15" customHeight="1">
      <c r="B113" s="227"/>
      <c r="C113" s="204" t="s">
        <v>53</v>
      </c>
      <c r="D113" s="204"/>
      <c r="E113" s="204"/>
      <c r="F113" s="225" t="s">
        <v>547</v>
      </c>
      <c r="G113" s="204"/>
      <c r="H113" s="204" t="s">
        <v>588</v>
      </c>
      <c r="I113" s="204" t="s">
        <v>549</v>
      </c>
      <c r="J113" s="204">
        <v>20</v>
      </c>
      <c r="K113" s="216"/>
    </row>
    <row r="114" spans="2:11" s="1" customFormat="1" ht="15" customHeight="1">
      <c r="B114" s="227"/>
      <c r="C114" s="204" t="s">
        <v>589</v>
      </c>
      <c r="D114" s="204"/>
      <c r="E114" s="204"/>
      <c r="F114" s="225" t="s">
        <v>547</v>
      </c>
      <c r="G114" s="204"/>
      <c r="H114" s="204" t="s">
        <v>590</v>
      </c>
      <c r="I114" s="204" t="s">
        <v>549</v>
      </c>
      <c r="J114" s="204">
        <v>120</v>
      </c>
      <c r="K114" s="216"/>
    </row>
    <row r="115" spans="2:11" s="1" customFormat="1" ht="15" customHeight="1">
      <c r="B115" s="227"/>
      <c r="C115" s="204" t="s">
        <v>38</v>
      </c>
      <c r="D115" s="204"/>
      <c r="E115" s="204"/>
      <c r="F115" s="225" t="s">
        <v>547</v>
      </c>
      <c r="G115" s="204"/>
      <c r="H115" s="204" t="s">
        <v>591</v>
      </c>
      <c r="I115" s="204" t="s">
        <v>582</v>
      </c>
      <c r="J115" s="204"/>
      <c r="K115" s="216"/>
    </row>
    <row r="116" spans="2:11" s="1" customFormat="1" ht="15" customHeight="1">
      <c r="B116" s="227"/>
      <c r="C116" s="204" t="s">
        <v>48</v>
      </c>
      <c r="D116" s="204"/>
      <c r="E116" s="204"/>
      <c r="F116" s="225" t="s">
        <v>547</v>
      </c>
      <c r="G116" s="204"/>
      <c r="H116" s="204" t="s">
        <v>592</v>
      </c>
      <c r="I116" s="204" t="s">
        <v>582</v>
      </c>
      <c r="J116" s="204"/>
      <c r="K116" s="216"/>
    </row>
    <row r="117" spans="2:11" s="1" customFormat="1" ht="15" customHeight="1">
      <c r="B117" s="227"/>
      <c r="C117" s="204" t="s">
        <v>57</v>
      </c>
      <c r="D117" s="204"/>
      <c r="E117" s="204"/>
      <c r="F117" s="225" t="s">
        <v>547</v>
      </c>
      <c r="G117" s="204"/>
      <c r="H117" s="204" t="s">
        <v>593</v>
      </c>
      <c r="I117" s="204" t="s">
        <v>594</v>
      </c>
      <c r="J117" s="204"/>
      <c r="K117" s="216"/>
    </row>
    <row r="118" spans="2:11" s="1" customFormat="1" ht="15" customHeight="1">
      <c r="B118" s="230"/>
      <c r="C118" s="236"/>
      <c r="D118" s="236"/>
      <c r="E118" s="236"/>
      <c r="F118" s="236"/>
      <c r="G118" s="236"/>
      <c r="H118" s="236"/>
      <c r="I118" s="236"/>
      <c r="J118" s="236"/>
      <c r="K118" s="232"/>
    </row>
    <row r="119" spans="2:11" s="1" customFormat="1" ht="18.75" customHeight="1">
      <c r="B119" s="237"/>
      <c r="C119" s="238"/>
      <c r="D119" s="238"/>
      <c r="E119" s="238"/>
      <c r="F119" s="239"/>
      <c r="G119" s="238"/>
      <c r="H119" s="238"/>
      <c r="I119" s="238"/>
      <c r="J119" s="238"/>
      <c r="K119" s="237"/>
    </row>
    <row r="120" spans="2:11" s="1" customFormat="1" ht="18.75" customHeight="1"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</row>
    <row r="121" spans="2:11" s="1" customFormat="1" ht="7.5" customHeight="1">
      <c r="B121" s="240"/>
      <c r="C121" s="241"/>
      <c r="D121" s="241"/>
      <c r="E121" s="241"/>
      <c r="F121" s="241"/>
      <c r="G121" s="241"/>
      <c r="H121" s="241"/>
      <c r="I121" s="241"/>
      <c r="J121" s="241"/>
      <c r="K121" s="242"/>
    </row>
    <row r="122" spans="2:11" s="1" customFormat="1" ht="45" customHeight="1">
      <c r="B122" s="243"/>
      <c r="C122" s="316" t="s">
        <v>595</v>
      </c>
      <c r="D122" s="316"/>
      <c r="E122" s="316"/>
      <c r="F122" s="316"/>
      <c r="G122" s="316"/>
      <c r="H122" s="316"/>
      <c r="I122" s="316"/>
      <c r="J122" s="316"/>
      <c r="K122" s="244"/>
    </row>
    <row r="123" spans="2:11" s="1" customFormat="1" ht="17.25" customHeight="1">
      <c r="B123" s="245"/>
      <c r="C123" s="217" t="s">
        <v>541</v>
      </c>
      <c r="D123" s="217"/>
      <c r="E123" s="217"/>
      <c r="F123" s="217" t="s">
        <v>542</v>
      </c>
      <c r="G123" s="218"/>
      <c r="H123" s="217" t="s">
        <v>54</v>
      </c>
      <c r="I123" s="217" t="s">
        <v>57</v>
      </c>
      <c r="J123" s="217" t="s">
        <v>543</v>
      </c>
      <c r="K123" s="246"/>
    </row>
    <row r="124" spans="2:11" s="1" customFormat="1" ht="17.25" customHeight="1">
      <c r="B124" s="245"/>
      <c r="C124" s="219" t="s">
        <v>544</v>
      </c>
      <c r="D124" s="219"/>
      <c r="E124" s="219"/>
      <c r="F124" s="220" t="s">
        <v>545</v>
      </c>
      <c r="G124" s="221"/>
      <c r="H124" s="219"/>
      <c r="I124" s="219"/>
      <c r="J124" s="219" t="s">
        <v>546</v>
      </c>
      <c r="K124" s="246"/>
    </row>
    <row r="125" spans="2:11" s="1" customFormat="1" ht="5.25" customHeight="1">
      <c r="B125" s="247"/>
      <c r="C125" s="222"/>
      <c r="D125" s="222"/>
      <c r="E125" s="222"/>
      <c r="F125" s="222"/>
      <c r="G125" s="248"/>
      <c r="H125" s="222"/>
      <c r="I125" s="222"/>
      <c r="J125" s="222"/>
      <c r="K125" s="249"/>
    </row>
    <row r="126" spans="2:11" s="1" customFormat="1" ht="15" customHeight="1">
      <c r="B126" s="247"/>
      <c r="C126" s="204" t="s">
        <v>550</v>
      </c>
      <c r="D126" s="224"/>
      <c r="E126" s="224"/>
      <c r="F126" s="225" t="s">
        <v>547</v>
      </c>
      <c r="G126" s="204"/>
      <c r="H126" s="204" t="s">
        <v>587</v>
      </c>
      <c r="I126" s="204" t="s">
        <v>549</v>
      </c>
      <c r="J126" s="204">
        <v>120</v>
      </c>
      <c r="K126" s="250"/>
    </row>
    <row r="127" spans="2:11" s="1" customFormat="1" ht="15" customHeight="1">
      <c r="B127" s="247"/>
      <c r="C127" s="204" t="s">
        <v>596</v>
      </c>
      <c r="D127" s="204"/>
      <c r="E127" s="204"/>
      <c r="F127" s="225" t="s">
        <v>547</v>
      </c>
      <c r="G127" s="204"/>
      <c r="H127" s="204" t="s">
        <v>597</v>
      </c>
      <c r="I127" s="204" t="s">
        <v>549</v>
      </c>
      <c r="J127" s="204" t="s">
        <v>598</v>
      </c>
      <c r="K127" s="250"/>
    </row>
    <row r="128" spans="2:11" s="1" customFormat="1" ht="15" customHeight="1">
      <c r="B128" s="247"/>
      <c r="C128" s="204" t="s">
        <v>495</v>
      </c>
      <c r="D128" s="204"/>
      <c r="E128" s="204"/>
      <c r="F128" s="225" t="s">
        <v>547</v>
      </c>
      <c r="G128" s="204"/>
      <c r="H128" s="204" t="s">
        <v>599</v>
      </c>
      <c r="I128" s="204" t="s">
        <v>549</v>
      </c>
      <c r="J128" s="204" t="s">
        <v>598</v>
      </c>
      <c r="K128" s="250"/>
    </row>
    <row r="129" spans="2:11" s="1" customFormat="1" ht="15" customHeight="1">
      <c r="B129" s="247"/>
      <c r="C129" s="204" t="s">
        <v>558</v>
      </c>
      <c r="D129" s="204"/>
      <c r="E129" s="204"/>
      <c r="F129" s="225" t="s">
        <v>553</v>
      </c>
      <c r="G129" s="204"/>
      <c r="H129" s="204" t="s">
        <v>559</v>
      </c>
      <c r="I129" s="204" t="s">
        <v>549</v>
      </c>
      <c r="J129" s="204">
        <v>15</v>
      </c>
      <c r="K129" s="250"/>
    </row>
    <row r="130" spans="2:11" s="1" customFormat="1" ht="15" customHeight="1">
      <c r="B130" s="247"/>
      <c r="C130" s="228" t="s">
        <v>560</v>
      </c>
      <c r="D130" s="228"/>
      <c r="E130" s="228"/>
      <c r="F130" s="229" t="s">
        <v>553</v>
      </c>
      <c r="G130" s="228"/>
      <c r="H130" s="228" t="s">
        <v>561</v>
      </c>
      <c r="I130" s="228" t="s">
        <v>549</v>
      </c>
      <c r="J130" s="228">
        <v>15</v>
      </c>
      <c r="K130" s="250"/>
    </row>
    <row r="131" spans="2:11" s="1" customFormat="1" ht="15" customHeight="1">
      <c r="B131" s="247"/>
      <c r="C131" s="228" t="s">
        <v>562</v>
      </c>
      <c r="D131" s="228"/>
      <c r="E131" s="228"/>
      <c r="F131" s="229" t="s">
        <v>553</v>
      </c>
      <c r="G131" s="228"/>
      <c r="H131" s="228" t="s">
        <v>563</v>
      </c>
      <c r="I131" s="228" t="s">
        <v>549</v>
      </c>
      <c r="J131" s="228">
        <v>20</v>
      </c>
      <c r="K131" s="250"/>
    </row>
    <row r="132" spans="2:11" s="1" customFormat="1" ht="15" customHeight="1">
      <c r="B132" s="247"/>
      <c r="C132" s="228" t="s">
        <v>564</v>
      </c>
      <c r="D132" s="228"/>
      <c r="E132" s="228"/>
      <c r="F132" s="229" t="s">
        <v>553</v>
      </c>
      <c r="G132" s="228"/>
      <c r="H132" s="228" t="s">
        <v>565</v>
      </c>
      <c r="I132" s="228" t="s">
        <v>549</v>
      </c>
      <c r="J132" s="228">
        <v>20</v>
      </c>
      <c r="K132" s="250"/>
    </row>
    <row r="133" spans="2:11" s="1" customFormat="1" ht="15" customHeight="1">
      <c r="B133" s="247"/>
      <c r="C133" s="204" t="s">
        <v>552</v>
      </c>
      <c r="D133" s="204"/>
      <c r="E133" s="204"/>
      <c r="F133" s="225" t="s">
        <v>553</v>
      </c>
      <c r="G133" s="204"/>
      <c r="H133" s="204" t="s">
        <v>587</v>
      </c>
      <c r="I133" s="204" t="s">
        <v>549</v>
      </c>
      <c r="J133" s="204">
        <v>50</v>
      </c>
      <c r="K133" s="250"/>
    </row>
    <row r="134" spans="2:11" s="1" customFormat="1" ht="15" customHeight="1">
      <c r="B134" s="247"/>
      <c r="C134" s="204" t="s">
        <v>566</v>
      </c>
      <c r="D134" s="204"/>
      <c r="E134" s="204"/>
      <c r="F134" s="225" t="s">
        <v>553</v>
      </c>
      <c r="G134" s="204"/>
      <c r="H134" s="204" t="s">
        <v>587</v>
      </c>
      <c r="I134" s="204" t="s">
        <v>549</v>
      </c>
      <c r="J134" s="204">
        <v>50</v>
      </c>
      <c r="K134" s="250"/>
    </row>
    <row r="135" spans="2:11" s="1" customFormat="1" ht="15" customHeight="1">
      <c r="B135" s="247"/>
      <c r="C135" s="204" t="s">
        <v>572</v>
      </c>
      <c r="D135" s="204"/>
      <c r="E135" s="204"/>
      <c r="F135" s="225" t="s">
        <v>553</v>
      </c>
      <c r="G135" s="204"/>
      <c r="H135" s="204" t="s">
        <v>587</v>
      </c>
      <c r="I135" s="204" t="s">
        <v>549</v>
      </c>
      <c r="J135" s="204">
        <v>50</v>
      </c>
      <c r="K135" s="250"/>
    </row>
    <row r="136" spans="2:11" s="1" customFormat="1" ht="15" customHeight="1">
      <c r="B136" s="247"/>
      <c r="C136" s="204" t="s">
        <v>574</v>
      </c>
      <c r="D136" s="204"/>
      <c r="E136" s="204"/>
      <c r="F136" s="225" t="s">
        <v>553</v>
      </c>
      <c r="G136" s="204"/>
      <c r="H136" s="204" t="s">
        <v>587</v>
      </c>
      <c r="I136" s="204" t="s">
        <v>549</v>
      </c>
      <c r="J136" s="204">
        <v>50</v>
      </c>
      <c r="K136" s="250"/>
    </row>
    <row r="137" spans="2:11" s="1" customFormat="1" ht="15" customHeight="1">
      <c r="B137" s="247"/>
      <c r="C137" s="204" t="s">
        <v>575</v>
      </c>
      <c r="D137" s="204"/>
      <c r="E137" s="204"/>
      <c r="F137" s="225" t="s">
        <v>553</v>
      </c>
      <c r="G137" s="204"/>
      <c r="H137" s="204" t="s">
        <v>600</v>
      </c>
      <c r="I137" s="204" t="s">
        <v>549</v>
      </c>
      <c r="J137" s="204">
        <v>255</v>
      </c>
      <c r="K137" s="250"/>
    </row>
    <row r="138" spans="2:11" s="1" customFormat="1" ht="15" customHeight="1">
      <c r="B138" s="247"/>
      <c r="C138" s="204" t="s">
        <v>577</v>
      </c>
      <c r="D138" s="204"/>
      <c r="E138" s="204"/>
      <c r="F138" s="225" t="s">
        <v>547</v>
      </c>
      <c r="G138" s="204"/>
      <c r="H138" s="204" t="s">
        <v>601</v>
      </c>
      <c r="I138" s="204" t="s">
        <v>579</v>
      </c>
      <c r="J138" s="204"/>
      <c r="K138" s="250"/>
    </row>
    <row r="139" spans="2:11" s="1" customFormat="1" ht="15" customHeight="1">
      <c r="B139" s="247"/>
      <c r="C139" s="204" t="s">
        <v>580</v>
      </c>
      <c r="D139" s="204"/>
      <c r="E139" s="204"/>
      <c r="F139" s="225" t="s">
        <v>547</v>
      </c>
      <c r="G139" s="204"/>
      <c r="H139" s="204" t="s">
        <v>602</v>
      </c>
      <c r="I139" s="204" t="s">
        <v>582</v>
      </c>
      <c r="J139" s="204"/>
      <c r="K139" s="250"/>
    </row>
    <row r="140" spans="2:11" s="1" customFormat="1" ht="15" customHeight="1">
      <c r="B140" s="247"/>
      <c r="C140" s="204" t="s">
        <v>583</v>
      </c>
      <c r="D140" s="204"/>
      <c r="E140" s="204"/>
      <c r="F140" s="225" t="s">
        <v>547</v>
      </c>
      <c r="G140" s="204"/>
      <c r="H140" s="204" t="s">
        <v>583</v>
      </c>
      <c r="I140" s="204" t="s">
        <v>582</v>
      </c>
      <c r="J140" s="204"/>
      <c r="K140" s="250"/>
    </row>
    <row r="141" spans="2:11" s="1" customFormat="1" ht="15" customHeight="1">
      <c r="B141" s="247"/>
      <c r="C141" s="204" t="s">
        <v>38</v>
      </c>
      <c r="D141" s="204"/>
      <c r="E141" s="204"/>
      <c r="F141" s="225" t="s">
        <v>547</v>
      </c>
      <c r="G141" s="204"/>
      <c r="H141" s="204" t="s">
        <v>603</v>
      </c>
      <c r="I141" s="204" t="s">
        <v>582</v>
      </c>
      <c r="J141" s="204"/>
      <c r="K141" s="250"/>
    </row>
    <row r="142" spans="2:11" s="1" customFormat="1" ht="15" customHeight="1">
      <c r="B142" s="247"/>
      <c r="C142" s="204" t="s">
        <v>604</v>
      </c>
      <c r="D142" s="204"/>
      <c r="E142" s="204"/>
      <c r="F142" s="225" t="s">
        <v>547</v>
      </c>
      <c r="G142" s="204"/>
      <c r="H142" s="204" t="s">
        <v>605</v>
      </c>
      <c r="I142" s="204" t="s">
        <v>582</v>
      </c>
      <c r="J142" s="204"/>
      <c r="K142" s="250"/>
    </row>
    <row r="143" spans="2:11" s="1" customFormat="1" ht="15" customHeight="1">
      <c r="B143" s="251"/>
      <c r="C143" s="252"/>
      <c r="D143" s="252"/>
      <c r="E143" s="252"/>
      <c r="F143" s="252"/>
      <c r="G143" s="252"/>
      <c r="H143" s="252"/>
      <c r="I143" s="252"/>
      <c r="J143" s="252"/>
      <c r="K143" s="253"/>
    </row>
    <row r="144" spans="2:11" s="1" customFormat="1" ht="18.75" customHeight="1">
      <c r="B144" s="238"/>
      <c r="C144" s="238"/>
      <c r="D144" s="238"/>
      <c r="E144" s="238"/>
      <c r="F144" s="239"/>
      <c r="G144" s="238"/>
      <c r="H144" s="238"/>
      <c r="I144" s="238"/>
      <c r="J144" s="238"/>
      <c r="K144" s="238"/>
    </row>
    <row r="145" spans="2:11" s="1" customFormat="1" ht="18.75" customHeight="1"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</row>
    <row r="146" spans="2:11" s="1" customFormat="1" ht="7.5" customHeight="1">
      <c r="B146" s="212"/>
      <c r="C146" s="213"/>
      <c r="D146" s="213"/>
      <c r="E146" s="213"/>
      <c r="F146" s="213"/>
      <c r="G146" s="213"/>
      <c r="H146" s="213"/>
      <c r="I146" s="213"/>
      <c r="J146" s="213"/>
      <c r="K146" s="214"/>
    </row>
    <row r="147" spans="2:11" s="1" customFormat="1" ht="45" customHeight="1">
      <c r="B147" s="215"/>
      <c r="C147" s="315" t="s">
        <v>606</v>
      </c>
      <c r="D147" s="315"/>
      <c r="E147" s="315"/>
      <c r="F147" s="315"/>
      <c r="G147" s="315"/>
      <c r="H147" s="315"/>
      <c r="I147" s="315"/>
      <c r="J147" s="315"/>
      <c r="K147" s="216"/>
    </row>
    <row r="148" spans="2:11" s="1" customFormat="1" ht="17.25" customHeight="1">
      <c r="B148" s="215"/>
      <c r="C148" s="217" t="s">
        <v>541</v>
      </c>
      <c r="D148" s="217"/>
      <c r="E148" s="217"/>
      <c r="F148" s="217" t="s">
        <v>542</v>
      </c>
      <c r="G148" s="218"/>
      <c r="H148" s="217" t="s">
        <v>54</v>
      </c>
      <c r="I148" s="217" t="s">
        <v>57</v>
      </c>
      <c r="J148" s="217" t="s">
        <v>543</v>
      </c>
      <c r="K148" s="216"/>
    </row>
    <row r="149" spans="2:11" s="1" customFormat="1" ht="17.25" customHeight="1">
      <c r="B149" s="215"/>
      <c r="C149" s="219" t="s">
        <v>544</v>
      </c>
      <c r="D149" s="219"/>
      <c r="E149" s="219"/>
      <c r="F149" s="220" t="s">
        <v>545</v>
      </c>
      <c r="G149" s="221"/>
      <c r="H149" s="219"/>
      <c r="I149" s="219"/>
      <c r="J149" s="219" t="s">
        <v>546</v>
      </c>
      <c r="K149" s="216"/>
    </row>
    <row r="150" spans="2:11" s="1" customFormat="1" ht="5.25" customHeight="1">
      <c r="B150" s="227"/>
      <c r="C150" s="222"/>
      <c r="D150" s="222"/>
      <c r="E150" s="222"/>
      <c r="F150" s="222"/>
      <c r="G150" s="223"/>
      <c r="H150" s="222"/>
      <c r="I150" s="222"/>
      <c r="J150" s="222"/>
      <c r="K150" s="250"/>
    </row>
    <row r="151" spans="2:11" s="1" customFormat="1" ht="15" customHeight="1">
      <c r="B151" s="227"/>
      <c r="C151" s="254" t="s">
        <v>550</v>
      </c>
      <c r="D151" s="204"/>
      <c r="E151" s="204"/>
      <c r="F151" s="255" t="s">
        <v>547</v>
      </c>
      <c r="G151" s="204"/>
      <c r="H151" s="254" t="s">
        <v>587</v>
      </c>
      <c r="I151" s="254" t="s">
        <v>549</v>
      </c>
      <c r="J151" s="254">
        <v>120</v>
      </c>
      <c r="K151" s="250"/>
    </row>
    <row r="152" spans="2:11" s="1" customFormat="1" ht="15" customHeight="1">
      <c r="B152" s="227"/>
      <c r="C152" s="254" t="s">
        <v>596</v>
      </c>
      <c r="D152" s="204"/>
      <c r="E152" s="204"/>
      <c r="F152" s="255" t="s">
        <v>547</v>
      </c>
      <c r="G152" s="204"/>
      <c r="H152" s="254" t="s">
        <v>607</v>
      </c>
      <c r="I152" s="254" t="s">
        <v>549</v>
      </c>
      <c r="J152" s="254" t="s">
        <v>598</v>
      </c>
      <c r="K152" s="250"/>
    </row>
    <row r="153" spans="2:11" s="1" customFormat="1" ht="15" customHeight="1">
      <c r="B153" s="227"/>
      <c r="C153" s="254" t="s">
        <v>495</v>
      </c>
      <c r="D153" s="204"/>
      <c r="E153" s="204"/>
      <c r="F153" s="255" t="s">
        <v>547</v>
      </c>
      <c r="G153" s="204"/>
      <c r="H153" s="254" t="s">
        <v>608</v>
      </c>
      <c r="I153" s="254" t="s">
        <v>549</v>
      </c>
      <c r="J153" s="254" t="s">
        <v>598</v>
      </c>
      <c r="K153" s="250"/>
    </row>
    <row r="154" spans="2:11" s="1" customFormat="1" ht="15" customHeight="1">
      <c r="B154" s="227"/>
      <c r="C154" s="254" t="s">
        <v>552</v>
      </c>
      <c r="D154" s="204"/>
      <c r="E154" s="204"/>
      <c r="F154" s="255" t="s">
        <v>553</v>
      </c>
      <c r="G154" s="204"/>
      <c r="H154" s="254" t="s">
        <v>587</v>
      </c>
      <c r="I154" s="254" t="s">
        <v>549</v>
      </c>
      <c r="J154" s="254">
        <v>50</v>
      </c>
      <c r="K154" s="250"/>
    </row>
    <row r="155" spans="2:11" s="1" customFormat="1" ht="15" customHeight="1">
      <c r="B155" s="227"/>
      <c r="C155" s="254" t="s">
        <v>555</v>
      </c>
      <c r="D155" s="204"/>
      <c r="E155" s="204"/>
      <c r="F155" s="255" t="s">
        <v>547</v>
      </c>
      <c r="G155" s="204"/>
      <c r="H155" s="254" t="s">
        <v>587</v>
      </c>
      <c r="I155" s="254" t="s">
        <v>557</v>
      </c>
      <c r="J155" s="254"/>
      <c r="K155" s="250"/>
    </row>
    <row r="156" spans="2:11" s="1" customFormat="1" ht="15" customHeight="1">
      <c r="B156" s="227"/>
      <c r="C156" s="254" t="s">
        <v>566</v>
      </c>
      <c r="D156" s="204"/>
      <c r="E156" s="204"/>
      <c r="F156" s="255" t="s">
        <v>553</v>
      </c>
      <c r="G156" s="204"/>
      <c r="H156" s="254" t="s">
        <v>587</v>
      </c>
      <c r="I156" s="254" t="s">
        <v>549</v>
      </c>
      <c r="J156" s="254">
        <v>50</v>
      </c>
      <c r="K156" s="250"/>
    </row>
    <row r="157" spans="2:11" s="1" customFormat="1" ht="15" customHeight="1">
      <c r="B157" s="227"/>
      <c r="C157" s="254" t="s">
        <v>574</v>
      </c>
      <c r="D157" s="204"/>
      <c r="E157" s="204"/>
      <c r="F157" s="255" t="s">
        <v>553</v>
      </c>
      <c r="G157" s="204"/>
      <c r="H157" s="254" t="s">
        <v>587</v>
      </c>
      <c r="I157" s="254" t="s">
        <v>549</v>
      </c>
      <c r="J157" s="254">
        <v>50</v>
      </c>
      <c r="K157" s="250"/>
    </row>
    <row r="158" spans="2:11" s="1" customFormat="1" ht="15" customHeight="1">
      <c r="B158" s="227"/>
      <c r="C158" s="254" t="s">
        <v>572</v>
      </c>
      <c r="D158" s="204"/>
      <c r="E158" s="204"/>
      <c r="F158" s="255" t="s">
        <v>553</v>
      </c>
      <c r="G158" s="204"/>
      <c r="H158" s="254" t="s">
        <v>587</v>
      </c>
      <c r="I158" s="254" t="s">
        <v>549</v>
      </c>
      <c r="J158" s="254">
        <v>50</v>
      </c>
      <c r="K158" s="250"/>
    </row>
    <row r="159" spans="2:11" s="1" customFormat="1" ht="15" customHeight="1">
      <c r="B159" s="227"/>
      <c r="C159" s="254" t="s">
        <v>87</v>
      </c>
      <c r="D159" s="204"/>
      <c r="E159" s="204"/>
      <c r="F159" s="255" t="s">
        <v>547</v>
      </c>
      <c r="G159" s="204"/>
      <c r="H159" s="254" t="s">
        <v>609</v>
      </c>
      <c r="I159" s="254" t="s">
        <v>549</v>
      </c>
      <c r="J159" s="254" t="s">
        <v>610</v>
      </c>
      <c r="K159" s="250"/>
    </row>
    <row r="160" spans="2:11" s="1" customFormat="1" ht="15" customHeight="1">
      <c r="B160" s="227"/>
      <c r="C160" s="254" t="s">
        <v>611</v>
      </c>
      <c r="D160" s="204"/>
      <c r="E160" s="204"/>
      <c r="F160" s="255" t="s">
        <v>547</v>
      </c>
      <c r="G160" s="204"/>
      <c r="H160" s="254" t="s">
        <v>612</v>
      </c>
      <c r="I160" s="254" t="s">
        <v>582</v>
      </c>
      <c r="J160" s="254"/>
      <c r="K160" s="250"/>
    </row>
    <row r="161" spans="2:11" s="1" customFormat="1" ht="15" customHeight="1">
      <c r="B161" s="256"/>
      <c r="C161" s="236"/>
      <c r="D161" s="236"/>
      <c r="E161" s="236"/>
      <c r="F161" s="236"/>
      <c r="G161" s="236"/>
      <c r="H161" s="236"/>
      <c r="I161" s="236"/>
      <c r="J161" s="236"/>
      <c r="K161" s="257"/>
    </row>
    <row r="162" spans="2:11" s="1" customFormat="1" ht="18.75" customHeight="1">
      <c r="B162" s="238"/>
      <c r="C162" s="248"/>
      <c r="D162" s="248"/>
      <c r="E162" s="248"/>
      <c r="F162" s="258"/>
      <c r="G162" s="248"/>
      <c r="H162" s="248"/>
      <c r="I162" s="248"/>
      <c r="J162" s="248"/>
      <c r="K162" s="238"/>
    </row>
    <row r="163" spans="2:11" s="1" customFormat="1" ht="18.75" customHeight="1"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</row>
    <row r="164" spans="2:11" s="1" customFormat="1" ht="7.5" customHeight="1">
      <c r="B164" s="193"/>
      <c r="C164" s="194"/>
      <c r="D164" s="194"/>
      <c r="E164" s="194"/>
      <c r="F164" s="194"/>
      <c r="G164" s="194"/>
      <c r="H164" s="194"/>
      <c r="I164" s="194"/>
      <c r="J164" s="194"/>
      <c r="K164" s="195"/>
    </row>
    <row r="165" spans="2:11" s="1" customFormat="1" ht="45" customHeight="1">
      <c r="B165" s="196"/>
      <c r="C165" s="316" t="s">
        <v>613</v>
      </c>
      <c r="D165" s="316"/>
      <c r="E165" s="316"/>
      <c r="F165" s="316"/>
      <c r="G165" s="316"/>
      <c r="H165" s="316"/>
      <c r="I165" s="316"/>
      <c r="J165" s="316"/>
      <c r="K165" s="197"/>
    </row>
    <row r="166" spans="2:11" s="1" customFormat="1" ht="17.25" customHeight="1">
      <c r="B166" s="196"/>
      <c r="C166" s="217" t="s">
        <v>541</v>
      </c>
      <c r="D166" s="217"/>
      <c r="E166" s="217"/>
      <c r="F166" s="217" t="s">
        <v>542</v>
      </c>
      <c r="G166" s="259"/>
      <c r="H166" s="260" t="s">
        <v>54</v>
      </c>
      <c r="I166" s="260" t="s">
        <v>57</v>
      </c>
      <c r="J166" s="217" t="s">
        <v>543</v>
      </c>
      <c r="K166" s="197"/>
    </row>
    <row r="167" spans="2:11" s="1" customFormat="1" ht="17.25" customHeight="1">
      <c r="B167" s="198"/>
      <c r="C167" s="219" t="s">
        <v>544</v>
      </c>
      <c r="D167" s="219"/>
      <c r="E167" s="219"/>
      <c r="F167" s="220" t="s">
        <v>545</v>
      </c>
      <c r="G167" s="261"/>
      <c r="H167" s="262"/>
      <c r="I167" s="262"/>
      <c r="J167" s="219" t="s">
        <v>546</v>
      </c>
      <c r="K167" s="199"/>
    </row>
    <row r="168" spans="2:11" s="1" customFormat="1" ht="5.25" customHeight="1">
      <c r="B168" s="227"/>
      <c r="C168" s="222"/>
      <c r="D168" s="222"/>
      <c r="E168" s="222"/>
      <c r="F168" s="222"/>
      <c r="G168" s="223"/>
      <c r="H168" s="222"/>
      <c r="I168" s="222"/>
      <c r="J168" s="222"/>
      <c r="K168" s="250"/>
    </row>
    <row r="169" spans="2:11" s="1" customFormat="1" ht="15" customHeight="1">
      <c r="B169" s="227"/>
      <c r="C169" s="204" t="s">
        <v>550</v>
      </c>
      <c r="D169" s="204"/>
      <c r="E169" s="204"/>
      <c r="F169" s="225" t="s">
        <v>547</v>
      </c>
      <c r="G169" s="204"/>
      <c r="H169" s="204" t="s">
        <v>587</v>
      </c>
      <c r="I169" s="204" t="s">
        <v>549</v>
      </c>
      <c r="J169" s="204">
        <v>120</v>
      </c>
      <c r="K169" s="250"/>
    </row>
    <row r="170" spans="2:11" s="1" customFormat="1" ht="15" customHeight="1">
      <c r="B170" s="227"/>
      <c r="C170" s="204" t="s">
        <v>596</v>
      </c>
      <c r="D170" s="204"/>
      <c r="E170" s="204"/>
      <c r="F170" s="225" t="s">
        <v>547</v>
      </c>
      <c r="G170" s="204"/>
      <c r="H170" s="204" t="s">
        <v>597</v>
      </c>
      <c r="I170" s="204" t="s">
        <v>549</v>
      </c>
      <c r="J170" s="204" t="s">
        <v>598</v>
      </c>
      <c r="K170" s="250"/>
    </row>
    <row r="171" spans="2:11" s="1" customFormat="1" ht="15" customHeight="1">
      <c r="B171" s="227"/>
      <c r="C171" s="204" t="s">
        <v>495</v>
      </c>
      <c r="D171" s="204"/>
      <c r="E171" s="204"/>
      <c r="F171" s="225" t="s">
        <v>547</v>
      </c>
      <c r="G171" s="204"/>
      <c r="H171" s="204" t="s">
        <v>614</v>
      </c>
      <c r="I171" s="204" t="s">
        <v>549</v>
      </c>
      <c r="J171" s="204" t="s">
        <v>598</v>
      </c>
      <c r="K171" s="250"/>
    </row>
    <row r="172" spans="2:11" s="1" customFormat="1" ht="15" customHeight="1">
      <c r="B172" s="227"/>
      <c r="C172" s="204" t="s">
        <v>552</v>
      </c>
      <c r="D172" s="204"/>
      <c r="E172" s="204"/>
      <c r="F172" s="225" t="s">
        <v>553</v>
      </c>
      <c r="G172" s="204"/>
      <c r="H172" s="204" t="s">
        <v>614</v>
      </c>
      <c r="I172" s="204" t="s">
        <v>549</v>
      </c>
      <c r="J172" s="204">
        <v>50</v>
      </c>
      <c r="K172" s="250"/>
    </row>
    <row r="173" spans="2:11" s="1" customFormat="1" ht="15" customHeight="1">
      <c r="B173" s="227"/>
      <c r="C173" s="204" t="s">
        <v>555</v>
      </c>
      <c r="D173" s="204"/>
      <c r="E173" s="204"/>
      <c r="F173" s="225" t="s">
        <v>547</v>
      </c>
      <c r="G173" s="204"/>
      <c r="H173" s="204" t="s">
        <v>614</v>
      </c>
      <c r="I173" s="204" t="s">
        <v>557</v>
      </c>
      <c r="J173" s="204"/>
      <c r="K173" s="250"/>
    </row>
    <row r="174" spans="2:11" s="1" customFormat="1" ht="15" customHeight="1">
      <c r="B174" s="227"/>
      <c r="C174" s="204" t="s">
        <v>566</v>
      </c>
      <c r="D174" s="204"/>
      <c r="E174" s="204"/>
      <c r="F174" s="225" t="s">
        <v>553</v>
      </c>
      <c r="G174" s="204"/>
      <c r="H174" s="204" t="s">
        <v>614</v>
      </c>
      <c r="I174" s="204" t="s">
        <v>549</v>
      </c>
      <c r="J174" s="204">
        <v>50</v>
      </c>
      <c r="K174" s="250"/>
    </row>
    <row r="175" spans="2:11" s="1" customFormat="1" ht="15" customHeight="1">
      <c r="B175" s="227"/>
      <c r="C175" s="204" t="s">
        <v>574</v>
      </c>
      <c r="D175" s="204"/>
      <c r="E175" s="204"/>
      <c r="F175" s="225" t="s">
        <v>553</v>
      </c>
      <c r="G175" s="204"/>
      <c r="H175" s="204" t="s">
        <v>614</v>
      </c>
      <c r="I175" s="204" t="s">
        <v>549</v>
      </c>
      <c r="J175" s="204">
        <v>50</v>
      </c>
      <c r="K175" s="250"/>
    </row>
    <row r="176" spans="2:11" s="1" customFormat="1" ht="15" customHeight="1">
      <c r="B176" s="227"/>
      <c r="C176" s="204" t="s">
        <v>572</v>
      </c>
      <c r="D176" s="204"/>
      <c r="E176" s="204"/>
      <c r="F176" s="225" t="s">
        <v>553</v>
      </c>
      <c r="G176" s="204"/>
      <c r="H176" s="204" t="s">
        <v>614</v>
      </c>
      <c r="I176" s="204" t="s">
        <v>549</v>
      </c>
      <c r="J176" s="204">
        <v>50</v>
      </c>
      <c r="K176" s="250"/>
    </row>
    <row r="177" spans="2:11" s="1" customFormat="1" ht="15" customHeight="1">
      <c r="B177" s="227"/>
      <c r="C177" s="204" t="s">
        <v>105</v>
      </c>
      <c r="D177" s="204"/>
      <c r="E177" s="204"/>
      <c r="F177" s="225" t="s">
        <v>547</v>
      </c>
      <c r="G177" s="204"/>
      <c r="H177" s="204" t="s">
        <v>615</v>
      </c>
      <c r="I177" s="204" t="s">
        <v>616</v>
      </c>
      <c r="J177" s="204"/>
      <c r="K177" s="250"/>
    </row>
    <row r="178" spans="2:11" s="1" customFormat="1" ht="15" customHeight="1">
      <c r="B178" s="227"/>
      <c r="C178" s="204" t="s">
        <v>57</v>
      </c>
      <c r="D178" s="204"/>
      <c r="E178" s="204"/>
      <c r="F178" s="225" t="s">
        <v>547</v>
      </c>
      <c r="G178" s="204"/>
      <c r="H178" s="204" t="s">
        <v>617</v>
      </c>
      <c r="I178" s="204" t="s">
        <v>618</v>
      </c>
      <c r="J178" s="204">
        <v>1</v>
      </c>
      <c r="K178" s="250"/>
    </row>
    <row r="179" spans="2:11" s="1" customFormat="1" ht="15" customHeight="1">
      <c r="B179" s="227"/>
      <c r="C179" s="204" t="s">
        <v>53</v>
      </c>
      <c r="D179" s="204"/>
      <c r="E179" s="204"/>
      <c r="F179" s="225" t="s">
        <v>547</v>
      </c>
      <c r="G179" s="204"/>
      <c r="H179" s="204" t="s">
        <v>619</v>
      </c>
      <c r="I179" s="204" t="s">
        <v>549</v>
      </c>
      <c r="J179" s="204">
        <v>20</v>
      </c>
      <c r="K179" s="250"/>
    </row>
    <row r="180" spans="2:11" s="1" customFormat="1" ht="15" customHeight="1">
      <c r="B180" s="227"/>
      <c r="C180" s="204" t="s">
        <v>54</v>
      </c>
      <c r="D180" s="204"/>
      <c r="E180" s="204"/>
      <c r="F180" s="225" t="s">
        <v>547</v>
      </c>
      <c r="G180" s="204"/>
      <c r="H180" s="204" t="s">
        <v>620</v>
      </c>
      <c r="I180" s="204" t="s">
        <v>549</v>
      </c>
      <c r="J180" s="204">
        <v>255</v>
      </c>
      <c r="K180" s="250"/>
    </row>
    <row r="181" spans="2:11" s="1" customFormat="1" ht="15" customHeight="1">
      <c r="B181" s="227"/>
      <c r="C181" s="204" t="s">
        <v>106</v>
      </c>
      <c r="D181" s="204"/>
      <c r="E181" s="204"/>
      <c r="F181" s="225" t="s">
        <v>547</v>
      </c>
      <c r="G181" s="204"/>
      <c r="H181" s="204" t="s">
        <v>511</v>
      </c>
      <c r="I181" s="204" t="s">
        <v>549</v>
      </c>
      <c r="J181" s="204">
        <v>10</v>
      </c>
      <c r="K181" s="250"/>
    </row>
    <row r="182" spans="2:11" s="1" customFormat="1" ht="15" customHeight="1">
      <c r="B182" s="227"/>
      <c r="C182" s="204" t="s">
        <v>107</v>
      </c>
      <c r="D182" s="204"/>
      <c r="E182" s="204"/>
      <c r="F182" s="225" t="s">
        <v>547</v>
      </c>
      <c r="G182" s="204"/>
      <c r="H182" s="204" t="s">
        <v>621</v>
      </c>
      <c r="I182" s="204" t="s">
        <v>582</v>
      </c>
      <c r="J182" s="204"/>
      <c r="K182" s="250"/>
    </row>
    <row r="183" spans="2:11" s="1" customFormat="1" ht="15" customHeight="1">
      <c r="B183" s="227"/>
      <c r="C183" s="204" t="s">
        <v>622</v>
      </c>
      <c r="D183" s="204"/>
      <c r="E183" s="204"/>
      <c r="F183" s="225" t="s">
        <v>547</v>
      </c>
      <c r="G183" s="204"/>
      <c r="H183" s="204" t="s">
        <v>623</v>
      </c>
      <c r="I183" s="204" t="s">
        <v>582</v>
      </c>
      <c r="J183" s="204"/>
      <c r="K183" s="250"/>
    </row>
    <row r="184" spans="2:11" s="1" customFormat="1" ht="15" customHeight="1">
      <c r="B184" s="227"/>
      <c r="C184" s="204" t="s">
        <v>611</v>
      </c>
      <c r="D184" s="204"/>
      <c r="E184" s="204"/>
      <c r="F184" s="225" t="s">
        <v>547</v>
      </c>
      <c r="G184" s="204"/>
      <c r="H184" s="204" t="s">
        <v>624</v>
      </c>
      <c r="I184" s="204" t="s">
        <v>582</v>
      </c>
      <c r="J184" s="204"/>
      <c r="K184" s="250"/>
    </row>
    <row r="185" spans="2:11" s="1" customFormat="1" ht="15" customHeight="1">
      <c r="B185" s="227"/>
      <c r="C185" s="204" t="s">
        <v>109</v>
      </c>
      <c r="D185" s="204"/>
      <c r="E185" s="204"/>
      <c r="F185" s="225" t="s">
        <v>553</v>
      </c>
      <c r="G185" s="204"/>
      <c r="H185" s="204" t="s">
        <v>625</v>
      </c>
      <c r="I185" s="204" t="s">
        <v>549</v>
      </c>
      <c r="J185" s="204">
        <v>50</v>
      </c>
      <c r="K185" s="250"/>
    </row>
    <row r="186" spans="2:11" s="1" customFormat="1" ht="15" customHeight="1">
      <c r="B186" s="227"/>
      <c r="C186" s="204" t="s">
        <v>626</v>
      </c>
      <c r="D186" s="204"/>
      <c r="E186" s="204"/>
      <c r="F186" s="225" t="s">
        <v>553</v>
      </c>
      <c r="G186" s="204"/>
      <c r="H186" s="204" t="s">
        <v>627</v>
      </c>
      <c r="I186" s="204" t="s">
        <v>628</v>
      </c>
      <c r="J186" s="204"/>
      <c r="K186" s="250"/>
    </row>
    <row r="187" spans="2:11" s="1" customFormat="1" ht="15" customHeight="1">
      <c r="B187" s="227"/>
      <c r="C187" s="204" t="s">
        <v>629</v>
      </c>
      <c r="D187" s="204"/>
      <c r="E187" s="204"/>
      <c r="F187" s="225" t="s">
        <v>553</v>
      </c>
      <c r="G187" s="204"/>
      <c r="H187" s="204" t="s">
        <v>630</v>
      </c>
      <c r="I187" s="204" t="s">
        <v>628</v>
      </c>
      <c r="J187" s="204"/>
      <c r="K187" s="250"/>
    </row>
    <row r="188" spans="2:11" s="1" customFormat="1" ht="15" customHeight="1">
      <c r="B188" s="227"/>
      <c r="C188" s="204" t="s">
        <v>631</v>
      </c>
      <c r="D188" s="204"/>
      <c r="E188" s="204"/>
      <c r="F188" s="225" t="s">
        <v>553</v>
      </c>
      <c r="G188" s="204"/>
      <c r="H188" s="204" t="s">
        <v>632</v>
      </c>
      <c r="I188" s="204" t="s">
        <v>628</v>
      </c>
      <c r="J188" s="204"/>
      <c r="K188" s="250"/>
    </row>
    <row r="189" spans="2:11" s="1" customFormat="1" ht="15" customHeight="1">
      <c r="B189" s="227"/>
      <c r="C189" s="263" t="s">
        <v>633</v>
      </c>
      <c r="D189" s="204"/>
      <c r="E189" s="204"/>
      <c r="F189" s="225" t="s">
        <v>553</v>
      </c>
      <c r="G189" s="204"/>
      <c r="H189" s="204" t="s">
        <v>634</v>
      </c>
      <c r="I189" s="204" t="s">
        <v>635</v>
      </c>
      <c r="J189" s="264" t="s">
        <v>636</v>
      </c>
      <c r="K189" s="250"/>
    </row>
    <row r="190" spans="2:11" s="1" customFormat="1" ht="15" customHeight="1">
      <c r="B190" s="227"/>
      <c r="C190" s="263" t="s">
        <v>42</v>
      </c>
      <c r="D190" s="204"/>
      <c r="E190" s="204"/>
      <c r="F190" s="225" t="s">
        <v>547</v>
      </c>
      <c r="G190" s="204"/>
      <c r="H190" s="201" t="s">
        <v>637</v>
      </c>
      <c r="I190" s="204" t="s">
        <v>638</v>
      </c>
      <c r="J190" s="204"/>
      <c r="K190" s="250"/>
    </row>
    <row r="191" spans="2:11" s="1" customFormat="1" ht="15" customHeight="1">
      <c r="B191" s="227"/>
      <c r="C191" s="263" t="s">
        <v>639</v>
      </c>
      <c r="D191" s="204"/>
      <c r="E191" s="204"/>
      <c r="F191" s="225" t="s">
        <v>547</v>
      </c>
      <c r="G191" s="204"/>
      <c r="H191" s="204" t="s">
        <v>640</v>
      </c>
      <c r="I191" s="204" t="s">
        <v>582</v>
      </c>
      <c r="J191" s="204"/>
      <c r="K191" s="250"/>
    </row>
    <row r="192" spans="2:11" s="1" customFormat="1" ht="15" customHeight="1">
      <c r="B192" s="227"/>
      <c r="C192" s="263" t="s">
        <v>641</v>
      </c>
      <c r="D192" s="204"/>
      <c r="E192" s="204"/>
      <c r="F192" s="225" t="s">
        <v>547</v>
      </c>
      <c r="G192" s="204"/>
      <c r="H192" s="204" t="s">
        <v>642</v>
      </c>
      <c r="I192" s="204" t="s">
        <v>582</v>
      </c>
      <c r="J192" s="204"/>
      <c r="K192" s="250"/>
    </row>
    <row r="193" spans="2:11" s="1" customFormat="1" ht="15" customHeight="1">
      <c r="B193" s="227"/>
      <c r="C193" s="263" t="s">
        <v>643</v>
      </c>
      <c r="D193" s="204"/>
      <c r="E193" s="204"/>
      <c r="F193" s="225" t="s">
        <v>553</v>
      </c>
      <c r="G193" s="204"/>
      <c r="H193" s="204" t="s">
        <v>644</v>
      </c>
      <c r="I193" s="204" t="s">
        <v>582</v>
      </c>
      <c r="J193" s="204"/>
      <c r="K193" s="250"/>
    </row>
    <row r="194" spans="2:11" s="1" customFormat="1" ht="15" customHeight="1">
      <c r="B194" s="256"/>
      <c r="C194" s="265"/>
      <c r="D194" s="236"/>
      <c r="E194" s="236"/>
      <c r="F194" s="236"/>
      <c r="G194" s="236"/>
      <c r="H194" s="236"/>
      <c r="I194" s="236"/>
      <c r="J194" s="236"/>
      <c r="K194" s="257"/>
    </row>
    <row r="195" spans="2:11" s="1" customFormat="1" ht="18.75" customHeight="1">
      <c r="B195" s="238"/>
      <c r="C195" s="248"/>
      <c r="D195" s="248"/>
      <c r="E195" s="248"/>
      <c r="F195" s="258"/>
      <c r="G195" s="248"/>
      <c r="H195" s="248"/>
      <c r="I195" s="248"/>
      <c r="J195" s="248"/>
      <c r="K195" s="238"/>
    </row>
    <row r="196" spans="2:11" s="1" customFormat="1" ht="18.75" customHeight="1">
      <c r="B196" s="238"/>
      <c r="C196" s="248"/>
      <c r="D196" s="248"/>
      <c r="E196" s="248"/>
      <c r="F196" s="258"/>
      <c r="G196" s="248"/>
      <c r="H196" s="248"/>
      <c r="I196" s="248"/>
      <c r="J196" s="248"/>
      <c r="K196" s="238"/>
    </row>
    <row r="197" spans="2:11" s="1" customFormat="1" ht="18.75" customHeight="1"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</row>
    <row r="198" spans="2:11" s="1" customFormat="1" ht="13.5">
      <c r="B198" s="193"/>
      <c r="C198" s="194"/>
      <c r="D198" s="194"/>
      <c r="E198" s="194"/>
      <c r="F198" s="194"/>
      <c r="G198" s="194"/>
      <c r="H198" s="194"/>
      <c r="I198" s="194"/>
      <c r="J198" s="194"/>
      <c r="K198" s="195"/>
    </row>
    <row r="199" spans="2:11" s="1" customFormat="1" ht="21">
      <c r="B199" s="196"/>
      <c r="C199" s="316" t="s">
        <v>645</v>
      </c>
      <c r="D199" s="316"/>
      <c r="E199" s="316"/>
      <c r="F199" s="316"/>
      <c r="G199" s="316"/>
      <c r="H199" s="316"/>
      <c r="I199" s="316"/>
      <c r="J199" s="316"/>
      <c r="K199" s="197"/>
    </row>
    <row r="200" spans="2:11" s="1" customFormat="1" ht="25.5" customHeight="1">
      <c r="B200" s="196"/>
      <c r="C200" s="266" t="s">
        <v>646</v>
      </c>
      <c r="D200" s="266"/>
      <c r="E200" s="266"/>
      <c r="F200" s="266" t="s">
        <v>647</v>
      </c>
      <c r="G200" s="267"/>
      <c r="H200" s="317" t="s">
        <v>648</v>
      </c>
      <c r="I200" s="317"/>
      <c r="J200" s="317"/>
      <c r="K200" s="197"/>
    </row>
    <row r="201" spans="2:11" s="1" customFormat="1" ht="5.25" customHeight="1">
      <c r="B201" s="227"/>
      <c r="C201" s="222"/>
      <c r="D201" s="222"/>
      <c r="E201" s="222"/>
      <c r="F201" s="222"/>
      <c r="G201" s="248"/>
      <c r="H201" s="222"/>
      <c r="I201" s="222"/>
      <c r="J201" s="222"/>
      <c r="K201" s="250"/>
    </row>
    <row r="202" spans="2:11" s="1" customFormat="1" ht="15" customHeight="1">
      <c r="B202" s="227"/>
      <c r="C202" s="204" t="s">
        <v>638</v>
      </c>
      <c r="D202" s="204"/>
      <c r="E202" s="204"/>
      <c r="F202" s="225" t="s">
        <v>43</v>
      </c>
      <c r="G202" s="204"/>
      <c r="H202" s="318" t="s">
        <v>649</v>
      </c>
      <c r="I202" s="318"/>
      <c r="J202" s="318"/>
      <c r="K202" s="250"/>
    </row>
    <row r="203" spans="2:11" s="1" customFormat="1" ht="15" customHeight="1">
      <c r="B203" s="227"/>
      <c r="C203" s="204"/>
      <c r="D203" s="204"/>
      <c r="E203" s="204"/>
      <c r="F203" s="225" t="s">
        <v>44</v>
      </c>
      <c r="G203" s="204"/>
      <c r="H203" s="318" t="s">
        <v>650</v>
      </c>
      <c r="I203" s="318"/>
      <c r="J203" s="318"/>
      <c r="K203" s="250"/>
    </row>
    <row r="204" spans="2:11" s="1" customFormat="1" ht="15" customHeight="1">
      <c r="B204" s="227"/>
      <c r="C204" s="204"/>
      <c r="D204" s="204"/>
      <c r="E204" s="204"/>
      <c r="F204" s="225" t="s">
        <v>47</v>
      </c>
      <c r="G204" s="204"/>
      <c r="H204" s="318" t="s">
        <v>651</v>
      </c>
      <c r="I204" s="318"/>
      <c r="J204" s="318"/>
      <c r="K204" s="250"/>
    </row>
    <row r="205" spans="2:11" s="1" customFormat="1" ht="15" customHeight="1">
      <c r="B205" s="227"/>
      <c r="C205" s="204"/>
      <c r="D205" s="204"/>
      <c r="E205" s="204"/>
      <c r="F205" s="225" t="s">
        <v>45</v>
      </c>
      <c r="G205" s="204"/>
      <c r="H205" s="318" t="s">
        <v>652</v>
      </c>
      <c r="I205" s="318"/>
      <c r="J205" s="318"/>
      <c r="K205" s="250"/>
    </row>
    <row r="206" spans="2:11" s="1" customFormat="1" ht="15" customHeight="1">
      <c r="B206" s="227"/>
      <c r="C206" s="204"/>
      <c r="D206" s="204"/>
      <c r="E206" s="204"/>
      <c r="F206" s="225" t="s">
        <v>46</v>
      </c>
      <c r="G206" s="204"/>
      <c r="H206" s="318" t="s">
        <v>653</v>
      </c>
      <c r="I206" s="318"/>
      <c r="J206" s="318"/>
      <c r="K206" s="250"/>
    </row>
    <row r="207" spans="2:11" s="1" customFormat="1" ht="15" customHeight="1">
      <c r="B207" s="227"/>
      <c r="C207" s="204"/>
      <c r="D207" s="204"/>
      <c r="E207" s="204"/>
      <c r="F207" s="225"/>
      <c r="G207" s="204"/>
      <c r="H207" s="204"/>
      <c r="I207" s="204"/>
      <c r="J207" s="204"/>
      <c r="K207" s="250"/>
    </row>
    <row r="208" spans="2:11" s="1" customFormat="1" ht="15" customHeight="1">
      <c r="B208" s="227"/>
      <c r="C208" s="204" t="s">
        <v>594</v>
      </c>
      <c r="D208" s="204"/>
      <c r="E208" s="204"/>
      <c r="F208" s="225" t="s">
        <v>79</v>
      </c>
      <c r="G208" s="204"/>
      <c r="H208" s="318" t="s">
        <v>654</v>
      </c>
      <c r="I208" s="318"/>
      <c r="J208" s="318"/>
      <c r="K208" s="250"/>
    </row>
    <row r="209" spans="2:11" s="1" customFormat="1" ht="15" customHeight="1">
      <c r="B209" s="227"/>
      <c r="C209" s="204"/>
      <c r="D209" s="204"/>
      <c r="E209" s="204"/>
      <c r="F209" s="225" t="s">
        <v>489</v>
      </c>
      <c r="G209" s="204"/>
      <c r="H209" s="318" t="s">
        <v>490</v>
      </c>
      <c r="I209" s="318"/>
      <c r="J209" s="318"/>
      <c r="K209" s="250"/>
    </row>
    <row r="210" spans="2:11" s="1" customFormat="1" ht="15" customHeight="1">
      <c r="B210" s="227"/>
      <c r="C210" s="204"/>
      <c r="D210" s="204"/>
      <c r="E210" s="204"/>
      <c r="F210" s="225" t="s">
        <v>487</v>
      </c>
      <c r="G210" s="204"/>
      <c r="H210" s="318" t="s">
        <v>655</v>
      </c>
      <c r="I210" s="318"/>
      <c r="J210" s="318"/>
      <c r="K210" s="250"/>
    </row>
    <row r="211" spans="2:11" s="1" customFormat="1" ht="15" customHeight="1">
      <c r="B211" s="268"/>
      <c r="C211" s="204"/>
      <c r="D211" s="204"/>
      <c r="E211" s="204"/>
      <c r="F211" s="225" t="s">
        <v>491</v>
      </c>
      <c r="G211" s="263"/>
      <c r="H211" s="319" t="s">
        <v>492</v>
      </c>
      <c r="I211" s="319"/>
      <c r="J211" s="319"/>
      <c r="K211" s="269"/>
    </row>
    <row r="212" spans="2:11" s="1" customFormat="1" ht="15" customHeight="1">
      <c r="B212" s="268"/>
      <c r="C212" s="204"/>
      <c r="D212" s="204"/>
      <c r="E212" s="204"/>
      <c r="F212" s="225" t="s">
        <v>493</v>
      </c>
      <c r="G212" s="263"/>
      <c r="H212" s="319" t="s">
        <v>656</v>
      </c>
      <c r="I212" s="319"/>
      <c r="J212" s="319"/>
      <c r="K212" s="269"/>
    </row>
    <row r="213" spans="2:11" s="1" customFormat="1" ht="15" customHeight="1">
      <c r="B213" s="268"/>
      <c r="C213" s="204"/>
      <c r="D213" s="204"/>
      <c r="E213" s="204"/>
      <c r="F213" s="225"/>
      <c r="G213" s="263"/>
      <c r="H213" s="254"/>
      <c r="I213" s="254"/>
      <c r="J213" s="254"/>
      <c r="K213" s="269"/>
    </row>
    <row r="214" spans="2:11" s="1" customFormat="1" ht="15" customHeight="1">
      <c r="B214" s="268"/>
      <c r="C214" s="204" t="s">
        <v>618</v>
      </c>
      <c r="D214" s="204"/>
      <c r="E214" s="204"/>
      <c r="F214" s="225">
        <v>1</v>
      </c>
      <c r="G214" s="263"/>
      <c r="H214" s="319" t="s">
        <v>657</v>
      </c>
      <c r="I214" s="319"/>
      <c r="J214" s="319"/>
      <c r="K214" s="269"/>
    </row>
    <row r="215" spans="2:11" s="1" customFormat="1" ht="15" customHeight="1">
      <c r="B215" s="268"/>
      <c r="C215" s="204"/>
      <c r="D215" s="204"/>
      <c r="E215" s="204"/>
      <c r="F215" s="225">
        <v>2</v>
      </c>
      <c r="G215" s="263"/>
      <c r="H215" s="319" t="s">
        <v>658</v>
      </c>
      <c r="I215" s="319"/>
      <c r="J215" s="319"/>
      <c r="K215" s="269"/>
    </row>
    <row r="216" spans="2:11" s="1" customFormat="1" ht="15" customHeight="1">
      <c r="B216" s="268"/>
      <c r="C216" s="204"/>
      <c r="D216" s="204"/>
      <c r="E216" s="204"/>
      <c r="F216" s="225">
        <v>3</v>
      </c>
      <c r="G216" s="263"/>
      <c r="H216" s="319" t="s">
        <v>659</v>
      </c>
      <c r="I216" s="319"/>
      <c r="J216" s="319"/>
      <c r="K216" s="269"/>
    </row>
    <row r="217" spans="2:11" s="1" customFormat="1" ht="15" customHeight="1">
      <c r="B217" s="268"/>
      <c r="C217" s="204"/>
      <c r="D217" s="204"/>
      <c r="E217" s="204"/>
      <c r="F217" s="225">
        <v>4</v>
      </c>
      <c r="G217" s="263"/>
      <c r="H217" s="319" t="s">
        <v>660</v>
      </c>
      <c r="I217" s="319"/>
      <c r="J217" s="319"/>
      <c r="K217" s="269"/>
    </row>
    <row r="218" spans="2:11" s="1" customFormat="1" ht="12.75" customHeight="1">
      <c r="B218" s="270"/>
      <c r="C218" s="271"/>
      <c r="D218" s="271"/>
      <c r="E218" s="271"/>
      <c r="F218" s="271"/>
      <c r="G218" s="271"/>
      <c r="H218" s="271"/>
      <c r="I218" s="271"/>
      <c r="J218" s="271"/>
      <c r="K218" s="27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DESKTOP-R19VL48\Jára</dc:creator>
  <cp:keywords/>
  <dc:description/>
  <cp:lastModifiedBy>Jára</cp:lastModifiedBy>
  <dcterms:created xsi:type="dcterms:W3CDTF">2022-08-10T08:49:37Z</dcterms:created>
  <dcterms:modified xsi:type="dcterms:W3CDTF">2022-08-10T08:50:43Z</dcterms:modified>
  <cp:category/>
  <cp:version/>
  <cp:contentType/>
  <cp:contentStatus/>
</cp:coreProperties>
</file>