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Veřejné osvětlení" sheetId="2" r:id="rId2"/>
    <sheet name="Pokyny pro vyplnění" sheetId="3" r:id="rId3"/>
  </sheets>
  <definedNames>
    <definedName name="_xlnm._FilterDatabase" localSheetId="1" hidden="1">'SO 01 - Veřejné osvětlení'!$C$87:$K$251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01 - Veřejné osvětlení'!$C$4:$J$39,'SO 01 - Veřejné osvětlení'!$C$45:$J$69,'SO 01 - Veřejné osvětlení'!$C$75:$K$251</definedName>
    <definedName name="_xlnm.Print_Titles" localSheetId="0">'Rekapitulace stavby'!$52:$52</definedName>
    <definedName name="_xlnm.Print_Titles" localSheetId="1">'SO 01 - Veřejné osvětlení'!$87:$87</definedName>
  </definedNames>
  <calcPr calcId="162913"/>
</workbook>
</file>

<file path=xl/sharedStrings.xml><?xml version="1.0" encoding="utf-8"?>
<sst xmlns="http://schemas.openxmlformats.org/spreadsheetml/2006/main" count="2262" uniqueCount="694">
  <si>
    <t>Export Komplet</t>
  </si>
  <si>
    <t>VZ</t>
  </si>
  <si>
    <t>2.0</t>
  </si>
  <si>
    <t>ZAMOK</t>
  </si>
  <si>
    <t>False</t>
  </si>
  <si>
    <t>{facc8003-d5bf-4e40-a796-43342532a7bf}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</si>
  <si>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</si>
  <si>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</si>
  <si>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</si>
  <si>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</si>
  <si>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</si>
  <si>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</si>
  <si>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</si>
  <si>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</si>
  <si>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KAP08c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</si>
  <si>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</si>
  <si>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</si>
  <si>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ul. Dr. Janského - Veřejné osvětlení</t>
  </si>
  <si>
    <t>KSO:</t>
  </si>
  <si>
    <t/>
  </si>
  <si>
    <t>CC-CZ:</t>
  </si>
  <si>
    <t>Místo:</t>
  </si>
  <si>
    <t xml:space="preserve"> </t>
  </si>
  <si>
    <t>Datum:</t>
  </si>
  <si>
    <t>10. 2. 2023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</si>
  <si>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</si>
  <si>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</si>
  <si>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</si>
  <si>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</si>
  <si>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</si>
  <si>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</si>
  <si>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</si>
  <si>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</si>
  <si>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</si>
  <si>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</si>
  <si>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</si>
  <si>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</si>
  <si>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</si>
  <si>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</si>
  <si>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</si>
  <si>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</si>
  <si>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</si>
  <si>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</si>
  <si>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</si>
  <si>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</si>
  <si>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</si>
  <si>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</si>
  <si>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</si>
  <si>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</si>
  <si>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</si>
  <si>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</si>
  <si>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</si>
  <si>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</si>
  <si>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</si>
  <si>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</si>
  <si>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</si>
  <si>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</si>
  <si>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</si>
  <si>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</si>
  <si>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</si>
  <si>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</si>
  <si>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</si>
  <si>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</si>
  <si>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</si>
  <si>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</si>
  <si>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</si>
  <si>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</si>
  <si>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</si>
  <si>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</si>
  <si>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</si>
  <si>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</si>
  <si>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</si>
  <si>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</si>
  <si>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</si>
  <si>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</si>
  <si>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</si>
  <si>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</si>
  <si>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Veřejné osvětlení</t>
  </si>
  <si>
    <t>STA</t>
  </si>
  <si>
    <t>1</t>
  </si>
  <si>
    <t>{8f435527-cda5-44c0-a734-3e04c540e4e9}</t>
  </si>
  <si>
    <t>2</t>
  </si>
  <si>
    <t>KRYCÍ LIST SOUPISU PRACÍ</t>
  </si>
  <si>
    <t>Objekt:</t>
  </si>
  <si>
    <t>SO 01 - Veřejné osvětlení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</si>
  <si>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</si>
  <si>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</si>
  <si>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</si>
  <si>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</si>
  <si>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</si>
  <si>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</si>
  <si>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</si>
  <si>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</si>
  <si>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</si>
  <si>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</si>
  <si>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</si>
  <si>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</si>
  <si>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</si>
  <si>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</si>
  <si>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</si>
  <si>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</si>
  <si>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</si>
  <si>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</si>
  <si>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</si>
  <si>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</si>
  <si>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</si>
  <si>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</si>
  <si>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</si>
  <si>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</si>
  <si>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</si>
  <si>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</si>
  <si>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</si>
  <si>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</si>
  <si>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</si>
  <si>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</si>
  <si>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</si>
  <si>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</si>
  <si>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741110361</t>
  </si>
  <si>
    <t>Montáž trubek ochranných s nasunutím nebo našroubováním do krabic ocelových bez závitu, uložených pevně, Ø do 70 mm</t>
  </si>
  <si>
    <t>m</t>
  </si>
  <si>
    <t>CS ÚRS 2022 02</t>
  </si>
  <si>
    <t>16</t>
  </si>
  <si>
    <t>-370438890</t>
  </si>
  <si>
    <t>Online PSC</t>
  </si>
  <si>
    <t>https://podminky.urs.cz/item/CS_URS_2022_02/741110361</t>
  </si>
  <si>
    <t>M</t>
  </si>
  <si>
    <t>34571134</t>
  </si>
  <si>
    <t>trubka elektroinstalační ocelová žárově zinkovaná bezzávitová D 44/47mm</t>
  </si>
  <si>
    <t>32</t>
  </si>
  <si>
    <t>-591424566</t>
  </si>
  <si>
    <t>3</t>
  </si>
  <si>
    <t>741111853</t>
  </si>
  <si>
    <t>Demontáž elektroinstalačních trubek kovových bez závitu, uložených pevně, Ø přes 32 mm</t>
  </si>
  <si>
    <t>-1638094689</t>
  </si>
  <si>
    <t>https://podminky.urs.cz/item/CS_URS_2022_02/741111853</t>
  </si>
  <si>
    <t>4</t>
  </si>
  <si>
    <t>741122122</t>
  </si>
  <si>
    <t>Montáž kabelů měděných bez ukončení uložených v trubkách zatažených plných kulatých nebo bezhalogenových (např. CYKY) počtu a průřezu žil 3x1,5 až 6 mm2</t>
  </si>
  <si>
    <t>-1121586735</t>
  </si>
  <si>
    <t>https://podminky.urs.cz/item/CS_URS_2022_02/741122122</t>
  </si>
  <si>
    <t>VV</t>
  </si>
  <si>
    <t>1*11+6*8</t>
  </si>
  <si>
    <t>5</t>
  </si>
  <si>
    <t>34111030</t>
  </si>
  <si>
    <t>kabel instalační jádro Cu plné izolace PVC plášť PVC 450/750V (CYKY) 3x1,5mm2</t>
  </si>
  <si>
    <t>-745428140</t>
  </si>
  <si>
    <t>P</t>
  </si>
  <si>
    <t>Poznámka k položce:
kabel uvnitř stožáru</t>
  </si>
  <si>
    <t>59*1,1 'Přepočtené koeficientem množství</t>
  </si>
  <si>
    <t>6</t>
  </si>
  <si>
    <t>741122134</t>
  </si>
  <si>
    <t>Montáž kabelů měděných bez ukončení uložených v trubkách zatažených plných kulatých nebo bezhalogenových (např. CYKY) počtu a průřezu žil 4x16 až 25 mm2</t>
  </si>
  <si>
    <t>-784377979</t>
  </si>
  <si>
    <t>https://podminky.urs.cz/item/CS_URS_2022_02/741122134</t>
  </si>
  <si>
    <t>7</t>
  </si>
  <si>
    <t>34111080</t>
  </si>
  <si>
    <t>kabel instalační jádro Cu plné izolace PVC plášť PVC 450/750V (CYKY) 4x16mm2</t>
  </si>
  <si>
    <t>1270679087</t>
  </si>
  <si>
    <t>250*1,1 'Přepočtené koeficientem množství</t>
  </si>
  <si>
    <t>8</t>
  </si>
  <si>
    <t>741126815</t>
  </si>
  <si>
    <t>Demontáž kabelů hliníkových uložených volně plných nebo laněných kulatých počtu a průřezu žil 3x50+35 mm2, 4x35 až 50 mm2</t>
  </si>
  <si>
    <t>-744483802</t>
  </si>
  <si>
    <t>https://podminky.urs.cz/item/CS_URS_2022_02/741126815</t>
  </si>
  <si>
    <t>Poznámka k položce:
Demontovaný elektromateriál bude odevzdán jako druhotná surovina</t>
  </si>
  <si>
    <t>9</t>
  </si>
  <si>
    <t>741132133</t>
  </si>
  <si>
    <t>Ukončení kabelů smršťovací záklopkou nebo páskou se zapojením bez letování, počtu a průřezu žil 4x16 mm2</t>
  </si>
  <si>
    <t>kus</t>
  </si>
  <si>
    <t>6171167</t>
  </si>
  <si>
    <t>https://podminky.urs.cz/item/CS_URS_2022_02/741132133</t>
  </si>
  <si>
    <t>10</t>
  </si>
  <si>
    <t>1229533</t>
  </si>
  <si>
    <t>SMRST. ROZDEL. HLAVA EN 4.1 /14413516/</t>
  </si>
  <si>
    <t>materiály online</t>
  </si>
  <si>
    <t>-528378398</t>
  </si>
  <si>
    <t>11</t>
  </si>
  <si>
    <t>741210831</t>
  </si>
  <si>
    <t>Demontáž rozvodnic plastových, uložených na povrchu, krytí do IPx 4, plochy do 0,2 m2</t>
  </si>
  <si>
    <t>1073374058</t>
  </si>
  <si>
    <t>https://podminky.urs.cz/item/CS_URS_2022_02/741210831</t>
  </si>
  <si>
    <t>12</t>
  </si>
  <si>
    <t>741220004</t>
  </si>
  <si>
    <t>Montáž skříní přístrojových prázdných plastových nebo hliníkových, pohledové plochy vel. 250x250 až 640x320 mm</t>
  </si>
  <si>
    <t>1515506264</t>
  </si>
  <si>
    <t>https://podminky.urs.cz/item/CS_URS_2022_02/741220004</t>
  </si>
  <si>
    <t>Poznámka k položce:
montáž na sloup</t>
  </si>
  <si>
    <t>13</t>
  </si>
  <si>
    <t>1243694</t>
  </si>
  <si>
    <t>PLAST SP100/NV-1/PR</t>
  </si>
  <si>
    <t>1002608030</t>
  </si>
  <si>
    <t>Poznámka k položce:
prázdná skříň pro montáž na sloup
 vybavení stožárovou svorkovnicí</t>
  </si>
  <si>
    <t>14</t>
  </si>
  <si>
    <t>1030379665</t>
  </si>
  <si>
    <t>wpr2103 PTH-S16-C925 nerezový pás pro standardní kotvení PYTHON STANDARD, š. 15,88 mm, bal. 30,5 m</t>
  </si>
  <si>
    <t>balení</t>
  </si>
  <si>
    <t>-1400271319</t>
  </si>
  <si>
    <t>1000304671</t>
  </si>
  <si>
    <t>wpr2107 PTH-SC16-C955 nerezová spona PYTHON STANDARD CLIP pro standardní kotvící pásy š. 15,88 mm, b</t>
  </si>
  <si>
    <t>1767899741</t>
  </si>
  <si>
    <t>741372841</t>
  </si>
  <si>
    <t>Demontáž svítidel bez zachování funkčnosti (do suti) průmyslových výbojkových venkovních na parkovém sloupku</t>
  </si>
  <si>
    <t>-276888523</t>
  </si>
  <si>
    <t>https://podminky.urs.cz/item/CS_URS_2022_02/741372841</t>
  </si>
  <si>
    <t>17</t>
  </si>
  <si>
    <t>741373002</t>
  </si>
  <si>
    <t>Montáž svítidel výbojkových se zapojením vodičů průmyslových nebo venkovních na výložník</t>
  </si>
  <si>
    <t>958466290</t>
  </si>
  <si>
    <t>https://podminky.urs.cz/item/CS_URS_2022_02/741373002</t>
  </si>
  <si>
    <t>18</t>
  </si>
  <si>
    <t>348-svit B</t>
  </si>
  <si>
    <t>B - LED svítidlo dle projektu
Satheon S-U, optika P, 50 W, 4666 lm, 2700 K, IP66, IK10</t>
  </si>
  <si>
    <t>-1231954432</t>
  </si>
  <si>
    <t>Poznámka k položce:
výběr designu svítidla určen provozovatelem</t>
  </si>
  <si>
    <t>19</t>
  </si>
  <si>
    <t>348-svit P</t>
  </si>
  <si>
    <t>P - LED svítidlo dle projektu
Satheon S-P, optika pro přechody, 50 W, 6403 lm, 4000 K, IP66, IK10</t>
  </si>
  <si>
    <t>-1587265815</t>
  </si>
  <si>
    <t>20</t>
  </si>
  <si>
    <t>348-svit TM</t>
  </si>
  <si>
    <t>TM - LED svítidlo dle projektu
Satheon S-U, optika M, 60 W, 5420 lm, 2700 K, IP66, IK10</t>
  </si>
  <si>
    <t>-2077077824</t>
  </si>
  <si>
    <t>741375823</t>
  </si>
  <si>
    <t>Demontáž svítidel se zachováním funkčnosti průmyslových výbojkových venkovních na výložníku přes 3 m</t>
  </si>
  <si>
    <t>1947221928</t>
  </si>
  <si>
    <t>https://podminky.urs.cz/item/CS_URS_2022_02/741375823</t>
  </si>
  <si>
    <t>Poznámka k položce:
demontovaná svítidla budou předána provozovateli pro možné další použití</t>
  </si>
  <si>
    <t>1+6</t>
  </si>
  <si>
    <t>22</t>
  </si>
  <si>
    <t>741410041</t>
  </si>
  <si>
    <t>Montáž uzemňovacího vedení s upevněním, propojením a připojením pomocí svorek v zemi s izolací spojů drátu nebo lana Ø do 10 mm v městské zástavbě</t>
  </si>
  <si>
    <t>140937492</t>
  </si>
  <si>
    <t>https://podminky.urs.cz/item/CS_URS_2022_02/741410041</t>
  </si>
  <si>
    <t>23</t>
  </si>
  <si>
    <t>35441073</t>
  </si>
  <si>
    <t>drát D 10mm FeZn  1 kg = 1,61 m</t>
  </si>
  <si>
    <t>kg</t>
  </si>
  <si>
    <t>-468971194</t>
  </si>
  <si>
    <t>190/1,61</t>
  </si>
  <si>
    <t>118,012*1,05 'Přepočtené koeficientem množství</t>
  </si>
  <si>
    <t>24</t>
  </si>
  <si>
    <t>741420020</t>
  </si>
  <si>
    <t>Montáž hromosvodného vedení svorek s jedním šroubem</t>
  </si>
  <si>
    <t>827739921</t>
  </si>
  <si>
    <t>https://podminky.urs.cz/item/CS_URS_2022_02/741420020</t>
  </si>
  <si>
    <t>25</t>
  </si>
  <si>
    <t>35442029</t>
  </si>
  <si>
    <t>svorka uzemnění nerez univerzální</t>
  </si>
  <si>
    <t>105830617</t>
  </si>
  <si>
    <t>26</t>
  </si>
  <si>
    <t>35442036</t>
  </si>
  <si>
    <t>svorka uzemnění nerez připojovací</t>
  </si>
  <si>
    <t>-684821041</t>
  </si>
  <si>
    <t>27</t>
  </si>
  <si>
    <t>741810002</t>
  </si>
  <si>
    <t>Zkoušky a prohlídky elektrických rozvodů a zařízení celková prohlídka a vyhotovení revizní zprávy pro objem montážních prací přes 100 do 500 tis. Kč</t>
  </si>
  <si>
    <t>-1504811930</t>
  </si>
  <si>
    <t>https://podminky.urs.cz/item/CS_URS_2022_02/741810002</t>
  </si>
  <si>
    <t>28</t>
  </si>
  <si>
    <t>998741101</t>
  </si>
  <si>
    <t>Přesun hmot pro silnoproud stanovený z hmotnosti přesunovaného materiálu vodorovná dopravní vzdálenost do 50 m v objektech výšky do 6 m</t>
  </si>
  <si>
    <t>t</t>
  </si>
  <si>
    <t>-168053608</t>
  </si>
  <si>
    <t>https://podminky.urs.cz/item/CS_URS_2022_02/998741101</t>
  </si>
  <si>
    <t>29</t>
  </si>
  <si>
    <t>998741193</t>
  </si>
  <si>
    <t>Přesun hmot pro silnoproud stanovený z hmotnosti přesunovaného materiálu Příplatek k ceně za zvětšený přesun přes vymezenou největší dopravní vzdálenost do 500 m</t>
  </si>
  <si>
    <t>-1176898601</t>
  </si>
  <si>
    <t>https://podminky.urs.cz/item/CS_URS_2022_02/998741193</t>
  </si>
  <si>
    <t>Práce a dodávky M</t>
  </si>
  <si>
    <t>21-M</t>
  </si>
  <si>
    <t>Elektromontáže</t>
  </si>
  <si>
    <t>30</t>
  </si>
  <si>
    <t>210204002</t>
  </si>
  <si>
    <t>Montáž stožárů osvětlení parkových ocelových</t>
  </si>
  <si>
    <t>64</t>
  </si>
  <si>
    <t>1984292536</t>
  </si>
  <si>
    <t>https://podminky.urs.cz/item/CS_URS_2022_02/210204002</t>
  </si>
  <si>
    <t>31</t>
  </si>
  <si>
    <t>31674067</t>
  </si>
  <si>
    <t>stožár osvětlovací sadový Pz 133/89/60 v 6,0m</t>
  </si>
  <si>
    <t>256</t>
  </si>
  <si>
    <t>413660621</t>
  </si>
  <si>
    <t>58346122</t>
  </si>
  <si>
    <t>drť teracová bílá frakce 2/4</t>
  </si>
  <si>
    <t>-1384116444</t>
  </si>
  <si>
    <t>2,2*5*0,8*3,14*(0,25-0,133)^2/4</t>
  </si>
  <si>
    <t>33</t>
  </si>
  <si>
    <t>1290530</t>
  </si>
  <si>
    <t>OCHRANNA MANZETA PLAST. OMP 133</t>
  </si>
  <si>
    <t>-1629717923</t>
  </si>
  <si>
    <t>34</t>
  </si>
  <si>
    <t>210204021</t>
  </si>
  <si>
    <t>Montáž stožárů osvětlení ostatních betonových
montáž prefabrikovaného betonového základu stožáru na podsyp</t>
  </si>
  <si>
    <t>-485704846</t>
  </si>
  <si>
    <t>https://podminky.urs.cz/item/CS_URS_2022_02/210204021</t>
  </si>
  <si>
    <t>35</t>
  </si>
  <si>
    <t>1420598</t>
  </si>
  <si>
    <t>BETONOVY ZAKLAD B-60 SPOJ.MATERIAL</t>
  </si>
  <si>
    <t>128</t>
  </si>
  <si>
    <t>-820158248</t>
  </si>
  <si>
    <t>36</t>
  </si>
  <si>
    <t>210204103</t>
  </si>
  <si>
    <t>Montáž výložníků osvětlení jednoramenných sloupových, hmotnosti do 35 kg</t>
  </si>
  <si>
    <t>130368743</t>
  </si>
  <si>
    <t>https://podminky.urs.cz/item/CS_URS_2022_02/210204103</t>
  </si>
  <si>
    <t>37</t>
  </si>
  <si>
    <t>1290888</t>
  </si>
  <si>
    <t>VYLOZNIK LOMENY SK 1-1500/ Z
úhel vyložení 12° (nutno specifikovat při objednání)</t>
  </si>
  <si>
    <t>-818807005</t>
  </si>
  <si>
    <t>38</t>
  </si>
  <si>
    <t>1290456</t>
  </si>
  <si>
    <t>VYLOZNIK TRBK -1500/ Z
nutno objednat podle horního průměru sloupu</t>
  </si>
  <si>
    <t>1937412736</t>
  </si>
  <si>
    <t>39</t>
  </si>
  <si>
    <t>210204112</t>
  </si>
  <si>
    <t>Montáž výložníků osvětlení dvouramenných nástěnných, hmotnosti do 70 kg</t>
  </si>
  <si>
    <t>2028677984</t>
  </si>
  <si>
    <t>https://podminky.urs.cz/item/CS_URS_2022_02/210204112</t>
  </si>
  <si>
    <t>40</t>
  </si>
  <si>
    <t>1290110</t>
  </si>
  <si>
    <t>VYLOZNIK LOMENY SK 2-1500/180 Z</t>
  </si>
  <si>
    <t>1166987301</t>
  </si>
  <si>
    <t>41</t>
  </si>
  <si>
    <t>210204201</t>
  </si>
  <si>
    <t>Montáž elektrovýzbroje stožárů osvětlení 1 okruh</t>
  </si>
  <si>
    <t>249075044</t>
  </si>
  <si>
    <t>https://podminky.urs.cz/item/CS_URS_2022_02/210204201</t>
  </si>
  <si>
    <t>42</t>
  </si>
  <si>
    <t>1208934</t>
  </si>
  <si>
    <t>VYZBROJ STOZAROVA SV 6.16.4</t>
  </si>
  <si>
    <t>1441290451</t>
  </si>
  <si>
    <t>43</t>
  </si>
  <si>
    <t>1232346</t>
  </si>
  <si>
    <t>VYZBROJ STOZAROVA SV 9.35.4</t>
  </si>
  <si>
    <t>-845253569</t>
  </si>
  <si>
    <t>44</t>
  </si>
  <si>
    <t>210204202</t>
  </si>
  <si>
    <t>Montáž elektrovýzbroje stožárů osvětlení 2 okruhy</t>
  </si>
  <si>
    <t>-758307280</t>
  </si>
  <si>
    <t>https://podminky.urs.cz/item/CS_URS_2022_02/210204202</t>
  </si>
  <si>
    <t>45</t>
  </si>
  <si>
    <t>1234461</t>
  </si>
  <si>
    <t>VYZBROJ STOZAROVA SV 6.16.4/2</t>
  </si>
  <si>
    <t>520368589</t>
  </si>
  <si>
    <t>46</t>
  </si>
  <si>
    <t>218204001</t>
  </si>
  <si>
    <t>Demontáž stožárů osvětlení parkových betonových</t>
  </si>
  <si>
    <t>816752260</t>
  </si>
  <si>
    <t>https://podminky.urs.cz/item/CS_URS_2022_02/218204001</t>
  </si>
  <si>
    <t>47</t>
  </si>
  <si>
    <t>218204103</t>
  </si>
  <si>
    <t>Demontáž výložníků osvětlení jednoramenných sloupových, hmotnosti do 35 kg</t>
  </si>
  <si>
    <t>1588578781</t>
  </si>
  <si>
    <t>https://podminky.urs.cz/item/CS_URS_2022_02/218204103</t>
  </si>
  <si>
    <t>46-M</t>
  </si>
  <si>
    <t>Zemní práce při extr.mont.pracích</t>
  </si>
  <si>
    <t>48</t>
  </si>
  <si>
    <t>460010022</t>
  </si>
  <si>
    <t>Vytyčení trasy vedení kabelového (podzemního) podél silnice</t>
  </si>
  <si>
    <t>km</t>
  </si>
  <si>
    <t>-361302816</t>
  </si>
  <si>
    <t>https://podminky.urs.cz/item/CS_URS_2022_02/460010022</t>
  </si>
  <si>
    <t>49</t>
  </si>
  <si>
    <t>460141113</t>
  </si>
  <si>
    <t>Hloubení nezapažených jam strojně včetně urovnáním dna s přemístěním výkopku do vzdálenosti 3 m od okraje jámy nebo s naložením na dopravní prostředek v hornině třídy těžitelnosti II skupiny 4</t>
  </si>
  <si>
    <t>m3</t>
  </si>
  <si>
    <t>1000960485</t>
  </si>
  <si>
    <t>https://podminky.urs.cz/item/CS_URS_2022_02/460141113</t>
  </si>
  <si>
    <t>2*1,2*0,8*0,8+3*1,0*0,5*0,5</t>
  </si>
  <si>
    <t>50</t>
  </si>
  <si>
    <t>460171143</t>
  </si>
  <si>
    <t>Hloubení nezapažených kabelových rýh strojně včetně urovnání dna s přemístěním výkopku do vzdálenosti 3 m od okraje jámy nebo s naložením na dopravní prostředek šířky 35 cm hloubky 50 cm v hornině třídy těžitelnosti II skupiny 4</t>
  </si>
  <si>
    <t>939133093</t>
  </si>
  <si>
    <t>https://podminky.urs.cz/item/CS_URS_2022_02/460171143</t>
  </si>
  <si>
    <t>Poznámka k položce:
počítán výkop od pláně pro chodník/ vozovku</t>
  </si>
  <si>
    <t>51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</si>
  <si>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</si>
  <si>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</si>
  <si>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-868423119</t>
  </si>
  <si>
    <t>https://podminky.urs.cz/item/CS_URS_2022_02/460341121</t>
  </si>
  <si>
    <t>20*2,226</t>
  </si>
  <si>
    <t>52</t>
  </si>
  <si>
    <t>460361111</t>
  </si>
  <si>
    <t>Poplatek (skládkovné) za uložení zeminy na skládce zatříděné do Katalogu odpadů pod kódem 17 05 04</t>
  </si>
  <si>
    <t>-494217534</t>
  </si>
  <si>
    <t>https://podminky.urs.cz/item/CS_URS_2022_02/460361111</t>
  </si>
  <si>
    <t>3,018*2,2</t>
  </si>
  <si>
    <t>53</t>
  </si>
  <si>
    <t>460371123</t>
  </si>
  <si>
    <t>Naložení výkopku strojně z hornin třídy těžitelnosti II skupiny 4 až 5</t>
  </si>
  <si>
    <t>2041339610</t>
  </si>
  <si>
    <t>https://podminky.urs.cz/item/CS_URS_2022_02/460371123</t>
  </si>
  <si>
    <t>Poznámka k položce:
přebytečná hornina po provedení základů stožárů a obetonování chrániček</t>
  </si>
  <si>
    <t>2*(0,7*0,7*1)+3*(0,5*0,5*0,2)+3*(0,6*3,14*0,25^2/4)+15*0,4*0,3</t>
  </si>
  <si>
    <t>54</t>
  </si>
  <si>
    <t>460411123</t>
  </si>
  <si>
    <t>Zásyp jam strojně s uložením výkopku ve vrstvách a urovnáním povrchu s přemístění sypaniny ze vzdálenosti do 10 m se zhutněním z horniny třídy těžitelnosti II skupiny 4</t>
  </si>
  <si>
    <t>101505512</t>
  </si>
  <si>
    <t>https://podminky.urs.cz/item/CS_URS_2022_02/460411123</t>
  </si>
  <si>
    <t>2*(1,2*0,8*0,8-1*0,6*0,6)+3*(0,8*0,5*0,5-0,4*3,14*0,25^2/4)</t>
  </si>
  <si>
    <t>55</t>
  </si>
  <si>
    <t>460451153</t>
  </si>
  <si>
    <t>Zásyp kabelových rýh strojně s přemístěním sypaniny ze vzdálenosti do 10 m, s uložením výkopku ve vrstvách včetně zhutnění a urovnání povrchu šířky 35 cm hloubky 50 cm z horniny třídy těžitelnosti II skupiny 4</t>
  </si>
  <si>
    <t>328406409</t>
  </si>
  <si>
    <t>https://podminky.urs.cz/item/CS_URS_2022_02/460451153</t>
  </si>
  <si>
    <t>56</t>
  </si>
  <si>
    <t>460641111</t>
  </si>
  <si>
    <t>Základové konstrukce základ bez bednění do rostlé zeminy z monolitického betonu tř. C 8/10</t>
  </si>
  <si>
    <t>750260640</t>
  </si>
  <si>
    <t>https://podminky.urs.cz/item/CS_URS_2022_02/460641111</t>
  </si>
  <si>
    <t>Poznámka k položce:
obsyb pouzdrových základů stožárů a chrániček pod vozovkou
součástí položky (TOV) je dodávka betonu</t>
  </si>
  <si>
    <t>3*0,5*0,5*0,4+15*0,4*0,3</t>
  </si>
  <si>
    <t>57</t>
  </si>
  <si>
    <t>28661006</t>
  </si>
  <si>
    <t>roura šachtová korugovaná bez hrdla dno DN 315 dl 1m</t>
  </si>
  <si>
    <t>-1165564164</t>
  </si>
  <si>
    <t>Poznámka k položce:
pouzdro základu stožáru</t>
  </si>
  <si>
    <t>58</t>
  </si>
  <si>
    <t>460641311</t>
  </si>
  <si>
    <t>Základové konstrukce štěrkový základ pro dřevěný perforovaný nebo jednoduchý betonový sloup se zhutněním</t>
  </si>
  <si>
    <t>1255273442</t>
  </si>
  <si>
    <t>https://podminky.urs.cz/item/CS_URS_2022_02/460641311</t>
  </si>
  <si>
    <t>Poznámka k položce:
podsyp pod prefabrikované betonové základy sloupů</t>
  </si>
  <si>
    <t>2*0,8*0,8*0,1</t>
  </si>
  <si>
    <t>59</t>
  </si>
  <si>
    <t>460661511</t>
  </si>
  <si>
    <t>Kabelové lože z písku včetně podsypu, zhutnění a urovnání povrchu pro kabely nn zakryté plastovou fólií, šířky do 25 cm</t>
  </si>
  <si>
    <t>768940153</t>
  </si>
  <si>
    <t>https://podminky.urs.cz/item/CS_URS_2022_02/460661511</t>
  </si>
  <si>
    <t>Poznámka k položce:
součástí položky (TOV) je dodávka písku a folie
místo písku použitý prohozený výkopek</t>
  </si>
  <si>
    <t>60</t>
  </si>
  <si>
    <t>460791212</t>
  </si>
  <si>
    <t>Montáž trubek ochranných uložených volně do rýhy plastových ohebných, vnitřního průměru přes 32 do 50 mm</t>
  </si>
  <si>
    <t>1243115315</t>
  </si>
  <si>
    <t>https://podminky.urs.cz/item/CS_URS_2022_02/460791212</t>
  </si>
  <si>
    <t>61</t>
  </si>
  <si>
    <t>34571351</t>
  </si>
  <si>
    <t>trubka elektroinstalační ohebná dvouplášťová korugovaná (chránička) D 41/50mm, HDPE+LDPE</t>
  </si>
  <si>
    <t>-971160117</t>
  </si>
  <si>
    <t>300*1,05 'Přepočtené koeficientem množství</t>
  </si>
  <si>
    <t>62</t>
  </si>
  <si>
    <t>460791214</t>
  </si>
  <si>
    <t>Montáž trubek ochranných uložených volně do rýhy plastových ohebných, vnitřního průměru přes 90 do 110 mm</t>
  </si>
  <si>
    <t>1289291145</t>
  </si>
  <si>
    <t>https://podminky.urs.cz/item/CS_URS_2022_02/460791214</t>
  </si>
  <si>
    <t>63</t>
  </si>
  <si>
    <t>34571355</t>
  </si>
  <si>
    <t>trubka elektroinstalační ohebná dvouplášťová korugovaná (chránička) D 94/110mm, HDPE+LDPE</t>
  </si>
  <si>
    <t>131758229</t>
  </si>
  <si>
    <t>30*1,05 'Přepočtené koeficientem množství</t>
  </si>
  <si>
    <t>469981111</t>
  </si>
  <si>
    <t>Přesun hmot pro pomocné stavební práce při elektromontážích dopravní vzdálenost do 1 000 m</t>
  </si>
  <si>
    <t>-230759751</t>
  </si>
  <si>
    <t>https://podminky.urs.cz/item/CS_URS_2022_02/469981111</t>
  </si>
  <si>
    <t>HZS</t>
  </si>
  <si>
    <t>Hodinové zúčtovací sazby</t>
  </si>
  <si>
    <t>65</t>
  </si>
  <si>
    <t>HZS1212</t>
  </si>
  <si>
    <t>Hodinové zúčtovací sazby profesí HSV zemní a pomocné práce kopáč</t>
  </si>
  <si>
    <t>hod</t>
  </si>
  <si>
    <t>512</t>
  </si>
  <si>
    <t>1927403454</t>
  </si>
  <si>
    <t>https://podminky.urs.cz/item/CS_URS_2022_02/HZS1212</t>
  </si>
  <si>
    <t>Poznámka k položce:
práce neuvedené v jiných položkách</t>
  </si>
  <si>
    <t>66</t>
  </si>
  <si>
    <t>HZS2231</t>
  </si>
  <si>
    <t>Hodinové zúčtovací sazby profesí PSV provádění stavebních instalací elektrikář</t>
  </si>
  <si>
    <t>-831100434</t>
  </si>
  <si>
    <t>https://podminky.urs.cz/item/CS_URS_2022_02/HZS2231</t>
  </si>
  <si>
    <t>67</t>
  </si>
  <si>
    <t>HZS4112</t>
  </si>
  <si>
    <t>Hodinové zúčtovací sazby ostatních profesí obsluha stavebních strojů a zařízení řidič speciálních vozidel
zdvihací plošiny</t>
  </si>
  <si>
    <t>-1866459709</t>
  </si>
  <si>
    <t>https://podminky.urs.cz/item/CS_URS_2022_02/HZS4112</t>
  </si>
  <si>
    <t>68</t>
  </si>
  <si>
    <t>HZS4131</t>
  </si>
  <si>
    <t>Hodinové zúčtovací sazby ostatních profesí obsluha stavebních strojů a zařízení jeřábník</t>
  </si>
  <si>
    <t>2094423703</t>
  </si>
  <si>
    <t>https://podminky.urs.cz/item/CS_URS_2022_02/HZS4131</t>
  </si>
  <si>
    <t>VRN</t>
  </si>
  <si>
    <t>Vedlejší rozpočtové náklady</t>
  </si>
  <si>
    <t>VRN1</t>
  </si>
  <si>
    <t>Průzkumné, geodetické a projektové práce</t>
  </si>
  <si>
    <t>69</t>
  </si>
  <si>
    <t>011002000</t>
  </si>
  <si>
    <t>Průzkumné práce</t>
  </si>
  <si>
    <t>ks</t>
  </si>
  <si>
    <t>1024</t>
  </si>
  <si>
    <t>1553109766</t>
  </si>
  <si>
    <t>https://podminky.urs.cz/item/CS_URS_2022_02/011002000</t>
  </si>
  <si>
    <t>70</t>
  </si>
  <si>
    <t>012203000</t>
  </si>
  <si>
    <t>Geodetické práce při provádění stavby</t>
  </si>
  <si>
    <t>-707036471</t>
  </si>
  <si>
    <t>https://podminky.urs.cz/item/CS_URS_2022_02/012203000</t>
  </si>
  <si>
    <t>71</t>
  </si>
  <si>
    <t>013254000</t>
  </si>
  <si>
    <t>Dokumentace skutečného provedení stavby</t>
  </si>
  <si>
    <t>-639920553</t>
  </si>
  <si>
    <t>https://podminky.urs.cz/item/CS_URS_2022_02/013254000</t>
  </si>
  <si>
    <t>VRN7</t>
  </si>
  <si>
    <t>Provozní vlivy</t>
  </si>
  <si>
    <t>72</t>
  </si>
  <si>
    <t>075103000</t>
  </si>
  <si>
    <t>Ochranná pásma elektrického vedení</t>
  </si>
  <si>
    <t>686310097</t>
  </si>
  <si>
    <t>https://podminky.urs.cz/item/CS_URS_2022_02/075103000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</si>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</sst>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0361" TargetMode="External" /><Relationship Id="rId2" Type="http://schemas.openxmlformats.org/officeDocument/2006/relationships/hyperlink" Target="https://podminky.urs.cz/item/CS_URS_2022_02/741111853" TargetMode="External" /><Relationship Id="rId3" Type="http://schemas.openxmlformats.org/officeDocument/2006/relationships/hyperlink" Target="https://podminky.urs.cz/item/CS_URS_2022_02/741122122" TargetMode="External" /><Relationship Id="rId4" Type="http://schemas.openxmlformats.org/officeDocument/2006/relationships/hyperlink" Target="https://podminky.urs.cz/item/CS_URS_2022_02/741122134" TargetMode="External" /><Relationship Id="rId5" Type="http://schemas.openxmlformats.org/officeDocument/2006/relationships/hyperlink" Target="https://podminky.urs.cz/item/CS_URS_2022_02/741126815" TargetMode="External" /><Relationship Id="rId6" Type="http://schemas.openxmlformats.org/officeDocument/2006/relationships/hyperlink" Target="https://podminky.urs.cz/item/CS_URS_2022_02/741132133" TargetMode="External" /><Relationship Id="rId7" Type="http://schemas.openxmlformats.org/officeDocument/2006/relationships/hyperlink" Target="https://podminky.urs.cz/item/CS_URS_2022_02/741210831" TargetMode="External" /><Relationship Id="rId8" Type="http://schemas.openxmlformats.org/officeDocument/2006/relationships/hyperlink" Target="https://podminky.urs.cz/item/CS_URS_2022_02/741220004" TargetMode="External" /><Relationship Id="rId9" Type="http://schemas.openxmlformats.org/officeDocument/2006/relationships/hyperlink" Target="https://podminky.urs.cz/item/CS_URS_2022_02/741372841" TargetMode="External" /><Relationship Id="rId10" Type="http://schemas.openxmlformats.org/officeDocument/2006/relationships/hyperlink" Target="https://podminky.urs.cz/item/CS_URS_2022_02/741373002" TargetMode="External" /><Relationship Id="rId11" Type="http://schemas.openxmlformats.org/officeDocument/2006/relationships/hyperlink" Target="https://podminky.urs.cz/item/CS_URS_2022_02/741375823" TargetMode="External" /><Relationship Id="rId12" Type="http://schemas.openxmlformats.org/officeDocument/2006/relationships/hyperlink" Target="https://podminky.urs.cz/item/CS_URS_2022_02/741410041" TargetMode="External" /><Relationship Id="rId13" Type="http://schemas.openxmlformats.org/officeDocument/2006/relationships/hyperlink" Target="https://podminky.urs.cz/item/CS_URS_2022_02/741420020" TargetMode="External" /><Relationship Id="rId14" Type="http://schemas.openxmlformats.org/officeDocument/2006/relationships/hyperlink" Target="https://podminky.urs.cz/item/CS_URS_2022_02/741810002" TargetMode="External" /><Relationship Id="rId15" Type="http://schemas.openxmlformats.org/officeDocument/2006/relationships/hyperlink" Target="https://podminky.urs.cz/item/CS_URS_2022_02/998741101" TargetMode="External" /><Relationship Id="rId16" Type="http://schemas.openxmlformats.org/officeDocument/2006/relationships/hyperlink" Target="https://podminky.urs.cz/item/CS_URS_2022_02/998741193" TargetMode="External" /><Relationship Id="rId17" Type="http://schemas.openxmlformats.org/officeDocument/2006/relationships/hyperlink" Target="https://podminky.urs.cz/item/CS_URS_2022_02/210204002" TargetMode="External" /><Relationship Id="rId18" Type="http://schemas.openxmlformats.org/officeDocument/2006/relationships/hyperlink" Target="https://podminky.urs.cz/item/CS_URS_2022_02/210204021" TargetMode="External" /><Relationship Id="rId19" Type="http://schemas.openxmlformats.org/officeDocument/2006/relationships/hyperlink" Target="https://podminky.urs.cz/item/CS_URS_2022_02/210204103" TargetMode="External" /><Relationship Id="rId20" Type="http://schemas.openxmlformats.org/officeDocument/2006/relationships/hyperlink" Target="https://podminky.urs.cz/item/CS_URS_2022_02/210204112" TargetMode="External" /><Relationship Id="rId21" Type="http://schemas.openxmlformats.org/officeDocument/2006/relationships/hyperlink" Target="https://podminky.urs.cz/item/CS_URS_2022_02/210204201" TargetMode="External" /><Relationship Id="rId22" Type="http://schemas.openxmlformats.org/officeDocument/2006/relationships/hyperlink" Target="https://podminky.urs.cz/item/CS_URS_2022_02/210204202" TargetMode="External" /><Relationship Id="rId23" Type="http://schemas.openxmlformats.org/officeDocument/2006/relationships/hyperlink" Target="https://podminky.urs.cz/item/CS_URS_2022_02/218204001" TargetMode="External" /><Relationship Id="rId24" Type="http://schemas.openxmlformats.org/officeDocument/2006/relationships/hyperlink" Target="https://podminky.urs.cz/item/CS_URS_2022_02/218204103" TargetMode="External" /><Relationship Id="rId25" Type="http://schemas.openxmlformats.org/officeDocument/2006/relationships/hyperlink" Target="https://podminky.urs.cz/item/CS_URS_2022_02/460010022" TargetMode="External" /><Relationship Id="rId26" Type="http://schemas.openxmlformats.org/officeDocument/2006/relationships/hyperlink" Target="https://podminky.urs.cz/item/CS_URS_2022_02/460141113" TargetMode="External" /><Relationship Id="rId27" Type="http://schemas.openxmlformats.org/officeDocument/2006/relationships/hyperlink" Target="https://podminky.urs.cz/item/CS_URS_2022_02/460171143" TargetMode="External" /><Relationship Id="rId28" Type="http://schemas.openxmlformats.org/officeDocument/2006/relationships/hyperlink" Target="https://podminky.urs.cz/item/CS_URS_2022_02/460341121" TargetMode="External" /><Relationship Id="rId29" Type="http://schemas.openxmlformats.org/officeDocument/2006/relationships/hyperlink" Target="https://podminky.urs.cz/item/CS_URS_2022_02/460361111" TargetMode="External" /><Relationship Id="rId30" Type="http://schemas.openxmlformats.org/officeDocument/2006/relationships/hyperlink" Target="https://podminky.urs.cz/item/CS_URS_2022_02/460371123" TargetMode="External" /><Relationship Id="rId31" Type="http://schemas.openxmlformats.org/officeDocument/2006/relationships/hyperlink" Target="https://podminky.urs.cz/item/CS_URS_2022_02/460411123" TargetMode="External" /><Relationship Id="rId32" Type="http://schemas.openxmlformats.org/officeDocument/2006/relationships/hyperlink" Target="https://podminky.urs.cz/item/CS_URS_2022_02/460451153" TargetMode="External" /><Relationship Id="rId33" Type="http://schemas.openxmlformats.org/officeDocument/2006/relationships/hyperlink" Target="https://podminky.urs.cz/item/CS_URS_2022_02/460641111" TargetMode="External" /><Relationship Id="rId34" Type="http://schemas.openxmlformats.org/officeDocument/2006/relationships/hyperlink" Target="https://podminky.urs.cz/item/CS_URS_2022_02/460641311" TargetMode="External" /><Relationship Id="rId35" Type="http://schemas.openxmlformats.org/officeDocument/2006/relationships/hyperlink" Target="https://podminky.urs.cz/item/CS_URS_2022_02/460661511" TargetMode="External" /><Relationship Id="rId36" Type="http://schemas.openxmlformats.org/officeDocument/2006/relationships/hyperlink" Target="https://podminky.urs.cz/item/CS_URS_2022_02/460791212" TargetMode="External" /><Relationship Id="rId37" Type="http://schemas.openxmlformats.org/officeDocument/2006/relationships/hyperlink" Target="https://podminky.urs.cz/item/CS_URS_2022_02/460791214" TargetMode="External" /><Relationship Id="rId38" Type="http://schemas.openxmlformats.org/officeDocument/2006/relationships/hyperlink" Target="https://podminky.urs.cz/item/CS_URS_2022_02/469981111" TargetMode="External" /><Relationship Id="rId39" Type="http://schemas.openxmlformats.org/officeDocument/2006/relationships/hyperlink" Target="https://podminky.urs.cz/item/CS_URS_2022_02/HZS1212" TargetMode="External" /><Relationship Id="rId40" Type="http://schemas.openxmlformats.org/officeDocument/2006/relationships/hyperlink" Target="https://podminky.urs.cz/item/CS_URS_2022_02/HZS2231" TargetMode="External" /><Relationship Id="rId41" Type="http://schemas.openxmlformats.org/officeDocument/2006/relationships/hyperlink" Target="https://podminky.urs.cz/item/CS_URS_2022_02/HZS4112" TargetMode="External" /><Relationship Id="rId42" Type="http://schemas.openxmlformats.org/officeDocument/2006/relationships/hyperlink" Target="https://podminky.urs.cz/item/CS_URS_2022_02/HZS4131" TargetMode="External" /><Relationship Id="rId43" Type="http://schemas.openxmlformats.org/officeDocument/2006/relationships/hyperlink" Target="https://podminky.urs.cz/item/CS_URS_2022_02/011002000" TargetMode="External" /><Relationship Id="rId44" Type="http://schemas.openxmlformats.org/officeDocument/2006/relationships/hyperlink" Target="https://podminky.urs.cz/item/CS_URS_2022_02/012203000" TargetMode="External" /><Relationship Id="rId45" Type="http://schemas.openxmlformats.org/officeDocument/2006/relationships/hyperlink" Target="https://podminky.urs.cz/item/CS_URS_2022_02/013254000" TargetMode="External" /><Relationship Id="rId46" Type="http://schemas.openxmlformats.org/officeDocument/2006/relationships/hyperlink" Target="https://podminky.urs.cz/item/CS_URS_2022_02/075103000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2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1"/>
      <c r="AQ5" s="21"/>
      <c r="AR5" s="19"/>
      <c r="BE5" s="29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1"/>
      <c r="AQ6" s="21"/>
      <c r="AR6" s="19"/>
      <c r="BE6" s="29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5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9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5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95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9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5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95"/>
      <c r="BS13" s="16" t="s">
        <v>6</v>
      </c>
    </row>
    <row r="14" spans="2:71" ht="12.75">
      <c r="B14" s="20"/>
      <c r="C14" s="21"/>
      <c r="D14" s="21"/>
      <c r="E14" s="300" t="s">
        <v>30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9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5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95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95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5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95"/>
      <c r="BS19" s="16" t="s">
        <v>6</v>
      </c>
    </row>
    <row r="20" spans="2:71" s="1" customFormat="1" ht="18.4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95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5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5"/>
    </row>
    <row r="23" spans="2:57" s="1" customFormat="1" ht="47.25" customHeight="1">
      <c r="B23" s="20"/>
      <c r="C23" s="21"/>
      <c r="D23" s="21"/>
      <c r="E23" s="302" t="s">
        <v>36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1"/>
      <c r="AP23" s="21"/>
      <c r="AQ23" s="21"/>
      <c r="AR23" s="19"/>
      <c r="BE23" s="29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5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3">
        <f>ROUND(AG54,2)</f>
        <v>0</v>
      </c>
      <c r="AL26" s="304"/>
      <c r="AM26" s="304"/>
      <c r="AN26" s="304"/>
      <c r="AO26" s="304"/>
      <c r="AP26" s="35"/>
      <c r="AQ26" s="35"/>
      <c r="AR26" s="38"/>
      <c r="BE26" s="29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5" t="s">
        <v>38</v>
      </c>
      <c r="M28" s="305"/>
      <c r="N28" s="305"/>
      <c r="O28" s="305"/>
      <c r="P28" s="305"/>
      <c r="Q28" s="35"/>
      <c r="R28" s="35"/>
      <c r="S28" s="35"/>
      <c r="T28" s="35"/>
      <c r="U28" s="35"/>
      <c r="V28" s="35"/>
      <c r="W28" s="305" t="s">
        <v>39</v>
      </c>
      <c r="X28" s="305"/>
      <c r="Y28" s="305"/>
      <c r="Z28" s="305"/>
      <c r="AA28" s="305"/>
      <c r="AB28" s="305"/>
      <c r="AC28" s="305"/>
      <c r="AD28" s="305"/>
      <c r="AE28" s="305"/>
      <c r="AF28" s="35"/>
      <c r="AG28" s="35"/>
      <c r="AH28" s="35"/>
      <c r="AI28" s="35"/>
      <c r="AJ28" s="35"/>
      <c r="AK28" s="305" t="s">
        <v>40</v>
      </c>
      <c r="AL28" s="305"/>
      <c r="AM28" s="305"/>
      <c r="AN28" s="305"/>
      <c r="AO28" s="305"/>
      <c r="AP28" s="35"/>
      <c r="AQ28" s="35"/>
      <c r="AR28" s="38"/>
      <c r="BE28" s="295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08">
        <v>0.21</v>
      </c>
      <c r="M29" s="307"/>
      <c r="N29" s="307"/>
      <c r="O29" s="307"/>
      <c r="P29" s="307"/>
      <c r="Q29" s="40"/>
      <c r="R29" s="40"/>
      <c r="S29" s="40"/>
      <c r="T29" s="40"/>
      <c r="U29" s="40"/>
      <c r="V29" s="40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F29" s="40"/>
      <c r="AG29" s="40"/>
      <c r="AH29" s="40"/>
      <c r="AI29" s="40"/>
      <c r="AJ29" s="40"/>
      <c r="AK29" s="306">
        <f>ROUND(AV54,2)</f>
        <v>0</v>
      </c>
      <c r="AL29" s="307"/>
      <c r="AM29" s="307"/>
      <c r="AN29" s="307"/>
      <c r="AO29" s="307"/>
      <c r="AP29" s="40"/>
      <c r="AQ29" s="40"/>
      <c r="AR29" s="41"/>
      <c r="BE29" s="296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08">
        <v>0.15</v>
      </c>
      <c r="M30" s="307"/>
      <c r="N30" s="307"/>
      <c r="O30" s="307"/>
      <c r="P30" s="307"/>
      <c r="Q30" s="40"/>
      <c r="R30" s="40"/>
      <c r="S30" s="40"/>
      <c r="T30" s="40"/>
      <c r="U30" s="40"/>
      <c r="V30" s="40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F30" s="40"/>
      <c r="AG30" s="40"/>
      <c r="AH30" s="40"/>
      <c r="AI30" s="40"/>
      <c r="AJ30" s="40"/>
      <c r="AK30" s="306">
        <f>ROUND(AW54,2)</f>
        <v>0</v>
      </c>
      <c r="AL30" s="307"/>
      <c r="AM30" s="307"/>
      <c r="AN30" s="307"/>
      <c r="AO30" s="307"/>
      <c r="AP30" s="40"/>
      <c r="AQ30" s="40"/>
      <c r="AR30" s="41"/>
      <c r="BE30" s="296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08">
        <v>0.21</v>
      </c>
      <c r="M31" s="307"/>
      <c r="N31" s="307"/>
      <c r="O31" s="307"/>
      <c r="P31" s="307"/>
      <c r="Q31" s="40"/>
      <c r="R31" s="40"/>
      <c r="S31" s="40"/>
      <c r="T31" s="40"/>
      <c r="U31" s="40"/>
      <c r="V31" s="40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F31" s="40"/>
      <c r="AG31" s="40"/>
      <c r="AH31" s="40"/>
      <c r="AI31" s="40"/>
      <c r="AJ31" s="40"/>
      <c r="AK31" s="306">
        <v>0</v>
      </c>
      <c r="AL31" s="307"/>
      <c r="AM31" s="307"/>
      <c r="AN31" s="307"/>
      <c r="AO31" s="307"/>
      <c r="AP31" s="40"/>
      <c r="AQ31" s="40"/>
      <c r="AR31" s="41"/>
      <c r="BE31" s="296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08">
        <v>0.15</v>
      </c>
      <c r="M32" s="307"/>
      <c r="N32" s="307"/>
      <c r="O32" s="307"/>
      <c r="P32" s="307"/>
      <c r="Q32" s="40"/>
      <c r="R32" s="40"/>
      <c r="S32" s="40"/>
      <c r="T32" s="40"/>
      <c r="U32" s="40"/>
      <c r="V32" s="40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F32" s="40"/>
      <c r="AG32" s="40"/>
      <c r="AH32" s="40"/>
      <c r="AI32" s="40"/>
      <c r="AJ32" s="40"/>
      <c r="AK32" s="306">
        <v>0</v>
      </c>
      <c r="AL32" s="307"/>
      <c r="AM32" s="307"/>
      <c r="AN32" s="307"/>
      <c r="AO32" s="307"/>
      <c r="AP32" s="40"/>
      <c r="AQ32" s="40"/>
      <c r="AR32" s="41"/>
      <c r="BE32" s="296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08">
        <v>0</v>
      </c>
      <c r="M33" s="307"/>
      <c r="N33" s="307"/>
      <c r="O33" s="307"/>
      <c r="P33" s="307"/>
      <c r="Q33" s="40"/>
      <c r="R33" s="40"/>
      <c r="S33" s="40"/>
      <c r="T33" s="40"/>
      <c r="U33" s="40"/>
      <c r="V33" s="40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F33" s="40"/>
      <c r="AG33" s="40"/>
      <c r="AH33" s="40"/>
      <c r="AI33" s="40"/>
      <c r="AJ33" s="40"/>
      <c r="AK33" s="306">
        <v>0</v>
      </c>
      <c r="AL33" s="307"/>
      <c r="AM33" s="307"/>
      <c r="AN33" s="307"/>
      <c r="AO33" s="307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09" t="s">
        <v>49</v>
      </c>
      <c r="Y35" s="310"/>
      <c r="Z35" s="310"/>
      <c r="AA35" s="310"/>
      <c r="AB35" s="310"/>
      <c r="AC35" s="44"/>
      <c r="AD35" s="44"/>
      <c r="AE35" s="44"/>
      <c r="AF35" s="44"/>
      <c r="AG35" s="44"/>
      <c r="AH35" s="44"/>
      <c r="AI35" s="44"/>
      <c r="AJ35" s="44"/>
      <c r="AK35" s="311">
        <f>SUM(AK26:AK33)</f>
        <v>0</v>
      </c>
      <c r="AL35" s="310"/>
      <c r="AM35" s="310"/>
      <c r="AN35" s="310"/>
      <c r="AO35" s="31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KAP08c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3" t="str">
        <f>K6</f>
        <v>Rekonstrukce komunikace ul. Dr. Janského - Veřejné osvětlení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5" t="str">
        <f>IF(AN8="","",AN8)</f>
        <v>10. 2. 2023</v>
      </c>
      <c r="AN47" s="31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Statutární město Chomutov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16" t="str">
        <f>IF(E17="","",E17)</f>
        <v>KAP atelier</v>
      </c>
      <c r="AN49" s="317"/>
      <c r="AO49" s="317"/>
      <c r="AP49" s="317"/>
      <c r="AQ49" s="35"/>
      <c r="AR49" s="38"/>
      <c r="AS49" s="318" t="s">
        <v>51</v>
      </c>
      <c r="AT49" s="31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16" t="str">
        <f>IF(E20="","",E20)</f>
        <v xml:space="preserve"> </v>
      </c>
      <c r="AN50" s="317"/>
      <c r="AO50" s="317"/>
      <c r="AP50" s="317"/>
      <c r="AQ50" s="35"/>
      <c r="AR50" s="38"/>
      <c r="AS50" s="320"/>
      <c r="AT50" s="32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2"/>
      <c r="AT51" s="32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4" t="s">
        <v>52</v>
      </c>
      <c r="D52" s="325"/>
      <c r="E52" s="325"/>
      <c r="F52" s="325"/>
      <c r="G52" s="325"/>
      <c r="H52" s="65"/>
      <c r="I52" s="326" t="s">
        <v>53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7" t="s">
        <v>54</v>
      </c>
      <c r="AH52" s="325"/>
      <c r="AI52" s="325"/>
      <c r="AJ52" s="325"/>
      <c r="AK52" s="325"/>
      <c r="AL52" s="325"/>
      <c r="AM52" s="325"/>
      <c r="AN52" s="326" t="s">
        <v>55</v>
      </c>
      <c r="AO52" s="325"/>
      <c r="AP52" s="325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1">
        <f>ROUND(AG55,2)</f>
        <v>0</v>
      </c>
      <c r="AH54" s="331"/>
      <c r="AI54" s="331"/>
      <c r="AJ54" s="331"/>
      <c r="AK54" s="331"/>
      <c r="AL54" s="331"/>
      <c r="AM54" s="331"/>
      <c r="AN54" s="332">
        <f>SUM(AG54,AT54)</f>
        <v>0</v>
      </c>
      <c r="AO54" s="332"/>
      <c r="AP54" s="332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6.5" customHeight="1">
      <c r="A55" s="85" t="s">
        <v>75</v>
      </c>
      <c r="B55" s="86"/>
      <c r="C55" s="87"/>
      <c r="D55" s="330" t="s">
        <v>76</v>
      </c>
      <c r="E55" s="330"/>
      <c r="F55" s="330"/>
      <c r="G55" s="330"/>
      <c r="H55" s="330"/>
      <c r="I55" s="88"/>
      <c r="J55" s="330" t="s">
        <v>77</v>
      </c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28">
        <f>'SO 01 - Veřejné osvětlení'!J30</f>
        <v>0</v>
      </c>
      <c r="AH55" s="329"/>
      <c r="AI55" s="329"/>
      <c r="AJ55" s="329"/>
      <c r="AK55" s="329"/>
      <c r="AL55" s="329"/>
      <c r="AM55" s="329"/>
      <c r="AN55" s="328">
        <f>SUM(AG55,AT55)</f>
        <v>0</v>
      </c>
      <c r="AO55" s="329"/>
      <c r="AP55" s="329"/>
      <c r="AQ55" s="89" t="s">
        <v>78</v>
      </c>
      <c r="AR55" s="90"/>
      <c r="AS55" s="91">
        <v>0</v>
      </c>
      <c r="AT55" s="92">
        <f>ROUND(SUM(AV55:AW55),2)</f>
        <v>0</v>
      </c>
      <c r="AU55" s="93">
        <f>'SO 01 - Veřejné osvětlení'!P88</f>
        <v>0</v>
      </c>
      <c r="AV55" s="92">
        <f>'SO 01 - Veřejné osvětlení'!J33</f>
        <v>0</v>
      </c>
      <c r="AW55" s="92">
        <f>'SO 01 - Veřejné osvětlení'!J34</f>
        <v>0</v>
      </c>
      <c r="AX55" s="92">
        <f>'SO 01 - Veřejné osvětlení'!J35</f>
        <v>0</v>
      </c>
      <c r="AY55" s="92">
        <f>'SO 01 - Veřejné osvětlení'!J36</f>
        <v>0</v>
      </c>
      <c r="AZ55" s="92">
        <f>'SO 01 - Veřejné osvětlení'!F33</f>
        <v>0</v>
      </c>
      <c r="BA55" s="92">
        <f>'SO 01 - Veřejné osvětlení'!F34</f>
        <v>0</v>
      </c>
      <c r="BB55" s="92">
        <f>'SO 01 - Veřejné osvětlení'!F35</f>
        <v>0</v>
      </c>
      <c r="BC55" s="92">
        <f>'SO 01 - Veřejné osvětlení'!F36</f>
        <v>0</v>
      </c>
      <c r="BD55" s="94">
        <f>'SO 01 - Veřejné osvětlení'!F37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SWKGVWxKTd/+SWk8QDYHq6fn1sX1xxxO5TuOs/19OEKgROD6zAMrM+YWn47PsOEt638m27p6vTkS/OhecgDdgQ==" saltValue="1WrZkanJ3UTIKHIxIBeRXB0pg2oulE4sc4xMjBxrbwUs0xqwdEynlzjXPDUJy5KbKgzJDvsut4aJPBez5vHh+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6" t="s">
        <v>80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19"/>
      <c r="AT3" s="16" t="s">
        <v>81</v>
      </c>
    </row>
    <row r="4" spans="2:46" s="1" customFormat="1" ht="24.95" customHeight="1">
      <c r="B4" s="19"/>
      <c r="D4" s="98" t="s">
        <v>82</v>
      </c>
      <c r="L4" s="19"/>
      <c r="M4" s="9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0" t="s">
        <v>16</v>
      </c>
      <c r="L6" s="19"/>
    </row>
    <row r="7" spans="2:12" s="1" customFormat="1" ht="16.5" customHeight="1">
      <c r="B7" s="19"/>
      <c r="E7" s="334" t="str">
        <f>'Rekapitulace stavby'!K6</f>
        <v>Rekonstrukce komunikace ul. Dr. Janského - Veřejné osvětlení</v>
      </c>
      <c r="F7" s="335"/>
      <c r="G7" s="335"/>
      <c r="H7" s="335"/>
      <c r="L7" s="19"/>
    </row>
    <row r="8" spans="1:31" s="2" customFormat="1" ht="12" customHeight="1">
      <c r="A8" s="33"/>
      <c r="B8" s="38"/>
      <c r="C8" s="33"/>
      <c r="D8" s="100" t="s">
        <v>83</v>
      </c>
      <c r="E8" s="33"/>
      <c r="F8" s="33"/>
      <c r="G8" s="33"/>
      <c r="H8" s="33"/>
      <c r="I8" s="33"/>
      <c r="J8" s="33"/>
      <c r="K8" s="33"/>
      <c r="L8" s="10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6" t="s">
        <v>84</v>
      </c>
      <c r="F9" s="337"/>
      <c r="G9" s="337"/>
      <c r="H9" s="337"/>
      <c r="I9" s="33"/>
      <c r="J9" s="33"/>
      <c r="K9" s="33"/>
      <c r="L9" s="10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0" t="s">
        <v>18</v>
      </c>
      <c r="E11" s="33"/>
      <c r="F11" s="102" t="s">
        <v>19</v>
      </c>
      <c r="G11" s="33"/>
      <c r="H11" s="33"/>
      <c r="I11" s="100" t="s">
        <v>20</v>
      </c>
      <c r="J11" s="102" t="s">
        <v>19</v>
      </c>
      <c r="K11" s="33"/>
      <c r="L11" s="10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0" t="s">
        <v>21</v>
      </c>
      <c r="E12" s="33"/>
      <c r="F12" s="102" t="s">
        <v>22</v>
      </c>
      <c r="G12" s="33"/>
      <c r="H12" s="33"/>
      <c r="I12" s="100" t="s">
        <v>23</v>
      </c>
      <c r="J12" s="103" t="str">
        <f>'Rekapitulace stavby'!AN8</f>
        <v>10. 2. 2023</v>
      </c>
      <c r="K12" s="33"/>
      <c r="L12" s="10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0" t="s">
        <v>25</v>
      </c>
      <c r="E14" s="33"/>
      <c r="F14" s="33"/>
      <c r="G14" s="33"/>
      <c r="H14" s="33"/>
      <c r="I14" s="100" t="s">
        <v>26</v>
      </c>
      <c r="J14" s="102" t="s">
        <v>19</v>
      </c>
      <c r="K14" s="33"/>
      <c r="L14" s="10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">
        <v>27</v>
      </c>
      <c r="F15" s="33"/>
      <c r="G15" s="33"/>
      <c r="H15" s="33"/>
      <c r="I15" s="100" t="s">
        <v>28</v>
      </c>
      <c r="J15" s="102" t="s">
        <v>19</v>
      </c>
      <c r="K15" s="33"/>
      <c r="L15" s="10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0" t="s">
        <v>29</v>
      </c>
      <c r="E17" s="33"/>
      <c r="F17" s="33"/>
      <c r="G17" s="33"/>
      <c r="H17" s="33"/>
      <c r="I17" s="100" t="s">
        <v>26</v>
      </c>
      <c r="J17" s="29" t="str">
        <f>'Rekapitulace stavby'!AN13</f>
        <v>Vyplň údaj</v>
      </c>
      <c r="K17" s="33"/>
      <c r="L17" s="10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8" t="str">
        <f>'Rekapitulace stavby'!E14</f>
        <v>Vyplň údaj</v>
      </c>
      <c r="F18" s="339"/>
      <c r="G18" s="339"/>
      <c r="H18" s="339"/>
      <c r="I18" s="100" t="s">
        <v>28</v>
      </c>
      <c r="J18" s="29" t="str">
        <f>'Rekapitulace stavby'!AN14</f>
        <v>Vyplň údaj</v>
      </c>
      <c r="K18" s="33"/>
      <c r="L18" s="10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0" t="s">
        <v>31</v>
      </c>
      <c r="E20" s="33"/>
      <c r="F20" s="33"/>
      <c r="G20" s="33"/>
      <c r="H20" s="33"/>
      <c r="I20" s="100" t="s">
        <v>26</v>
      </c>
      <c r="J20" s="102" t="s">
        <v>19</v>
      </c>
      <c r="K20" s="33"/>
      <c r="L20" s="10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">
        <v>32</v>
      </c>
      <c r="F21" s="33"/>
      <c r="G21" s="33"/>
      <c r="H21" s="33"/>
      <c r="I21" s="100" t="s">
        <v>28</v>
      </c>
      <c r="J21" s="102" t="s">
        <v>19</v>
      </c>
      <c r="K21" s="33"/>
      <c r="L21" s="10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0" t="s">
        <v>34</v>
      </c>
      <c r="E23" s="33"/>
      <c r="F23" s="33"/>
      <c r="G23" s="33"/>
      <c r="H23" s="33"/>
      <c r="I23" s="100" t="s">
        <v>26</v>
      </c>
      <c r="J23" s="102" t="str">
        <f>IF('Rekapitulace stavby'!AN19="","",'Rekapitulace stavby'!AN19)</f>
        <v/>
      </c>
      <c r="K23" s="33"/>
      <c r="L23" s="10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00" t="s">
        <v>28</v>
      </c>
      <c r="J24" s="102" t="str">
        <f>IF('Rekapitulace stavby'!AN20="","",'Rekapitulace stavby'!AN20)</f>
        <v/>
      </c>
      <c r="K24" s="33"/>
      <c r="L24" s="10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0" t="s">
        <v>35</v>
      </c>
      <c r="E26" s="33"/>
      <c r="F26" s="33"/>
      <c r="G26" s="33"/>
      <c r="H26" s="33"/>
      <c r="I26" s="33"/>
      <c r="J26" s="33"/>
      <c r="K26" s="33"/>
      <c r="L26" s="10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340" t="s">
        <v>19</v>
      </c>
      <c r="F27" s="340"/>
      <c r="G27" s="340"/>
      <c r="H27" s="340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7"/>
      <c r="E29" s="107"/>
      <c r="F29" s="107"/>
      <c r="G29" s="107"/>
      <c r="H29" s="107"/>
      <c r="I29" s="107"/>
      <c r="J29" s="107"/>
      <c r="K29" s="107"/>
      <c r="L29" s="10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08" t="s">
        <v>37</v>
      </c>
      <c r="E30" s="33"/>
      <c r="F30" s="33"/>
      <c r="G30" s="33"/>
      <c r="H30" s="33"/>
      <c r="I30" s="33"/>
      <c r="J30" s="109">
        <f>ROUND(J88,2)</f>
        <v>0</v>
      </c>
      <c r="K30" s="33"/>
      <c r="L30" s="10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07"/>
      <c r="E31" s="107"/>
      <c r="F31" s="107"/>
      <c r="G31" s="107"/>
      <c r="H31" s="107"/>
      <c r="I31" s="107"/>
      <c r="J31" s="107"/>
      <c r="K31" s="107"/>
      <c r="L31" s="10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0" t="s">
        <v>39</v>
      </c>
      <c r="G32" s="33"/>
      <c r="H32" s="33"/>
      <c r="I32" s="110" t="s">
        <v>38</v>
      </c>
      <c r="J32" s="110" t="s">
        <v>40</v>
      </c>
      <c r="K32" s="33"/>
      <c r="L32" s="10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1" t="s">
        <v>41</v>
      </c>
      <c r="E33" s="100" t="s">
        <v>42</v>
      </c>
      <c r="F33" s="112">
        <f>ROUND((SUM(BE88:BE251)),2)</f>
        <v>0</v>
      </c>
      <c r="G33" s="33"/>
      <c r="H33" s="33"/>
      <c r="I33" s="113">
        <v>0.21</v>
      </c>
      <c r="J33" s="112">
        <f>ROUND(((SUM(BE88:BE251))*I33),2)</f>
        <v>0</v>
      </c>
      <c r="K33" s="33"/>
      <c r="L33" s="10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0" t="s">
        <v>43</v>
      </c>
      <c r="F34" s="112">
        <f>ROUND((SUM(BF88:BF251)),2)</f>
        <v>0</v>
      </c>
      <c r="G34" s="33"/>
      <c r="H34" s="33"/>
      <c r="I34" s="113">
        <v>0.15</v>
      </c>
      <c r="J34" s="112">
        <f>ROUND(((SUM(BF88:BF251))*I34),2)</f>
        <v>0</v>
      </c>
      <c r="K34" s="33"/>
      <c r="L34" s="10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0" t="s">
        <v>44</v>
      </c>
      <c r="F35" s="112">
        <f>ROUND((SUM(BG88:BG251)),2)</f>
        <v>0</v>
      </c>
      <c r="G35" s="33"/>
      <c r="H35" s="33"/>
      <c r="I35" s="113">
        <v>0.21</v>
      </c>
      <c r="J35" s="112">
        <f>0</f>
        <v>0</v>
      </c>
      <c r="K35" s="33"/>
      <c r="L35" s="10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0" t="s">
        <v>45</v>
      </c>
      <c r="F36" s="112">
        <f>ROUND((SUM(BH88:BH251)),2)</f>
        <v>0</v>
      </c>
      <c r="G36" s="33"/>
      <c r="H36" s="33"/>
      <c r="I36" s="113">
        <v>0.15</v>
      </c>
      <c r="J36" s="112">
        <f>0</f>
        <v>0</v>
      </c>
      <c r="K36" s="33"/>
      <c r="L36" s="10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0" t="s">
        <v>46</v>
      </c>
      <c r="F37" s="112">
        <f>ROUND((SUM(BI88:BI251)),2)</f>
        <v>0</v>
      </c>
      <c r="G37" s="33"/>
      <c r="H37" s="33"/>
      <c r="I37" s="113">
        <v>0</v>
      </c>
      <c r="J37" s="112">
        <f>0</f>
        <v>0</v>
      </c>
      <c r="K37" s="33"/>
      <c r="L37" s="10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4"/>
      <c r="D39" s="115" t="s">
        <v>47</v>
      </c>
      <c r="E39" s="116"/>
      <c r="F39" s="116"/>
      <c r="G39" s="117" t="s">
        <v>48</v>
      </c>
      <c r="H39" s="118" t="s">
        <v>49</v>
      </c>
      <c r="I39" s="116"/>
      <c r="J39" s="119">
        <f>SUM(J30:J37)</f>
        <v>0</v>
      </c>
      <c r="K39" s="120"/>
      <c r="L39" s="10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0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0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85</v>
      </c>
      <c r="D45" s="35"/>
      <c r="E45" s="35"/>
      <c r="F45" s="35"/>
      <c r="G45" s="35"/>
      <c r="H45" s="35"/>
      <c r="I45" s="35"/>
      <c r="J45" s="35"/>
      <c r="K45" s="35"/>
      <c r="L45" s="10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1" t="str">
        <f>E7</f>
        <v>Rekonstrukce komunikace ul. Dr. Janského - Veřejné osvětlení</v>
      </c>
      <c r="F48" s="342"/>
      <c r="G48" s="342"/>
      <c r="H48" s="342"/>
      <c r="I48" s="35"/>
      <c r="J48" s="35"/>
      <c r="K48" s="35"/>
      <c r="L48" s="10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5"/>
      <c r="E49" s="35"/>
      <c r="F49" s="35"/>
      <c r="G49" s="35"/>
      <c r="H49" s="35"/>
      <c r="I49" s="35"/>
      <c r="J49" s="35"/>
      <c r="K49" s="35"/>
      <c r="L49" s="10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3" t="str">
        <f>E9</f>
        <v>SO 01 - Veřejné osvětlení</v>
      </c>
      <c r="F50" s="343"/>
      <c r="G50" s="343"/>
      <c r="H50" s="343"/>
      <c r="I50" s="35"/>
      <c r="J50" s="35"/>
      <c r="K50" s="35"/>
      <c r="L50" s="10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10. 2. 2023</v>
      </c>
      <c r="K52" s="35"/>
      <c r="L52" s="10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5"/>
      <c r="E54" s="35"/>
      <c r="F54" s="26" t="str">
        <f>E15</f>
        <v>Statutární město Chomutov</v>
      </c>
      <c r="G54" s="35"/>
      <c r="H54" s="35"/>
      <c r="I54" s="28" t="s">
        <v>31</v>
      </c>
      <c r="J54" s="31" t="str">
        <f>E21</f>
        <v>KAP atelier</v>
      </c>
      <c r="K54" s="35"/>
      <c r="L54" s="10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5" t="s">
        <v>86</v>
      </c>
      <c r="D57" s="126"/>
      <c r="E57" s="126"/>
      <c r="F57" s="126"/>
      <c r="G57" s="126"/>
      <c r="H57" s="126"/>
      <c r="I57" s="126"/>
      <c r="J57" s="127" t="s">
        <v>87</v>
      </c>
      <c r="K57" s="126"/>
      <c r="L57" s="10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28" t="s">
        <v>69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88</v>
      </c>
    </row>
    <row r="60" spans="2:12" s="9" customFormat="1" ht="24.95" customHeight="1">
      <c r="B60" s="129"/>
      <c r="C60" s="130"/>
      <c r="D60" s="131" t="s">
        <v>89</v>
      </c>
      <c r="E60" s="132"/>
      <c r="F60" s="132"/>
      <c r="G60" s="132"/>
      <c r="H60" s="132"/>
      <c r="I60" s="132"/>
      <c r="J60" s="133">
        <f>J89</f>
        <v>0</v>
      </c>
      <c r="K60" s="130"/>
      <c r="L60" s="134"/>
    </row>
    <row r="61" spans="2:12" s="10" customFormat="1" ht="19.9" customHeight="1">
      <c r="B61" s="135"/>
      <c r="C61" s="136"/>
      <c r="D61" s="137" t="s">
        <v>90</v>
      </c>
      <c r="E61" s="138"/>
      <c r="F61" s="138"/>
      <c r="G61" s="138"/>
      <c r="H61" s="138"/>
      <c r="I61" s="138"/>
      <c r="J61" s="139">
        <f>J90</f>
        <v>0</v>
      </c>
      <c r="K61" s="136"/>
      <c r="L61" s="140"/>
    </row>
    <row r="62" spans="2:12" s="9" customFormat="1" ht="24.95" customHeight="1">
      <c r="B62" s="129"/>
      <c r="C62" s="130"/>
      <c r="D62" s="131" t="s">
        <v>91</v>
      </c>
      <c r="E62" s="132"/>
      <c r="F62" s="132"/>
      <c r="G62" s="132"/>
      <c r="H62" s="132"/>
      <c r="I62" s="132"/>
      <c r="J62" s="133">
        <f>J152</f>
        <v>0</v>
      </c>
      <c r="K62" s="130"/>
      <c r="L62" s="134"/>
    </row>
    <row r="63" spans="2:12" s="10" customFormat="1" ht="19.9" customHeight="1">
      <c r="B63" s="135"/>
      <c r="C63" s="136"/>
      <c r="D63" s="137" t="s">
        <v>92</v>
      </c>
      <c r="E63" s="138"/>
      <c r="F63" s="138"/>
      <c r="G63" s="138"/>
      <c r="H63" s="138"/>
      <c r="I63" s="138"/>
      <c r="J63" s="139">
        <f>J153</f>
        <v>0</v>
      </c>
      <c r="K63" s="136"/>
      <c r="L63" s="140"/>
    </row>
    <row r="64" spans="2:12" s="10" customFormat="1" ht="19.9" customHeight="1">
      <c r="B64" s="135"/>
      <c r="C64" s="136"/>
      <c r="D64" s="137" t="s">
        <v>93</v>
      </c>
      <c r="E64" s="138"/>
      <c r="F64" s="138"/>
      <c r="G64" s="138"/>
      <c r="H64" s="138"/>
      <c r="I64" s="138"/>
      <c r="J64" s="139">
        <f>J181</f>
        <v>0</v>
      </c>
      <c r="K64" s="136"/>
      <c r="L64" s="140"/>
    </row>
    <row r="65" spans="2:12" s="9" customFormat="1" ht="24.95" customHeight="1">
      <c r="B65" s="129"/>
      <c r="C65" s="130"/>
      <c r="D65" s="131" t="s">
        <v>94</v>
      </c>
      <c r="E65" s="132"/>
      <c r="F65" s="132"/>
      <c r="G65" s="132"/>
      <c r="H65" s="132"/>
      <c r="I65" s="132"/>
      <c r="J65" s="133">
        <f>J228</f>
        <v>0</v>
      </c>
      <c r="K65" s="130"/>
      <c r="L65" s="134"/>
    </row>
    <row r="66" spans="2:12" s="9" customFormat="1" ht="24.95" customHeight="1">
      <c r="B66" s="129"/>
      <c r="C66" s="130"/>
      <c r="D66" s="131" t="s">
        <v>95</v>
      </c>
      <c r="E66" s="132"/>
      <c r="F66" s="132"/>
      <c r="G66" s="132"/>
      <c r="H66" s="132"/>
      <c r="I66" s="132"/>
      <c r="J66" s="133">
        <f>J241</f>
        <v>0</v>
      </c>
      <c r="K66" s="130"/>
      <c r="L66" s="134"/>
    </row>
    <row r="67" spans="2:12" s="10" customFormat="1" ht="19.9" customHeight="1">
      <c r="B67" s="135"/>
      <c r="C67" s="136"/>
      <c r="D67" s="137" t="s">
        <v>96</v>
      </c>
      <c r="E67" s="138"/>
      <c r="F67" s="138"/>
      <c r="G67" s="138"/>
      <c r="H67" s="138"/>
      <c r="I67" s="138"/>
      <c r="J67" s="139">
        <f>J242</f>
        <v>0</v>
      </c>
      <c r="K67" s="136"/>
      <c r="L67" s="140"/>
    </row>
    <row r="68" spans="2:12" s="10" customFormat="1" ht="19.9" customHeight="1">
      <c r="B68" s="135"/>
      <c r="C68" s="136"/>
      <c r="D68" s="137" t="s">
        <v>97</v>
      </c>
      <c r="E68" s="138"/>
      <c r="F68" s="138"/>
      <c r="G68" s="138"/>
      <c r="H68" s="138"/>
      <c r="I68" s="138"/>
      <c r="J68" s="139">
        <f>J249</f>
        <v>0</v>
      </c>
      <c r="K68" s="136"/>
      <c r="L68" s="140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98</v>
      </c>
      <c r="D75" s="35"/>
      <c r="E75" s="35"/>
      <c r="F75" s="35"/>
      <c r="G75" s="35"/>
      <c r="H75" s="35"/>
      <c r="I75" s="35"/>
      <c r="J75" s="35"/>
      <c r="K75" s="35"/>
      <c r="L75" s="10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5"/>
      <c r="D78" s="35"/>
      <c r="E78" s="341" t="str">
        <f>E7</f>
        <v>Rekonstrukce komunikace ul. Dr. Janského - Veřejné osvětlení</v>
      </c>
      <c r="F78" s="342"/>
      <c r="G78" s="342"/>
      <c r="H78" s="342"/>
      <c r="I78" s="35"/>
      <c r="J78" s="35"/>
      <c r="K78" s="35"/>
      <c r="L78" s="10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83</v>
      </c>
      <c r="D79" s="35"/>
      <c r="E79" s="35"/>
      <c r="F79" s="35"/>
      <c r="G79" s="35"/>
      <c r="H79" s="35"/>
      <c r="I79" s="35"/>
      <c r="J79" s="35"/>
      <c r="K79" s="35"/>
      <c r="L79" s="10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5"/>
      <c r="D80" s="35"/>
      <c r="E80" s="313" t="str">
        <f>E9</f>
        <v>SO 01 - Veřejné osvětlení</v>
      </c>
      <c r="F80" s="343"/>
      <c r="G80" s="343"/>
      <c r="H80" s="343"/>
      <c r="I80" s="35"/>
      <c r="J80" s="35"/>
      <c r="K80" s="35"/>
      <c r="L80" s="101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F12</f>
        <v xml:space="preserve"> </v>
      </c>
      <c r="G82" s="35"/>
      <c r="H82" s="35"/>
      <c r="I82" s="28" t="s">
        <v>23</v>
      </c>
      <c r="J82" s="58" t="str">
        <f>IF(J12="","",J12)</f>
        <v>10. 2. 2023</v>
      </c>
      <c r="K82" s="35"/>
      <c r="L82" s="10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25</v>
      </c>
      <c r="D84" s="35"/>
      <c r="E84" s="35"/>
      <c r="F84" s="26" t="str">
        <f>E15</f>
        <v>Statutární město Chomutov</v>
      </c>
      <c r="G84" s="35"/>
      <c r="H84" s="35"/>
      <c r="I84" s="28" t="s">
        <v>31</v>
      </c>
      <c r="J84" s="31" t="str">
        <f>E21</f>
        <v>KAP atelier</v>
      </c>
      <c r="K84" s="35"/>
      <c r="L84" s="10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29</v>
      </c>
      <c r="D85" s="35"/>
      <c r="E85" s="35"/>
      <c r="F85" s="26" t="str">
        <f>IF(E18="","",E18)</f>
        <v>Vyplň údaj</v>
      </c>
      <c r="G85" s="35"/>
      <c r="H85" s="35"/>
      <c r="I85" s="28" t="s">
        <v>34</v>
      </c>
      <c r="J85" s="31" t="str">
        <f>E24</f>
        <v xml:space="preserve"> </v>
      </c>
      <c r="K85" s="35"/>
      <c r="L85" s="10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1"/>
      <c r="B87" s="142"/>
      <c r="C87" s="143" t="s">
        <v>99</v>
      </c>
      <c r="D87" s="144" t="s">
        <v>56</v>
      </c>
      <c r="E87" s="144" t="s">
        <v>52</v>
      </c>
      <c r="F87" s="144" t="s">
        <v>53</v>
      </c>
      <c r="G87" s="144" t="s">
        <v>100</v>
      </c>
      <c r="H87" s="144" t="s">
        <v>101</v>
      </c>
      <c r="I87" s="144" t="s">
        <v>102</v>
      </c>
      <c r="J87" s="144" t="s">
        <v>87</v>
      </c>
      <c r="K87" s="145" t="s">
        <v>103</v>
      </c>
      <c r="L87" s="146"/>
      <c r="M87" s="67" t="s">
        <v>19</v>
      </c>
      <c r="N87" s="68" t="s">
        <v>41</v>
      </c>
      <c r="O87" s="68" t="s">
        <v>104</v>
      </c>
      <c r="P87" s="68" t="s">
        <v>105</v>
      </c>
      <c r="Q87" s="68" t="s">
        <v>106</v>
      </c>
      <c r="R87" s="68" t="s">
        <v>107</v>
      </c>
      <c r="S87" s="68" t="s">
        <v>108</v>
      </c>
      <c r="T87" s="69" t="s">
        <v>109</v>
      </c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</row>
    <row r="88" spans="1:63" s="2" customFormat="1" ht="22.9" customHeight="1">
      <c r="A88" s="33"/>
      <c r="B88" s="34"/>
      <c r="C88" s="74" t="s">
        <v>110</v>
      </c>
      <c r="D88" s="35"/>
      <c r="E88" s="35"/>
      <c r="F88" s="35"/>
      <c r="G88" s="35"/>
      <c r="H88" s="35"/>
      <c r="I88" s="35"/>
      <c r="J88" s="147">
        <f>BK88</f>
        <v>0</v>
      </c>
      <c r="K88" s="35"/>
      <c r="L88" s="38"/>
      <c r="M88" s="70"/>
      <c r="N88" s="148"/>
      <c r="O88" s="71"/>
      <c r="P88" s="149">
        <f>P89+P152+P228+P241</f>
        <v>0</v>
      </c>
      <c r="Q88" s="71"/>
      <c r="R88" s="149">
        <f>R89+R152+R228+R241</f>
        <v>1.3058064</v>
      </c>
      <c r="S88" s="71"/>
      <c r="T88" s="150">
        <f>T89+T152+T228+T241</f>
        <v>0.323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88</v>
      </c>
      <c r="BK88" s="151">
        <f>BK89+BK152+BK228+BK241</f>
        <v>0</v>
      </c>
    </row>
    <row r="89" spans="2:63" s="12" customFormat="1" ht="25.9" customHeight="1">
      <c r="B89" s="152"/>
      <c r="C89" s="153"/>
      <c r="D89" s="154" t="s">
        <v>70</v>
      </c>
      <c r="E89" s="155" t="s">
        <v>111</v>
      </c>
      <c r="F89" s="155" t="s">
        <v>112</v>
      </c>
      <c r="G89" s="153"/>
      <c r="H89" s="153"/>
      <c r="I89" s="156"/>
      <c r="J89" s="157">
        <f>BK89</f>
        <v>0</v>
      </c>
      <c r="K89" s="153"/>
      <c r="L89" s="158"/>
      <c r="M89" s="159"/>
      <c r="N89" s="160"/>
      <c r="O89" s="160"/>
      <c r="P89" s="161">
        <f>P90</f>
        <v>0</v>
      </c>
      <c r="Q89" s="160"/>
      <c r="R89" s="161">
        <f>R90</f>
        <v>0.439761</v>
      </c>
      <c r="S89" s="160"/>
      <c r="T89" s="162">
        <f>T90</f>
        <v>0.323</v>
      </c>
      <c r="AR89" s="163" t="s">
        <v>81</v>
      </c>
      <c r="AT89" s="164" t="s">
        <v>70</v>
      </c>
      <c r="AU89" s="164" t="s">
        <v>71</v>
      </c>
      <c r="AY89" s="163" t="s">
        <v>113</v>
      </c>
      <c r="BK89" s="165">
        <f>BK90</f>
        <v>0</v>
      </c>
    </row>
    <row r="90" spans="2:63" s="12" customFormat="1" ht="22.9" customHeight="1">
      <c r="B90" s="152"/>
      <c r="C90" s="153"/>
      <c r="D90" s="154" t="s">
        <v>70</v>
      </c>
      <c r="E90" s="166" t="s">
        <v>114</v>
      </c>
      <c r="F90" s="166" t="s">
        <v>115</v>
      </c>
      <c r="G90" s="153"/>
      <c r="H90" s="153"/>
      <c r="I90" s="156"/>
      <c r="J90" s="167">
        <f>BK90</f>
        <v>0</v>
      </c>
      <c r="K90" s="153"/>
      <c r="L90" s="158"/>
      <c r="M90" s="159"/>
      <c r="N90" s="160"/>
      <c r="O90" s="160"/>
      <c r="P90" s="161">
        <f>SUM(P91:P151)</f>
        <v>0</v>
      </c>
      <c r="Q90" s="160"/>
      <c r="R90" s="161">
        <f>SUM(R91:R151)</f>
        <v>0.439761</v>
      </c>
      <c r="S90" s="160"/>
      <c r="T90" s="162">
        <f>SUM(T91:T151)</f>
        <v>0.323</v>
      </c>
      <c r="AR90" s="163" t="s">
        <v>81</v>
      </c>
      <c r="AT90" s="164" t="s">
        <v>70</v>
      </c>
      <c r="AU90" s="164" t="s">
        <v>79</v>
      </c>
      <c r="AY90" s="163" t="s">
        <v>113</v>
      </c>
      <c r="BK90" s="165">
        <f>SUM(BK91:BK151)</f>
        <v>0</v>
      </c>
    </row>
    <row r="91" spans="1:65" s="2" customFormat="1" ht="24.2" customHeight="1">
      <c r="A91" s="33"/>
      <c r="B91" s="34"/>
      <c r="C91" s="168" t="s">
        <v>79</v>
      </c>
      <c r="D91" s="168" t="s">
        <v>116</v>
      </c>
      <c r="E91" s="169" t="s">
        <v>117</v>
      </c>
      <c r="F91" s="170" t="s">
        <v>118</v>
      </c>
      <c r="G91" s="171" t="s">
        <v>119</v>
      </c>
      <c r="H91" s="172">
        <v>2</v>
      </c>
      <c r="I91" s="173"/>
      <c r="J91" s="174">
        <f>ROUND(I91*H91,2)</f>
        <v>0</v>
      </c>
      <c r="K91" s="170" t="s">
        <v>120</v>
      </c>
      <c r="L91" s="38"/>
      <c r="M91" s="175" t="s">
        <v>19</v>
      </c>
      <c r="N91" s="176" t="s">
        <v>42</v>
      </c>
      <c r="O91" s="63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9" t="s">
        <v>121</v>
      </c>
      <c r="AT91" s="179" t="s">
        <v>116</v>
      </c>
      <c r="AU91" s="179" t="s">
        <v>81</v>
      </c>
      <c r="AY91" s="16" t="s">
        <v>113</v>
      </c>
      <c r="BE91" s="180">
        <f>IF(N91="základní",J91,0)</f>
        <v>0</v>
      </c>
      <c r="BF91" s="180">
        <f>IF(N91="snížená",J91,0)</f>
        <v>0</v>
      </c>
      <c r="BG91" s="180">
        <f>IF(N91="zákl. přenesená",J91,0)</f>
        <v>0</v>
      </c>
      <c r="BH91" s="180">
        <f>IF(N91="sníž. přenesená",J91,0)</f>
        <v>0</v>
      </c>
      <c r="BI91" s="180">
        <f>IF(N91="nulová",J91,0)</f>
        <v>0</v>
      </c>
      <c r="BJ91" s="16" t="s">
        <v>79</v>
      </c>
      <c r="BK91" s="180">
        <f>ROUND(I91*H91,2)</f>
        <v>0</v>
      </c>
      <c r="BL91" s="16" t="s">
        <v>121</v>
      </c>
      <c r="BM91" s="179" t="s">
        <v>122</v>
      </c>
    </row>
    <row r="92" spans="1:47" s="2" customFormat="1" ht="11.25">
      <c r="A92" s="33"/>
      <c r="B92" s="34"/>
      <c r="C92" s="35"/>
      <c r="D92" s="181" t="s">
        <v>123</v>
      </c>
      <c r="E92" s="35"/>
      <c r="F92" s="182" t="s">
        <v>124</v>
      </c>
      <c r="G92" s="35"/>
      <c r="H92" s="35"/>
      <c r="I92" s="183"/>
      <c r="J92" s="35"/>
      <c r="K92" s="35"/>
      <c r="L92" s="38"/>
      <c r="M92" s="184"/>
      <c r="N92" s="185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123</v>
      </c>
      <c r="AU92" s="16" t="s">
        <v>81</v>
      </c>
    </row>
    <row r="93" spans="1:65" s="2" customFormat="1" ht="16.5" customHeight="1">
      <c r="A93" s="33"/>
      <c r="B93" s="34"/>
      <c r="C93" s="186" t="s">
        <v>81</v>
      </c>
      <c r="D93" s="186" t="s">
        <v>125</v>
      </c>
      <c r="E93" s="187" t="s">
        <v>126</v>
      </c>
      <c r="F93" s="188" t="s">
        <v>127</v>
      </c>
      <c r="G93" s="189" t="s">
        <v>119</v>
      </c>
      <c r="H93" s="190">
        <v>2</v>
      </c>
      <c r="I93" s="191"/>
      <c r="J93" s="192">
        <f>ROUND(I93*H93,2)</f>
        <v>0</v>
      </c>
      <c r="K93" s="188" t="s">
        <v>120</v>
      </c>
      <c r="L93" s="193"/>
      <c r="M93" s="194" t="s">
        <v>19</v>
      </c>
      <c r="N93" s="195" t="s">
        <v>42</v>
      </c>
      <c r="O93" s="63"/>
      <c r="P93" s="177">
        <f>O93*H93</f>
        <v>0</v>
      </c>
      <c r="Q93" s="177">
        <v>0.00202</v>
      </c>
      <c r="R93" s="177">
        <f>Q93*H93</f>
        <v>0.00404</v>
      </c>
      <c r="S93" s="177">
        <v>0</v>
      </c>
      <c r="T93" s="178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9" t="s">
        <v>128</v>
      </c>
      <c r="AT93" s="179" t="s">
        <v>125</v>
      </c>
      <c r="AU93" s="179" t="s">
        <v>81</v>
      </c>
      <c r="AY93" s="16" t="s">
        <v>113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6" t="s">
        <v>79</v>
      </c>
      <c r="BK93" s="180">
        <f>ROUND(I93*H93,2)</f>
        <v>0</v>
      </c>
      <c r="BL93" s="16" t="s">
        <v>121</v>
      </c>
      <c r="BM93" s="179" t="s">
        <v>129</v>
      </c>
    </row>
    <row r="94" spans="1:65" s="2" customFormat="1" ht="16.5" customHeight="1">
      <c r="A94" s="33"/>
      <c r="B94" s="34"/>
      <c r="C94" s="168" t="s">
        <v>130</v>
      </c>
      <c r="D94" s="168" t="s">
        <v>116</v>
      </c>
      <c r="E94" s="169" t="s">
        <v>131</v>
      </c>
      <c r="F94" s="170" t="s">
        <v>132</v>
      </c>
      <c r="G94" s="171" t="s">
        <v>119</v>
      </c>
      <c r="H94" s="172">
        <v>2</v>
      </c>
      <c r="I94" s="173"/>
      <c r="J94" s="174">
        <f>ROUND(I94*H94,2)</f>
        <v>0</v>
      </c>
      <c r="K94" s="170" t="s">
        <v>120</v>
      </c>
      <c r="L94" s="38"/>
      <c r="M94" s="175" t="s">
        <v>19</v>
      </c>
      <c r="N94" s="176" t="s">
        <v>42</v>
      </c>
      <c r="O94" s="63"/>
      <c r="P94" s="177">
        <f>O94*H94</f>
        <v>0</v>
      </c>
      <c r="Q94" s="177">
        <v>0</v>
      </c>
      <c r="R94" s="177">
        <f>Q94*H94</f>
        <v>0</v>
      </c>
      <c r="S94" s="177">
        <v>0.00225</v>
      </c>
      <c r="T94" s="178">
        <f>S94*H94</f>
        <v>0.0045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9" t="s">
        <v>121</v>
      </c>
      <c r="AT94" s="179" t="s">
        <v>116</v>
      </c>
      <c r="AU94" s="179" t="s">
        <v>81</v>
      </c>
      <c r="AY94" s="16" t="s">
        <v>113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6" t="s">
        <v>79</v>
      </c>
      <c r="BK94" s="180">
        <f>ROUND(I94*H94,2)</f>
        <v>0</v>
      </c>
      <c r="BL94" s="16" t="s">
        <v>121</v>
      </c>
      <c r="BM94" s="179" t="s">
        <v>133</v>
      </c>
    </row>
    <row r="95" spans="1:47" s="2" customFormat="1" ht="11.25">
      <c r="A95" s="33"/>
      <c r="B95" s="34"/>
      <c r="C95" s="35"/>
      <c r="D95" s="181" t="s">
        <v>123</v>
      </c>
      <c r="E95" s="35"/>
      <c r="F95" s="182" t="s">
        <v>134</v>
      </c>
      <c r="G95" s="35"/>
      <c r="H95" s="35"/>
      <c r="I95" s="183"/>
      <c r="J95" s="35"/>
      <c r="K95" s="35"/>
      <c r="L95" s="38"/>
      <c r="M95" s="184"/>
      <c r="N95" s="185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123</v>
      </c>
      <c r="AU95" s="16" t="s">
        <v>81</v>
      </c>
    </row>
    <row r="96" spans="1:65" s="2" customFormat="1" ht="24.2" customHeight="1">
      <c r="A96" s="33"/>
      <c r="B96" s="34"/>
      <c r="C96" s="168" t="s">
        <v>135</v>
      </c>
      <c r="D96" s="168" t="s">
        <v>116</v>
      </c>
      <c r="E96" s="169" t="s">
        <v>136</v>
      </c>
      <c r="F96" s="170" t="s">
        <v>137</v>
      </c>
      <c r="G96" s="171" t="s">
        <v>119</v>
      </c>
      <c r="H96" s="172">
        <v>59</v>
      </c>
      <c r="I96" s="173"/>
      <c r="J96" s="174">
        <f>ROUND(I96*H96,2)</f>
        <v>0</v>
      </c>
      <c r="K96" s="170" t="s">
        <v>120</v>
      </c>
      <c r="L96" s="38"/>
      <c r="M96" s="175" t="s">
        <v>19</v>
      </c>
      <c r="N96" s="176" t="s">
        <v>42</v>
      </c>
      <c r="O96" s="63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9" t="s">
        <v>121</v>
      </c>
      <c r="AT96" s="179" t="s">
        <v>116</v>
      </c>
      <c r="AU96" s="179" t="s">
        <v>81</v>
      </c>
      <c r="AY96" s="16" t="s">
        <v>113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6" t="s">
        <v>79</v>
      </c>
      <c r="BK96" s="180">
        <f>ROUND(I96*H96,2)</f>
        <v>0</v>
      </c>
      <c r="BL96" s="16" t="s">
        <v>121</v>
      </c>
      <c r="BM96" s="179" t="s">
        <v>138</v>
      </c>
    </row>
    <row r="97" spans="1:47" s="2" customFormat="1" ht="11.25">
      <c r="A97" s="33"/>
      <c r="B97" s="34"/>
      <c r="C97" s="35"/>
      <c r="D97" s="181" t="s">
        <v>123</v>
      </c>
      <c r="E97" s="35"/>
      <c r="F97" s="182" t="s">
        <v>139</v>
      </c>
      <c r="G97" s="35"/>
      <c r="H97" s="35"/>
      <c r="I97" s="183"/>
      <c r="J97" s="35"/>
      <c r="K97" s="35"/>
      <c r="L97" s="38"/>
      <c r="M97" s="184"/>
      <c r="N97" s="185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123</v>
      </c>
      <c r="AU97" s="16" t="s">
        <v>81</v>
      </c>
    </row>
    <row r="98" spans="2:51" s="13" customFormat="1" ht="11.25">
      <c r="B98" s="196"/>
      <c r="C98" s="197"/>
      <c r="D98" s="198" t="s">
        <v>140</v>
      </c>
      <c r="E98" s="199" t="s">
        <v>19</v>
      </c>
      <c r="F98" s="200" t="s">
        <v>141</v>
      </c>
      <c r="G98" s="197"/>
      <c r="H98" s="201">
        <v>59</v>
      </c>
      <c r="I98" s="202"/>
      <c r="J98" s="197"/>
      <c r="K98" s="197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140</v>
      </c>
      <c r="AU98" s="207" t="s">
        <v>81</v>
      </c>
      <c r="AV98" s="13" t="s">
        <v>81</v>
      </c>
      <c r="AW98" s="13" t="s">
        <v>33</v>
      </c>
      <c r="AX98" s="13" t="s">
        <v>79</v>
      </c>
      <c r="AY98" s="207" t="s">
        <v>113</v>
      </c>
    </row>
    <row r="99" spans="1:65" s="2" customFormat="1" ht="16.5" customHeight="1">
      <c r="A99" s="33"/>
      <c r="B99" s="34"/>
      <c r="C99" s="186" t="s">
        <v>142</v>
      </c>
      <c r="D99" s="186" t="s">
        <v>125</v>
      </c>
      <c r="E99" s="187" t="s">
        <v>143</v>
      </c>
      <c r="F99" s="188" t="s">
        <v>144</v>
      </c>
      <c r="G99" s="189" t="s">
        <v>119</v>
      </c>
      <c r="H99" s="190">
        <v>64.9</v>
      </c>
      <c r="I99" s="191"/>
      <c r="J99" s="192">
        <f>ROUND(I99*H99,2)</f>
        <v>0</v>
      </c>
      <c r="K99" s="188" t="s">
        <v>120</v>
      </c>
      <c r="L99" s="193"/>
      <c r="M99" s="194" t="s">
        <v>19</v>
      </c>
      <c r="N99" s="195" t="s">
        <v>42</v>
      </c>
      <c r="O99" s="63"/>
      <c r="P99" s="177">
        <f>O99*H99</f>
        <v>0</v>
      </c>
      <c r="Q99" s="177">
        <v>0.00012</v>
      </c>
      <c r="R99" s="177">
        <f>Q99*H99</f>
        <v>0.007788000000000001</v>
      </c>
      <c r="S99" s="177">
        <v>0</v>
      </c>
      <c r="T99" s="178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9" t="s">
        <v>128</v>
      </c>
      <c r="AT99" s="179" t="s">
        <v>125</v>
      </c>
      <c r="AU99" s="179" t="s">
        <v>81</v>
      </c>
      <c r="AY99" s="16" t="s">
        <v>113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6" t="s">
        <v>79</v>
      </c>
      <c r="BK99" s="180">
        <f>ROUND(I99*H99,2)</f>
        <v>0</v>
      </c>
      <c r="BL99" s="16" t="s">
        <v>121</v>
      </c>
      <c r="BM99" s="179" t="s">
        <v>145</v>
      </c>
    </row>
    <row r="100" spans="1:47" s="2" customFormat="1" ht="19.5">
      <c r="A100" s="33"/>
      <c r="B100" s="34"/>
      <c r="C100" s="35"/>
      <c r="D100" s="198" t="s">
        <v>146</v>
      </c>
      <c r="E100" s="35"/>
      <c r="F100" s="208" t="s">
        <v>147</v>
      </c>
      <c r="G100" s="35"/>
      <c r="H100" s="35"/>
      <c r="I100" s="183"/>
      <c r="J100" s="35"/>
      <c r="K100" s="35"/>
      <c r="L100" s="38"/>
      <c r="M100" s="184"/>
      <c r="N100" s="185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146</v>
      </c>
      <c r="AU100" s="16" t="s">
        <v>81</v>
      </c>
    </row>
    <row r="101" spans="2:51" s="13" customFormat="1" ht="11.25">
      <c r="B101" s="196"/>
      <c r="C101" s="197"/>
      <c r="D101" s="198" t="s">
        <v>140</v>
      </c>
      <c r="E101" s="197"/>
      <c r="F101" s="200" t="s">
        <v>148</v>
      </c>
      <c r="G101" s="197"/>
      <c r="H101" s="201">
        <v>64.9</v>
      </c>
      <c r="I101" s="202"/>
      <c r="J101" s="197"/>
      <c r="K101" s="197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140</v>
      </c>
      <c r="AU101" s="207" t="s">
        <v>81</v>
      </c>
      <c r="AV101" s="13" t="s">
        <v>81</v>
      </c>
      <c r="AW101" s="13" t="s">
        <v>4</v>
      </c>
      <c r="AX101" s="13" t="s">
        <v>79</v>
      </c>
      <c r="AY101" s="207" t="s">
        <v>113</v>
      </c>
    </row>
    <row r="102" spans="1:65" s="2" customFormat="1" ht="24.2" customHeight="1">
      <c r="A102" s="33"/>
      <c r="B102" s="34"/>
      <c r="C102" s="168" t="s">
        <v>149</v>
      </c>
      <c r="D102" s="168" t="s">
        <v>116</v>
      </c>
      <c r="E102" s="169" t="s">
        <v>150</v>
      </c>
      <c r="F102" s="170" t="s">
        <v>151</v>
      </c>
      <c r="G102" s="171" t="s">
        <v>119</v>
      </c>
      <c r="H102" s="172">
        <v>250</v>
      </c>
      <c r="I102" s="173"/>
      <c r="J102" s="174">
        <f>ROUND(I102*H102,2)</f>
        <v>0</v>
      </c>
      <c r="K102" s="170" t="s">
        <v>120</v>
      </c>
      <c r="L102" s="38"/>
      <c r="M102" s="175" t="s">
        <v>19</v>
      </c>
      <c r="N102" s="176" t="s">
        <v>42</v>
      </c>
      <c r="O102" s="63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9" t="s">
        <v>121</v>
      </c>
      <c r="AT102" s="179" t="s">
        <v>116</v>
      </c>
      <c r="AU102" s="179" t="s">
        <v>81</v>
      </c>
      <c r="AY102" s="16" t="s">
        <v>113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6" t="s">
        <v>79</v>
      </c>
      <c r="BK102" s="180">
        <f>ROUND(I102*H102,2)</f>
        <v>0</v>
      </c>
      <c r="BL102" s="16" t="s">
        <v>121</v>
      </c>
      <c r="BM102" s="179" t="s">
        <v>152</v>
      </c>
    </row>
    <row r="103" spans="1:47" s="2" customFormat="1" ht="11.25">
      <c r="A103" s="33"/>
      <c r="B103" s="34"/>
      <c r="C103" s="35"/>
      <c r="D103" s="181" t="s">
        <v>123</v>
      </c>
      <c r="E103" s="35"/>
      <c r="F103" s="182" t="s">
        <v>153</v>
      </c>
      <c r="G103" s="35"/>
      <c r="H103" s="35"/>
      <c r="I103" s="183"/>
      <c r="J103" s="35"/>
      <c r="K103" s="35"/>
      <c r="L103" s="38"/>
      <c r="M103" s="184"/>
      <c r="N103" s="185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123</v>
      </c>
      <c r="AU103" s="16" t="s">
        <v>81</v>
      </c>
    </row>
    <row r="104" spans="1:65" s="2" customFormat="1" ht="16.5" customHeight="1">
      <c r="A104" s="33"/>
      <c r="B104" s="34"/>
      <c r="C104" s="186" t="s">
        <v>154</v>
      </c>
      <c r="D104" s="186" t="s">
        <v>125</v>
      </c>
      <c r="E104" s="187" t="s">
        <v>155</v>
      </c>
      <c r="F104" s="188" t="s">
        <v>156</v>
      </c>
      <c r="G104" s="189" t="s">
        <v>119</v>
      </c>
      <c r="H104" s="190">
        <v>275</v>
      </c>
      <c r="I104" s="191"/>
      <c r="J104" s="192">
        <f>ROUND(I104*H104,2)</f>
        <v>0</v>
      </c>
      <c r="K104" s="188" t="s">
        <v>120</v>
      </c>
      <c r="L104" s="193"/>
      <c r="M104" s="194" t="s">
        <v>19</v>
      </c>
      <c r="N104" s="195" t="s">
        <v>42</v>
      </c>
      <c r="O104" s="63"/>
      <c r="P104" s="177">
        <f>O104*H104</f>
        <v>0</v>
      </c>
      <c r="Q104" s="177">
        <v>0.0009</v>
      </c>
      <c r="R104" s="177">
        <f>Q104*H104</f>
        <v>0.2475</v>
      </c>
      <c r="S104" s="177">
        <v>0</v>
      </c>
      <c r="T104" s="178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9" t="s">
        <v>128</v>
      </c>
      <c r="AT104" s="179" t="s">
        <v>125</v>
      </c>
      <c r="AU104" s="179" t="s">
        <v>81</v>
      </c>
      <c r="AY104" s="16" t="s">
        <v>113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6" t="s">
        <v>79</v>
      </c>
      <c r="BK104" s="180">
        <f>ROUND(I104*H104,2)</f>
        <v>0</v>
      </c>
      <c r="BL104" s="16" t="s">
        <v>121</v>
      </c>
      <c r="BM104" s="179" t="s">
        <v>157</v>
      </c>
    </row>
    <row r="105" spans="2:51" s="13" customFormat="1" ht="11.25">
      <c r="B105" s="196"/>
      <c r="C105" s="197"/>
      <c r="D105" s="198" t="s">
        <v>140</v>
      </c>
      <c r="E105" s="197"/>
      <c r="F105" s="200" t="s">
        <v>158</v>
      </c>
      <c r="G105" s="197"/>
      <c r="H105" s="201">
        <v>275</v>
      </c>
      <c r="I105" s="202"/>
      <c r="J105" s="197"/>
      <c r="K105" s="197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140</v>
      </c>
      <c r="AU105" s="207" t="s">
        <v>81</v>
      </c>
      <c r="AV105" s="13" t="s">
        <v>81</v>
      </c>
      <c r="AW105" s="13" t="s">
        <v>4</v>
      </c>
      <c r="AX105" s="13" t="s">
        <v>79</v>
      </c>
      <c r="AY105" s="207" t="s">
        <v>113</v>
      </c>
    </row>
    <row r="106" spans="1:65" s="2" customFormat="1" ht="24.2" customHeight="1">
      <c r="A106" s="33"/>
      <c r="B106" s="34"/>
      <c r="C106" s="168" t="s">
        <v>159</v>
      </c>
      <c r="D106" s="168" t="s">
        <v>116</v>
      </c>
      <c r="E106" s="169" t="s">
        <v>160</v>
      </c>
      <c r="F106" s="170" t="s">
        <v>161</v>
      </c>
      <c r="G106" s="171" t="s">
        <v>119</v>
      </c>
      <c r="H106" s="172">
        <v>160</v>
      </c>
      <c r="I106" s="173"/>
      <c r="J106" s="174">
        <f>ROUND(I106*H106,2)</f>
        <v>0</v>
      </c>
      <c r="K106" s="170" t="s">
        <v>120</v>
      </c>
      <c r="L106" s="38"/>
      <c r="M106" s="175" t="s">
        <v>19</v>
      </c>
      <c r="N106" s="176" t="s">
        <v>42</v>
      </c>
      <c r="O106" s="63"/>
      <c r="P106" s="177">
        <f>O106*H106</f>
        <v>0</v>
      </c>
      <c r="Q106" s="177">
        <v>0</v>
      </c>
      <c r="R106" s="177">
        <f>Q106*H106</f>
        <v>0</v>
      </c>
      <c r="S106" s="177">
        <v>0.0015</v>
      </c>
      <c r="T106" s="178">
        <f>S106*H106</f>
        <v>0.24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9" t="s">
        <v>121</v>
      </c>
      <c r="AT106" s="179" t="s">
        <v>116</v>
      </c>
      <c r="AU106" s="179" t="s">
        <v>81</v>
      </c>
      <c r="AY106" s="16" t="s">
        <v>113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6" t="s">
        <v>79</v>
      </c>
      <c r="BK106" s="180">
        <f>ROUND(I106*H106,2)</f>
        <v>0</v>
      </c>
      <c r="BL106" s="16" t="s">
        <v>121</v>
      </c>
      <c r="BM106" s="179" t="s">
        <v>162</v>
      </c>
    </row>
    <row r="107" spans="1:47" s="2" customFormat="1" ht="11.25">
      <c r="A107" s="33"/>
      <c r="B107" s="34"/>
      <c r="C107" s="35"/>
      <c r="D107" s="181" t="s">
        <v>123</v>
      </c>
      <c r="E107" s="35"/>
      <c r="F107" s="182" t="s">
        <v>163</v>
      </c>
      <c r="G107" s="35"/>
      <c r="H107" s="35"/>
      <c r="I107" s="183"/>
      <c r="J107" s="35"/>
      <c r="K107" s="35"/>
      <c r="L107" s="38"/>
      <c r="M107" s="184"/>
      <c r="N107" s="185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123</v>
      </c>
      <c r="AU107" s="16" t="s">
        <v>81</v>
      </c>
    </row>
    <row r="108" spans="1:47" s="2" customFormat="1" ht="19.5">
      <c r="A108" s="33"/>
      <c r="B108" s="34"/>
      <c r="C108" s="35"/>
      <c r="D108" s="198" t="s">
        <v>146</v>
      </c>
      <c r="E108" s="35"/>
      <c r="F108" s="208" t="s">
        <v>164</v>
      </c>
      <c r="G108" s="35"/>
      <c r="H108" s="35"/>
      <c r="I108" s="183"/>
      <c r="J108" s="35"/>
      <c r="K108" s="35"/>
      <c r="L108" s="38"/>
      <c r="M108" s="184"/>
      <c r="N108" s="185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146</v>
      </c>
      <c r="AU108" s="16" t="s">
        <v>81</v>
      </c>
    </row>
    <row r="109" spans="1:65" s="2" customFormat="1" ht="21.75" customHeight="1">
      <c r="A109" s="33"/>
      <c r="B109" s="34"/>
      <c r="C109" s="168" t="s">
        <v>165</v>
      </c>
      <c r="D109" s="168" t="s">
        <v>116</v>
      </c>
      <c r="E109" s="169" t="s">
        <v>166</v>
      </c>
      <c r="F109" s="170" t="s">
        <v>167</v>
      </c>
      <c r="G109" s="171" t="s">
        <v>168</v>
      </c>
      <c r="H109" s="172">
        <v>12</v>
      </c>
      <c r="I109" s="173"/>
      <c r="J109" s="174">
        <f>ROUND(I109*H109,2)</f>
        <v>0</v>
      </c>
      <c r="K109" s="170" t="s">
        <v>120</v>
      </c>
      <c r="L109" s="38"/>
      <c r="M109" s="175" t="s">
        <v>19</v>
      </c>
      <c r="N109" s="176" t="s">
        <v>42</v>
      </c>
      <c r="O109" s="63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9" t="s">
        <v>121</v>
      </c>
      <c r="AT109" s="179" t="s">
        <v>116</v>
      </c>
      <c r="AU109" s="179" t="s">
        <v>81</v>
      </c>
      <c r="AY109" s="16" t="s">
        <v>113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6" t="s">
        <v>79</v>
      </c>
      <c r="BK109" s="180">
        <f>ROUND(I109*H109,2)</f>
        <v>0</v>
      </c>
      <c r="BL109" s="16" t="s">
        <v>121</v>
      </c>
      <c r="BM109" s="179" t="s">
        <v>169</v>
      </c>
    </row>
    <row r="110" spans="1:47" s="2" customFormat="1" ht="11.25">
      <c r="A110" s="33"/>
      <c r="B110" s="34"/>
      <c r="C110" s="35"/>
      <c r="D110" s="181" t="s">
        <v>123</v>
      </c>
      <c r="E110" s="35"/>
      <c r="F110" s="182" t="s">
        <v>170</v>
      </c>
      <c r="G110" s="35"/>
      <c r="H110" s="35"/>
      <c r="I110" s="183"/>
      <c r="J110" s="35"/>
      <c r="K110" s="35"/>
      <c r="L110" s="38"/>
      <c r="M110" s="184"/>
      <c r="N110" s="185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123</v>
      </c>
      <c r="AU110" s="16" t="s">
        <v>81</v>
      </c>
    </row>
    <row r="111" spans="1:65" s="2" customFormat="1" ht="16.5" customHeight="1">
      <c r="A111" s="33"/>
      <c r="B111" s="34"/>
      <c r="C111" s="186" t="s">
        <v>171</v>
      </c>
      <c r="D111" s="186" t="s">
        <v>125</v>
      </c>
      <c r="E111" s="187" t="s">
        <v>172</v>
      </c>
      <c r="F111" s="188" t="s">
        <v>173</v>
      </c>
      <c r="G111" s="189" t="s">
        <v>168</v>
      </c>
      <c r="H111" s="190">
        <v>12</v>
      </c>
      <c r="I111" s="191"/>
      <c r="J111" s="192">
        <f>ROUND(I111*H111,2)</f>
        <v>0</v>
      </c>
      <c r="K111" s="188" t="s">
        <v>174</v>
      </c>
      <c r="L111" s="193"/>
      <c r="M111" s="194" t="s">
        <v>19</v>
      </c>
      <c r="N111" s="195" t="s">
        <v>42</v>
      </c>
      <c r="O111" s="63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9" t="s">
        <v>128</v>
      </c>
      <c r="AT111" s="179" t="s">
        <v>125</v>
      </c>
      <c r="AU111" s="179" t="s">
        <v>81</v>
      </c>
      <c r="AY111" s="16" t="s">
        <v>113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6" t="s">
        <v>79</v>
      </c>
      <c r="BK111" s="180">
        <f>ROUND(I111*H111,2)</f>
        <v>0</v>
      </c>
      <c r="BL111" s="16" t="s">
        <v>121</v>
      </c>
      <c r="BM111" s="179" t="s">
        <v>175</v>
      </c>
    </row>
    <row r="112" spans="1:65" s="2" customFormat="1" ht="16.5" customHeight="1">
      <c r="A112" s="33"/>
      <c r="B112" s="34"/>
      <c r="C112" s="168" t="s">
        <v>176</v>
      </c>
      <c r="D112" s="168" t="s">
        <v>116</v>
      </c>
      <c r="E112" s="169" t="s">
        <v>177</v>
      </c>
      <c r="F112" s="170" t="s">
        <v>178</v>
      </c>
      <c r="G112" s="171" t="s">
        <v>168</v>
      </c>
      <c r="H112" s="172">
        <v>1</v>
      </c>
      <c r="I112" s="173"/>
      <c r="J112" s="174">
        <f>ROUND(I112*H112,2)</f>
        <v>0</v>
      </c>
      <c r="K112" s="170" t="s">
        <v>120</v>
      </c>
      <c r="L112" s="38"/>
      <c r="M112" s="175" t="s">
        <v>19</v>
      </c>
      <c r="N112" s="176" t="s">
        <v>42</v>
      </c>
      <c r="O112" s="63"/>
      <c r="P112" s="177">
        <f>O112*H112</f>
        <v>0</v>
      </c>
      <c r="Q112" s="177">
        <v>0</v>
      </c>
      <c r="R112" s="177">
        <f>Q112*H112</f>
        <v>0</v>
      </c>
      <c r="S112" s="177">
        <v>0.011</v>
      </c>
      <c r="T112" s="178">
        <f>S112*H112</f>
        <v>0.011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9" t="s">
        <v>121</v>
      </c>
      <c r="AT112" s="179" t="s">
        <v>116</v>
      </c>
      <c r="AU112" s="179" t="s">
        <v>81</v>
      </c>
      <c r="AY112" s="16" t="s">
        <v>113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6" t="s">
        <v>79</v>
      </c>
      <c r="BK112" s="180">
        <f>ROUND(I112*H112,2)</f>
        <v>0</v>
      </c>
      <c r="BL112" s="16" t="s">
        <v>121</v>
      </c>
      <c r="BM112" s="179" t="s">
        <v>179</v>
      </c>
    </row>
    <row r="113" spans="1:47" s="2" customFormat="1" ht="11.25">
      <c r="A113" s="33"/>
      <c r="B113" s="34"/>
      <c r="C113" s="35"/>
      <c r="D113" s="181" t="s">
        <v>123</v>
      </c>
      <c r="E113" s="35"/>
      <c r="F113" s="182" t="s">
        <v>180</v>
      </c>
      <c r="G113" s="35"/>
      <c r="H113" s="35"/>
      <c r="I113" s="183"/>
      <c r="J113" s="35"/>
      <c r="K113" s="35"/>
      <c r="L113" s="38"/>
      <c r="M113" s="184"/>
      <c r="N113" s="185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123</v>
      </c>
      <c r="AU113" s="16" t="s">
        <v>81</v>
      </c>
    </row>
    <row r="114" spans="1:47" s="2" customFormat="1" ht="19.5">
      <c r="A114" s="33"/>
      <c r="B114" s="34"/>
      <c r="C114" s="35"/>
      <c r="D114" s="198" t="s">
        <v>146</v>
      </c>
      <c r="E114" s="35"/>
      <c r="F114" s="208" t="s">
        <v>164</v>
      </c>
      <c r="G114" s="35"/>
      <c r="H114" s="35"/>
      <c r="I114" s="183"/>
      <c r="J114" s="35"/>
      <c r="K114" s="35"/>
      <c r="L114" s="38"/>
      <c r="M114" s="184"/>
      <c r="N114" s="185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146</v>
      </c>
      <c r="AU114" s="16" t="s">
        <v>81</v>
      </c>
    </row>
    <row r="115" spans="1:65" s="2" customFormat="1" ht="24.2" customHeight="1">
      <c r="A115" s="33"/>
      <c r="B115" s="34"/>
      <c r="C115" s="168" t="s">
        <v>181</v>
      </c>
      <c r="D115" s="168" t="s">
        <v>116</v>
      </c>
      <c r="E115" s="169" t="s">
        <v>182</v>
      </c>
      <c r="F115" s="170" t="s">
        <v>183</v>
      </c>
      <c r="G115" s="171" t="s">
        <v>168</v>
      </c>
      <c r="H115" s="172">
        <v>1</v>
      </c>
      <c r="I115" s="173"/>
      <c r="J115" s="174">
        <f>ROUND(I115*H115,2)</f>
        <v>0</v>
      </c>
      <c r="K115" s="170" t="s">
        <v>120</v>
      </c>
      <c r="L115" s="38"/>
      <c r="M115" s="175" t="s">
        <v>19</v>
      </c>
      <c r="N115" s="176" t="s">
        <v>42</v>
      </c>
      <c r="O115" s="63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9" t="s">
        <v>121</v>
      </c>
      <c r="AT115" s="179" t="s">
        <v>116</v>
      </c>
      <c r="AU115" s="179" t="s">
        <v>81</v>
      </c>
      <c r="AY115" s="16" t="s">
        <v>113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6" t="s">
        <v>79</v>
      </c>
      <c r="BK115" s="180">
        <f>ROUND(I115*H115,2)</f>
        <v>0</v>
      </c>
      <c r="BL115" s="16" t="s">
        <v>121</v>
      </c>
      <c r="BM115" s="179" t="s">
        <v>184</v>
      </c>
    </row>
    <row r="116" spans="1:47" s="2" customFormat="1" ht="11.25">
      <c r="A116" s="33"/>
      <c r="B116" s="34"/>
      <c r="C116" s="35"/>
      <c r="D116" s="181" t="s">
        <v>123</v>
      </c>
      <c r="E116" s="35"/>
      <c r="F116" s="182" t="s">
        <v>185</v>
      </c>
      <c r="G116" s="35"/>
      <c r="H116" s="35"/>
      <c r="I116" s="183"/>
      <c r="J116" s="35"/>
      <c r="K116" s="35"/>
      <c r="L116" s="38"/>
      <c r="M116" s="184"/>
      <c r="N116" s="185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123</v>
      </c>
      <c r="AU116" s="16" t="s">
        <v>81</v>
      </c>
    </row>
    <row r="117" spans="1:47" s="2" customFormat="1" ht="19.5">
      <c r="A117" s="33"/>
      <c r="B117" s="34"/>
      <c r="C117" s="35"/>
      <c r="D117" s="198" t="s">
        <v>146</v>
      </c>
      <c r="E117" s="35"/>
      <c r="F117" s="208" t="s">
        <v>186</v>
      </c>
      <c r="G117" s="35"/>
      <c r="H117" s="35"/>
      <c r="I117" s="183"/>
      <c r="J117" s="35"/>
      <c r="K117" s="35"/>
      <c r="L117" s="38"/>
      <c r="M117" s="184"/>
      <c r="N117" s="185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146</v>
      </c>
      <c r="AU117" s="16" t="s">
        <v>81</v>
      </c>
    </row>
    <row r="118" spans="1:65" s="2" customFormat="1" ht="16.5" customHeight="1">
      <c r="A118" s="33"/>
      <c r="B118" s="34"/>
      <c r="C118" s="186" t="s">
        <v>187</v>
      </c>
      <c r="D118" s="186" t="s">
        <v>125</v>
      </c>
      <c r="E118" s="187" t="s">
        <v>188</v>
      </c>
      <c r="F118" s="188" t="s">
        <v>189</v>
      </c>
      <c r="G118" s="189" t="s">
        <v>168</v>
      </c>
      <c r="H118" s="190">
        <v>1</v>
      </c>
      <c r="I118" s="191"/>
      <c r="J118" s="192">
        <f>ROUND(I118*H118,2)</f>
        <v>0</v>
      </c>
      <c r="K118" s="188" t="s">
        <v>174</v>
      </c>
      <c r="L118" s="193"/>
      <c r="M118" s="194" t="s">
        <v>19</v>
      </c>
      <c r="N118" s="195" t="s">
        <v>42</v>
      </c>
      <c r="O118" s="63"/>
      <c r="P118" s="177">
        <f>O118*H118</f>
        <v>0</v>
      </c>
      <c r="Q118" s="177">
        <v>0.002</v>
      </c>
      <c r="R118" s="177">
        <f>Q118*H118</f>
        <v>0.002</v>
      </c>
      <c r="S118" s="177">
        <v>0</v>
      </c>
      <c r="T118" s="178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9" t="s">
        <v>128</v>
      </c>
      <c r="AT118" s="179" t="s">
        <v>125</v>
      </c>
      <c r="AU118" s="179" t="s">
        <v>81</v>
      </c>
      <c r="AY118" s="16" t="s">
        <v>113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6" t="s">
        <v>79</v>
      </c>
      <c r="BK118" s="180">
        <f>ROUND(I118*H118,2)</f>
        <v>0</v>
      </c>
      <c r="BL118" s="16" t="s">
        <v>121</v>
      </c>
      <c r="BM118" s="179" t="s">
        <v>190</v>
      </c>
    </row>
    <row r="119" spans="1:47" s="2" customFormat="1" ht="29.25">
      <c r="A119" s="33"/>
      <c r="B119" s="34"/>
      <c r="C119" s="35"/>
      <c r="D119" s="198" t="s">
        <v>146</v>
      </c>
      <c r="E119" s="35"/>
      <c r="F119" s="208" t="s">
        <v>191</v>
      </c>
      <c r="G119" s="35"/>
      <c r="H119" s="35"/>
      <c r="I119" s="183"/>
      <c r="J119" s="35"/>
      <c r="K119" s="35"/>
      <c r="L119" s="38"/>
      <c r="M119" s="184"/>
      <c r="N119" s="185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146</v>
      </c>
      <c r="AU119" s="16" t="s">
        <v>81</v>
      </c>
    </row>
    <row r="120" spans="1:65" s="2" customFormat="1" ht="21.75" customHeight="1">
      <c r="A120" s="33"/>
      <c r="B120" s="34"/>
      <c r="C120" s="186" t="s">
        <v>192</v>
      </c>
      <c r="D120" s="186" t="s">
        <v>125</v>
      </c>
      <c r="E120" s="187" t="s">
        <v>193</v>
      </c>
      <c r="F120" s="188" t="s">
        <v>194</v>
      </c>
      <c r="G120" s="189" t="s">
        <v>195</v>
      </c>
      <c r="H120" s="190">
        <v>0.091</v>
      </c>
      <c r="I120" s="191"/>
      <c r="J120" s="192">
        <f>ROUND(I120*H120,2)</f>
        <v>0</v>
      </c>
      <c r="K120" s="188" t="s">
        <v>174</v>
      </c>
      <c r="L120" s="193"/>
      <c r="M120" s="194" t="s">
        <v>19</v>
      </c>
      <c r="N120" s="195" t="s">
        <v>42</v>
      </c>
      <c r="O120" s="63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9" t="s">
        <v>128</v>
      </c>
      <c r="AT120" s="179" t="s">
        <v>125</v>
      </c>
      <c r="AU120" s="179" t="s">
        <v>81</v>
      </c>
      <c r="AY120" s="16" t="s">
        <v>113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6" t="s">
        <v>79</v>
      </c>
      <c r="BK120" s="180">
        <f>ROUND(I120*H120,2)</f>
        <v>0</v>
      </c>
      <c r="BL120" s="16" t="s">
        <v>121</v>
      </c>
      <c r="BM120" s="179" t="s">
        <v>196</v>
      </c>
    </row>
    <row r="121" spans="1:65" s="2" customFormat="1" ht="24.2" customHeight="1">
      <c r="A121" s="33"/>
      <c r="B121" s="34"/>
      <c r="C121" s="186" t="s">
        <v>8</v>
      </c>
      <c r="D121" s="186" t="s">
        <v>125</v>
      </c>
      <c r="E121" s="187" t="s">
        <v>197</v>
      </c>
      <c r="F121" s="188" t="s">
        <v>198</v>
      </c>
      <c r="G121" s="189" t="s">
        <v>195</v>
      </c>
      <c r="H121" s="190">
        <v>0.091</v>
      </c>
      <c r="I121" s="191"/>
      <c r="J121" s="192">
        <f>ROUND(I121*H121,2)</f>
        <v>0</v>
      </c>
      <c r="K121" s="188" t="s">
        <v>174</v>
      </c>
      <c r="L121" s="193"/>
      <c r="M121" s="194" t="s">
        <v>19</v>
      </c>
      <c r="N121" s="195" t="s">
        <v>42</v>
      </c>
      <c r="O121" s="63"/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9" t="s">
        <v>128</v>
      </c>
      <c r="AT121" s="179" t="s">
        <v>125</v>
      </c>
      <c r="AU121" s="179" t="s">
        <v>81</v>
      </c>
      <c r="AY121" s="16" t="s">
        <v>113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6" t="s">
        <v>79</v>
      </c>
      <c r="BK121" s="180">
        <f>ROUND(I121*H121,2)</f>
        <v>0</v>
      </c>
      <c r="BL121" s="16" t="s">
        <v>121</v>
      </c>
      <c r="BM121" s="179" t="s">
        <v>199</v>
      </c>
    </row>
    <row r="122" spans="1:65" s="2" customFormat="1" ht="24.2" customHeight="1">
      <c r="A122" s="33"/>
      <c r="B122" s="34"/>
      <c r="C122" s="168" t="s">
        <v>121</v>
      </c>
      <c r="D122" s="168" t="s">
        <v>116</v>
      </c>
      <c r="E122" s="169" t="s">
        <v>200</v>
      </c>
      <c r="F122" s="170" t="s">
        <v>201</v>
      </c>
      <c r="G122" s="171" t="s">
        <v>168</v>
      </c>
      <c r="H122" s="172">
        <v>9</v>
      </c>
      <c r="I122" s="173"/>
      <c r="J122" s="174">
        <f>ROUND(I122*H122,2)</f>
        <v>0</v>
      </c>
      <c r="K122" s="170" t="s">
        <v>120</v>
      </c>
      <c r="L122" s="38"/>
      <c r="M122" s="175" t="s">
        <v>19</v>
      </c>
      <c r="N122" s="176" t="s">
        <v>42</v>
      </c>
      <c r="O122" s="63"/>
      <c r="P122" s="177">
        <f>O122*H122</f>
        <v>0</v>
      </c>
      <c r="Q122" s="177">
        <v>0</v>
      </c>
      <c r="R122" s="177">
        <f>Q122*H122</f>
        <v>0</v>
      </c>
      <c r="S122" s="177">
        <v>0.0075</v>
      </c>
      <c r="T122" s="178">
        <f>S122*H122</f>
        <v>0.0675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9" t="s">
        <v>121</v>
      </c>
      <c r="AT122" s="179" t="s">
        <v>116</v>
      </c>
      <c r="AU122" s="179" t="s">
        <v>81</v>
      </c>
      <c r="AY122" s="16" t="s">
        <v>113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6" t="s">
        <v>79</v>
      </c>
      <c r="BK122" s="180">
        <f>ROUND(I122*H122,2)</f>
        <v>0</v>
      </c>
      <c r="BL122" s="16" t="s">
        <v>121</v>
      </c>
      <c r="BM122" s="179" t="s">
        <v>202</v>
      </c>
    </row>
    <row r="123" spans="1:47" s="2" customFormat="1" ht="11.25">
      <c r="A123" s="33"/>
      <c r="B123" s="34"/>
      <c r="C123" s="35"/>
      <c r="D123" s="181" t="s">
        <v>123</v>
      </c>
      <c r="E123" s="35"/>
      <c r="F123" s="182" t="s">
        <v>203</v>
      </c>
      <c r="G123" s="35"/>
      <c r="H123" s="35"/>
      <c r="I123" s="183"/>
      <c r="J123" s="35"/>
      <c r="K123" s="35"/>
      <c r="L123" s="38"/>
      <c r="M123" s="184"/>
      <c r="N123" s="185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123</v>
      </c>
      <c r="AU123" s="16" t="s">
        <v>81</v>
      </c>
    </row>
    <row r="124" spans="1:47" s="2" customFormat="1" ht="19.5">
      <c r="A124" s="33"/>
      <c r="B124" s="34"/>
      <c r="C124" s="35"/>
      <c r="D124" s="198" t="s">
        <v>146</v>
      </c>
      <c r="E124" s="35"/>
      <c r="F124" s="208" t="s">
        <v>164</v>
      </c>
      <c r="G124" s="35"/>
      <c r="H124" s="35"/>
      <c r="I124" s="183"/>
      <c r="J124" s="35"/>
      <c r="K124" s="35"/>
      <c r="L124" s="38"/>
      <c r="M124" s="184"/>
      <c r="N124" s="185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146</v>
      </c>
      <c r="AU124" s="16" t="s">
        <v>81</v>
      </c>
    </row>
    <row r="125" spans="1:65" s="2" customFormat="1" ht="16.5" customHeight="1">
      <c r="A125" s="33"/>
      <c r="B125" s="34"/>
      <c r="C125" s="168" t="s">
        <v>204</v>
      </c>
      <c r="D125" s="168" t="s">
        <v>116</v>
      </c>
      <c r="E125" s="169" t="s">
        <v>205</v>
      </c>
      <c r="F125" s="170" t="s">
        <v>206</v>
      </c>
      <c r="G125" s="171" t="s">
        <v>168</v>
      </c>
      <c r="H125" s="172">
        <v>13</v>
      </c>
      <c r="I125" s="173"/>
      <c r="J125" s="174">
        <f>ROUND(I125*H125,2)</f>
        <v>0</v>
      </c>
      <c r="K125" s="170" t="s">
        <v>120</v>
      </c>
      <c r="L125" s="38"/>
      <c r="M125" s="175" t="s">
        <v>19</v>
      </c>
      <c r="N125" s="176" t="s">
        <v>42</v>
      </c>
      <c r="O125" s="63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121</v>
      </c>
      <c r="AT125" s="179" t="s">
        <v>116</v>
      </c>
      <c r="AU125" s="179" t="s">
        <v>81</v>
      </c>
      <c r="AY125" s="16" t="s">
        <v>113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6" t="s">
        <v>79</v>
      </c>
      <c r="BK125" s="180">
        <f>ROUND(I125*H125,2)</f>
        <v>0</v>
      </c>
      <c r="BL125" s="16" t="s">
        <v>121</v>
      </c>
      <c r="BM125" s="179" t="s">
        <v>207</v>
      </c>
    </row>
    <row r="126" spans="1:47" s="2" customFormat="1" ht="11.25">
      <c r="A126" s="33"/>
      <c r="B126" s="34"/>
      <c r="C126" s="35"/>
      <c r="D126" s="181" t="s">
        <v>123</v>
      </c>
      <c r="E126" s="35"/>
      <c r="F126" s="182" t="s">
        <v>208</v>
      </c>
      <c r="G126" s="35"/>
      <c r="H126" s="35"/>
      <c r="I126" s="183"/>
      <c r="J126" s="35"/>
      <c r="K126" s="35"/>
      <c r="L126" s="38"/>
      <c r="M126" s="184"/>
      <c r="N126" s="185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123</v>
      </c>
      <c r="AU126" s="16" t="s">
        <v>81</v>
      </c>
    </row>
    <row r="127" spans="1:65" s="2" customFormat="1" ht="24.2" customHeight="1">
      <c r="A127" s="33"/>
      <c r="B127" s="34"/>
      <c r="C127" s="186" t="s">
        <v>209</v>
      </c>
      <c r="D127" s="186" t="s">
        <v>125</v>
      </c>
      <c r="E127" s="187" t="s">
        <v>210</v>
      </c>
      <c r="F127" s="188" t="s">
        <v>211</v>
      </c>
      <c r="G127" s="189" t="s">
        <v>168</v>
      </c>
      <c r="H127" s="190">
        <v>10</v>
      </c>
      <c r="I127" s="191"/>
      <c r="J127" s="192">
        <f>ROUND(I127*H127,2)</f>
        <v>0</v>
      </c>
      <c r="K127" s="188" t="s">
        <v>19</v>
      </c>
      <c r="L127" s="193"/>
      <c r="M127" s="194" t="s">
        <v>19</v>
      </c>
      <c r="N127" s="195" t="s">
        <v>42</v>
      </c>
      <c r="O127" s="63"/>
      <c r="P127" s="177">
        <f>O127*H127</f>
        <v>0</v>
      </c>
      <c r="Q127" s="177">
        <v>0.004</v>
      </c>
      <c r="R127" s="177">
        <f>Q127*H127</f>
        <v>0.04</v>
      </c>
      <c r="S127" s="177">
        <v>0</v>
      </c>
      <c r="T127" s="178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9" t="s">
        <v>128</v>
      </c>
      <c r="AT127" s="179" t="s">
        <v>125</v>
      </c>
      <c r="AU127" s="179" t="s">
        <v>81</v>
      </c>
      <c r="AY127" s="16" t="s">
        <v>113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6" t="s">
        <v>79</v>
      </c>
      <c r="BK127" s="180">
        <f>ROUND(I127*H127,2)</f>
        <v>0</v>
      </c>
      <c r="BL127" s="16" t="s">
        <v>121</v>
      </c>
      <c r="BM127" s="179" t="s">
        <v>212</v>
      </c>
    </row>
    <row r="128" spans="1:47" s="2" customFormat="1" ht="19.5">
      <c r="A128" s="33"/>
      <c r="B128" s="34"/>
      <c r="C128" s="35"/>
      <c r="D128" s="198" t="s">
        <v>146</v>
      </c>
      <c r="E128" s="35"/>
      <c r="F128" s="208" t="s">
        <v>213</v>
      </c>
      <c r="G128" s="35"/>
      <c r="H128" s="35"/>
      <c r="I128" s="183"/>
      <c r="J128" s="35"/>
      <c r="K128" s="35"/>
      <c r="L128" s="38"/>
      <c r="M128" s="184"/>
      <c r="N128" s="185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146</v>
      </c>
      <c r="AU128" s="16" t="s">
        <v>81</v>
      </c>
    </row>
    <row r="129" spans="1:65" s="2" customFormat="1" ht="24.2" customHeight="1">
      <c r="A129" s="33"/>
      <c r="B129" s="34"/>
      <c r="C129" s="186" t="s">
        <v>214</v>
      </c>
      <c r="D129" s="186" t="s">
        <v>125</v>
      </c>
      <c r="E129" s="187" t="s">
        <v>215</v>
      </c>
      <c r="F129" s="188" t="s">
        <v>216</v>
      </c>
      <c r="G129" s="189" t="s">
        <v>168</v>
      </c>
      <c r="H129" s="190">
        <v>2</v>
      </c>
      <c r="I129" s="191"/>
      <c r="J129" s="192">
        <f>ROUND(I129*H129,2)</f>
        <v>0</v>
      </c>
      <c r="K129" s="188" t="s">
        <v>19</v>
      </c>
      <c r="L129" s="193"/>
      <c r="M129" s="194" t="s">
        <v>19</v>
      </c>
      <c r="N129" s="195" t="s">
        <v>42</v>
      </c>
      <c r="O129" s="63"/>
      <c r="P129" s="177">
        <f>O129*H129</f>
        <v>0</v>
      </c>
      <c r="Q129" s="177">
        <v>0.004</v>
      </c>
      <c r="R129" s="177">
        <f>Q129*H129</f>
        <v>0.008</v>
      </c>
      <c r="S129" s="177">
        <v>0</v>
      </c>
      <c r="T129" s="17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9" t="s">
        <v>128</v>
      </c>
      <c r="AT129" s="179" t="s">
        <v>125</v>
      </c>
      <c r="AU129" s="179" t="s">
        <v>81</v>
      </c>
      <c r="AY129" s="16" t="s">
        <v>113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6" t="s">
        <v>79</v>
      </c>
      <c r="BK129" s="180">
        <f>ROUND(I129*H129,2)</f>
        <v>0</v>
      </c>
      <c r="BL129" s="16" t="s">
        <v>121</v>
      </c>
      <c r="BM129" s="179" t="s">
        <v>217</v>
      </c>
    </row>
    <row r="130" spans="1:47" s="2" customFormat="1" ht="19.5">
      <c r="A130" s="33"/>
      <c r="B130" s="34"/>
      <c r="C130" s="35"/>
      <c r="D130" s="198" t="s">
        <v>146</v>
      </c>
      <c r="E130" s="35"/>
      <c r="F130" s="208" t="s">
        <v>213</v>
      </c>
      <c r="G130" s="35"/>
      <c r="H130" s="35"/>
      <c r="I130" s="183"/>
      <c r="J130" s="35"/>
      <c r="K130" s="35"/>
      <c r="L130" s="38"/>
      <c r="M130" s="184"/>
      <c r="N130" s="185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146</v>
      </c>
      <c r="AU130" s="16" t="s">
        <v>81</v>
      </c>
    </row>
    <row r="131" spans="1:65" s="2" customFormat="1" ht="24.2" customHeight="1">
      <c r="A131" s="33"/>
      <c r="B131" s="34"/>
      <c r="C131" s="186" t="s">
        <v>218</v>
      </c>
      <c r="D131" s="186" t="s">
        <v>125</v>
      </c>
      <c r="E131" s="187" t="s">
        <v>219</v>
      </c>
      <c r="F131" s="188" t="s">
        <v>220</v>
      </c>
      <c r="G131" s="189" t="s">
        <v>168</v>
      </c>
      <c r="H131" s="190">
        <v>1</v>
      </c>
      <c r="I131" s="191"/>
      <c r="J131" s="192">
        <f>ROUND(I131*H131,2)</f>
        <v>0</v>
      </c>
      <c r="K131" s="188" t="s">
        <v>19</v>
      </c>
      <c r="L131" s="193"/>
      <c r="M131" s="194" t="s">
        <v>19</v>
      </c>
      <c r="N131" s="195" t="s">
        <v>42</v>
      </c>
      <c r="O131" s="63"/>
      <c r="P131" s="177">
        <f>O131*H131</f>
        <v>0</v>
      </c>
      <c r="Q131" s="177">
        <v>0.004</v>
      </c>
      <c r="R131" s="177">
        <f>Q131*H131</f>
        <v>0.004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128</v>
      </c>
      <c r="AT131" s="179" t="s">
        <v>125</v>
      </c>
      <c r="AU131" s="179" t="s">
        <v>81</v>
      </c>
      <c r="AY131" s="16" t="s">
        <v>113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6" t="s">
        <v>79</v>
      </c>
      <c r="BK131" s="180">
        <f>ROUND(I131*H131,2)</f>
        <v>0</v>
      </c>
      <c r="BL131" s="16" t="s">
        <v>121</v>
      </c>
      <c r="BM131" s="179" t="s">
        <v>221</v>
      </c>
    </row>
    <row r="132" spans="1:47" s="2" customFormat="1" ht="19.5">
      <c r="A132" s="33"/>
      <c r="B132" s="34"/>
      <c r="C132" s="35"/>
      <c r="D132" s="198" t="s">
        <v>146</v>
      </c>
      <c r="E132" s="35"/>
      <c r="F132" s="208" t="s">
        <v>213</v>
      </c>
      <c r="G132" s="35"/>
      <c r="H132" s="35"/>
      <c r="I132" s="183"/>
      <c r="J132" s="35"/>
      <c r="K132" s="35"/>
      <c r="L132" s="38"/>
      <c r="M132" s="184"/>
      <c r="N132" s="185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146</v>
      </c>
      <c r="AU132" s="16" t="s">
        <v>81</v>
      </c>
    </row>
    <row r="133" spans="1:65" s="2" customFormat="1" ht="21.75" customHeight="1">
      <c r="A133" s="33"/>
      <c r="B133" s="34"/>
      <c r="C133" s="168" t="s">
        <v>7</v>
      </c>
      <c r="D133" s="168" t="s">
        <v>116</v>
      </c>
      <c r="E133" s="169" t="s">
        <v>222</v>
      </c>
      <c r="F133" s="170" t="s">
        <v>223</v>
      </c>
      <c r="G133" s="171" t="s">
        <v>168</v>
      </c>
      <c r="H133" s="172">
        <v>7</v>
      </c>
      <c r="I133" s="173"/>
      <c r="J133" s="174">
        <f>ROUND(I133*H133,2)</f>
        <v>0</v>
      </c>
      <c r="K133" s="170" t="s">
        <v>120</v>
      </c>
      <c r="L133" s="38"/>
      <c r="M133" s="175" t="s">
        <v>19</v>
      </c>
      <c r="N133" s="176" t="s">
        <v>42</v>
      </c>
      <c r="O133" s="63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121</v>
      </c>
      <c r="AT133" s="179" t="s">
        <v>116</v>
      </c>
      <c r="AU133" s="179" t="s">
        <v>81</v>
      </c>
      <c r="AY133" s="16" t="s">
        <v>113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6" t="s">
        <v>79</v>
      </c>
      <c r="BK133" s="180">
        <f>ROUND(I133*H133,2)</f>
        <v>0</v>
      </c>
      <c r="BL133" s="16" t="s">
        <v>121</v>
      </c>
      <c r="BM133" s="179" t="s">
        <v>224</v>
      </c>
    </row>
    <row r="134" spans="1:47" s="2" customFormat="1" ht="11.25">
      <c r="A134" s="33"/>
      <c r="B134" s="34"/>
      <c r="C134" s="35"/>
      <c r="D134" s="181" t="s">
        <v>123</v>
      </c>
      <c r="E134" s="35"/>
      <c r="F134" s="182" t="s">
        <v>225</v>
      </c>
      <c r="G134" s="35"/>
      <c r="H134" s="35"/>
      <c r="I134" s="183"/>
      <c r="J134" s="35"/>
      <c r="K134" s="35"/>
      <c r="L134" s="38"/>
      <c r="M134" s="184"/>
      <c r="N134" s="185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123</v>
      </c>
      <c r="AU134" s="16" t="s">
        <v>81</v>
      </c>
    </row>
    <row r="135" spans="1:47" s="2" customFormat="1" ht="19.5">
      <c r="A135" s="33"/>
      <c r="B135" s="34"/>
      <c r="C135" s="35"/>
      <c r="D135" s="198" t="s">
        <v>146</v>
      </c>
      <c r="E135" s="35"/>
      <c r="F135" s="208" t="s">
        <v>226</v>
      </c>
      <c r="G135" s="35"/>
      <c r="H135" s="35"/>
      <c r="I135" s="183"/>
      <c r="J135" s="35"/>
      <c r="K135" s="35"/>
      <c r="L135" s="38"/>
      <c r="M135" s="184"/>
      <c r="N135" s="185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146</v>
      </c>
      <c r="AU135" s="16" t="s">
        <v>81</v>
      </c>
    </row>
    <row r="136" spans="2:51" s="13" customFormat="1" ht="11.25">
      <c r="B136" s="196"/>
      <c r="C136" s="197"/>
      <c r="D136" s="198" t="s">
        <v>140</v>
      </c>
      <c r="E136" s="199" t="s">
        <v>19</v>
      </c>
      <c r="F136" s="200" t="s">
        <v>227</v>
      </c>
      <c r="G136" s="197"/>
      <c r="H136" s="201">
        <v>7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140</v>
      </c>
      <c r="AU136" s="207" t="s">
        <v>81</v>
      </c>
      <c r="AV136" s="13" t="s">
        <v>81</v>
      </c>
      <c r="AW136" s="13" t="s">
        <v>33</v>
      </c>
      <c r="AX136" s="13" t="s">
        <v>79</v>
      </c>
      <c r="AY136" s="207" t="s">
        <v>113</v>
      </c>
    </row>
    <row r="137" spans="1:65" s="2" customFormat="1" ht="24.2" customHeight="1">
      <c r="A137" s="33"/>
      <c r="B137" s="34"/>
      <c r="C137" s="168" t="s">
        <v>228</v>
      </c>
      <c r="D137" s="168" t="s">
        <v>116</v>
      </c>
      <c r="E137" s="169" t="s">
        <v>229</v>
      </c>
      <c r="F137" s="170" t="s">
        <v>230</v>
      </c>
      <c r="G137" s="171" t="s">
        <v>119</v>
      </c>
      <c r="H137" s="172">
        <v>190</v>
      </c>
      <c r="I137" s="173"/>
      <c r="J137" s="174">
        <f>ROUND(I137*H137,2)</f>
        <v>0</v>
      </c>
      <c r="K137" s="170" t="s">
        <v>120</v>
      </c>
      <c r="L137" s="38"/>
      <c r="M137" s="175" t="s">
        <v>19</v>
      </c>
      <c r="N137" s="176" t="s">
        <v>42</v>
      </c>
      <c r="O137" s="63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121</v>
      </c>
      <c r="AT137" s="179" t="s">
        <v>116</v>
      </c>
      <c r="AU137" s="179" t="s">
        <v>81</v>
      </c>
      <c r="AY137" s="16" t="s">
        <v>113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6" t="s">
        <v>79</v>
      </c>
      <c r="BK137" s="180">
        <f>ROUND(I137*H137,2)</f>
        <v>0</v>
      </c>
      <c r="BL137" s="16" t="s">
        <v>121</v>
      </c>
      <c r="BM137" s="179" t="s">
        <v>231</v>
      </c>
    </row>
    <row r="138" spans="1:47" s="2" customFormat="1" ht="11.25">
      <c r="A138" s="33"/>
      <c r="B138" s="34"/>
      <c r="C138" s="35"/>
      <c r="D138" s="181" t="s">
        <v>123</v>
      </c>
      <c r="E138" s="35"/>
      <c r="F138" s="182" t="s">
        <v>232</v>
      </c>
      <c r="G138" s="35"/>
      <c r="H138" s="35"/>
      <c r="I138" s="183"/>
      <c r="J138" s="35"/>
      <c r="K138" s="35"/>
      <c r="L138" s="38"/>
      <c r="M138" s="184"/>
      <c r="N138" s="185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123</v>
      </c>
      <c r="AU138" s="16" t="s">
        <v>81</v>
      </c>
    </row>
    <row r="139" spans="1:65" s="2" customFormat="1" ht="16.5" customHeight="1">
      <c r="A139" s="33"/>
      <c r="B139" s="34"/>
      <c r="C139" s="186" t="s">
        <v>233</v>
      </c>
      <c r="D139" s="186" t="s">
        <v>125</v>
      </c>
      <c r="E139" s="187" t="s">
        <v>234</v>
      </c>
      <c r="F139" s="188" t="s">
        <v>235</v>
      </c>
      <c r="G139" s="189" t="s">
        <v>236</v>
      </c>
      <c r="H139" s="190">
        <v>123.913</v>
      </c>
      <c r="I139" s="191"/>
      <c r="J139" s="192">
        <f>ROUND(I139*H139,2)</f>
        <v>0</v>
      </c>
      <c r="K139" s="188" t="s">
        <v>120</v>
      </c>
      <c r="L139" s="193"/>
      <c r="M139" s="194" t="s">
        <v>19</v>
      </c>
      <c r="N139" s="195" t="s">
        <v>42</v>
      </c>
      <c r="O139" s="63"/>
      <c r="P139" s="177">
        <f>O139*H139</f>
        <v>0</v>
      </c>
      <c r="Q139" s="177">
        <v>0.001</v>
      </c>
      <c r="R139" s="177">
        <f>Q139*H139</f>
        <v>0.123913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128</v>
      </c>
      <c r="AT139" s="179" t="s">
        <v>125</v>
      </c>
      <c r="AU139" s="179" t="s">
        <v>81</v>
      </c>
      <c r="AY139" s="16" t="s">
        <v>113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6" t="s">
        <v>79</v>
      </c>
      <c r="BK139" s="180">
        <f>ROUND(I139*H139,2)</f>
        <v>0</v>
      </c>
      <c r="BL139" s="16" t="s">
        <v>121</v>
      </c>
      <c r="BM139" s="179" t="s">
        <v>237</v>
      </c>
    </row>
    <row r="140" spans="2:51" s="13" customFormat="1" ht="11.25">
      <c r="B140" s="196"/>
      <c r="C140" s="197"/>
      <c r="D140" s="198" t="s">
        <v>140</v>
      </c>
      <c r="E140" s="199" t="s">
        <v>19</v>
      </c>
      <c r="F140" s="200" t="s">
        <v>238</v>
      </c>
      <c r="G140" s="197"/>
      <c r="H140" s="201">
        <v>118.012</v>
      </c>
      <c r="I140" s="202"/>
      <c r="J140" s="197"/>
      <c r="K140" s="197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140</v>
      </c>
      <c r="AU140" s="207" t="s">
        <v>81</v>
      </c>
      <c r="AV140" s="13" t="s">
        <v>81</v>
      </c>
      <c r="AW140" s="13" t="s">
        <v>33</v>
      </c>
      <c r="AX140" s="13" t="s">
        <v>79</v>
      </c>
      <c r="AY140" s="207" t="s">
        <v>113</v>
      </c>
    </row>
    <row r="141" spans="2:51" s="13" customFormat="1" ht="11.25">
      <c r="B141" s="196"/>
      <c r="C141" s="197"/>
      <c r="D141" s="198" t="s">
        <v>140</v>
      </c>
      <c r="E141" s="197"/>
      <c r="F141" s="200" t="s">
        <v>239</v>
      </c>
      <c r="G141" s="197"/>
      <c r="H141" s="201">
        <v>123.913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140</v>
      </c>
      <c r="AU141" s="207" t="s">
        <v>81</v>
      </c>
      <c r="AV141" s="13" t="s">
        <v>81</v>
      </c>
      <c r="AW141" s="13" t="s">
        <v>4</v>
      </c>
      <c r="AX141" s="13" t="s">
        <v>79</v>
      </c>
      <c r="AY141" s="207" t="s">
        <v>113</v>
      </c>
    </row>
    <row r="142" spans="1:65" s="2" customFormat="1" ht="16.5" customHeight="1">
      <c r="A142" s="33"/>
      <c r="B142" s="34"/>
      <c r="C142" s="168" t="s">
        <v>240</v>
      </c>
      <c r="D142" s="168" t="s">
        <v>116</v>
      </c>
      <c r="E142" s="169" t="s">
        <v>241</v>
      </c>
      <c r="F142" s="170" t="s">
        <v>242</v>
      </c>
      <c r="G142" s="171" t="s">
        <v>168</v>
      </c>
      <c r="H142" s="172">
        <v>18</v>
      </c>
      <c r="I142" s="173"/>
      <c r="J142" s="174">
        <f>ROUND(I142*H142,2)</f>
        <v>0</v>
      </c>
      <c r="K142" s="170" t="s">
        <v>120</v>
      </c>
      <c r="L142" s="38"/>
      <c r="M142" s="175" t="s">
        <v>19</v>
      </c>
      <c r="N142" s="176" t="s">
        <v>42</v>
      </c>
      <c r="O142" s="63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121</v>
      </c>
      <c r="AT142" s="179" t="s">
        <v>116</v>
      </c>
      <c r="AU142" s="179" t="s">
        <v>81</v>
      </c>
      <c r="AY142" s="16" t="s">
        <v>113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6" t="s">
        <v>79</v>
      </c>
      <c r="BK142" s="180">
        <f>ROUND(I142*H142,2)</f>
        <v>0</v>
      </c>
      <c r="BL142" s="16" t="s">
        <v>121</v>
      </c>
      <c r="BM142" s="179" t="s">
        <v>243</v>
      </c>
    </row>
    <row r="143" spans="1:47" s="2" customFormat="1" ht="11.25">
      <c r="A143" s="33"/>
      <c r="B143" s="34"/>
      <c r="C143" s="35"/>
      <c r="D143" s="181" t="s">
        <v>123</v>
      </c>
      <c r="E143" s="35"/>
      <c r="F143" s="182" t="s">
        <v>244</v>
      </c>
      <c r="G143" s="35"/>
      <c r="H143" s="35"/>
      <c r="I143" s="183"/>
      <c r="J143" s="35"/>
      <c r="K143" s="35"/>
      <c r="L143" s="38"/>
      <c r="M143" s="184"/>
      <c r="N143" s="185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123</v>
      </c>
      <c r="AU143" s="16" t="s">
        <v>81</v>
      </c>
    </row>
    <row r="144" spans="1:65" s="2" customFormat="1" ht="16.5" customHeight="1">
      <c r="A144" s="33"/>
      <c r="B144" s="34"/>
      <c r="C144" s="186" t="s">
        <v>245</v>
      </c>
      <c r="D144" s="186" t="s">
        <v>125</v>
      </c>
      <c r="E144" s="187" t="s">
        <v>246</v>
      </c>
      <c r="F144" s="188" t="s">
        <v>247</v>
      </c>
      <c r="G144" s="189" t="s">
        <v>168</v>
      </c>
      <c r="H144" s="190">
        <v>10</v>
      </c>
      <c r="I144" s="191"/>
      <c r="J144" s="192">
        <f>ROUND(I144*H144,2)</f>
        <v>0</v>
      </c>
      <c r="K144" s="188" t="s">
        <v>120</v>
      </c>
      <c r="L144" s="193"/>
      <c r="M144" s="194" t="s">
        <v>19</v>
      </c>
      <c r="N144" s="195" t="s">
        <v>42</v>
      </c>
      <c r="O144" s="63"/>
      <c r="P144" s="177">
        <f>O144*H144</f>
        <v>0</v>
      </c>
      <c r="Q144" s="177">
        <v>0.00014</v>
      </c>
      <c r="R144" s="177">
        <f>Q144*H144</f>
        <v>0.0013999999999999998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128</v>
      </c>
      <c r="AT144" s="179" t="s">
        <v>125</v>
      </c>
      <c r="AU144" s="179" t="s">
        <v>81</v>
      </c>
      <c r="AY144" s="16" t="s">
        <v>113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6" t="s">
        <v>79</v>
      </c>
      <c r="BK144" s="180">
        <f>ROUND(I144*H144,2)</f>
        <v>0</v>
      </c>
      <c r="BL144" s="16" t="s">
        <v>121</v>
      </c>
      <c r="BM144" s="179" t="s">
        <v>248</v>
      </c>
    </row>
    <row r="145" spans="1:65" s="2" customFormat="1" ht="16.5" customHeight="1">
      <c r="A145" s="33"/>
      <c r="B145" s="34"/>
      <c r="C145" s="186" t="s">
        <v>249</v>
      </c>
      <c r="D145" s="186" t="s">
        <v>125</v>
      </c>
      <c r="E145" s="187" t="s">
        <v>250</v>
      </c>
      <c r="F145" s="188" t="s">
        <v>251</v>
      </c>
      <c r="G145" s="189" t="s">
        <v>168</v>
      </c>
      <c r="H145" s="190">
        <v>8</v>
      </c>
      <c r="I145" s="191"/>
      <c r="J145" s="192">
        <f>ROUND(I145*H145,2)</f>
        <v>0</v>
      </c>
      <c r="K145" s="188" t="s">
        <v>120</v>
      </c>
      <c r="L145" s="193"/>
      <c r="M145" s="194" t="s">
        <v>19</v>
      </c>
      <c r="N145" s="195" t="s">
        <v>42</v>
      </c>
      <c r="O145" s="63"/>
      <c r="P145" s="177">
        <f>O145*H145</f>
        <v>0</v>
      </c>
      <c r="Q145" s="177">
        <v>0.00014</v>
      </c>
      <c r="R145" s="177">
        <f>Q145*H145</f>
        <v>0.00112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128</v>
      </c>
      <c r="AT145" s="179" t="s">
        <v>125</v>
      </c>
      <c r="AU145" s="179" t="s">
        <v>81</v>
      </c>
      <c r="AY145" s="16" t="s">
        <v>113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6" t="s">
        <v>79</v>
      </c>
      <c r="BK145" s="180">
        <f>ROUND(I145*H145,2)</f>
        <v>0</v>
      </c>
      <c r="BL145" s="16" t="s">
        <v>121</v>
      </c>
      <c r="BM145" s="179" t="s">
        <v>252</v>
      </c>
    </row>
    <row r="146" spans="1:65" s="2" customFormat="1" ht="24.2" customHeight="1">
      <c r="A146" s="33"/>
      <c r="B146" s="34"/>
      <c r="C146" s="168" t="s">
        <v>253</v>
      </c>
      <c r="D146" s="168" t="s">
        <v>116</v>
      </c>
      <c r="E146" s="169" t="s">
        <v>254</v>
      </c>
      <c r="F146" s="170" t="s">
        <v>255</v>
      </c>
      <c r="G146" s="171" t="s">
        <v>168</v>
      </c>
      <c r="H146" s="172">
        <v>1</v>
      </c>
      <c r="I146" s="173"/>
      <c r="J146" s="174">
        <f>ROUND(I146*H146,2)</f>
        <v>0</v>
      </c>
      <c r="K146" s="170" t="s">
        <v>120</v>
      </c>
      <c r="L146" s="38"/>
      <c r="M146" s="175" t="s">
        <v>19</v>
      </c>
      <c r="N146" s="176" t="s">
        <v>42</v>
      </c>
      <c r="O146" s="63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121</v>
      </c>
      <c r="AT146" s="179" t="s">
        <v>116</v>
      </c>
      <c r="AU146" s="179" t="s">
        <v>81</v>
      </c>
      <c r="AY146" s="16" t="s">
        <v>113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6" t="s">
        <v>79</v>
      </c>
      <c r="BK146" s="180">
        <f>ROUND(I146*H146,2)</f>
        <v>0</v>
      </c>
      <c r="BL146" s="16" t="s">
        <v>121</v>
      </c>
      <c r="BM146" s="179" t="s">
        <v>256</v>
      </c>
    </row>
    <row r="147" spans="1:47" s="2" customFormat="1" ht="11.25">
      <c r="A147" s="33"/>
      <c r="B147" s="34"/>
      <c r="C147" s="35"/>
      <c r="D147" s="181" t="s">
        <v>123</v>
      </c>
      <c r="E147" s="35"/>
      <c r="F147" s="182" t="s">
        <v>257</v>
      </c>
      <c r="G147" s="35"/>
      <c r="H147" s="35"/>
      <c r="I147" s="183"/>
      <c r="J147" s="35"/>
      <c r="K147" s="35"/>
      <c r="L147" s="38"/>
      <c r="M147" s="184"/>
      <c r="N147" s="185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123</v>
      </c>
      <c r="AU147" s="16" t="s">
        <v>81</v>
      </c>
    </row>
    <row r="148" spans="1:65" s="2" customFormat="1" ht="24.2" customHeight="1">
      <c r="A148" s="33"/>
      <c r="B148" s="34"/>
      <c r="C148" s="168" t="s">
        <v>258</v>
      </c>
      <c r="D148" s="168" t="s">
        <v>116</v>
      </c>
      <c r="E148" s="169" t="s">
        <v>259</v>
      </c>
      <c r="F148" s="170" t="s">
        <v>260</v>
      </c>
      <c r="G148" s="171" t="s">
        <v>261</v>
      </c>
      <c r="H148" s="172">
        <v>0.44</v>
      </c>
      <c r="I148" s="173"/>
      <c r="J148" s="174">
        <f>ROUND(I148*H148,2)</f>
        <v>0</v>
      </c>
      <c r="K148" s="170" t="s">
        <v>120</v>
      </c>
      <c r="L148" s="38"/>
      <c r="M148" s="175" t="s">
        <v>19</v>
      </c>
      <c r="N148" s="176" t="s">
        <v>42</v>
      </c>
      <c r="O148" s="63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121</v>
      </c>
      <c r="AT148" s="179" t="s">
        <v>116</v>
      </c>
      <c r="AU148" s="179" t="s">
        <v>81</v>
      </c>
      <c r="AY148" s="16" t="s">
        <v>113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6" t="s">
        <v>79</v>
      </c>
      <c r="BK148" s="180">
        <f>ROUND(I148*H148,2)</f>
        <v>0</v>
      </c>
      <c r="BL148" s="16" t="s">
        <v>121</v>
      </c>
      <c r="BM148" s="179" t="s">
        <v>262</v>
      </c>
    </row>
    <row r="149" spans="1:47" s="2" customFormat="1" ht="11.25">
      <c r="A149" s="33"/>
      <c r="B149" s="34"/>
      <c r="C149" s="35"/>
      <c r="D149" s="181" t="s">
        <v>123</v>
      </c>
      <c r="E149" s="35"/>
      <c r="F149" s="182" t="s">
        <v>263</v>
      </c>
      <c r="G149" s="35"/>
      <c r="H149" s="35"/>
      <c r="I149" s="183"/>
      <c r="J149" s="35"/>
      <c r="K149" s="35"/>
      <c r="L149" s="38"/>
      <c r="M149" s="184"/>
      <c r="N149" s="185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123</v>
      </c>
      <c r="AU149" s="16" t="s">
        <v>81</v>
      </c>
    </row>
    <row r="150" spans="1:65" s="2" customFormat="1" ht="24.2" customHeight="1">
      <c r="A150" s="33"/>
      <c r="B150" s="34"/>
      <c r="C150" s="168" t="s">
        <v>264</v>
      </c>
      <c r="D150" s="168" t="s">
        <v>116</v>
      </c>
      <c r="E150" s="169" t="s">
        <v>265</v>
      </c>
      <c r="F150" s="170" t="s">
        <v>266</v>
      </c>
      <c r="G150" s="171" t="s">
        <v>261</v>
      </c>
      <c r="H150" s="172">
        <v>0.44</v>
      </c>
      <c r="I150" s="173"/>
      <c r="J150" s="174">
        <f>ROUND(I150*H150,2)</f>
        <v>0</v>
      </c>
      <c r="K150" s="170" t="s">
        <v>120</v>
      </c>
      <c r="L150" s="38"/>
      <c r="M150" s="175" t="s">
        <v>19</v>
      </c>
      <c r="N150" s="176" t="s">
        <v>42</v>
      </c>
      <c r="O150" s="63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121</v>
      </c>
      <c r="AT150" s="179" t="s">
        <v>116</v>
      </c>
      <c r="AU150" s="179" t="s">
        <v>81</v>
      </c>
      <c r="AY150" s="16" t="s">
        <v>113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6" t="s">
        <v>79</v>
      </c>
      <c r="BK150" s="180">
        <f>ROUND(I150*H150,2)</f>
        <v>0</v>
      </c>
      <c r="BL150" s="16" t="s">
        <v>121</v>
      </c>
      <c r="BM150" s="179" t="s">
        <v>267</v>
      </c>
    </row>
    <row r="151" spans="1:47" s="2" customFormat="1" ht="11.25">
      <c r="A151" s="33"/>
      <c r="B151" s="34"/>
      <c r="C151" s="35"/>
      <c r="D151" s="181" t="s">
        <v>123</v>
      </c>
      <c r="E151" s="35"/>
      <c r="F151" s="182" t="s">
        <v>268</v>
      </c>
      <c r="G151" s="35"/>
      <c r="H151" s="35"/>
      <c r="I151" s="183"/>
      <c r="J151" s="35"/>
      <c r="K151" s="35"/>
      <c r="L151" s="38"/>
      <c r="M151" s="184"/>
      <c r="N151" s="185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123</v>
      </c>
      <c r="AU151" s="16" t="s">
        <v>81</v>
      </c>
    </row>
    <row r="152" spans="2:63" s="12" customFormat="1" ht="25.9" customHeight="1">
      <c r="B152" s="152"/>
      <c r="C152" s="153"/>
      <c r="D152" s="154" t="s">
        <v>70</v>
      </c>
      <c r="E152" s="155" t="s">
        <v>125</v>
      </c>
      <c r="F152" s="155" t="s">
        <v>269</v>
      </c>
      <c r="G152" s="153"/>
      <c r="H152" s="153"/>
      <c r="I152" s="156"/>
      <c r="J152" s="157">
        <f>BK152</f>
        <v>0</v>
      </c>
      <c r="K152" s="153"/>
      <c r="L152" s="158"/>
      <c r="M152" s="159"/>
      <c r="N152" s="160"/>
      <c r="O152" s="160"/>
      <c r="P152" s="161">
        <f>P153+P181</f>
        <v>0</v>
      </c>
      <c r="Q152" s="160"/>
      <c r="R152" s="161">
        <f>R153+R181</f>
        <v>0.8660454</v>
      </c>
      <c r="S152" s="160"/>
      <c r="T152" s="162">
        <f>T153+T181</f>
        <v>0</v>
      </c>
      <c r="AR152" s="163" t="s">
        <v>130</v>
      </c>
      <c r="AT152" s="164" t="s">
        <v>70</v>
      </c>
      <c r="AU152" s="164" t="s">
        <v>71</v>
      </c>
      <c r="AY152" s="163" t="s">
        <v>113</v>
      </c>
      <c r="BK152" s="165">
        <f>BK153+BK181</f>
        <v>0</v>
      </c>
    </row>
    <row r="153" spans="2:63" s="12" customFormat="1" ht="22.9" customHeight="1">
      <c r="B153" s="152"/>
      <c r="C153" s="153"/>
      <c r="D153" s="154" t="s">
        <v>70</v>
      </c>
      <c r="E153" s="166" t="s">
        <v>270</v>
      </c>
      <c r="F153" s="166" t="s">
        <v>271</v>
      </c>
      <c r="G153" s="153"/>
      <c r="H153" s="153"/>
      <c r="I153" s="156"/>
      <c r="J153" s="167">
        <f>BK153</f>
        <v>0</v>
      </c>
      <c r="K153" s="153"/>
      <c r="L153" s="158"/>
      <c r="M153" s="159"/>
      <c r="N153" s="160"/>
      <c r="O153" s="160"/>
      <c r="P153" s="161">
        <f>SUM(P154:P180)</f>
        <v>0</v>
      </c>
      <c r="Q153" s="160"/>
      <c r="R153" s="161">
        <f>SUM(R154:R180)</f>
        <v>0.47459000000000007</v>
      </c>
      <c r="S153" s="160"/>
      <c r="T153" s="162">
        <f>SUM(T154:T180)</f>
        <v>0</v>
      </c>
      <c r="AR153" s="163" t="s">
        <v>130</v>
      </c>
      <c r="AT153" s="164" t="s">
        <v>70</v>
      </c>
      <c r="AU153" s="164" t="s">
        <v>79</v>
      </c>
      <c r="AY153" s="163" t="s">
        <v>113</v>
      </c>
      <c r="BK153" s="165">
        <f>SUM(BK154:BK180)</f>
        <v>0</v>
      </c>
    </row>
    <row r="154" spans="1:65" s="2" customFormat="1" ht="16.5" customHeight="1">
      <c r="A154" s="33"/>
      <c r="B154" s="34"/>
      <c r="C154" s="168" t="s">
        <v>272</v>
      </c>
      <c r="D154" s="168" t="s">
        <v>116</v>
      </c>
      <c r="E154" s="169" t="s">
        <v>273</v>
      </c>
      <c r="F154" s="170" t="s">
        <v>274</v>
      </c>
      <c r="G154" s="171" t="s">
        <v>168</v>
      </c>
      <c r="H154" s="172">
        <v>5</v>
      </c>
      <c r="I154" s="173"/>
      <c r="J154" s="174">
        <f>ROUND(I154*H154,2)</f>
        <v>0</v>
      </c>
      <c r="K154" s="170" t="s">
        <v>120</v>
      </c>
      <c r="L154" s="38"/>
      <c r="M154" s="175" t="s">
        <v>19</v>
      </c>
      <c r="N154" s="176" t="s">
        <v>42</v>
      </c>
      <c r="O154" s="63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275</v>
      </c>
      <c r="AT154" s="179" t="s">
        <v>116</v>
      </c>
      <c r="AU154" s="179" t="s">
        <v>81</v>
      </c>
      <c r="AY154" s="16" t="s">
        <v>113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6" t="s">
        <v>79</v>
      </c>
      <c r="BK154" s="180">
        <f>ROUND(I154*H154,2)</f>
        <v>0</v>
      </c>
      <c r="BL154" s="16" t="s">
        <v>275</v>
      </c>
      <c r="BM154" s="179" t="s">
        <v>276</v>
      </c>
    </row>
    <row r="155" spans="1:47" s="2" customFormat="1" ht="11.25">
      <c r="A155" s="33"/>
      <c r="B155" s="34"/>
      <c r="C155" s="35"/>
      <c r="D155" s="181" t="s">
        <v>123</v>
      </c>
      <c r="E155" s="35"/>
      <c r="F155" s="182" t="s">
        <v>277</v>
      </c>
      <c r="G155" s="35"/>
      <c r="H155" s="35"/>
      <c r="I155" s="183"/>
      <c r="J155" s="35"/>
      <c r="K155" s="35"/>
      <c r="L155" s="38"/>
      <c r="M155" s="184"/>
      <c r="N155" s="185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123</v>
      </c>
      <c r="AU155" s="16" t="s">
        <v>81</v>
      </c>
    </row>
    <row r="156" spans="1:65" s="2" customFormat="1" ht="16.5" customHeight="1">
      <c r="A156" s="33"/>
      <c r="B156" s="34"/>
      <c r="C156" s="186" t="s">
        <v>278</v>
      </c>
      <c r="D156" s="186" t="s">
        <v>125</v>
      </c>
      <c r="E156" s="187" t="s">
        <v>279</v>
      </c>
      <c r="F156" s="188" t="s">
        <v>280</v>
      </c>
      <c r="G156" s="189" t="s">
        <v>168</v>
      </c>
      <c r="H156" s="190">
        <v>5</v>
      </c>
      <c r="I156" s="191"/>
      <c r="J156" s="192">
        <f>ROUND(I156*H156,2)</f>
        <v>0</v>
      </c>
      <c r="K156" s="188" t="s">
        <v>120</v>
      </c>
      <c r="L156" s="193"/>
      <c r="M156" s="194" t="s">
        <v>19</v>
      </c>
      <c r="N156" s="195" t="s">
        <v>42</v>
      </c>
      <c r="O156" s="63"/>
      <c r="P156" s="177">
        <f>O156*H156</f>
        <v>0</v>
      </c>
      <c r="Q156" s="177">
        <v>0.062</v>
      </c>
      <c r="R156" s="177">
        <f>Q156*H156</f>
        <v>0.31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281</v>
      </c>
      <c r="AT156" s="179" t="s">
        <v>125</v>
      </c>
      <c r="AU156" s="179" t="s">
        <v>81</v>
      </c>
      <c r="AY156" s="16" t="s">
        <v>113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6" t="s">
        <v>79</v>
      </c>
      <c r="BK156" s="180">
        <f>ROUND(I156*H156,2)</f>
        <v>0</v>
      </c>
      <c r="BL156" s="16" t="s">
        <v>275</v>
      </c>
      <c r="BM156" s="179" t="s">
        <v>282</v>
      </c>
    </row>
    <row r="157" spans="1:65" s="2" customFormat="1" ht="16.5" customHeight="1">
      <c r="A157" s="33"/>
      <c r="B157" s="34"/>
      <c r="C157" s="186" t="s">
        <v>128</v>
      </c>
      <c r="D157" s="186" t="s">
        <v>125</v>
      </c>
      <c r="E157" s="187" t="s">
        <v>283</v>
      </c>
      <c r="F157" s="188" t="s">
        <v>284</v>
      </c>
      <c r="G157" s="189" t="s">
        <v>261</v>
      </c>
      <c r="H157" s="190">
        <v>0.095</v>
      </c>
      <c r="I157" s="191"/>
      <c r="J157" s="192">
        <f>ROUND(I157*H157,2)</f>
        <v>0</v>
      </c>
      <c r="K157" s="188" t="s">
        <v>120</v>
      </c>
      <c r="L157" s="193"/>
      <c r="M157" s="194" t="s">
        <v>19</v>
      </c>
      <c r="N157" s="195" t="s">
        <v>42</v>
      </c>
      <c r="O157" s="63"/>
      <c r="P157" s="177">
        <f>O157*H157</f>
        <v>0</v>
      </c>
      <c r="Q157" s="177">
        <v>1</v>
      </c>
      <c r="R157" s="177">
        <f>Q157*H157</f>
        <v>0.095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281</v>
      </c>
      <c r="AT157" s="179" t="s">
        <v>125</v>
      </c>
      <c r="AU157" s="179" t="s">
        <v>81</v>
      </c>
      <c r="AY157" s="16" t="s">
        <v>113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6" t="s">
        <v>79</v>
      </c>
      <c r="BK157" s="180">
        <f>ROUND(I157*H157,2)</f>
        <v>0</v>
      </c>
      <c r="BL157" s="16" t="s">
        <v>275</v>
      </c>
      <c r="BM157" s="179" t="s">
        <v>285</v>
      </c>
    </row>
    <row r="158" spans="2:51" s="13" customFormat="1" ht="11.25">
      <c r="B158" s="196"/>
      <c r="C158" s="197"/>
      <c r="D158" s="198" t="s">
        <v>140</v>
      </c>
      <c r="E158" s="199" t="s">
        <v>19</v>
      </c>
      <c r="F158" s="200" t="s">
        <v>286</v>
      </c>
      <c r="G158" s="197"/>
      <c r="H158" s="201">
        <v>0.095</v>
      </c>
      <c r="I158" s="202"/>
      <c r="J158" s="197"/>
      <c r="K158" s="197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140</v>
      </c>
      <c r="AU158" s="207" t="s">
        <v>81</v>
      </c>
      <c r="AV158" s="13" t="s">
        <v>81</v>
      </c>
      <c r="AW158" s="13" t="s">
        <v>33</v>
      </c>
      <c r="AX158" s="13" t="s">
        <v>79</v>
      </c>
      <c r="AY158" s="207" t="s">
        <v>113</v>
      </c>
    </row>
    <row r="159" spans="1:65" s="2" customFormat="1" ht="16.5" customHeight="1">
      <c r="A159" s="33"/>
      <c r="B159" s="34"/>
      <c r="C159" s="186" t="s">
        <v>287</v>
      </c>
      <c r="D159" s="186" t="s">
        <v>125</v>
      </c>
      <c r="E159" s="187" t="s">
        <v>288</v>
      </c>
      <c r="F159" s="188" t="s">
        <v>289</v>
      </c>
      <c r="G159" s="189" t="s">
        <v>168</v>
      </c>
      <c r="H159" s="190">
        <v>5</v>
      </c>
      <c r="I159" s="191"/>
      <c r="J159" s="192">
        <f>ROUND(I159*H159,2)</f>
        <v>0</v>
      </c>
      <c r="K159" s="188" t="s">
        <v>174</v>
      </c>
      <c r="L159" s="193"/>
      <c r="M159" s="194" t="s">
        <v>19</v>
      </c>
      <c r="N159" s="195" t="s">
        <v>42</v>
      </c>
      <c r="O159" s="63"/>
      <c r="P159" s="177">
        <f>O159*H159</f>
        <v>0</v>
      </c>
      <c r="Q159" s="177">
        <v>0.001</v>
      </c>
      <c r="R159" s="177">
        <f>Q159*H159</f>
        <v>0.005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281</v>
      </c>
      <c r="AT159" s="179" t="s">
        <v>125</v>
      </c>
      <c r="AU159" s="179" t="s">
        <v>81</v>
      </c>
      <c r="AY159" s="16" t="s">
        <v>113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6" t="s">
        <v>79</v>
      </c>
      <c r="BK159" s="180">
        <f>ROUND(I159*H159,2)</f>
        <v>0</v>
      </c>
      <c r="BL159" s="16" t="s">
        <v>275</v>
      </c>
      <c r="BM159" s="179" t="s">
        <v>290</v>
      </c>
    </row>
    <row r="160" spans="1:65" s="2" customFormat="1" ht="24.2" customHeight="1">
      <c r="A160" s="33"/>
      <c r="B160" s="34"/>
      <c r="C160" s="168" t="s">
        <v>291</v>
      </c>
      <c r="D160" s="168" t="s">
        <v>116</v>
      </c>
      <c r="E160" s="169" t="s">
        <v>292</v>
      </c>
      <c r="F160" s="170" t="s">
        <v>293</v>
      </c>
      <c r="G160" s="171" t="s">
        <v>168</v>
      </c>
      <c r="H160" s="172">
        <v>2</v>
      </c>
      <c r="I160" s="173"/>
      <c r="J160" s="174">
        <f>ROUND(I160*H160,2)</f>
        <v>0</v>
      </c>
      <c r="K160" s="170" t="s">
        <v>120</v>
      </c>
      <c r="L160" s="38"/>
      <c r="M160" s="175" t="s">
        <v>19</v>
      </c>
      <c r="N160" s="176" t="s">
        <v>42</v>
      </c>
      <c r="O160" s="63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275</v>
      </c>
      <c r="AT160" s="179" t="s">
        <v>116</v>
      </c>
      <c r="AU160" s="179" t="s">
        <v>81</v>
      </c>
      <c r="AY160" s="16" t="s">
        <v>113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6" t="s">
        <v>79</v>
      </c>
      <c r="BK160" s="180">
        <f>ROUND(I160*H160,2)</f>
        <v>0</v>
      </c>
      <c r="BL160" s="16" t="s">
        <v>275</v>
      </c>
      <c r="BM160" s="179" t="s">
        <v>294</v>
      </c>
    </row>
    <row r="161" spans="1:47" s="2" customFormat="1" ht="11.25">
      <c r="A161" s="33"/>
      <c r="B161" s="34"/>
      <c r="C161" s="35"/>
      <c r="D161" s="181" t="s">
        <v>123</v>
      </c>
      <c r="E161" s="35"/>
      <c r="F161" s="182" t="s">
        <v>295</v>
      </c>
      <c r="G161" s="35"/>
      <c r="H161" s="35"/>
      <c r="I161" s="183"/>
      <c r="J161" s="35"/>
      <c r="K161" s="35"/>
      <c r="L161" s="38"/>
      <c r="M161" s="184"/>
      <c r="N161" s="185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123</v>
      </c>
      <c r="AU161" s="16" t="s">
        <v>81</v>
      </c>
    </row>
    <row r="162" spans="1:65" s="2" customFormat="1" ht="16.5" customHeight="1">
      <c r="A162" s="33"/>
      <c r="B162" s="34"/>
      <c r="C162" s="186" t="s">
        <v>296</v>
      </c>
      <c r="D162" s="186" t="s">
        <v>125</v>
      </c>
      <c r="E162" s="187" t="s">
        <v>297</v>
      </c>
      <c r="F162" s="188" t="s">
        <v>298</v>
      </c>
      <c r="G162" s="189" t="s">
        <v>168</v>
      </c>
      <c r="H162" s="190">
        <v>2</v>
      </c>
      <c r="I162" s="191"/>
      <c r="J162" s="192">
        <f>ROUND(I162*H162,2)</f>
        <v>0</v>
      </c>
      <c r="K162" s="188" t="s">
        <v>174</v>
      </c>
      <c r="L162" s="193"/>
      <c r="M162" s="194" t="s">
        <v>19</v>
      </c>
      <c r="N162" s="195" t="s">
        <v>42</v>
      </c>
      <c r="O162" s="63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299</v>
      </c>
      <c r="AT162" s="179" t="s">
        <v>125</v>
      </c>
      <c r="AU162" s="179" t="s">
        <v>81</v>
      </c>
      <c r="AY162" s="16" t="s">
        <v>113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6" t="s">
        <v>79</v>
      </c>
      <c r="BK162" s="180">
        <f>ROUND(I162*H162,2)</f>
        <v>0</v>
      </c>
      <c r="BL162" s="16" t="s">
        <v>299</v>
      </c>
      <c r="BM162" s="179" t="s">
        <v>300</v>
      </c>
    </row>
    <row r="163" spans="1:65" s="2" customFormat="1" ht="16.5" customHeight="1">
      <c r="A163" s="33"/>
      <c r="B163" s="34"/>
      <c r="C163" s="168" t="s">
        <v>301</v>
      </c>
      <c r="D163" s="168" t="s">
        <v>116</v>
      </c>
      <c r="E163" s="169" t="s">
        <v>302</v>
      </c>
      <c r="F163" s="170" t="s">
        <v>303</v>
      </c>
      <c r="G163" s="171" t="s">
        <v>168</v>
      </c>
      <c r="H163" s="172">
        <v>5</v>
      </c>
      <c r="I163" s="173"/>
      <c r="J163" s="174">
        <f>ROUND(I163*H163,2)</f>
        <v>0</v>
      </c>
      <c r="K163" s="170" t="s">
        <v>120</v>
      </c>
      <c r="L163" s="38"/>
      <c r="M163" s="175" t="s">
        <v>19</v>
      </c>
      <c r="N163" s="176" t="s">
        <v>42</v>
      </c>
      <c r="O163" s="63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275</v>
      </c>
      <c r="AT163" s="179" t="s">
        <v>116</v>
      </c>
      <c r="AU163" s="179" t="s">
        <v>81</v>
      </c>
      <c r="AY163" s="16" t="s">
        <v>113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6" t="s">
        <v>79</v>
      </c>
      <c r="BK163" s="180">
        <f>ROUND(I163*H163,2)</f>
        <v>0</v>
      </c>
      <c r="BL163" s="16" t="s">
        <v>275</v>
      </c>
      <c r="BM163" s="179" t="s">
        <v>304</v>
      </c>
    </row>
    <row r="164" spans="1:47" s="2" customFormat="1" ht="11.25">
      <c r="A164" s="33"/>
      <c r="B164" s="34"/>
      <c r="C164" s="35"/>
      <c r="D164" s="181" t="s">
        <v>123</v>
      </c>
      <c r="E164" s="35"/>
      <c r="F164" s="182" t="s">
        <v>305</v>
      </c>
      <c r="G164" s="35"/>
      <c r="H164" s="35"/>
      <c r="I164" s="183"/>
      <c r="J164" s="35"/>
      <c r="K164" s="35"/>
      <c r="L164" s="38"/>
      <c r="M164" s="184"/>
      <c r="N164" s="185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123</v>
      </c>
      <c r="AU164" s="16" t="s">
        <v>81</v>
      </c>
    </row>
    <row r="165" spans="1:65" s="2" customFormat="1" ht="24.2" customHeight="1">
      <c r="A165" s="33"/>
      <c r="B165" s="34"/>
      <c r="C165" s="186" t="s">
        <v>306</v>
      </c>
      <c r="D165" s="186" t="s">
        <v>125</v>
      </c>
      <c r="E165" s="187" t="s">
        <v>307</v>
      </c>
      <c r="F165" s="188" t="s">
        <v>308</v>
      </c>
      <c r="G165" s="189" t="s">
        <v>168</v>
      </c>
      <c r="H165" s="190">
        <v>4</v>
      </c>
      <c r="I165" s="191"/>
      <c r="J165" s="192">
        <f>ROUND(I165*H165,2)</f>
        <v>0</v>
      </c>
      <c r="K165" s="188" t="s">
        <v>174</v>
      </c>
      <c r="L165" s="193"/>
      <c r="M165" s="194" t="s">
        <v>19</v>
      </c>
      <c r="N165" s="195" t="s">
        <v>42</v>
      </c>
      <c r="O165" s="63"/>
      <c r="P165" s="177">
        <f>O165*H165</f>
        <v>0</v>
      </c>
      <c r="Q165" s="177">
        <v>0.0075</v>
      </c>
      <c r="R165" s="177">
        <f>Q165*H165</f>
        <v>0.03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299</v>
      </c>
      <c r="AT165" s="179" t="s">
        <v>125</v>
      </c>
      <c r="AU165" s="179" t="s">
        <v>81</v>
      </c>
      <c r="AY165" s="16" t="s">
        <v>113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6" t="s">
        <v>79</v>
      </c>
      <c r="BK165" s="180">
        <f>ROUND(I165*H165,2)</f>
        <v>0</v>
      </c>
      <c r="BL165" s="16" t="s">
        <v>299</v>
      </c>
      <c r="BM165" s="179" t="s">
        <v>309</v>
      </c>
    </row>
    <row r="166" spans="1:65" s="2" customFormat="1" ht="24.2" customHeight="1">
      <c r="A166" s="33"/>
      <c r="B166" s="34"/>
      <c r="C166" s="186" t="s">
        <v>310</v>
      </c>
      <c r="D166" s="186" t="s">
        <v>125</v>
      </c>
      <c r="E166" s="187" t="s">
        <v>311</v>
      </c>
      <c r="F166" s="188" t="s">
        <v>312</v>
      </c>
      <c r="G166" s="189" t="s">
        <v>168</v>
      </c>
      <c r="H166" s="190">
        <v>1</v>
      </c>
      <c r="I166" s="191"/>
      <c r="J166" s="192">
        <f>ROUND(I166*H166,2)</f>
        <v>0</v>
      </c>
      <c r="K166" s="188" t="s">
        <v>174</v>
      </c>
      <c r="L166" s="193"/>
      <c r="M166" s="194" t="s">
        <v>19</v>
      </c>
      <c r="N166" s="195" t="s">
        <v>42</v>
      </c>
      <c r="O166" s="63"/>
      <c r="P166" s="177">
        <f>O166*H166</f>
        <v>0</v>
      </c>
      <c r="Q166" s="177">
        <v>0.0176</v>
      </c>
      <c r="R166" s="177">
        <f>Q166*H166</f>
        <v>0.0176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299</v>
      </c>
      <c r="AT166" s="179" t="s">
        <v>125</v>
      </c>
      <c r="AU166" s="179" t="s">
        <v>81</v>
      </c>
      <c r="AY166" s="16" t="s">
        <v>113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6" t="s">
        <v>79</v>
      </c>
      <c r="BK166" s="180">
        <f>ROUND(I166*H166,2)</f>
        <v>0</v>
      </c>
      <c r="BL166" s="16" t="s">
        <v>299</v>
      </c>
      <c r="BM166" s="179" t="s">
        <v>313</v>
      </c>
    </row>
    <row r="167" spans="1:65" s="2" customFormat="1" ht="16.5" customHeight="1">
      <c r="A167" s="33"/>
      <c r="B167" s="34"/>
      <c r="C167" s="168" t="s">
        <v>314</v>
      </c>
      <c r="D167" s="168" t="s">
        <v>116</v>
      </c>
      <c r="E167" s="169" t="s">
        <v>315</v>
      </c>
      <c r="F167" s="170" t="s">
        <v>316</v>
      </c>
      <c r="G167" s="171" t="s">
        <v>168</v>
      </c>
      <c r="H167" s="172">
        <v>1</v>
      </c>
      <c r="I167" s="173"/>
      <c r="J167" s="174">
        <f>ROUND(I167*H167,2)</f>
        <v>0</v>
      </c>
      <c r="K167" s="170" t="s">
        <v>120</v>
      </c>
      <c r="L167" s="38"/>
      <c r="M167" s="175" t="s">
        <v>19</v>
      </c>
      <c r="N167" s="176" t="s">
        <v>42</v>
      </c>
      <c r="O167" s="63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275</v>
      </c>
      <c r="AT167" s="179" t="s">
        <v>116</v>
      </c>
      <c r="AU167" s="179" t="s">
        <v>81</v>
      </c>
      <c r="AY167" s="16" t="s">
        <v>113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6" t="s">
        <v>79</v>
      </c>
      <c r="BK167" s="180">
        <f>ROUND(I167*H167,2)</f>
        <v>0</v>
      </c>
      <c r="BL167" s="16" t="s">
        <v>275</v>
      </c>
      <c r="BM167" s="179" t="s">
        <v>317</v>
      </c>
    </row>
    <row r="168" spans="1:47" s="2" customFormat="1" ht="11.25">
      <c r="A168" s="33"/>
      <c r="B168" s="34"/>
      <c r="C168" s="35"/>
      <c r="D168" s="181" t="s">
        <v>123</v>
      </c>
      <c r="E168" s="35"/>
      <c r="F168" s="182" t="s">
        <v>318</v>
      </c>
      <c r="G168" s="35"/>
      <c r="H168" s="35"/>
      <c r="I168" s="183"/>
      <c r="J168" s="35"/>
      <c r="K168" s="35"/>
      <c r="L168" s="38"/>
      <c r="M168" s="184"/>
      <c r="N168" s="185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123</v>
      </c>
      <c r="AU168" s="16" t="s">
        <v>81</v>
      </c>
    </row>
    <row r="169" spans="1:65" s="2" customFormat="1" ht="16.5" customHeight="1">
      <c r="A169" s="33"/>
      <c r="B169" s="34"/>
      <c r="C169" s="186" t="s">
        <v>319</v>
      </c>
      <c r="D169" s="186" t="s">
        <v>125</v>
      </c>
      <c r="E169" s="187" t="s">
        <v>320</v>
      </c>
      <c r="F169" s="188" t="s">
        <v>321</v>
      </c>
      <c r="G169" s="189" t="s">
        <v>168</v>
      </c>
      <c r="H169" s="190">
        <v>1</v>
      </c>
      <c r="I169" s="191"/>
      <c r="J169" s="192">
        <f>ROUND(I169*H169,2)</f>
        <v>0</v>
      </c>
      <c r="K169" s="188" t="s">
        <v>174</v>
      </c>
      <c r="L169" s="193"/>
      <c r="M169" s="194" t="s">
        <v>19</v>
      </c>
      <c r="N169" s="195" t="s">
        <v>42</v>
      </c>
      <c r="O169" s="63"/>
      <c r="P169" s="177">
        <f>O169*H169</f>
        <v>0</v>
      </c>
      <c r="Q169" s="177">
        <v>0.0141</v>
      </c>
      <c r="R169" s="177">
        <f>Q169*H169</f>
        <v>0.0141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299</v>
      </c>
      <c r="AT169" s="179" t="s">
        <v>125</v>
      </c>
      <c r="AU169" s="179" t="s">
        <v>81</v>
      </c>
      <c r="AY169" s="16" t="s">
        <v>113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6" t="s">
        <v>79</v>
      </c>
      <c r="BK169" s="180">
        <f>ROUND(I169*H169,2)</f>
        <v>0</v>
      </c>
      <c r="BL169" s="16" t="s">
        <v>299</v>
      </c>
      <c r="BM169" s="179" t="s">
        <v>322</v>
      </c>
    </row>
    <row r="170" spans="1:65" s="2" customFormat="1" ht="16.5" customHeight="1">
      <c r="A170" s="33"/>
      <c r="B170" s="34"/>
      <c r="C170" s="168" t="s">
        <v>323</v>
      </c>
      <c r="D170" s="168" t="s">
        <v>116</v>
      </c>
      <c r="E170" s="169" t="s">
        <v>324</v>
      </c>
      <c r="F170" s="170" t="s">
        <v>325</v>
      </c>
      <c r="G170" s="171" t="s">
        <v>168</v>
      </c>
      <c r="H170" s="172">
        <v>5</v>
      </c>
      <c r="I170" s="173"/>
      <c r="J170" s="174">
        <f>ROUND(I170*H170,2)</f>
        <v>0</v>
      </c>
      <c r="K170" s="170" t="s">
        <v>120</v>
      </c>
      <c r="L170" s="38"/>
      <c r="M170" s="175" t="s">
        <v>19</v>
      </c>
      <c r="N170" s="176" t="s">
        <v>42</v>
      </c>
      <c r="O170" s="63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275</v>
      </c>
      <c r="AT170" s="179" t="s">
        <v>116</v>
      </c>
      <c r="AU170" s="179" t="s">
        <v>81</v>
      </c>
      <c r="AY170" s="16" t="s">
        <v>113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6" t="s">
        <v>79</v>
      </c>
      <c r="BK170" s="180">
        <f>ROUND(I170*H170,2)</f>
        <v>0</v>
      </c>
      <c r="BL170" s="16" t="s">
        <v>275</v>
      </c>
      <c r="BM170" s="179" t="s">
        <v>326</v>
      </c>
    </row>
    <row r="171" spans="1:47" s="2" customFormat="1" ht="11.25">
      <c r="A171" s="33"/>
      <c r="B171" s="34"/>
      <c r="C171" s="35"/>
      <c r="D171" s="181" t="s">
        <v>123</v>
      </c>
      <c r="E171" s="35"/>
      <c r="F171" s="182" t="s">
        <v>327</v>
      </c>
      <c r="G171" s="35"/>
      <c r="H171" s="35"/>
      <c r="I171" s="183"/>
      <c r="J171" s="35"/>
      <c r="K171" s="35"/>
      <c r="L171" s="38"/>
      <c r="M171" s="184"/>
      <c r="N171" s="185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123</v>
      </c>
      <c r="AU171" s="16" t="s">
        <v>81</v>
      </c>
    </row>
    <row r="172" spans="1:65" s="2" customFormat="1" ht="16.5" customHeight="1">
      <c r="A172" s="33"/>
      <c r="B172" s="34"/>
      <c r="C172" s="186" t="s">
        <v>328</v>
      </c>
      <c r="D172" s="186" t="s">
        <v>125</v>
      </c>
      <c r="E172" s="187" t="s">
        <v>329</v>
      </c>
      <c r="F172" s="188" t="s">
        <v>330</v>
      </c>
      <c r="G172" s="189" t="s">
        <v>168</v>
      </c>
      <c r="H172" s="190">
        <v>4</v>
      </c>
      <c r="I172" s="191"/>
      <c r="J172" s="192">
        <f>ROUND(I172*H172,2)</f>
        <v>0</v>
      </c>
      <c r="K172" s="188" t="s">
        <v>174</v>
      </c>
      <c r="L172" s="193"/>
      <c r="M172" s="194" t="s">
        <v>19</v>
      </c>
      <c r="N172" s="195" t="s">
        <v>42</v>
      </c>
      <c r="O172" s="63"/>
      <c r="P172" s="177">
        <f>O172*H172</f>
        <v>0</v>
      </c>
      <c r="Q172" s="177">
        <v>0.00042</v>
      </c>
      <c r="R172" s="177">
        <f>Q172*H172</f>
        <v>0.00168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281</v>
      </c>
      <c r="AT172" s="179" t="s">
        <v>125</v>
      </c>
      <c r="AU172" s="179" t="s">
        <v>81</v>
      </c>
      <c r="AY172" s="16" t="s">
        <v>113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6" t="s">
        <v>79</v>
      </c>
      <c r="BK172" s="180">
        <f>ROUND(I172*H172,2)</f>
        <v>0</v>
      </c>
      <c r="BL172" s="16" t="s">
        <v>275</v>
      </c>
      <c r="BM172" s="179" t="s">
        <v>331</v>
      </c>
    </row>
    <row r="173" spans="1:65" s="2" customFormat="1" ht="16.5" customHeight="1">
      <c r="A173" s="33"/>
      <c r="B173" s="34"/>
      <c r="C173" s="186" t="s">
        <v>332</v>
      </c>
      <c r="D173" s="186" t="s">
        <v>125</v>
      </c>
      <c r="E173" s="187" t="s">
        <v>333</v>
      </c>
      <c r="F173" s="188" t="s">
        <v>334</v>
      </c>
      <c r="G173" s="189" t="s">
        <v>168</v>
      </c>
      <c r="H173" s="190">
        <v>1</v>
      </c>
      <c r="I173" s="191"/>
      <c r="J173" s="192">
        <f>ROUND(I173*H173,2)</f>
        <v>0</v>
      </c>
      <c r="K173" s="188" t="s">
        <v>174</v>
      </c>
      <c r="L173" s="193"/>
      <c r="M173" s="194" t="s">
        <v>19</v>
      </c>
      <c r="N173" s="195" t="s">
        <v>42</v>
      </c>
      <c r="O173" s="63"/>
      <c r="P173" s="177">
        <f>O173*H173</f>
        <v>0</v>
      </c>
      <c r="Q173" s="177">
        <v>0.00083</v>
      </c>
      <c r="R173" s="177">
        <f>Q173*H173</f>
        <v>0.00083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281</v>
      </c>
      <c r="AT173" s="179" t="s">
        <v>125</v>
      </c>
      <c r="AU173" s="179" t="s">
        <v>81</v>
      </c>
      <c r="AY173" s="16" t="s">
        <v>113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6" t="s">
        <v>79</v>
      </c>
      <c r="BK173" s="180">
        <f>ROUND(I173*H173,2)</f>
        <v>0</v>
      </c>
      <c r="BL173" s="16" t="s">
        <v>275</v>
      </c>
      <c r="BM173" s="179" t="s">
        <v>335</v>
      </c>
    </row>
    <row r="174" spans="1:65" s="2" customFormat="1" ht="16.5" customHeight="1">
      <c r="A174" s="33"/>
      <c r="B174" s="34"/>
      <c r="C174" s="168" t="s">
        <v>336</v>
      </c>
      <c r="D174" s="168" t="s">
        <v>116</v>
      </c>
      <c r="E174" s="169" t="s">
        <v>337</v>
      </c>
      <c r="F174" s="170" t="s">
        <v>338</v>
      </c>
      <c r="G174" s="171" t="s">
        <v>168</v>
      </c>
      <c r="H174" s="172">
        <v>1</v>
      </c>
      <c r="I174" s="173"/>
      <c r="J174" s="174">
        <f>ROUND(I174*H174,2)</f>
        <v>0</v>
      </c>
      <c r="K174" s="170" t="s">
        <v>120</v>
      </c>
      <c r="L174" s="38"/>
      <c r="M174" s="175" t="s">
        <v>19</v>
      </c>
      <c r="N174" s="176" t="s">
        <v>42</v>
      </c>
      <c r="O174" s="63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275</v>
      </c>
      <c r="AT174" s="179" t="s">
        <v>116</v>
      </c>
      <c r="AU174" s="179" t="s">
        <v>81</v>
      </c>
      <c r="AY174" s="16" t="s">
        <v>113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6" t="s">
        <v>79</v>
      </c>
      <c r="BK174" s="180">
        <f>ROUND(I174*H174,2)</f>
        <v>0</v>
      </c>
      <c r="BL174" s="16" t="s">
        <v>275</v>
      </c>
      <c r="BM174" s="179" t="s">
        <v>339</v>
      </c>
    </row>
    <row r="175" spans="1:47" s="2" customFormat="1" ht="11.25">
      <c r="A175" s="33"/>
      <c r="B175" s="34"/>
      <c r="C175" s="35"/>
      <c r="D175" s="181" t="s">
        <v>123</v>
      </c>
      <c r="E175" s="35"/>
      <c r="F175" s="182" t="s">
        <v>340</v>
      </c>
      <c r="G175" s="35"/>
      <c r="H175" s="35"/>
      <c r="I175" s="183"/>
      <c r="J175" s="35"/>
      <c r="K175" s="35"/>
      <c r="L175" s="38"/>
      <c r="M175" s="184"/>
      <c r="N175" s="185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123</v>
      </c>
      <c r="AU175" s="16" t="s">
        <v>81</v>
      </c>
    </row>
    <row r="176" spans="1:65" s="2" customFormat="1" ht="16.5" customHeight="1">
      <c r="A176" s="33"/>
      <c r="B176" s="34"/>
      <c r="C176" s="186" t="s">
        <v>341</v>
      </c>
      <c r="D176" s="186" t="s">
        <v>125</v>
      </c>
      <c r="E176" s="187" t="s">
        <v>342</v>
      </c>
      <c r="F176" s="188" t="s">
        <v>343</v>
      </c>
      <c r="G176" s="189" t="s">
        <v>168</v>
      </c>
      <c r="H176" s="190">
        <v>1</v>
      </c>
      <c r="I176" s="191"/>
      <c r="J176" s="192">
        <f>ROUND(I176*H176,2)</f>
        <v>0</v>
      </c>
      <c r="K176" s="188" t="s">
        <v>174</v>
      </c>
      <c r="L176" s="193"/>
      <c r="M176" s="194" t="s">
        <v>19</v>
      </c>
      <c r="N176" s="195" t="s">
        <v>42</v>
      </c>
      <c r="O176" s="63"/>
      <c r="P176" s="177">
        <f>O176*H176</f>
        <v>0</v>
      </c>
      <c r="Q176" s="177">
        <v>0.00038</v>
      </c>
      <c r="R176" s="177">
        <f>Q176*H176</f>
        <v>0.00038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299</v>
      </c>
      <c r="AT176" s="179" t="s">
        <v>125</v>
      </c>
      <c r="AU176" s="179" t="s">
        <v>81</v>
      </c>
      <c r="AY176" s="16" t="s">
        <v>113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6" t="s">
        <v>79</v>
      </c>
      <c r="BK176" s="180">
        <f>ROUND(I176*H176,2)</f>
        <v>0</v>
      </c>
      <c r="BL176" s="16" t="s">
        <v>299</v>
      </c>
      <c r="BM176" s="179" t="s">
        <v>344</v>
      </c>
    </row>
    <row r="177" spans="1:65" s="2" customFormat="1" ht="16.5" customHeight="1">
      <c r="A177" s="33"/>
      <c r="B177" s="34"/>
      <c r="C177" s="168" t="s">
        <v>345</v>
      </c>
      <c r="D177" s="168" t="s">
        <v>116</v>
      </c>
      <c r="E177" s="169" t="s">
        <v>346</v>
      </c>
      <c r="F177" s="170" t="s">
        <v>347</v>
      </c>
      <c r="G177" s="171" t="s">
        <v>168</v>
      </c>
      <c r="H177" s="172">
        <v>5</v>
      </c>
      <c r="I177" s="173"/>
      <c r="J177" s="174">
        <f>ROUND(I177*H177,2)</f>
        <v>0</v>
      </c>
      <c r="K177" s="170" t="s">
        <v>120</v>
      </c>
      <c r="L177" s="38"/>
      <c r="M177" s="175" t="s">
        <v>19</v>
      </c>
      <c r="N177" s="176" t="s">
        <v>42</v>
      </c>
      <c r="O177" s="63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275</v>
      </c>
      <c r="AT177" s="179" t="s">
        <v>116</v>
      </c>
      <c r="AU177" s="179" t="s">
        <v>81</v>
      </c>
      <c r="AY177" s="16" t="s">
        <v>113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6" t="s">
        <v>79</v>
      </c>
      <c r="BK177" s="180">
        <f>ROUND(I177*H177,2)</f>
        <v>0</v>
      </c>
      <c r="BL177" s="16" t="s">
        <v>275</v>
      </c>
      <c r="BM177" s="179" t="s">
        <v>348</v>
      </c>
    </row>
    <row r="178" spans="1:47" s="2" customFormat="1" ht="11.25">
      <c r="A178" s="33"/>
      <c r="B178" s="34"/>
      <c r="C178" s="35"/>
      <c r="D178" s="181" t="s">
        <v>123</v>
      </c>
      <c r="E178" s="35"/>
      <c r="F178" s="182" t="s">
        <v>349</v>
      </c>
      <c r="G178" s="35"/>
      <c r="H178" s="35"/>
      <c r="I178" s="183"/>
      <c r="J178" s="35"/>
      <c r="K178" s="35"/>
      <c r="L178" s="38"/>
      <c r="M178" s="184"/>
      <c r="N178" s="185"/>
      <c r="O178" s="63"/>
      <c r="P178" s="63"/>
      <c r="Q178" s="63"/>
      <c r="R178" s="63"/>
      <c r="S178" s="63"/>
      <c r="T178" s="64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123</v>
      </c>
      <c r="AU178" s="16" t="s">
        <v>81</v>
      </c>
    </row>
    <row r="179" spans="1:65" s="2" customFormat="1" ht="16.5" customHeight="1">
      <c r="A179" s="33"/>
      <c r="B179" s="34"/>
      <c r="C179" s="168" t="s">
        <v>350</v>
      </c>
      <c r="D179" s="168" t="s">
        <v>116</v>
      </c>
      <c r="E179" s="169" t="s">
        <v>351</v>
      </c>
      <c r="F179" s="170" t="s">
        <v>352</v>
      </c>
      <c r="G179" s="171" t="s">
        <v>168</v>
      </c>
      <c r="H179" s="172">
        <v>1</v>
      </c>
      <c r="I179" s="173"/>
      <c r="J179" s="174">
        <f>ROUND(I179*H179,2)</f>
        <v>0</v>
      </c>
      <c r="K179" s="170" t="s">
        <v>120</v>
      </c>
      <c r="L179" s="38"/>
      <c r="M179" s="175" t="s">
        <v>19</v>
      </c>
      <c r="N179" s="176" t="s">
        <v>42</v>
      </c>
      <c r="O179" s="63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275</v>
      </c>
      <c r="AT179" s="179" t="s">
        <v>116</v>
      </c>
      <c r="AU179" s="179" t="s">
        <v>81</v>
      </c>
      <c r="AY179" s="16" t="s">
        <v>113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6" t="s">
        <v>79</v>
      </c>
      <c r="BK179" s="180">
        <f>ROUND(I179*H179,2)</f>
        <v>0</v>
      </c>
      <c r="BL179" s="16" t="s">
        <v>275</v>
      </c>
      <c r="BM179" s="179" t="s">
        <v>353</v>
      </c>
    </row>
    <row r="180" spans="1:47" s="2" customFormat="1" ht="11.25">
      <c r="A180" s="33"/>
      <c r="B180" s="34"/>
      <c r="C180" s="35"/>
      <c r="D180" s="181" t="s">
        <v>123</v>
      </c>
      <c r="E180" s="35"/>
      <c r="F180" s="182" t="s">
        <v>354</v>
      </c>
      <c r="G180" s="35"/>
      <c r="H180" s="35"/>
      <c r="I180" s="183"/>
      <c r="J180" s="35"/>
      <c r="K180" s="35"/>
      <c r="L180" s="38"/>
      <c r="M180" s="184"/>
      <c r="N180" s="185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123</v>
      </c>
      <c r="AU180" s="16" t="s">
        <v>81</v>
      </c>
    </row>
    <row r="181" spans="2:63" s="12" customFormat="1" ht="22.9" customHeight="1">
      <c r="B181" s="152"/>
      <c r="C181" s="153"/>
      <c r="D181" s="154" t="s">
        <v>70</v>
      </c>
      <c r="E181" s="166" t="s">
        <v>355</v>
      </c>
      <c r="F181" s="166" t="s">
        <v>356</v>
      </c>
      <c r="G181" s="153"/>
      <c r="H181" s="153"/>
      <c r="I181" s="156"/>
      <c r="J181" s="167">
        <f>BK181</f>
        <v>0</v>
      </c>
      <c r="K181" s="153"/>
      <c r="L181" s="158"/>
      <c r="M181" s="159"/>
      <c r="N181" s="160"/>
      <c r="O181" s="160"/>
      <c r="P181" s="161">
        <f>SUM(P182:P227)</f>
        <v>0</v>
      </c>
      <c r="Q181" s="160"/>
      <c r="R181" s="161">
        <f>SUM(R182:R227)</f>
        <v>0.39145539999999995</v>
      </c>
      <c r="S181" s="160"/>
      <c r="T181" s="162">
        <f>SUM(T182:T227)</f>
        <v>0</v>
      </c>
      <c r="AR181" s="163" t="s">
        <v>130</v>
      </c>
      <c r="AT181" s="164" t="s">
        <v>70</v>
      </c>
      <c r="AU181" s="164" t="s">
        <v>79</v>
      </c>
      <c r="AY181" s="163" t="s">
        <v>113</v>
      </c>
      <c r="BK181" s="165">
        <f>SUM(BK182:BK227)</f>
        <v>0</v>
      </c>
    </row>
    <row r="182" spans="1:65" s="2" customFormat="1" ht="16.5" customHeight="1">
      <c r="A182" s="33"/>
      <c r="B182" s="34"/>
      <c r="C182" s="168" t="s">
        <v>357</v>
      </c>
      <c r="D182" s="168" t="s">
        <v>116</v>
      </c>
      <c r="E182" s="169" t="s">
        <v>358</v>
      </c>
      <c r="F182" s="170" t="s">
        <v>359</v>
      </c>
      <c r="G182" s="171" t="s">
        <v>360</v>
      </c>
      <c r="H182" s="172">
        <v>0.28</v>
      </c>
      <c r="I182" s="173"/>
      <c r="J182" s="174">
        <f>ROUND(I182*H182,2)</f>
        <v>0</v>
      </c>
      <c r="K182" s="170" t="s">
        <v>120</v>
      </c>
      <c r="L182" s="38"/>
      <c r="M182" s="175" t="s">
        <v>19</v>
      </c>
      <c r="N182" s="176" t="s">
        <v>42</v>
      </c>
      <c r="O182" s="63"/>
      <c r="P182" s="177">
        <f>O182*H182</f>
        <v>0</v>
      </c>
      <c r="Q182" s="177">
        <v>0.00193</v>
      </c>
      <c r="R182" s="177">
        <f>Q182*H182</f>
        <v>0.0005404000000000001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275</v>
      </c>
      <c r="AT182" s="179" t="s">
        <v>116</v>
      </c>
      <c r="AU182" s="179" t="s">
        <v>81</v>
      </c>
      <c r="AY182" s="16" t="s">
        <v>113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6" t="s">
        <v>79</v>
      </c>
      <c r="BK182" s="180">
        <f>ROUND(I182*H182,2)</f>
        <v>0</v>
      </c>
      <c r="BL182" s="16" t="s">
        <v>275</v>
      </c>
      <c r="BM182" s="179" t="s">
        <v>361</v>
      </c>
    </row>
    <row r="183" spans="1:47" s="2" customFormat="1" ht="11.25">
      <c r="A183" s="33"/>
      <c r="B183" s="34"/>
      <c r="C183" s="35"/>
      <c r="D183" s="181" t="s">
        <v>123</v>
      </c>
      <c r="E183" s="35"/>
      <c r="F183" s="182" t="s">
        <v>362</v>
      </c>
      <c r="G183" s="35"/>
      <c r="H183" s="35"/>
      <c r="I183" s="183"/>
      <c r="J183" s="35"/>
      <c r="K183" s="35"/>
      <c r="L183" s="38"/>
      <c r="M183" s="184"/>
      <c r="N183" s="185"/>
      <c r="O183" s="63"/>
      <c r="P183" s="63"/>
      <c r="Q183" s="63"/>
      <c r="R183" s="63"/>
      <c r="S183" s="63"/>
      <c r="T183" s="64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123</v>
      </c>
      <c r="AU183" s="16" t="s">
        <v>81</v>
      </c>
    </row>
    <row r="184" spans="1:65" s="2" customFormat="1" ht="33" customHeight="1">
      <c r="A184" s="33"/>
      <c r="B184" s="34"/>
      <c r="C184" s="168" t="s">
        <v>363</v>
      </c>
      <c r="D184" s="168" t="s">
        <v>116</v>
      </c>
      <c r="E184" s="169" t="s">
        <v>364</v>
      </c>
      <c r="F184" s="170" t="s">
        <v>365</v>
      </c>
      <c r="G184" s="171" t="s">
        <v>366</v>
      </c>
      <c r="H184" s="172">
        <v>2.286</v>
      </c>
      <c r="I184" s="173"/>
      <c r="J184" s="174">
        <f>ROUND(I184*H184,2)</f>
        <v>0</v>
      </c>
      <c r="K184" s="170" t="s">
        <v>120</v>
      </c>
      <c r="L184" s="38"/>
      <c r="M184" s="175" t="s">
        <v>19</v>
      </c>
      <c r="N184" s="176" t="s">
        <v>42</v>
      </c>
      <c r="O184" s="63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275</v>
      </c>
      <c r="AT184" s="179" t="s">
        <v>116</v>
      </c>
      <c r="AU184" s="179" t="s">
        <v>81</v>
      </c>
      <c r="AY184" s="16" t="s">
        <v>113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6" t="s">
        <v>79</v>
      </c>
      <c r="BK184" s="180">
        <f>ROUND(I184*H184,2)</f>
        <v>0</v>
      </c>
      <c r="BL184" s="16" t="s">
        <v>275</v>
      </c>
      <c r="BM184" s="179" t="s">
        <v>367</v>
      </c>
    </row>
    <row r="185" spans="1:47" s="2" customFormat="1" ht="11.25">
      <c r="A185" s="33"/>
      <c r="B185" s="34"/>
      <c r="C185" s="35"/>
      <c r="D185" s="181" t="s">
        <v>123</v>
      </c>
      <c r="E185" s="35"/>
      <c r="F185" s="182" t="s">
        <v>368</v>
      </c>
      <c r="G185" s="35"/>
      <c r="H185" s="35"/>
      <c r="I185" s="183"/>
      <c r="J185" s="35"/>
      <c r="K185" s="35"/>
      <c r="L185" s="38"/>
      <c r="M185" s="184"/>
      <c r="N185" s="185"/>
      <c r="O185" s="63"/>
      <c r="P185" s="63"/>
      <c r="Q185" s="63"/>
      <c r="R185" s="63"/>
      <c r="S185" s="63"/>
      <c r="T185" s="64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123</v>
      </c>
      <c r="AU185" s="16" t="s">
        <v>81</v>
      </c>
    </row>
    <row r="186" spans="2:51" s="13" customFormat="1" ht="11.25">
      <c r="B186" s="196"/>
      <c r="C186" s="197"/>
      <c r="D186" s="198" t="s">
        <v>140</v>
      </c>
      <c r="E186" s="199" t="s">
        <v>19</v>
      </c>
      <c r="F186" s="200" t="s">
        <v>369</v>
      </c>
      <c r="G186" s="197"/>
      <c r="H186" s="201">
        <v>2.286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140</v>
      </c>
      <c r="AU186" s="207" t="s">
        <v>81</v>
      </c>
      <c r="AV186" s="13" t="s">
        <v>81</v>
      </c>
      <c r="AW186" s="13" t="s">
        <v>33</v>
      </c>
      <c r="AX186" s="13" t="s">
        <v>79</v>
      </c>
      <c r="AY186" s="207" t="s">
        <v>113</v>
      </c>
    </row>
    <row r="187" spans="1:65" s="2" customFormat="1" ht="37.9" customHeight="1">
      <c r="A187" s="33"/>
      <c r="B187" s="34"/>
      <c r="C187" s="168" t="s">
        <v>370</v>
      </c>
      <c r="D187" s="168" t="s">
        <v>116</v>
      </c>
      <c r="E187" s="169" t="s">
        <v>371</v>
      </c>
      <c r="F187" s="170" t="s">
        <v>372</v>
      </c>
      <c r="G187" s="171" t="s">
        <v>119</v>
      </c>
      <c r="H187" s="172">
        <v>280</v>
      </c>
      <c r="I187" s="173"/>
      <c r="J187" s="174">
        <f>ROUND(I187*H187,2)</f>
        <v>0</v>
      </c>
      <c r="K187" s="170" t="s">
        <v>120</v>
      </c>
      <c r="L187" s="38"/>
      <c r="M187" s="175" t="s">
        <v>19</v>
      </c>
      <c r="N187" s="176" t="s">
        <v>42</v>
      </c>
      <c r="O187" s="63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275</v>
      </c>
      <c r="AT187" s="179" t="s">
        <v>116</v>
      </c>
      <c r="AU187" s="179" t="s">
        <v>81</v>
      </c>
      <c r="AY187" s="16" t="s">
        <v>113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6" t="s">
        <v>79</v>
      </c>
      <c r="BK187" s="180">
        <f>ROUND(I187*H187,2)</f>
        <v>0</v>
      </c>
      <c r="BL187" s="16" t="s">
        <v>275</v>
      </c>
      <c r="BM187" s="179" t="s">
        <v>373</v>
      </c>
    </row>
    <row r="188" spans="1:47" s="2" customFormat="1" ht="11.25">
      <c r="A188" s="33"/>
      <c r="B188" s="34"/>
      <c r="C188" s="35"/>
      <c r="D188" s="181" t="s">
        <v>123</v>
      </c>
      <c r="E188" s="35"/>
      <c r="F188" s="182" t="s">
        <v>374</v>
      </c>
      <c r="G188" s="35"/>
      <c r="H188" s="35"/>
      <c r="I188" s="183"/>
      <c r="J188" s="35"/>
      <c r="K188" s="35"/>
      <c r="L188" s="38"/>
      <c r="M188" s="184"/>
      <c r="N188" s="185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123</v>
      </c>
      <c r="AU188" s="16" t="s">
        <v>81</v>
      </c>
    </row>
    <row r="189" spans="1:47" s="2" customFormat="1" ht="19.5">
      <c r="A189" s="33"/>
      <c r="B189" s="34"/>
      <c r="C189" s="35"/>
      <c r="D189" s="198" t="s">
        <v>146</v>
      </c>
      <c r="E189" s="35"/>
      <c r="F189" s="208" t="s">
        <v>375</v>
      </c>
      <c r="G189" s="35"/>
      <c r="H189" s="35"/>
      <c r="I189" s="183"/>
      <c r="J189" s="35"/>
      <c r="K189" s="35"/>
      <c r="L189" s="38"/>
      <c r="M189" s="184"/>
      <c r="N189" s="185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146</v>
      </c>
      <c r="AU189" s="16" t="s">
        <v>81</v>
      </c>
    </row>
    <row r="190" spans="1:65" s="2" customFormat="1" ht="33" customHeight="1">
      <c r="A190" s="33"/>
      <c r="B190" s="34"/>
      <c r="C190" s="168" t="s">
        <v>376</v>
      </c>
      <c r="D190" s="168" t="s">
        <v>116</v>
      </c>
      <c r="E190" s="169" t="s">
        <v>377</v>
      </c>
      <c r="F190" s="170" t="s">
        <v>378</v>
      </c>
      <c r="G190" s="171" t="s">
        <v>366</v>
      </c>
      <c r="H190" s="172">
        <v>44.52</v>
      </c>
      <c r="I190" s="173"/>
      <c r="J190" s="174">
        <f>ROUND(I190*H190,2)</f>
        <v>0</v>
      </c>
      <c r="K190" s="170" t="s">
        <v>120</v>
      </c>
      <c r="L190" s="38"/>
      <c r="M190" s="175" t="s">
        <v>19</v>
      </c>
      <c r="N190" s="176" t="s">
        <v>42</v>
      </c>
      <c r="O190" s="63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275</v>
      </c>
      <c r="AT190" s="179" t="s">
        <v>116</v>
      </c>
      <c r="AU190" s="179" t="s">
        <v>81</v>
      </c>
      <c r="AY190" s="16" t="s">
        <v>113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6" t="s">
        <v>79</v>
      </c>
      <c r="BK190" s="180">
        <f>ROUND(I190*H190,2)</f>
        <v>0</v>
      </c>
      <c r="BL190" s="16" t="s">
        <v>275</v>
      </c>
      <c r="BM190" s="179" t="s">
        <v>379</v>
      </c>
    </row>
    <row r="191" spans="1:47" s="2" customFormat="1" ht="11.25">
      <c r="A191" s="33"/>
      <c r="B191" s="34"/>
      <c r="C191" s="35"/>
      <c r="D191" s="181" t="s">
        <v>123</v>
      </c>
      <c r="E191" s="35"/>
      <c r="F191" s="182" t="s">
        <v>380</v>
      </c>
      <c r="G191" s="35"/>
      <c r="H191" s="35"/>
      <c r="I191" s="183"/>
      <c r="J191" s="35"/>
      <c r="K191" s="35"/>
      <c r="L191" s="38"/>
      <c r="M191" s="184"/>
      <c r="N191" s="185"/>
      <c r="O191" s="63"/>
      <c r="P191" s="63"/>
      <c r="Q191" s="63"/>
      <c r="R191" s="63"/>
      <c r="S191" s="63"/>
      <c r="T191" s="64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123</v>
      </c>
      <c r="AU191" s="16" t="s">
        <v>81</v>
      </c>
    </row>
    <row r="192" spans="2:51" s="13" customFormat="1" ht="11.25">
      <c r="B192" s="196"/>
      <c r="C192" s="197"/>
      <c r="D192" s="198" t="s">
        <v>140</v>
      </c>
      <c r="E192" s="199" t="s">
        <v>19</v>
      </c>
      <c r="F192" s="200" t="s">
        <v>381</v>
      </c>
      <c r="G192" s="197"/>
      <c r="H192" s="201">
        <v>44.52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140</v>
      </c>
      <c r="AU192" s="207" t="s">
        <v>81</v>
      </c>
      <c r="AV192" s="13" t="s">
        <v>81</v>
      </c>
      <c r="AW192" s="13" t="s">
        <v>33</v>
      </c>
      <c r="AX192" s="13" t="s">
        <v>79</v>
      </c>
      <c r="AY192" s="207" t="s">
        <v>113</v>
      </c>
    </row>
    <row r="193" spans="1:65" s="2" customFormat="1" ht="21.75" customHeight="1">
      <c r="A193" s="33"/>
      <c r="B193" s="34"/>
      <c r="C193" s="168" t="s">
        <v>382</v>
      </c>
      <c r="D193" s="168" t="s">
        <v>116</v>
      </c>
      <c r="E193" s="169" t="s">
        <v>383</v>
      </c>
      <c r="F193" s="170" t="s">
        <v>384</v>
      </c>
      <c r="G193" s="171" t="s">
        <v>261</v>
      </c>
      <c r="H193" s="172">
        <v>6.64</v>
      </c>
      <c r="I193" s="173"/>
      <c r="J193" s="174">
        <f>ROUND(I193*H193,2)</f>
        <v>0</v>
      </c>
      <c r="K193" s="170" t="s">
        <v>120</v>
      </c>
      <c r="L193" s="38"/>
      <c r="M193" s="175" t="s">
        <v>19</v>
      </c>
      <c r="N193" s="176" t="s">
        <v>42</v>
      </c>
      <c r="O193" s="63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275</v>
      </c>
      <c r="AT193" s="179" t="s">
        <v>116</v>
      </c>
      <c r="AU193" s="179" t="s">
        <v>81</v>
      </c>
      <c r="AY193" s="16" t="s">
        <v>113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6" t="s">
        <v>79</v>
      </c>
      <c r="BK193" s="180">
        <f>ROUND(I193*H193,2)</f>
        <v>0</v>
      </c>
      <c r="BL193" s="16" t="s">
        <v>275</v>
      </c>
      <c r="BM193" s="179" t="s">
        <v>385</v>
      </c>
    </row>
    <row r="194" spans="1:47" s="2" customFormat="1" ht="11.25">
      <c r="A194" s="33"/>
      <c r="B194" s="34"/>
      <c r="C194" s="35"/>
      <c r="D194" s="181" t="s">
        <v>123</v>
      </c>
      <c r="E194" s="35"/>
      <c r="F194" s="182" t="s">
        <v>386</v>
      </c>
      <c r="G194" s="35"/>
      <c r="H194" s="35"/>
      <c r="I194" s="183"/>
      <c r="J194" s="35"/>
      <c r="K194" s="35"/>
      <c r="L194" s="38"/>
      <c r="M194" s="184"/>
      <c r="N194" s="185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123</v>
      </c>
      <c r="AU194" s="16" t="s">
        <v>81</v>
      </c>
    </row>
    <row r="195" spans="2:51" s="13" customFormat="1" ht="11.25">
      <c r="B195" s="196"/>
      <c r="C195" s="197"/>
      <c r="D195" s="198" t="s">
        <v>140</v>
      </c>
      <c r="E195" s="199" t="s">
        <v>19</v>
      </c>
      <c r="F195" s="200" t="s">
        <v>387</v>
      </c>
      <c r="G195" s="197"/>
      <c r="H195" s="201">
        <v>6.64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140</v>
      </c>
      <c r="AU195" s="207" t="s">
        <v>81</v>
      </c>
      <c r="AV195" s="13" t="s">
        <v>81</v>
      </c>
      <c r="AW195" s="13" t="s">
        <v>33</v>
      </c>
      <c r="AX195" s="13" t="s">
        <v>79</v>
      </c>
      <c r="AY195" s="207" t="s">
        <v>113</v>
      </c>
    </row>
    <row r="196" spans="1:65" s="2" customFormat="1" ht="16.5" customHeight="1">
      <c r="A196" s="33"/>
      <c r="B196" s="34"/>
      <c r="C196" s="168" t="s">
        <v>388</v>
      </c>
      <c r="D196" s="168" t="s">
        <v>116</v>
      </c>
      <c r="E196" s="169" t="s">
        <v>389</v>
      </c>
      <c r="F196" s="170" t="s">
        <v>390</v>
      </c>
      <c r="G196" s="171" t="s">
        <v>366</v>
      </c>
      <c r="H196" s="172">
        <v>3.018</v>
      </c>
      <c r="I196" s="173"/>
      <c r="J196" s="174">
        <f>ROUND(I196*H196,2)</f>
        <v>0</v>
      </c>
      <c r="K196" s="170" t="s">
        <v>120</v>
      </c>
      <c r="L196" s="38"/>
      <c r="M196" s="175" t="s">
        <v>19</v>
      </c>
      <c r="N196" s="176" t="s">
        <v>42</v>
      </c>
      <c r="O196" s="63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275</v>
      </c>
      <c r="AT196" s="179" t="s">
        <v>116</v>
      </c>
      <c r="AU196" s="179" t="s">
        <v>81</v>
      </c>
      <c r="AY196" s="16" t="s">
        <v>113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6" t="s">
        <v>79</v>
      </c>
      <c r="BK196" s="180">
        <f>ROUND(I196*H196,2)</f>
        <v>0</v>
      </c>
      <c r="BL196" s="16" t="s">
        <v>275</v>
      </c>
      <c r="BM196" s="179" t="s">
        <v>391</v>
      </c>
    </row>
    <row r="197" spans="1:47" s="2" customFormat="1" ht="11.25">
      <c r="A197" s="33"/>
      <c r="B197" s="34"/>
      <c r="C197" s="35"/>
      <c r="D197" s="181" t="s">
        <v>123</v>
      </c>
      <c r="E197" s="35"/>
      <c r="F197" s="182" t="s">
        <v>392</v>
      </c>
      <c r="G197" s="35"/>
      <c r="H197" s="35"/>
      <c r="I197" s="183"/>
      <c r="J197" s="35"/>
      <c r="K197" s="35"/>
      <c r="L197" s="38"/>
      <c r="M197" s="184"/>
      <c r="N197" s="185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123</v>
      </c>
      <c r="AU197" s="16" t="s">
        <v>81</v>
      </c>
    </row>
    <row r="198" spans="1:47" s="2" customFormat="1" ht="19.5">
      <c r="A198" s="33"/>
      <c r="B198" s="34"/>
      <c r="C198" s="35"/>
      <c r="D198" s="198" t="s">
        <v>146</v>
      </c>
      <c r="E198" s="35"/>
      <c r="F198" s="208" t="s">
        <v>393</v>
      </c>
      <c r="G198" s="35"/>
      <c r="H198" s="35"/>
      <c r="I198" s="183"/>
      <c r="J198" s="35"/>
      <c r="K198" s="35"/>
      <c r="L198" s="38"/>
      <c r="M198" s="184"/>
      <c r="N198" s="185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146</v>
      </c>
      <c r="AU198" s="16" t="s">
        <v>81</v>
      </c>
    </row>
    <row r="199" spans="2:51" s="13" customFormat="1" ht="11.25">
      <c r="B199" s="196"/>
      <c r="C199" s="197"/>
      <c r="D199" s="198" t="s">
        <v>140</v>
      </c>
      <c r="E199" s="199" t="s">
        <v>19</v>
      </c>
      <c r="F199" s="200" t="s">
        <v>394</v>
      </c>
      <c r="G199" s="197"/>
      <c r="H199" s="201">
        <v>3.018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140</v>
      </c>
      <c r="AU199" s="207" t="s">
        <v>81</v>
      </c>
      <c r="AV199" s="13" t="s">
        <v>81</v>
      </c>
      <c r="AW199" s="13" t="s">
        <v>33</v>
      </c>
      <c r="AX199" s="13" t="s">
        <v>79</v>
      </c>
      <c r="AY199" s="207" t="s">
        <v>113</v>
      </c>
    </row>
    <row r="200" spans="1:65" s="2" customFormat="1" ht="24.2" customHeight="1">
      <c r="A200" s="33"/>
      <c r="B200" s="34"/>
      <c r="C200" s="168" t="s">
        <v>395</v>
      </c>
      <c r="D200" s="168" t="s">
        <v>116</v>
      </c>
      <c r="E200" s="169" t="s">
        <v>396</v>
      </c>
      <c r="F200" s="170" t="s">
        <v>397</v>
      </c>
      <c r="G200" s="171" t="s">
        <v>366</v>
      </c>
      <c r="H200" s="172">
        <v>1.357</v>
      </c>
      <c r="I200" s="173"/>
      <c r="J200" s="174">
        <f>ROUND(I200*H200,2)</f>
        <v>0</v>
      </c>
      <c r="K200" s="170" t="s">
        <v>120</v>
      </c>
      <c r="L200" s="38"/>
      <c r="M200" s="175" t="s">
        <v>19</v>
      </c>
      <c r="N200" s="176" t="s">
        <v>42</v>
      </c>
      <c r="O200" s="63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275</v>
      </c>
      <c r="AT200" s="179" t="s">
        <v>116</v>
      </c>
      <c r="AU200" s="179" t="s">
        <v>81</v>
      </c>
      <c r="AY200" s="16" t="s">
        <v>113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6" t="s">
        <v>79</v>
      </c>
      <c r="BK200" s="180">
        <f>ROUND(I200*H200,2)</f>
        <v>0</v>
      </c>
      <c r="BL200" s="16" t="s">
        <v>275</v>
      </c>
      <c r="BM200" s="179" t="s">
        <v>398</v>
      </c>
    </row>
    <row r="201" spans="1:47" s="2" customFormat="1" ht="11.25">
      <c r="A201" s="33"/>
      <c r="B201" s="34"/>
      <c r="C201" s="35"/>
      <c r="D201" s="181" t="s">
        <v>123</v>
      </c>
      <c r="E201" s="35"/>
      <c r="F201" s="182" t="s">
        <v>399</v>
      </c>
      <c r="G201" s="35"/>
      <c r="H201" s="35"/>
      <c r="I201" s="183"/>
      <c r="J201" s="35"/>
      <c r="K201" s="35"/>
      <c r="L201" s="38"/>
      <c r="M201" s="184"/>
      <c r="N201" s="185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123</v>
      </c>
      <c r="AU201" s="16" t="s">
        <v>81</v>
      </c>
    </row>
    <row r="202" spans="2:51" s="13" customFormat="1" ht="11.25">
      <c r="B202" s="196"/>
      <c r="C202" s="197"/>
      <c r="D202" s="198" t="s">
        <v>140</v>
      </c>
      <c r="E202" s="199" t="s">
        <v>19</v>
      </c>
      <c r="F202" s="200" t="s">
        <v>400</v>
      </c>
      <c r="G202" s="197"/>
      <c r="H202" s="201">
        <v>1.357</v>
      </c>
      <c r="I202" s="202"/>
      <c r="J202" s="197"/>
      <c r="K202" s="197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140</v>
      </c>
      <c r="AU202" s="207" t="s">
        <v>81</v>
      </c>
      <c r="AV202" s="13" t="s">
        <v>81</v>
      </c>
      <c r="AW202" s="13" t="s">
        <v>33</v>
      </c>
      <c r="AX202" s="13" t="s">
        <v>79</v>
      </c>
      <c r="AY202" s="207" t="s">
        <v>113</v>
      </c>
    </row>
    <row r="203" spans="1:65" s="2" customFormat="1" ht="33" customHeight="1">
      <c r="A203" s="33"/>
      <c r="B203" s="34"/>
      <c r="C203" s="168" t="s">
        <v>401</v>
      </c>
      <c r="D203" s="168" t="s">
        <v>116</v>
      </c>
      <c r="E203" s="169" t="s">
        <v>402</v>
      </c>
      <c r="F203" s="170" t="s">
        <v>403</v>
      </c>
      <c r="G203" s="171" t="s">
        <v>119</v>
      </c>
      <c r="H203" s="172">
        <v>280</v>
      </c>
      <c r="I203" s="173"/>
      <c r="J203" s="174">
        <f>ROUND(I203*H203,2)</f>
        <v>0</v>
      </c>
      <c r="K203" s="170" t="s">
        <v>120</v>
      </c>
      <c r="L203" s="38"/>
      <c r="M203" s="175" t="s">
        <v>19</v>
      </c>
      <c r="N203" s="176" t="s">
        <v>42</v>
      </c>
      <c r="O203" s="63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275</v>
      </c>
      <c r="AT203" s="179" t="s">
        <v>116</v>
      </c>
      <c r="AU203" s="179" t="s">
        <v>81</v>
      </c>
      <c r="AY203" s="16" t="s">
        <v>113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6" t="s">
        <v>79</v>
      </c>
      <c r="BK203" s="180">
        <f>ROUND(I203*H203,2)</f>
        <v>0</v>
      </c>
      <c r="BL203" s="16" t="s">
        <v>275</v>
      </c>
      <c r="BM203" s="179" t="s">
        <v>404</v>
      </c>
    </row>
    <row r="204" spans="1:47" s="2" customFormat="1" ht="11.25">
      <c r="A204" s="33"/>
      <c r="B204" s="34"/>
      <c r="C204" s="35"/>
      <c r="D204" s="181" t="s">
        <v>123</v>
      </c>
      <c r="E204" s="35"/>
      <c r="F204" s="182" t="s">
        <v>405</v>
      </c>
      <c r="G204" s="35"/>
      <c r="H204" s="35"/>
      <c r="I204" s="183"/>
      <c r="J204" s="35"/>
      <c r="K204" s="35"/>
      <c r="L204" s="38"/>
      <c r="M204" s="184"/>
      <c r="N204" s="185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123</v>
      </c>
      <c r="AU204" s="16" t="s">
        <v>81</v>
      </c>
    </row>
    <row r="205" spans="1:65" s="2" customFormat="1" ht="16.5" customHeight="1">
      <c r="A205" s="33"/>
      <c r="B205" s="34"/>
      <c r="C205" s="168" t="s">
        <v>406</v>
      </c>
      <c r="D205" s="168" t="s">
        <v>116</v>
      </c>
      <c r="E205" s="169" t="s">
        <v>407</v>
      </c>
      <c r="F205" s="170" t="s">
        <v>408</v>
      </c>
      <c r="G205" s="171" t="s">
        <v>366</v>
      </c>
      <c r="H205" s="172">
        <v>2.1</v>
      </c>
      <c r="I205" s="173"/>
      <c r="J205" s="174">
        <f>ROUND(I205*H205,2)</f>
        <v>0</v>
      </c>
      <c r="K205" s="170" t="s">
        <v>120</v>
      </c>
      <c r="L205" s="38"/>
      <c r="M205" s="175" t="s">
        <v>19</v>
      </c>
      <c r="N205" s="176" t="s">
        <v>42</v>
      </c>
      <c r="O205" s="63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275</v>
      </c>
      <c r="AT205" s="179" t="s">
        <v>116</v>
      </c>
      <c r="AU205" s="179" t="s">
        <v>81</v>
      </c>
      <c r="AY205" s="16" t="s">
        <v>113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6" t="s">
        <v>79</v>
      </c>
      <c r="BK205" s="180">
        <f>ROUND(I205*H205,2)</f>
        <v>0</v>
      </c>
      <c r="BL205" s="16" t="s">
        <v>275</v>
      </c>
      <c r="BM205" s="179" t="s">
        <v>409</v>
      </c>
    </row>
    <row r="206" spans="1:47" s="2" customFormat="1" ht="11.25">
      <c r="A206" s="33"/>
      <c r="B206" s="34"/>
      <c r="C206" s="35"/>
      <c r="D206" s="181" t="s">
        <v>123</v>
      </c>
      <c r="E206" s="35"/>
      <c r="F206" s="182" t="s">
        <v>410</v>
      </c>
      <c r="G206" s="35"/>
      <c r="H206" s="35"/>
      <c r="I206" s="183"/>
      <c r="J206" s="35"/>
      <c r="K206" s="35"/>
      <c r="L206" s="38"/>
      <c r="M206" s="184"/>
      <c r="N206" s="185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123</v>
      </c>
      <c r="AU206" s="16" t="s">
        <v>81</v>
      </c>
    </row>
    <row r="207" spans="1:47" s="2" customFormat="1" ht="29.25">
      <c r="A207" s="33"/>
      <c r="B207" s="34"/>
      <c r="C207" s="35"/>
      <c r="D207" s="198" t="s">
        <v>146</v>
      </c>
      <c r="E207" s="35"/>
      <c r="F207" s="208" t="s">
        <v>411</v>
      </c>
      <c r="G207" s="35"/>
      <c r="H207" s="35"/>
      <c r="I207" s="183"/>
      <c r="J207" s="35"/>
      <c r="K207" s="35"/>
      <c r="L207" s="38"/>
      <c r="M207" s="184"/>
      <c r="N207" s="185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146</v>
      </c>
      <c r="AU207" s="16" t="s">
        <v>81</v>
      </c>
    </row>
    <row r="208" spans="2:51" s="13" customFormat="1" ht="11.25">
      <c r="B208" s="196"/>
      <c r="C208" s="197"/>
      <c r="D208" s="198" t="s">
        <v>140</v>
      </c>
      <c r="E208" s="199" t="s">
        <v>19</v>
      </c>
      <c r="F208" s="200" t="s">
        <v>412</v>
      </c>
      <c r="G208" s="197"/>
      <c r="H208" s="201">
        <v>2.1</v>
      </c>
      <c r="I208" s="202"/>
      <c r="J208" s="197"/>
      <c r="K208" s="197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140</v>
      </c>
      <c r="AU208" s="207" t="s">
        <v>81</v>
      </c>
      <c r="AV208" s="13" t="s">
        <v>81</v>
      </c>
      <c r="AW208" s="13" t="s">
        <v>33</v>
      </c>
      <c r="AX208" s="13" t="s">
        <v>79</v>
      </c>
      <c r="AY208" s="207" t="s">
        <v>113</v>
      </c>
    </row>
    <row r="209" spans="1:65" s="2" customFormat="1" ht="16.5" customHeight="1">
      <c r="A209" s="33"/>
      <c r="B209" s="34"/>
      <c r="C209" s="186" t="s">
        <v>413</v>
      </c>
      <c r="D209" s="186" t="s">
        <v>125</v>
      </c>
      <c r="E209" s="187" t="s">
        <v>414</v>
      </c>
      <c r="F209" s="188" t="s">
        <v>415</v>
      </c>
      <c r="G209" s="189" t="s">
        <v>119</v>
      </c>
      <c r="H209" s="190">
        <v>3</v>
      </c>
      <c r="I209" s="191"/>
      <c r="J209" s="192">
        <f>ROUND(I209*H209,2)</f>
        <v>0</v>
      </c>
      <c r="K209" s="188" t="s">
        <v>120</v>
      </c>
      <c r="L209" s="193"/>
      <c r="M209" s="194" t="s">
        <v>19</v>
      </c>
      <c r="N209" s="195" t="s">
        <v>42</v>
      </c>
      <c r="O209" s="63"/>
      <c r="P209" s="177">
        <f>O209*H209</f>
        <v>0</v>
      </c>
      <c r="Q209" s="177">
        <v>0.0036</v>
      </c>
      <c r="R209" s="177">
        <f>Q209*H209</f>
        <v>0.0108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281</v>
      </c>
      <c r="AT209" s="179" t="s">
        <v>125</v>
      </c>
      <c r="AU209" s="179" t="s">
        <v>81</v>
      </c>
      <c r="AY209" s="16" t="s">
        <v>113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6" t="s">
        <v>79</v>
      </c>
      <c r="BK209" s="180">
        <f>ROUND(I209*H209,2)</f>
        <v>0</v>
      </c>
      <c r="BL209" s="16" t="s">
        <v>275</v>
      </c>
      <c r="BM209" s="179" t="s">
        <v>416</v>
      </c>
    </row>
    <row r="210" spans="1:47" s="2" customFormat="1" ht="19.5">
      <c r="A210" s="33"/>
      <c r="B210" s="34"/>
      <c r="C210" s="35"/>
      <c r="D210" s="198" t="s">
        <v>146</v>
      </c>
      <c r="E210" s="35"/>
      <c r="F210" s="208" t="s">
        <v>417</v>
      </c>
      <c r="G210" s="35"/>
      <c r="H210" s="35"/>
      <c r="I210" s="183"/>
      <c r="J210" s="35"/>
      <c r="K210" s="35"/>
      <c r="L210" s="38"/>
      <c r="M210" s="184"/>
      <c r="N210" s="185"/>
      <c r="O210" s="63"/>
      <c r="P210" s="63"/>
      <c r="Q210" s="63"/>
      <c r="R210" s="63"/>
      <c r="S210" s="63"/>
      <c r="T210" s="64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146</v>
      </c>
      <c r="AU210" s="16" t="s">
        <v>81</v>
      </c>
    </row>
    <row r="211" spans="1:65" s="2" customFormat="1" ht="21.75" customHeight="1">
      <c r="A211" s="33"/>
      <c r="B211" s="34"/>
      <c r="C211" s="168" t="s">
        <v>418</v>
      </c>
      <c r="D211" s="168" t="s">
        <v>116</v>
      </c>
      <c r="E211" s="169" t="s">
        <v>419</v>
      </c>
      <c r="F211" s="170" t="s">
        <v>420</v>
      </c>
      <c r="G211" s="171" t="s">
        <v>366</v>
      </c>
      <c r="H211" s="172">
        <v>0.128</v>
      </c>
      <c r="I211" s="173"/>
      <c r="J211" s="174">
        <f>ROUND(I211*H211,2)</f>
        <v>0</v>
      </c>
      <c r="K211" s="170" t="s">
        <v>120</v>
      </c>
      <c r="L211" s="38"/>
      <c r="M211" s="175" t="s">
        <v>19</v>
      </c>
      <c r="N211" s="176" t="s">
        <v>42</v>
      </c>
      <c r="O211" s="63"/>
      <c r="P211" s="177">
        <f>O211*H211</f>
        <v>0</v>
      </c>
      <c r="Q211" s="177">
        <v>2.16</v>
      </c>
      <c r="R211" s="177">
        <f>Q211*H211</f>
        <v>0.27648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275</v>
      </c>
      <c r="AT211" s="179" t="s">
        <v>116</v>
      </c>
      <c r="AU211" s="179" t="s">
        <v>81</v>
      </c>
      <c r="AY211" s="16" t="s">
        <v>113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6" t="s">
        <v>79</v>
      </c>
      <c r="BK211" s="180">
        <f>ROUND(I211*H211,2)</f>
        <v>0</v>
      </c>
      <c r="BL211" s="16" t="s">
        <v>275</v>
      </c>
      <c r="BM211" s="179" t="s">
        <v>421</v>
      </c>
    </row>
    <row r="212" spans="1:47" s="2" customFormat="1" ht="11.25">
      <c r="A212" s="33"/>
      <c r="B212" s="34"/>
      <c r="C212" s="35"/>
      <c r="D212" s="181" t="s">
        <v>123</v>
      </c>
      <c r="E212" s="35"/>
      <c r="F212" s="182" t="s">
        <v>422</v>
      </c>
      <c r="G212" s="35"/>
      <c r="H212" s="35"/>
      <c r="I212" s="183"/>
      <c r="J212" s="35"/>
      <c r="K212" s="35"/>
      <c r="L212" s="38"/>
      <c r="M212" s="184"/>
      <c r="N212" s="185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123</v>
      </c>
      <c r="AU212" s="16" t="s">
        <v>81</v>
      </c>
    </row>
    <row r="213" spans="1:47" s="2" customFormat="1" ht="19.5">
      <c r="A213" s="33"/>
      <c r="B213" s="34"/>
      <c r="C213" s="35"/>
      <c r="D213" s="198" t="s">
        <v>146</v>
      </c>
      <c r="E213" s="35"/>
      <c r="F213" s="208" t="s">
        <v>423</v>
      </c>
      <c r="G213" s="35"/>
      <c r="H213" s="35"/>
      <c r="I213" s="183"/>
      <c r="J213" s="35"/>
      <c r="K213" s="35"/>
      <c r="L213" s="38"/>
      <c r="M213" s="184"/>
      <c r="N213" s="185"/>
      <c r="O213" s="63"/>
      <c r="P213" s="63"/>
      <c r="Q213" s="63"/>
      <c r="R213" s="63"/>
      <c r="S213" s="63"/>
      <c r="T213" s="64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146</v>
      </c>
      <c r="AU213" s="16" t="s">
        <v>81</v>
      </c>
    </row>
    <row r="214" spans="2:51" s="13" customFormat="1" ht="11.25">
      <c r="B214" s="196"/>
      <c r="C214" s="197"/>
      <c r="D214" s="198" t="s">
        <v>140</v>
      </c>
      <c r="E214" s="199" t="s">
        <v>19</v>
      </c>
      <c r="F214" s="200" t="s">
        <v>424</v>
      </c>
      <c r="G214" s="197"/>
      <c r="H214" s="201">
        <v>0.128</v>
      </c>
      <c r="I214" s="202"/>
      <c r="J214" s="197"/>
      <c r="K214" s="197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140</v>
      </c>
      <c r="AU214" s="207" t="s">
        <v>81</v>
      </c>
      <c r="AV214" s="13" t="s">
        <v>81</v>
      </c>
      <c r="AW214" s="13" t="s">
        <v>33</v>
      </c>
      <c r="AX214" s="13" t="s">
        <v>79</v>
      </c>
      <c r="AY214" s="207" t="s">
        <v>113</v>
      </c>
    </row>
    <row r="215" spans="1:65" s="2" customFormat="1" ht="24.2" customHeight="1">
      <c r="A215" s="33"/>
      <c r="B215" s="34"/>
      <c r="C215" s="168" t="s">
        <v>425</v>
      </c>
      <c r="D215" s="168" t="s">
        <v>116</v>
      </c>
      <c r="E215" s="169" t="s">
        <v>426</v>
      </c>
      <c r="F215" s="170" t="s">
        <v>427</v>
      </c>
      <c r="G215" s="171" t="s">
        <v>119</v>
      </c>
      <c r="H215" s="172">
        <v>280</v>
      </c>
      <c r="I215" s="173"/>
      <c r="J215" s="174">
        <f>ROUND(I215*H215,2)</f>
        <v>0</v>
      </c>
      <c r="K215" s="170" t="s">
        <v>120</v>
      </c>
      <c r="L215" s="38"/>
      <c r="M215" s="175" t="s">
        <v>19</v>
      </c>
      <c r="N215" s="176" t="s">
        <v>42</v>
      </c>
      <c r="O215" s="63"/>
      <c r="P215" s="177">
        <f>O215*H215</f>
        <v>0</v>
      </c>
      <c r="Q215" s="177">
        <v>0</v>
      </c>
      <c r="R215" s="177">
        <f>Q215*H215</f>
        <v>0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275</v>
      </c>
      <c r="AT215" s="179" t="s">
        <v>116</v>
      </c>
      <c r="AU215" s="179" t="s">
        <v>81</v>
      </c>
      <c r="AY215" s="16" t="s">
        <v>113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6" t="s">
        <v>79</v>
      </c>
      <c r="BK215" s="180">
        <f>ROUND(I215*H215,2)</f>
        <v>0</v>
      </c>
      <c r="BL215" s="16" t="s">
        <v>275</v>
      </c>
      <c r="BM215" s="179" t="s">
        <v>428</v>
      </c>
    </row>
    <row r="216" spans="1:47" s="2" customFormat="1" ht="11.25">
      <c r="A216" s="33"/>
      <c r="B216" s="34"/>
      <c r="C216" s="35"/>
      <c r="D216" s="181" t="s">
        <v>123</v>
      </c>
      <c r="E216" s="35"/>
      <c r="F216" s="182" t="s">
        <v>429</v>
      </c>
      <c r="G216" s="35"/>
      <c r="H216" s="35"/>
      <c r="I216" s="183"/>
      <c r="J216" s="35"/>
      <c r="K216" s="35"/>
      <c r="L216" s="38"/>
      <c r="M216" s="184"/>
      <c r="N216" s="185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123</v>
      </c>
      <c r="AU216" s="16" t="s">
        <v>81</v>
      </c>
    </row>
    <row r="217" spans="1:47" s="2" customFormat="1" ht="29.25">
      <c r="A217" s="33"/>
      <c r="B217" s="34"/>
      <c r="C217" s="35"/>
      <c r="D217" s="198" t="s">
        <v>146</v>
      </c>
      <c r="E217" s="35"/>
      <c r="F217" s="208" t="s">
        <v>430</v>
      </c>
      <c r="G217" s="35"/>
      <c r="H217" s="35"/>
      <c r="I217" s="183"/>
      <c r="J217" s="35"/>
      <c r="K217" s="35"/>
      <c r="L217" s="38"/>
      <c r="M217" s="184"/>
      <c r="N217" s="185"/>
      <c r="O217" s="63"/>
      <c r="P217" s="63"/>
      <c r="Q217" s="63"/>
      <c r="R217" s="63"/>
      <c r="S217" s="63"/>
      <c r="T217" s="64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146</v>
      </c>
      <c r="AU217" s="16" t="s">
        <v>81</v>
      </c>
    </row>
    <row r="218" spans="1:65" s="2" customFormat="1" ht="21.75" customHeight="1">
      <c r="A218" s="33"/>
      <c r="B218" s="34"/>
      <c r="C218" s="168" t="s">
        <v>431</v>
      </c>
      <c r="D218" s="168" t="s">
        <v>116</v>
      </c>
      <c r="E218" s="169" t="s">
        <v>432</v>
      </c>
      <c r="F218" s="170" t="s">
        <v>433</v>
      </c>
      <c r="G218" s="171" t="s">
        <v>119</v>
      </c>
      <c r="H218" s="172">
        <v>300</v>
      </c>
      <c r="I218" s="173"/>
      <c r="J218" s="174">
        <f>ROUND(I218*H218,2)</f>
        <v>0</v>
      </c>
      <c r="K218" s="170" t="s">
        <v>120</v>
      </c>
      <c r="L218" s="38"/>
      <c r="M218" s="175" t="s">
        <v>19</v>
      </c>
      <c r="N218" s="176" t="s">
        <v>42</v>
      </c>
      <c r="O218" s="63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275</v>
      </c>
      <c r="AT218" s="179" t="s">
        <v>116</v>
      </c>
      <c r="AU218" s="179" t="s">
        <v>81</v>
      </c>
      <c r="AY218" s="16" t="s">
        <v>113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6" t="s">
        <v>79</v>
      </c>
      <c r="BK218" s="180">
        <f>ROUND(I218*H218,2)</f>
        <v>0</v>
      </c>
      <c r="BL218" s="16" t="s">
        <v>275</v>
      </c>
      <c r="BM218" s="179" t="s">
        <v>434</v>
      </c>
    </row>
    <row r="219" spans="1:47" s="2" customFormat="1" ht="11.25">
      <c r="A219" s="33"/>
      <c r="B219" s="34"/>
      <c r="C219" s="35"/>
      <c r="D219" s="181" t="s">
        <v>123</v>
      </c>
      <c r="E219" s="35"/>
      <c r="F219" s="182" t="s">
        <v>435</v>
      </c>
      <c r="G219" s="35"/>
      <c r="H219" s="35"/>
      <c r="I219" s="183"/>
      <c r="J219" s="35"/>
      <c r="K219" s="35"/>
      <c r="L219" s="38"/>
      <c r="M219" s="184"/>
      <c r="N219" s="185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123</v>
      </c>
      <c r="AU219" s="16" t="s">
        <v>81</v>
      </c>
    </row>
    <row r="220" spans="1:65" s="2" customFormat="1" ht="16.5" customHeight="1">
      <c r="A220" s="33"/>
      <c r="B220" s="34"/>
      <c r="C220" s="186" t="s">
        <v>436</v>
      </c>
      <c r="D220" s="186" t="s">
        <v>125</v>
      </c>
      <c r="E220" s="187" t="s">
        <v>437</v>
      </c>
      <c r="F220" s="188" t="s">
        <v>438</v>
      </c>
      <c r="G220" s="189" t="s">
        <v>119</v>
      </c>
      <c r="H220" s="190">
        <v>315</v>
      </c>
      <c r="I220" s="191"/>
      <c r="J220" s="192">
        <f>ROUND(I220*H220,2)</f>
        <v>0</v>
      </c>
      <c r="K220" s="188" t="s">
        <v>120</v>
      </c>
      <c r="L220" s="193"/>
      <c r="M220" s="194" t="s">
        <v>19</v>
      </c>
      <c r="N220" s="195" t="s">
        <v>42</v>
      </c>
      <c r="O220" s="63"/>
      <c r="P220" s="177">
        <f>O220*H220</f>
        <v>0</v>
      </c>
      <c r="Q220" s="177">
        <v>0.00026</v>
      </c>
      <c r="R220" s="177">
        <f>Q220*H220</f>
        <v>0.08189999999999999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299</v>
      </c>
      <c r="AT220" s="179" t="s">
        <v>125</v>
      </c>
      <c r="AU220" s="179" t="s">
        <v>81</v>
      </c>
      <c r="AY220" s="16" t="s">
        <v>113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6" t="s">
        <v>79</v>
      </c>
      <c r="BK220" s="180">
        <f>ROUND(I220*H220,2)</f>
        <v>0</v>
      </c>
      <c r="BL220" s="16" t="s">
        <v>299</v>
      </c>
      <c r="BM220" s="179" t="s">
        <v>439</v>
      </c>
    </row>
    <row r="221" spans="2:51" s="13" customFormat="1" ht="11.25">
      <c r="B221" s="196"/>
      <c r="C221" s="197"/>
      <c r="D221" s="198" t="s">
        <v>140</v>
      </c>
      <c r="E221" s="197"/>
      <c r="F221" s="200" t="s">
        <v>440</v>
      </c>
      <c r="G221" s="197"/>
      <c r="H221" s="201">
        <v>315</v>
      </c>
      <c r="I221" s="202"/>
      <c r="J221" s="197"/>
      <c r="K221" s="197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140</v>
      </c>
      <c r="AU221" s="207" t="s">
        <v>81</v>
      </c>
      <c r="AV221" s="13" t="s">
        <v>81</v>
      </c>
      <c r="AW221" s="13" t="s">
        <v>4</v>
      </c>
      <c r="AX221" s="13" t="s">
        <v>79</v>
      </c>
      <c r="AY221" s="207" t="s">
        <v>113</v>
      </c>
    </row>
    <row r="222" spans="1:65" s="2" customFormat="1" ht="21.75" customHeight="1">
      <c r="A222" s="33"/>
      <c r="B222" s="34"/>
      <c r="C222" s="168" t="s">
        <v>441</v>
      </c>
      <c r="D222" s="168" t="s">
        <v>116</v>
      </c>
      <c r="E222" s="169" t="s">
        <v>442</v>
      </c>
      <c r="F222" s="170" t="s">
        <v>443</v>
      </c>
      <c r="G222" s="171" t="s">
        <v>119</v>
      </c>
      <c r="H222" s="172">
        <v>30</v>
      </c>
      <c r="I222" s="173"/>
      <c r="J222" s="174">
        <f>ROUND(I222*H222,2)</f>
        <v>0</v>
      </c>
      <c r="K222" s="170" t="s">
        <v>120</v>
      </c>
      <c r="L222" s="38"/>
      <c r="M222" s="175" t="s">
        <v>19</v>
      </c>
      <c r="N222" s="176" t="s">
        <v>42</v>
      </c>
      <c r="O222" s="63"/>
      <c r="P222" s="177">
        <f>O222*H222</f>
        <v>0</v>
      </c>
      <c r="Q222" s="177">
        <v>0</v>
      </c>
      <c r="R222" s="177">
        <f>Q222*H222</f>
        <v>0</v>
      </c>
      <c r="S222" s="177">
        <v>0</v>
      </c>
      <c r="T222" s="17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275</v>
      </c>
      <c r="AT222" s="179" t="s">
        <v>116</v>
      </c>
      <c r="AU222" s="179" t="s">
        <v>81</v>
      </c>
      <c r="AY222" s="16" t="s">
        <v>113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6" t="s">
        <v>79</v>
      </c>
      <c r="BK222" s="180">
        <f>ROUND(I222*H222,2)</f>
        <v>0</v>
      </c>
      <c r="BL222" s="16" t="s">
        <v>275</v>
      </c>
      <c r="BM222" s="179" t="s">
        <v>444</v>
      </c>
    </row>
    <row r="223" spans="1:47" s="2" customFormat="1" ht="11.25">
      <c r="A223" s="33"/>
      <c r="B223" s="34"/>
      <c r="C223" s="35"/>
      <c r="D223" s="181" t="s">
        <v>123</v>
      </c>
      <c r="E223" s="35"/>
      <c r="F223" s="182" t="s">
        <v>445</v>
      </c>
      <c r="G223" s="35"/>
      <c r="H223" s="35"/>
      <c r="I223" s="183"/>
      <c r="J223" s="35"/>
      <c r="K223" s="35"/>
      <c r="L223" s="38"/>
      <c r="M223" s="184"/>
      <c r="N223" s="185"/>
      <c r="O223" s="63"/>
      <c r="P223" s="63"/>
      <c r="Q223" s="63"/>
      <c r="R223" s="63"/>
      <c r="S223" s="63"/>
      <c r="T223" s="64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123</v>
      </c>
      <c r="AU223" s="16" t="s">
        <v>81</v>
      </c>
    </row>
    <row r="224" spans="1:65" s="2" customFormat="1" ht="16.5" customHeight="1">
      <c r="A224" s="33"/>
      <c r="B224" s="34"/>
      <c r="C224" s="186" t="s">
        <v>446</v>
      </c>
      <c r="D224" s="186" t="s">
        <v>125</v>
      </c>
      <c r="E224" s="187" t="s">
        <v>447</v>
      </c>
      <c r="F224" s="188" t="s">
        <v>448</v>
      </c>
      <c r="G224" s="189" t="s">
        <v>119</v>
      </c>
      <c r="H224" s="190">
        <v>31.5</v>
      </c>
      <c r="I224" s="191"/>
      <c r="J224" s="192">
        <f>ROUND(I224*H224,2)</f>
        <v>0</v>
      </c>
      <c r="K224" s="188" t="s">
        <v>120</v>
      </c>
      <c r="L224" s="193"/>
      <c r="M224" s="194" t="s">
        <v>19</v>
      </c>
      <c r="N224" s="195" t="s">
        <v>42</v>
      </c>
      <c r="O224" s="63"/>
      <c r="P224" s="177">
        <f>O224*H224</f>
        <v>0</v>
      </c>
      <c r="Q224" s="177">
        <v>0.00069</v>
      </c>
      <c r="R224" s="177">
        <f>Q224*H224</f>
        <v>0.021734999999999997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299</v>
      </c>
      <c r="AT224" s="179" t="s">
        <v>125</v>
      </c>
      <c r="AU224" s="179" t="s">
        <v>81</v>
      </c>
      <c r="AY224" s="16" t="s">
        <v>113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6" t="s">
        <v>79</v>
      </c>
      <c r="BK224" s="180">
        <f>ROUND(I224*H224,2)</f>
        <v>0</v>
      </c>
      <c r="BL224" s="16" t="s">
        <v>299</v>
      </c>
      <c r="BM224" s="179" t="s">
        <v>449</v>
      </c>
    </row>
    <row r="225" spans="2:51" s="13" customFormat="1" ht="11.25">
      <c r="B225" s="196"/>
      <c r="C225" s="197"/>
      <c r="D225" s="198" t="s">
        <v>140</v>
      </c>
      <c r="E225" s="197"/>
      <c r="F225" s="200" t="s">
        <v>450</v>
      </c>
      <c r="G225" s="197"/>
      <c r="H225" s="201">
        <v>31.5</v>
      </c>
      <c r="I225" s="202"/>
      <c r="J225" s="197"/>
      <c r="K225" s="197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140</v>
      </c>
      <c r="AU225" s="207" t="s">
        <v>81</v>
      </c>
      <c r="AV225" s="13" t="s">
        <v>81</v>
      </c>
      <c r="AW225" s="13" t="s">
        <v>4</v>
      </c>
      <c r="AX225" s="13" t="s">
        <v>79</v>
      </c>
      <c r="AY225" s="207" t="s">
        <v>113</v>
      </c>
    </row>
    <row r="226" spans="1:65" s="2" customFormat="1" ht="16.5" customHeight="1">
      <c r="A226" s="33"/>
      <c r="B226" s="34"/>
      <c r="C226" s="168" t="s">
        <v>275</v>
      </c>
      <c r="D226" s="168" t="s">
        <v>116</v>
      </c>
      <c r="E226" s="169" t="s">
        <v>451</v>
      </c>
      <c r="F226" s="170" t="s">
        <v>452</v>
      </c>
      <c r="G226" s="171" t="s">
        <v>261</v>
      </c>
      <c r="H226" s="172">
        <v>0.391</v>
      </c>
      <c r="I226" s="173"/>
      <c r="J226" s="174">
        <f>ROUND(I226*H226,2)</f>
        <v>0</v>
      </c>
      <c r="K226" s="170" t="s">
        <v>120</v>
      </c>
      <c r="L226" s="38"/>
      <c r="M226" s="175" t="s">
        <v>19</v>
      </c>
      <c r="N226" s="176" t="s">
        <v>42</v>
      </c>
      <c r="O226" s="63"/>
      <c r="P226" s="177">
        <f>O226*H226</f>
        <v>0</v>
      </c>
      <c r="Q226" s="177">
        <v>0</v>
      </c>
      <c r="R226" s="177">
        <f>Q226*H226</f>
        <v>0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275</v>
      </c>
      <c r="AT226" s="179" t="s">
        <v>116</v>
      </c>
      <c r="AU226" s="179" t="s">
        <v>81</v>
      </c>
      <c r="AY226" s="16" t="s">
        <v>113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6" t="s">
        <v>79</v>
      </c>
      <c r="BK226" s="180">
        <f>ROUND(I226*H226,2)</f>
        <v>0</v>
      </c>
      <c r="BL226" s="16" t="s">
        <v>275</v>
      </c>
      <c r="BM226" s="179" t="s">
        <v>453</v>
      </c>
    </row>
    <row r="227" spans="1:47" s="2" customFormat="1" ht="11.25">
      <c r="A227" s="33"/>
      <c r="B227" s="34"/>
      <c r="C227" s="35"/>
      <c r="D227" s="181" t="s">
        <v>123</v>
      </c>
      <c r="E227" s="35"/>
      <c r="F227" s="182" t="s">
        <v>454</v>
      </c>
      <c r="G227" s="35"/>
      <c r="H227" s="35"/>
      <c r="I227" s="183"/>
      <c r="J227" s="35"/>
      <c r="K227" s="35"/>
      <c r="L227" s="38"/>
      <c r="M227" s="184"/>
      <c r="N227" s="185"/>
      <c r="O227" s="63"/>
      <c r="P227" s="63"/>
      <c r="Q227" s="63"/>
      <c r="R227" s="63"/>
      <c r="S227" s="63"/>
      <c r="T227" s="64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123</v>
      </c>
      <c r="AU227" s="16" t="s">
        <v>81</v>
      </c>
    </row>
    <row r="228" spans="2:63" s="12" customFormat="1" ht="25.9" customHeight="1">
      <c r="B228" s="152"/>
      <c r="C228" s="153"/>
      <c r="D228" s="154" t="s">
        <v>70</v>
      </c>
      <c r="E228" s="155" t="s">
        <v>455</v>
      </c>
      <c r="F228" s="155" t="s">
        <v>456</v>
      </c>
      <c r="G228" s="153"/>
      <c r="H228" s="153"/>
      <c r="I228" s="156"/>
      <c r="J228" s="157">
        <f>BK228</f>
        <v>0</v>
      </c>
      <c r="K228" s="153"/>
      <c r="L228" s="158"/>
      <c r="M228" s="159"/>
      <c r="N228" s="160"/>
      <c r="O228" s="160"/>
      <c r="P228" s="161">
        <f>SUM(P229:P240)</f>
        <v>0</v>
      </c>
      <c r="Q228" s="160"/>
      <c r="R228" s="161">
        <f>SUM(R229:R240)</f>
        <v>0</v>
      </c>
      <c r="S228" s="160"/>
      <c r="T228" s="162">
        <f>SUM(T229:T240)</f>
        <v>0</v>
      </c>
      <c r="AR228" s="163" t="s">
        <v>135</v>
      </c>
      <c r="AT228" s="164" t="s">
        <v>70</v>
      </c>
      <c r="AU228" s="164" t="s">
        <v>71</v>
      </c>
      <c r="AY228" s="163" t="s">
        <v>113</v>
      </c>
      <c r="BK228" s="165">
        <f>SUM(BK229:BK240)</f>
        <v>0</v>
      </c>
    </row>
    <row r="229" spans="1:65" s="2" customFormat="1" ht="16.5" customHeight="1">
      <c r="A229" s="33"/>
      <c r="B229" s="34"/>
      <c r="C229" s="168" t="s">
        <v>457</v>
      </c>
      <c r="D229" s="168" t="s">
        <v>116</v>
      </c>
      <c r="E229" s="169" t="s">
        <v>458</v>
      </c>
      <c r="F229" s="170" t="s">
        <v>459</v>
      </c>
      <c r="G229" s="171" t="s">
        <v>460</v>
      </c>
      <c r="H229" s="172">
        <v>4</v>
      </c>
      <c r="I229" s="173"/>
      <c r="J229" s="174">
        <f>ROUND(I229*H229,2)</f>
        <v>0</v>
      </c>
      <c r="K229" s="170" t="s">
        <v>120</v>
      </c>
      <c r="L229" s="38"/>
      <c r="M229" s="175" t="s">
        <v>19</v>
      </c>
      <c r="N229" s="176" t="s">
        <v>42</v>
      </c>
      <c r="O229" s="63"/>
      <c r="P229" s="177">
        <f>O229*H229</f>
        <v>0</v>
      </c>
      <c r="Q229" s="177">
        <v>0</v>
      </c>
      <c r="R229" s="177">
        <f>Q229*H229</f>
        <v>0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461</v>
      </c>
      <c r="AT229" s="179" t="s">
        <v>116</v>
      </c>
      <c r="AU229" s="179" t="s">
        <v>79</v>
      </c>
      <c r="AY229" s="16" t="s">
        <v>113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6" t="s">
        <v>79</v>
      </c>
      <c r="BK229" s="180">
        <f>ROUND(I229*H229,2)</f>
        <v>0</v>
      </c>
      <c r="BL229" s="16" t="s">
        <v>461</v>
      </c>
      <c r="BM229" s="179" t="s">
        <v>462</v>
      </c>
    </row>
    <row r="230" spans="1:47" s="2" customFormat="1" ht="11.25">
      <c r="A230" s="33"/>
      <c r="B230" s="34"/>
      <c r="C230" s="35"/>
      <c r="D230" s="181" t="s">
        <v>123</v>
      </c>
      <c r="E230" s="35"/>
      <c r="F230" s="182" t="s">
        <v>463</v>
      </c>
      <c r="G230" s="35"/>
      <c r="H230" s="35"/>
      <c r="I230" s="183"/>
      <c r="J230" s="35"/>
      <c r="K230" s="35"/>
      <c r="L230" s="38"/>
      <c r="M230" s="184"/>
      <c r="N230" s="185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123</v>
      </c>
      <c r="AU230" s="16" t="s">
        <v>79</v>
      </c>
    </row>
    <row r="231" spans="1:47" s="2" customFormat="1" ht="19.5">
      <c r="A231" s="33"/>
      <c r="B231" s="34"/>
      <c r="C231" s="35"/>
      <c r="D231" s="198" t="s">
        <v>146</v>
      </c>
      <c r="E231" s="35"/>
      <c r="F231" s="208" t="s">
        <v>464</v>
      </c>
      <c r="G231" s="35"/>
      <c r="H231" s="35"/>
      <c r="I231" s="183"/>
      <c r="J231" s="35"/>
      <c r="K231" s="35"/>
      <c r="L231" s="38"/>
      <c r="M231" s="184"/>
      <c r="N231" s="185"/>
      <c r="O231" s="63"/>
      <c r="P231" s="63"/>
      <c r="Q231" s="63"/>
      <c r="R231" s="63"/>
      <c r="S231" s="63"/>
      <c r="T231" s="64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146</v>
      </c>
      <c r="AU231" s="16" t="s">
        <v>79</v>
      </c>
    </row>
    <row r="232" spans="1:65" s="2" customFormat="1" ht="16.5" customHeight="1">
      <c r="A232" s="33"/>
      <c r="B232" s="34"/>
      <c r="C232" s="168" t="s">
        <v>465</v>
      </c>
      <c r="D232" s="168" t="s">
        <v>116</v>
      </c>
      <c r="E232" s="169" t="s">
        <v>466</v>
      </c>
      <c r="F232" s="170" t="s">
        <v>467</v>
      </c>
      <c r="G232" s="171" t="s">
        <v>460</v>
      </c>
      <c r="H232" s="172">
        <v>10</v>
      </c>
      <c r="I232" s="173"/>
      <c r="J232" s="174">
        <f>ROUND(I232*H232,2)</f>
        <v>0</v>
      </c>
      <c r="K232" s="170" t="s">
        <v>120</v>
      </c>
      <c r="L232" s="38"/>
      <c r="M232" s="175" t="s">
        <v>19</v>
      </c>
      <c r="N232" s="176" t="s">
        <v>42</v>
      </c>
      <c r="O232" s="63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461</v>
      </c>
      <c r="AT232" s="179" t="s">
        <v>116</v>
      </c>
      <c r="AU232" s="179" t="s">
        <v>79</v>
      </c>
      <c r="AY232" s="16" t="s">
        <v>113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6" t="s">
        <v>79</v>
      </c>
      <c r="BK232" s="180">
        <f>ROUND(I232*H232,2)</f>
        <v>0</v>
      </c>
      <c r="BL232" s="16" t="s">
        <v>461</v>
      </c>
      <c r="BM232" s="179" t="s">
        <v>468</v>
      </c>
    </row>
    <row r="233" spans="1:47" s="2" customFormat="1" ht="11.25">
      <c r="A233" s="33"/>
      <c r="B233" s="34"/>
      <c r="C233" s="35"/>
      <c r="D233" s="181" t="s">
        <v>123</v>
      </c>
      <c r="E233" s="35"/>
      <c r="F233" s="182" t="s">
        <v>469</v>
      </c>
      <c r="G233" s="35"/>
      <c r="H233" s="35"/>
      <c r="I233" s="183"/>
      <c r="J233" s="35"/>
      <c r="K233" s="35"/>
      <c r="L233" s="38"/>
      <c r="M233" s="184"/>
      <c r="N233" s="185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123</v>
      </c>
      <c r="AU233" s="16" t="s">
        <v>79</v>
      </c>
    </row>
    <row r="234" spans="1:47" s="2" customFormat="1" ht="19.5">
      <c r="A234" s="33"/>
      <c r="B234" s="34"/>
      <c r="C234" s="35"/>
      <c r="D234" s="198" t="s">
        <v>146</v>
      </c>
      <c r="E234" s="35"/>
      <c r="F234" s="208" t="s">
        <v>464</v>
      </c>
      <c r="G234" s="35"/>
      <c r="H234" s="35"/>
      <c r="I234" s="183"/>
      <c r="J234" s="35"/>
      <c r="K234" s="35"/>
      <c r="L234" s="38"/>
      <c r="M234" s="184"/>
      <c r="N234" s="185"/>
      <c r="O234" s="63"/>
      <c r="P234" s="63"/>
      <c r="Q234" s="63"/>
      <c r="R234" s="63"/>
      <c r="S234" s="63"/>
      <c r="T234" s="64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146</v>
      </c>
      <c r="AU234" s="16" t="s">
        <v>79</v>
      </c>
    </row>
    <row r="235" spans="1:65" s="2" customFormat="1" ht="33" customHeight="1">
      <c r="A235" s="33"/>
      <c r="B235" s="34"/>
      <c r="C235" s="168" t="s">
        <v>470</v>
      </c>
      <c r="D235" s="168" t="s">
        <v>116</v>
      </c>
      <c r="E235" s="169" t="s">
        <v>471</v>
      </c>
      <c r="F235" s="170" t="s">
        <v>472</v>
      </c>
      <c r="G235" s="171" t="s">
        <v>460</v>
      </c>
      <c r="H235" s="172">
        <v>2</v>
      </c>
      <c r="I235" s="173"/>
      <c r="J235" s="174">
        <f>ROUND(I235*H235,2)</f>
        <v>0</v>
      </c>
      <c r="K235" s="170" t="s">
        <v>120</v>
      </c>
      <c r="L235" s="38"/>
      <c r="M235" s="175" t="s">
        <v>19</v>
      </c>
      <c r="N235" s="176" t="s">
        <v>42</v>
      </c>
      <c r="O235" s="63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461</v>
      </c>
      <c r="AT235" s="179" t="s">
        <v>116</v>
      </c>
      <c r="AU235" s="179" t="s">
        <v>79</v>
      </c>
      <c r="AY235" s="16" t="s">
        <v>113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6" t="s">
        <v>79</v>
      </c>
      <c r="BK235" s="180">
        <f>ROUND(I235*H235,2)</f>
        <v>0</v>
      </c>
      <c r="BL235" s="16" t="s">
        <v>461</v>
      </c>
      <c r="BM235" s="179" t="s">
        <v>473</v>
      </c>
    </row>
    <row r="236" spans="1:47" s="2" customFormat="1" ht="11.25">
      <c r="A236" s="33"/>
      <c r="B236" s="34"/>
      <c r="C236" s="35"/>
      <c r="D236" s="181" t="s">
        <v>123</v>
      </c>
      <c r="E236" s="35"/>
      <c r="F236" s="182" t="s">
        <v>474</v>
      </c>
      <c r="G236" s="35"/>
      <c r="H236" s="35"/>
      <c r="I236" s="183"/>
      <c r="J236" s="35"/>
      <c r="K236" s="35"/>
      <c r="L236" s="38"/>
      <c r="M236" s="184"/>
      <c r="N236" s="185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123</v>
      </c>
      <c r="AU236" s="16" t="s">
        <v>79</v>
      </c>
    </row>
    <row r="237" spans="1:47" s="2" customFormat="1" ht="19.5">
      <c r="A237" s="33"/>
      <c r="B237" s="34"/>
      <c r="C237" s="35"/>
      <c r="D237" s="198" t="s">
        <v>146</v>
      </c>
      <c r="E237" s="35"/>
      <c r="F237" s="208" t="s">
        <v>464</v>
      </c>
      <c r="G237" s="35"/>
      <c r="H237" s="35"/>
      <c r="I237" s="183"/>
      <c r="J237" s="35"/>
      <c r="K237" s="35"/>
      <c r="L237" s="38"/>
      <c r="M237" s="184"/>
      <c r="N237" s="185"/>
      <c r="O237" s="63"/>
      <c r="P237" s="63"/>
      <c r="Q237" s="63"/>
      <c r="R237" s="63"/>
      <c r="S237" s="63"/>
      <c r="T237" s="64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146</v>
      </c>
      <c r="AU237" s="16" t="s">
        <v>79</v>
      </c>
    </row>
    <row r="238" spans="1:65" s="2" customFormat="1" ht="16.5" customHeight="1">
      <c r="A238" s="33"/>
      <c r="B238" s="34"/>
      <c r="C238" s="168" t="s">
        <v>475</v>
      </c>
      <c r="D238" s="168" t="s">
        <v>116</v>
      </c>
      <c r="E238" s="169" t="s">
        <v>476</v>
      </c>
      <c r="F238" s="170" t="s">
        <v>477</v>
      </c>
      <c r="G238" s="171" t="s">
        <v>460</v>
      </c>
      <c r="H238" s="172">
        <v>5</v>
      </c>
      <c r="I238" s="173"/>
      <c r="J238" s="174">
        <f>ROUND(I238*H238,2)</f>
        <v>0</v>
      </c>
      <c r="K238" s="170" t="s">
        <v>120</v>
      </c>
      <c r="L238" s="38"/>
      <c r="M238" s="175" t="s">
        <v>19</v>
      </c>
      <c r="N238" s="176" t="s">
        <v>42</v>
      </c>
      <c r="O238" s="63"/>
      <c r="P238" s="177">
        <f>O238*H238</f>
        <v>0</v>
      </c>
      <c r="Q238" s="177">
        <v>0</v>
      </c>
      <c r="R238" s="177">
        <f>Q238*H238</f>
        <v>0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461</v>
      </c>
      <c r="AT238" s="179" t="s">
        <v>116</v>
      </c>
      <c r="AU238" s="179" t="s">
        <v>79</v>
      </c>
      <c r="AY238" s="16" t="s">
        <v>113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6" t="s">
        <v>79</v>
      </c>
      <c r="BK238" s="180">
        <f>ROUND(I238*H238,2)</f>
        <v>0</v>
      </c>
      <c r="BL238" s="16" t="s">
        <v>461</v>
      </c>
      <c r="BM238" s="179" t="s">
        <v>478</v>
      </c>
    </row>
    <row r="239" spans="1:47" s="2" customFormat="1" ht="11.25">
      <c r="A239" s="33"/>
      <c r="B239" s="34"/>
      <c r="C239" s="35"/>
      <c r="D239" s="181" t="s">
        <v>123</v>
      </c>
      <c r="E239" s="35"/>
      <c r="F239" s="182" t="s">
        <v>479</v>
      </c>
      <c r="G239" s="35"/>
      <c r="H239" s="35"/>
      <c r="I239" s="183"/>
      <c r="J239" s="35"/>
      <c r="K239" s="35"/>
      <c r="L239" s="38"/>
      <c r="M239" s="184"/>
      <c r="N239" s="185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123</v>
      </c>
      <c r="AU239" s="16" t="s">
        <v>79</v>
      </c>
    </row>
    <row r="240" spans="1:47" s="2" customFormat="1" ht="19.5">
      <c r="A240" s="33"/>
      <c r="B240" s="34"/>
      <c r="C240" s="35"/>
      <c r="D240" s="198" t="s">
        <v>146</v>
      </c>
      <c r="E240" s="35"/>
      <c r="F240" s="208" t="s">
        <v>464</v>
      </c>
      <c r="G240" s="35"/>
      <c r="H240" s="35"/>
      <c r="I240" s="183"/>
      <c r="J240" s="35"/>
      <c r="K240" s="35"/>
      <c r="L240" s="38"/>
      <c r="M240" s="184"/>
      <c r="N240" s="185"/>
      <c r="O240" s="63"/>
      <c r="P240" s="63"/>
      <c r="Q240" s="63"/>
      <c r="R240" s="63"/>
      <c r="S240" s="63"/>
      <c r="T240" s="64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146</v>
      </c>
      <c r="AU240" s="16" t="s">
        <v>79</v>
      </c>
    </row>
    <row r="241" spans="2:63" s="12" customFormat="1" ht="25.9" customHeight="1">
      <c r="B241" s="152"/>
      <c r="C241" s="153"/>
      <c r="D241" s="154" t="s">
        <v>70</v>
      </c>
      <c r="E241" s="155" t="s">
        <v>480</v>
      </c>
      <c r="F241" s="155" t="s">
        <v>481</v>
      </c>
      <c r="G241" s="153"/>
      <c r="H241" s="153"/>
      <c r="I241" s="156"/>
      <c r="J241" s="157">
        <f>BK241</f>
        <v>0</v>
      </c>
      <c r="K241" s="153"/>
      <c r="L241" s="158"/>
      <c r="M241" s="159"/>
      <c r="N241" s="160"/>
      <c r="O241" s="160"/>
      <c r="P241" s="161">
        <f>P242+P249</f>
        <v>0</v>
      </c>
      <c r="Q241" s="160"/>
      <c r="R241" s="161">
        <f>R242+R249</f>
        <v>0</v>
      </c>
      <c r="S241" s="160"/>
      <c r="T241" s="162">
        <f>T242+T249</f>
        <v>0</v>
      </c>
      <c r="AR241" s="163" t="s">
        <v>142</v>
      </c>
      <c r="AT241" s="164" t="s">
        <v>70</v>
      </c>
      <c r="AU241" s="164" t="s">
        <v>71</v>
      </c>
      <c r="AY241" s="163" t="s">
        <v>113</v>
      </c>
      <c r="BK241" s="165">
        <f>BK242+BK249</f>
        <v>0</v>
      </c>
    </row>
    <row r="242" spans="2:63" s="12" customFormat="1" ht="22.9" customHeight="1">
      <c r="B242" s="152"/>
      <c r="C242" s="153"/>
      <c r="D242" s="154" t="s">
        <v>70</v>
      </c>
      <c r="E242" s="166" t="s">
        <v>482</v>
      </c>
      <c r="F242" s="166" t="s">
        <v>483</v>
      </c>
      <c r="G242" s="153"/>
      <c r="H242" s="153"/>
      <c r="I242" s="156"/>
      <c r="J242" s="167">
        <f>BK242</f>
        <v>0</v>
      </c>
      <c r="K242" s="153"/>
      <c r="L242" s="158"/>
      <c r="M242" s="159"/>
      <c r="N242" s="160"/>
      <c r="O242" s="160"/>
      <c r="P242" s="161">
        <f>SUM(P243:P248)</f>
        <v>0</v>
      </c>
      <c r="Q242" s="160"/>
      <c r="R242" s="161">
        <f>SUM(R243:R248)</f>
        <v>0</v>
      </c>
      <c r="S242" s="160"/>
      <c r="T242" s="162">
        <f>SUM(T243:T248)</f>
        <v>0</v>
      </c>
      <c r="AR242" s="163" t="s">
        <v>142</v>
      </c>
      <c r="AT242" s="164" t="s">
        <v>70</v>
      </c>
      <c r="AU242" s="164" t="s">
        <v>79</v>
      </c>
      <c r="AY242" s="163" t="s">
        <v>113</v>
      </c>
      <c r="BK242" s="165">
        <f>SUM(BK243:BK248)</f>
        <v>0</v>
      </c>
    </row>
    <row r="243" spans="1:65" s="2" customFormat="1" ht="16.5" customHeight="1">
      <c r="A243" s="33"/>
      <c r="B243" s="34"/>
      <c r="C243" s="168" t="s">
        <v>484</v>
      </c>
      <c r="D243" s="168" t="s">
        <v>116</v>
      </c>
      <c r="E243" s="169" t="s">
        <v>485</v>
      </c>
      <c r="F243" s="170" t="s">
        <v>486</v>
      </c>
      <c r="G243" s="171" t="s">
        <v>487</v>
      </c>
      <c r="H243" s="172">
        <v>1</v>
      </c>
      <c r="I243" s="173"/>
      <c r="J243" s="174">
        <f>ROUND(I243*H243,2)</f>
        <v>0</v>
      </c>
      <c r="K243" s="170" t="s">
        <v>120</v>
      </c>
      <c r="L243" s="38"/>
      <c r="M243" s="175" t="s">
        <v>19</v>
      </c>
      <c r="N243" s="176" t="s">
        <v>42</v>
      </c>
      <c r="O243" s="63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488</v>
      </c>
      <c r="AT243" s="179" t="s">
        <v>116</v>
      </c>
      <c r="AU243" s="179" t="s">
        <v>81</v>
      </c>
      <c r="AY243" s="16" t="s">
        <v>113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6" t="s">
        <v>79</v>
      </c>
      <c r="BK243" s="180">
        <f>ROUND(I243*H243,2)</f>
        <v>0</v>
      </c>
      <c r="BL243" s="16" t="s">
        <v>488</v>
      </c>
      <c r="BM243" s="179" t="s">
        <v>489</v>
      </c>
    </row>
    <row r="244" spans="1:47" s="2" customFormat="1" ht="11.25">
      <c r="A244" s="33"/>
      <c r="B244" s="34"/>
      <c r="C244" s="35"/>
      <c r="D244" s="181" t="s">
        <v>123</v>
      </c>
      <c r="E244" s="35"/>
      <c r="F244" s="182" t="s">
        <v>490</v>
      </c>
      <c r="G244" s="35"/>
      <c r="H244" s="35"/>
      <c r="I244" s="183"/>
      <c r="J244" s="35"/>
      <c r="K244" s="35"/>
      <c r="L244" s="38"/>
      <c r="M244" s="184"/>
      <c r="N244" s="185"/>
      <c r="O244" s="63"/>
      <c r="P244" s="63"/>
      <c r="Q244" s="63"/>
      <c r="R244" s="63"/>
      <c r="S244" s="63"/>
      <c r="T244" s="64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123</v>
      </c>
      <c r="AU244" s="16" t="s">
        <v>81</v>
      </c>
    </row>
    <row r="245" spans="1:65" s="2" customFormat="1" ht="16.5" customHeight="1">
      <c r="A245" s="33"/>
      <c r="B245" s="34"/>
      <c r="C245" s="168" t="s">
        <v>491</v>
      </c>
      <c r="D245" s="168" t="s">
        <v>116</v>
      </c>
      <c r="E245" s="169" t="s">
        <v>492</v>
      </c>
      <c r="F245" s="170" t="s">
        <v>493</v>
      </c>
      <c r="G245" s="171" t="s">
        <v>487</v>
      </c>
      <c r="H245" s="172">
        <v>1</v>
      </c>
      <c r="I245" s="173"/>
      <c r="J245" s="174">
        <f>ROUND(I245*H245,2)</f>
        <v>0</v>
      </c>
      <c r="K245" s="170" t="s">
        <v>120</v>
      </c>
      <c r="L245" s="38"/>
      <c r="M245" s="175" t="s">
        <v>19</v>
      </c>
      <c r="N245" s="176" t="s">
        <v>42</v>
      </c>
      <c r="O245" s="63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488</v>
      </c>
      <c r="AT245" s="179" t="s">
        <v>116</v>
      </c>
      <c r="AU245" s="179" t="s">
        <v>81</v>
      </c>
      <c r="AY245" s="16" t="s">
        <v>113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6" t="s">
        <v>79</v>
      </c>
      <c r="BK245" s="180">
        <f>ROUND(I245*H245,2)</f>
        <v>0</v>
      </c>
      <c r="BL245" s="16" t="s">
        <v>488</v>
      </c>
      <c r="BM245" s="179" t="s">
        <v>494</v>
      </c>
    </row>
    <row r="246" spans="1:47" s="2" customFormat="1" ht="11.25">
      <c r="A246" s="33"/>
      <c r="B246" s="34"/>
      <c r="C246" s="35"/>
      <c r="D246" s="181" t="s">
        <v>123</v>
      </c>
      <c r="E246" s="35"/>
      <c r="F246" s="182" t="s">
        <v>495</v>
      </c>
      <c r="G246" s="35"/>
      <c r="H246" s="35"/>
      <c r="I246" s="183"/>
      <c r="J246" s="35"/>
      <c r="K246" s="35"/>
      <c r="L246" s="38"/>
      <c r="M246" s="184"/>
      <c r="N246" s="185"/>
      <c r="O246" s="63"/>
      <c r="P246" s="63"/>
      <c r="Q246" s="63"/>
      <c r="R246" s="63"/>
      <c r="S246" s="63"/>
      <c r="T246" s="64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123</v>
      </c>
      <c r="AU246" s="16" t="s">
        <v>81</v>
      </c>
    </row>
    <row r="247" spans="1:65" s="2" customFormat="1" ht="16.5" customHeight="1">
      <c r="A247" s="33"/>
      <c r="B247" s="34"/>
      <c r="C247" s="168" t="s">
        <v>496</v>
      </c>
      <c r="D247" s="168" t="s">
        <v>116</v>
      </c>
      <c r="E247" s="169" t="s">
        <v>497</v>
      </c>
      <c r="F247" s="170" t="s">
        <v>498</v>
      </c>
      <c r="G247" s="171" t="s">
        <v>487</v>
      </c>
      <c r="H247" s="172">
        <v>1</v>
      </c>
      <c r="I247" s="173"/>
      <c r="J247" s="174">
        <f>ROUND(I247*H247,2)</f>
        <v>0</v>
      </c>
      <c r="K247" s="170" t="s">
        <v>120</v>
      </c>
      <c r="L247" s="38"/>
      <c r="M247" s="175" t="s">
        <v>19</v>
      </c>
      <c r="N247" s="176" t="s">
        <v>42</v>
      </c>
      <c r="O247" s="63"/>
      <c r="P247" s="177">
        <f>O247*H247</f>
        <v>0</v>
      </c>
      <c r="Q247" s="177">
        <v>0</v>
      </c>
      <c r="R247" s="177">
        <f>Q247*H247</f>
        <v>0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488</v>
      </c>
      <c r="AT247" s="179" t="s">
        <v>116</v>
      </c>
      <c r="AU247" s="179" t="s">
        <v>81</v>
      </c>
      <c r="AY247" s="16" t="s">
        <v>113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6" t="s">
        <v>79</v>
      </c>
      <c r="BK247" s="180">
        <f>ROUND(I247*H247,2)</f>
        <v>0</v>
      </c>
      <c r="BL247" s="16" t="s">
        <v>488</v>
      </c>
      <c r="BM247" s="179" t="s">
        <v>499</v>
      </c>
    </row>
    <row r="248" spans="1:47" s="2" customFormat="1" ht="11.25">
      <c r="A248" s="33"/>
      <c r="B248" s="34"/>
      <c r="C248" s="35"/>
      <c r="D248" s="181" t="s">
        <v>123</v>
      </c>
      <c r="E248" s="35"/>
      <c r="F248" s="182" t="s">
        <v>500</v>
      </c>
      <c r="G248" s="35"/>
      <c r="H248" s="35"/>
      <c r="I248" s="183"/>
      <c r="J248" s="35"/>
      <c r="K248" s="35"/>
      <c r="L248" s="38"/>
      <c r="M248" s="184"/>
      <c r="N248" s="185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123</v>
      </c>
      <c r="AU248" s="16" t="s">
        <v>81</v>
      </c>
    </row>
    <row r="249" spans="2:63" s="12" customFormat="1" ht="22.9" customHeight="1">
      <c r="B249" s="152"/>
      <c r="C249" s="153"/>
      <c r="D249" s="154" t="s">
        <v>70</v>
      </c>
      <c r="E249" s="166" t="s">
        <v>501</v>
      </c>
      <c r="F249" s="166" t="s">
        <v>502</v>
      </c>
      <c r="G249" s="153"/>
      <c r="H249" s="153"/>
      <c r="I249" s="156"/>
      <c r="J249" s="167">
        <f>BK249</f>
        <v>0</v>
      </c>
      <c r="K249" s="153"/>
      <c r="L249" s="158"/>
      <c r="M249" s="159"/>
      <c r="N249" s="160"/>
      <c r="O249" s="160"/>
      <c r="P249" s="161">
        <f>SUM(P250:P251)</f>
        <v>0</v>
      </c>
      <c r="Q249" s="160"/>
      <c r="R249" s="161">
        <f>SUM(R250:R251)</f>
        <v>0</v>
      </c>
      <c r="S249" s="160"/>
      <c r="T249" s="162">
        <f>SUM(T250:T251)</f>
        <v>0</v>
      </c>
      <c r="AR249" s="163" t="s">
        <v>142</v>
      </c>
      <c r="AT249" s="164" t="s">
        <v>70</v>
      </c>
      <c r="AU249" s="164" t="s">
        <v>79</v>
      </c>
      <c r="AY249" s="163" t="s">
        <v>113</v>
      </c>
      <c r="BK249" s="165">
        <f>SUM(BK250:BK251)</f>
        <v>0</v>
      </c>
    </row>
    <row r="250" spans="1:65" s="2" customFormat="1" ht="16.5" customHeight="1">
      <c r="A250" s="33"/>
      <c r="B250" s="34"/>
      <c r="C250" s="168" t="s">
        <v>503</v>
      </c>
      <c r="D250" s="168" t="s">
        <v>116</v>
      </c>
      <c r="E250" s="169" t="s">
        <v>504</v>
      </c>
      <c r="F250" s="170" t="s">
        <v>505</v>
      </c>
      <c r="G250" s="171" t="s">
        <v>487</v>
      </c>
      <c r="H250" s="172">
        <v>1</v>
      </c>
      <c r="I250" s="173"/>
      <c r="J250" s="174">
        <f>ROUND(I250*H250,2)</f>
        <v>0</v>
      </c>
      <c r="K250" s="170" t="s">
        <v>120</v>
      </c>
      <c r="L250" s="38"/>
      <c r="M250" s="175" t="s">
        <v>19</v>
      </c>
      <c r="N250" s="176" t="s">
        <v>42</v>
      </c>
      <c r="O250" s="63"/>
      <c r="P250" s="177">
        <f>O250*H250</f>
        <v>0</v>
      </c>
      <c r="Q250" s="177">
        <v>0</v>
      </c>
      <c r="R250" s="177">
        <f>Q250*H250</f>
        <v>0</v>
      </c>
      <c r="S250" s="177">
        <v>0</v>
      </c>
      <c r="T250" s="17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488</v>
      </c>
      <c r="AT250" s="179" t="s">
        <v>116</v>
      </c>
      <c r="AU250" s="179" t="s">
        <v>81</v>
      </c>
      <c r="AY250" s="16" t="s">
        <v>113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6" t="s">
        <v>79</v>
      </c>
      <c r="BK250" s="180">
        <f>ROUND(I250*H250,2)</f>
        <v>0</v>
      </c>
      <c r="BL250" s="16" t="s">
        <v>488</v>
      </c>
      <c r="BM250" s="179" t="s">
        <v>506</v>
      </c>
    </row>
    <row r="251" spans="1:47" s="2" customFormat="1" ht="11.25">
      <c r="A251" s="33"/>
      <c r="B251" s="34"/>
      <c r="C251" s="35"/>
      <c r="D251" s="181" t="s">
        <v>123</v>
      </c>
      <c r="E251" s="35"/>
      <c r="F251" s="182" t="s">
        <v>507</v>
      </c>
      <c r="G251" s="35"/>
      <c r="H251" s="35"/>
      <c r="I251" s="183"/>
      <c r="J251" s="35"/>
      <c r="K251" s="35"/>
      <c r="L251" s="38"/>
      <c r="M251" s="209"/>
      <c r="N251" s="210"/>
      <c r="O251" s="211"/>
      <c r="P251" s="211"/>
      <c r="Q251" s="211"/>
      <c r="R251" s="211"/>
      <c r="S251" s="211"/>
      <c r="T251" s="212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123</v>
      </c>
      <c r="AU251" s="16" t="s">
        <v>81</v>
      </c>
    </row>
    <row r="252" spans="1:31" s="2" customFormat="1" ht="6.95" customHeight="1">
      <c r="A252" s="33"/>
      <c r="B252" s="46"/>
      <c r="C252" s="47"/>
      <c r="D252" s="47"/>
      <c r="E252" s="47"/>
      <c r="F252" s="47"/>
      <c r="G252" s="47"/>
      <c r="H252" s="47"/>
      <c r="I252" s="47"/>
      <c r="J252" s="47"/>
      <c r="K252" s="47"/>
      <c r="L252" s="38"/>
      <c r="M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</sheetData>
  <sheetProtection algorithmName="SHA-512" hashValue="4/5wYwaCaWu484rAJOPglNrAB3IHa4PcxZ8fhY2YDFM+xQzEUoLXaOXeA8v+qkUQXwpEJkmvM0NC3ZTMgYbq+g==" saltValue="fAufC6mvkaomUaBU8FMnyfIy3f+QBqt1buGqtbkml/HaT+SMfMjg22WKi+2QYIpTz6V5/F9chuLvtXS9MQuBzw==" spinCount="100000" sheet="1" objects="1" scenarios="1" formatColumns="0" formatRows="0" autoFilter="0"/>
  <autoFilter ref="C87:K25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741110361"/>
    <hyperlink ref="F95" r:id="rId2" display="https://podminky.urs.cz/item/CS_URS_2022_02/741111853"/>
    <hyperlink ref="F97" r:id="rId3" display="https://podminky.urs.cz/item/CS_URS_2022_02/741122122"/>
    <hyperlink ref="F103" r:id="rId4" display="https://podminky.urs.cz/item/CS_URS_2022_02/741122134"/>
    <hyperlink ref="F107" r:id="rId5" display="https://podminky.urs.cz/item/CS_URS_2022_02/741126815"/>
    <hyperlink ref="F110" r:id="rId6" display="https://podminky.urs.cz/item/CS_URS_2022_02/741132133"/>
    <hyperlink ref="F113" r:id="rId7" display="https://podminky.urs.cz/item/CS_URS_2022_02/741210831"/>
    <hyperlink ref="F116" r:id="rId8" display="https://podminky.urs.cz/item/CS_URS_2022_02/741220004"/>
    <hyperlink ref="F123" r:id="rId9" display="https://podminky.urs.cz/item/CS_URS_2022_02/741372841"/>
    <hyperlink ref="F126" r:id="rId10" display="https://podminky.urs.cz/item/CS_URS_2022_02/741373002"/>
    <hyperlink ref="F134" r:id="rId11" display="https://podminky.urs.cz/item/CS_URS_2022_02/741375823"/>
    <hyperlink ref="F138" r:id="rId12" display="https://podminky.urs.cz/item/CS_URS_2022_02/741410041"/>
    <hyperlink ref="F143" r:id="rId13" display="https://podminky.urs.cz/item/CS_URS_2022_02/741420020"/>
    <hyperlink ref="F147" r:id="rId14" display="https://podminky.urs.cz/item/CS_URS_2022_02/741810002"/>
    <hyperlink ref="F149" r:id="rId15" display="https://podminky.urs.cz/item/CS_URS_2022_02/998741101"/>
    <hyperlink ref="F151" r:id="rId16" display="https://podminky.urs.cz/item/CS_URS_2022_02/998741193"/>
    <hyperlink ref="F155" r:id="rId17" display="https://podminky.urs.cz/item/CS_URS_2022_02/210204002"/>
    <hyperlink ref="F161" r:id="rId18" display="https://podminky.urs.cz/item/CS_URS_2022_02/210204021"/>
    <hyperlink ref="F164" r:id="rId19" display="https://podminky.urs.cz/item/CS_URS_2022_02/210204103"/>
    <hyperlink ref="F168" r:id="rId20" display="https://podminky.urs.cz/item/CS_URS_2022_02/210204112"/>
    <hyperlink ref="F171" r:id="rId21" display="https://podminky.urs.cz/item/CS_URS_2022_02/210204201"/>
    <hyperlink ref="F175" r:id="rId22" display="https://podminky.urs.cz/item/CS_URS_2022_02/210204202"/>
    <hyperlink ref="F178" r:id="rId23" display="https://podminky.urs.cz/item/CS_URS_2022_02/218204001"/>
    <hyperlink ref="F180" r:id="rId24" display="https://podminky.urs.cz/item/CS_URS_2022_02/218204103"/>
    <hyperlink ref="F183" r:id="rId25" display="https://podminky.urs.cz/item/CS_URS_2022_02/460010022"/>
    <hyperlink ref="F185" r:id="rId26" display="https://podminky.urs.cz/item/CS_URS_2022_02/460141113"/>
    <hyperlink ref="F188" r:id="rId27" display="https://podminky.urs.cz/item/CS_URS_2022_02/460171143"/>
    <hyperlink ref="F191" r:id="rId28" display="https://podminky.urs.cz/item/CS_URS_2022_02/460341121"/>
    <hyperlink ref="F194" r:id="rId29" display="https://podminky.urs.cz/item/CS_URS_2022_02/460361111"/>
    <hyperlink ref="F197" r:id="rId30" display="https://podminky.urs.cz/item/CS_URS_2022_02/460371123"/>
    <hyperlink ref="F201" r:id="rId31" display="https://podminky.urs.cz/item/CS_URS_2022_02/460411123"/>
    <hyperlink ref="F204" r:id="rId32" display="https://podminky.urs.cz/item/CS_URS_2022_02/460451153"/>
    <hyperlink ref="F206" r:id="rId33" display="https://podminky.urs.cz/item/CS_URS_2022_02/460641111"/>
    <hyperlink ref="F212" r:id="rId34" display="https://podminky.urs.cz/item/CS_URS_2022_02/460641311"/>
    <hyperlink ref="F216" r:id="rId35" display="https://podminky.urs.cz/item/CS_URS_2022_02/460661511"/>
    <hyperlink ref="F219" r:id="rId36" display="https://podminky.urs.cz/item/CS_URS_2022_02/460791212"/>
    <hyperlink ref="F223" r:id="rId37" display="https://podminky.urs.cz/item/CS_URS_2022_02/460791214"/>
    <hyperlink ref="F227" r:id="rId38" display="https://podminky.urs.cz/item/CS_URS_2022_02/469981111"/>
    <hyperlink ref="F230" r:id="rId39" display="https://podminky.urs.cz/item/CS_URS_2022_02/HZS1212"/>
    <hyperlink ref="F233" r:id="rId40" display="https://podminky.urs.cz/item/CS_URS_2022_02/HZS2231"/>
    <hyperlink ref="F236" r:id="rId41" display="https://podminky.urs.cz/item/CS_URS_2022_02/HZS4112"/>
    <hyperlink ref="F239" r:id="rId42" display="https://podminky.urs.cz/item/CS_URS_2022_02/HZS4131"/>
    <hyperlink ref="F244" r:id="rId43" display="https://podminky.urs.cz/item/CS_URS_2022_02/011002000"/>
    <hyperlink ref="F246" r:id="rId44" display="https://podminky.urs.cz/item/CS_URS_2022_02/012203000"/>
    <hyperlink ref="F248" r:id="rId45" display="https://podminky.urs.cz/item/CS_URS_2022_02/013254000"/>
    <hyperlink ref="F251" r:id="rId46" display="https://podminky.urs.cz/item/CS_URS_2022_02/075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3" customWidth="1"/>
    <col min="2" max="2" width="1.7109375" style="213" customWidth="1"/>
    <col min="3" max="4" width="5.00390625" style="213" customWidth="1"/>
    <col min="5" max="5" width="11.7109375" style="213" customWidth="1"/>
    <col min="6" max="6" width="9.140625" style="213" customWidth="1"/>
    <col min="7" max="7" width="5.00390625" style="213" customWidth="1"/>
    <col min="8" max="8" width="77.8515625" style="213" customWidth="1"/>
    <col min="9" max="10" width="20.00390625" style="213" customWidth="1"/>
    <col min="11" max="11" width="1.7109375" style="213" customWidth="1"/>
  </cols>
  <sheetData>
    <row r="1" s="1" customFormat="1" ht="37.5" customHeight="1"/>
    <row r="2" spans="2:11" s="1" customFormat="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4" customFormat="1" ht="45" customHeight="1">
      <c r="B3" s="217"/>
      <c r="C3" s="345" t="s">
        <v>508</v>
      </c>
      <c r="D3" s="345"/>
      <c r="E3" s="345"/>
      <c r="F3" s="345"/>
      <c r="G3" s="345"/>
      <c r="H3" s="345"/>
      <c r="I3" s="345"/>
      <c r="J3" s="345"/>
      <c r="K3" s="218"/>
    </row>
    <row r="4" spans="2:11" s="1" customFormat="1" ht="25.5" customHeight="1">
      <c r="B4" s="219"/>
      <c r="C4" s="350" t="s">
        <v>509</v>
      </c>
      <c r="D4" s="350"/>
      <c r="E4" s="350"/>
      <c r="F4" s="350"/>
      <c r="G4" s="350"/>
      <c r="H4" s="350"/>
      <c r="I4" s="350"/>
      <c r="J4" s="350"/>
      <c r="K4" s="220"/>
    </row>
    <row r="5" spans="2:11" s="1" customFormat="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9"/>
      <c r="C6" s="349" t="s">
        <v>510</v>
      </c>
      <c r="D6" s="349"/>
      <c r="E6" s="349"/>
      <c r="F6" s="349"/>
      <c r="G6" s="349"/>
      <c r="H6" s="349"/>
      <c r="I6" s="349"/>
      <c r="J6" s="349"/>
      <c r="K6" s="220"/>
    </row>
    <row r="7" spans="2:11" s="1" customFormat="1" ht="15" customHeight="1">
      <c r="B7" s="223"/>
      <c r="C7" s="349" t="s">
        <v>511</v>
      </c>
      <c r="D7" s="349"/>
      <c r="E7" s="349"/>
      <c r="F7" s="349"/>
      <c r="G7" s="349"/>
      <c r="H7" s="349"/>
      <c r="I7" s="349"/>
      <c r="J7" s="349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349" t="s">
        <v>512</v>
      </c>
      <c r="D9" s="349"/>
      <c r="E9" s="349"/>
      <c r="F9" s="349"/>
      <c r="G9" s="349"/>
      <c r="H9" s="349"/>
      <c r="I9" s="349"/>
      <c r="J9" s="349"/>
      <c r="K9" s="220"/>
    </row>
    <row r="10" spans="2:11" s="1" customFormat="1" ht="15" customHeight="1">
      <c r="B10" s="223"/>
      <c r="C10" s="222"/>
      <c r="D10" s="349" t="s">
        <v>513</v>
      </c>
      <c r="E10" s="349"/>
      <c r="F10" s="349"/>
      <c r="G10" s="349"/>
      <c r="H10" s="349"/>
      <c r="I10" s="349"/>
      <c r="J10" s="349"/>
      <c r="K10" s="220"/>
    </row>
    <row r="11" spans="2:11" s="1" customFormat="1" ht="15" customHeight="1">
      <c r="B11" s="223"/>
      <c r="C11" s="224"/>
      <c r="D11" s="349" t="s">
        <v>514</v>
      </c>
      <c r="E11" s="349"/>
      <c r="F11" s="349"/>
      <c r="G11" s="349"/>
      <c r="H11" s="349"/>
      <c r="I11" s="349"/>
      <c r="J11" s="349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515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349" t="s">
        <v>516</v>
      </c>
      <c r="E15" s="349"/>
      <c r="F15" s="349"/>
      <c r="G15" s="349"/>
      <c r="H15" s="349"/>
      <c r="I15" s="349"/>
      <c r="J15" s="349"/>
      <c r="K15" s="220"/>
    </row>
    <row r="16" spans="2:11" s="1" customFormat="1" ht="15" customHeight="1">
      <c r="B16" s="223"/>
      <c r="C16" s="224"/>
      <c r="D16" s="349" t="s">
        <v>517</v>
      </c>
      <c r="E16" s="349"/>
      <c r="F16" s="349"/>
      <c r="G16" s="349"/>
      <c r="H16" s="349"/>
      <c r="I16" s="349"/>
      <c r="J16" s="349"/>
      <c r="K16" s="220"/>
    </row>
    <row r="17" spans="2:11" s="1" customFormat="1" ht="15" customHeight="1">
      <c r="B17" s="223"/>
      <c r="C17" s="224"/>
      <c r="D17" s="349" t="s">
        <v>518</v>
      </c>
      <c r="E17" s="349"/>
      <c r="F17" s="349"/>
      <c r="G17" s="349"/>
      <c r="H17" s="349"/>
      <c r="I17" s="349"/>
      <c r="J17" s="349"/>
      <c r="K17" s="220"/>
    </row>
    <row r="18" spans="2:11" s="1" customFormat="1" ht="15" customHeight="1">
      <c r="B18" s="223"/>
      <c r="C18" s="224"/>
      <c r="D18" s="224"/>
      <c r="E18" s="226" t="s">
        <v>78</v>
      </c>
      <c r="F18" s="349" t="s">
        <v>519</v>
      </c>
      <c r="G18" s="349"/>
      <c r="H18" s="349"/>
      <c r="I18" s="349"/>
      <c r="J18" s="349"/>
      <c r="K18" s="220"/>
    </row>
    <row r="19" spans="2:11" s="1" customFormat="1" ht="15" customHeight="1">
      <c r="B19" s="223"/>
      <c r="C19" s="224"/>
      <c r="D19" s="224"/>
      <c r="E19" s="226" t="s">
        <v>520</v>
      </c>
      <c r="F19" s="349" t="s">
        <v>521</v>
      </c>
      <c r="G19" s="349"/>
      <c r="H19" s="349"/>
      <c r="I19" s="349"/>
      <c r="J19" s="349"/>
      <c r="K19" s="220"/>
    </row>
    <row r="20" spans="2:11" s="1" customFormat="1" ht="15" customHeight="1">
      <c r="B20" s="223"/>
      <c r="C20" s="224"/>
      <c r="D20" s="224"/>
      <c r="E20" s="226" t="s">
        <v>522</v>
      </c>
      <c r="F20" s="349" t="s">
        <v>523</v>
      </c>
      <c r="G20" s="349"/>
      <c r="H20" s="349"/>
      <c r="I20" s="349"/>
      <c r="J20" s="349"/>
      <c r="K20" s="220"/>
    </row>
    <row r="21" spans="2:11" s="1" customFormat="1" ht="15" customHeight="1">
      <c r="B21" s="223"/>
      <c r="C21" s="224"/>
      <c r="D21" s="224"/>
      <c r="E21" s="226" t="s">
        <v>524</v>
      </c>
      <c r="F21" s="349" t="s">
        <v>525</v>
      </c>
      <c r="G21" s="349"/>
      <c r="H21" s="349"/>
      <c r="I21" s="349"/>
      <c r="J21" s="349"/>
      <c r="K21" s="220"/>
    </row>
    <row r="22" spans="2:11" s="1" customFormat="1" ht="15" customHeight="1">
      <c r="B22" s="223"/>
      <c r="C22" s="224"/>
      <c r="D22" s="224"/>
      <c r="E22" s="226" t="s">
        <v>526</v>
      </c>
      <c r="F22" s="349" t="s">
        <v>527</v>
      </c>
      <c r="G22" s="349"/>
      <c r="H22" s="349"/>
      <c r="I22" s="349"/>
      <c r="J22" s="349"/>
      <c r="K22" s="220"/>
    </row>
    <row r="23" spans="2:11" s="1" customFormat="1" ht="15" customHeight="1">
      <c r="B23" s="223"/>
      <c r="C23" s="224"/>
      <c r="D23" s="224"/>
      <c r="E23" s="226" t="s">
        <v>528</v>
      </c>
      <c r="F23" s="349" t="s">
        <v>529</v>
      </c>
      <c r="G23" s="349"/>
      <c r="H23" s="349"/>
      <c r="I23" s="349"/>
      <c r="J23" s="349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349" t="s">
        <v>530</v>
      </c>
      <c r="D25" s="349"/>
      <c r="E25" s="349"/>
      <c r="F25" s="349"/>
      <c r="G25" s="349"/>
      <c r="H25" s="349"/>
      <c r="I25" s="349"/>
      <c r="J25" s="349"/>
      <c r="K25" s="220"/>
    </row>
    <row r="26" spans="2:11" s="1" customFormat="1" ht="15" customHeight="1">
      <c r="B26" s="223"/>
      <c r="C26" s="349" t="s">
        <v>531</v>
      </c>
      <c r="D26" s="349"/>
      <c r="E26" s="349"/>
      <c r="F26" s="349"/>
      <c r="G26" s="349"/>
      <c r="H26" s="349"/>
      <c r="I26" s="349"/>
      <c r="J26" s="349"/>
      <c r="K26" s="220"/>
    </row>
    <row r="27" spans="2:11" s="1" customFormat="1" ht="15" customHeight="1">
      <c r="B27" s="223"/>
      <c r="C27" s="222"/>
      <c r="D27" s="349" t="s">
        <v>532</v>
      </c>
      <c r="E27" s="349"/>
      <c r="F27" s="349"/>
      <c r="G27" s="349"/>
      <c r="H27" s="349"/>
      <c r="I27" s="349"/>
      <c r="J27" s="349"/>
      <c r="K27" s="220"/>
    </row>
    <row r="28" spans="2:11" s="1" customFormat="1" ht="15" customHeight="1">
      <c r="B28" s="223"/>
      <c r="C28" s="224"/>
      <c r="D28" s="349" t="s">
        <v>533</v>
      </c>
      <c r="E28" s="349"/>
      <c r="F28" s="349"/>
      <c r="G28" s="349"/>
      <c r="H28" s="349"/>
      <c r="I28" s="349"/>
      <c r="J28" s="349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349" t="s">
        <v>534</v>
      </c>
      <c r="E30" s="349"/>
      <c r="F30" s="349"/>
      <c r="G30" s="349"/>
      <c r="H30" s="349"/>
      <c r="I30" s="349"/>
      <c r="J30" s="349"/>
      <c r="K30" s="220"/>
    </row>
    <row r="31" spans="2:11" s="1" customFormat="1" ht="15" customHeight="1">
      <c r="B31" s="223"/>
      <c r="C31" s="224"/>
      <c r="D31" s="349" t="s">
        <v>535</v>
      </c>
      <c r="E31" s="349"/>
      <c r="F31" s="349"/>
      <c r="G31" s="349"/>
      <c r="H31" s="349"/>
      <c r="I31" s="349"/>
      <c r="J31" s="349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349" t="s">
        <v>536</v>
      </c>
      <c r="E33" s="349"/>
      <c r="F33" s="349"/>
      <c r="G33" s="349"/>
      <c r="H33" s="349"/>
      <c r="I33" s="349"/>
      <c r="J33" s="349"/>
      <c r="K33" s="220"/>
    </row>
    <row r="34" spans="2:11" s="1" customFormat="1" ht="15" customHeight="1">
      <c r="B34" s="223"/>
      <c r="C34" s="224"/>
      <c r="D34" s="349" t="s">
        <v>537</v>
      </c>
      <c r="E34" s="349"/>
      <c r="F34" s="349"/>
      <c r="G34" s="349"/>
      <c r="H34" s="349"/>
      <c r="I34" s="349"/>
      <c r="J34" s="349"/>
      <c r="K34" s="220"/>
    </row>
    <row r="35" spans="2:11" s="1" customFormat="1" ht="15" customHeight="1">
      <c r="B35" s="223"/>
      <c r="C35" s="224"/>
      <c r="D35" s="349" t="s">
        <v>538</v>
      </c>
      <c r="E35" s="349"/>
      <c r="F35" s="349"/>
      <c r="G35" s="349"/>
      <c r="H35" s="349"/>
      <c r="I35" s="349"/>
      <c r="J35" s="349"/>
      <c r="K35" s="220"/>
    </row>
    <row r="36" spans="2:11" s="1" customFormat="1" ht="15" customHeight="1">
      <c r="B36" s="223"/>
      <c r="C36" s="224"/>
      <c r="D36" s="222"/>
      <c r="E36" s="225" t="s">
        <v>99</v>
      </c>
      <c r="F36" s="222"/>
      <c r="G36" s="349" t="s">
        <v>539</v>
      </c>
      <c r="H36" s="349"/>
      <c r="I36" s="349"/>
      <c r="J36" s="349"/>
      <c r="K36" s="220"/>
    </row>
    <row r="37" spans="2:11" s="1" customFormat="1" ht="30.75" customHeight="1">
      <c r="B37" s="223"/>
      <c r="C37" s="224"/>
      <c r="D37" s="222"/>
      <c r="E37" s="225" t="s">
        <v>540</v>
      </c>
      <c r="F37" s="222"/>
      <c r="G37" s="349" t="s">
        <v>541</v>
      </c>
      <c r="H37" s="349"/>
      <c r="I37" s="349"/>
      <c r="J37" s="349"/>
      <c r="K37" s="220"/>
    </row>
    <row r="38" spans="2:11" s="1" customFormat="1" ht="15" customHeight="1">
      <c r="B38" s="223"/>
      <c r="C38" s="224"/>
      <c r="D38" s="222"/>
      <c r="E38" s="225" t="s">
        <v>52</v>
      </c>
      <c r="F38" s="222"/>
      <c r="G38" s="349" t="s">
        <v>542</v>
      </c>
      <c r="H38" s="349"/>
      <c r="I38" s="349"/>
      <c r="J38" s="349"/>
      <c r="K38" s="220"/>
    </row>
    <row r="39" spans="2:11" s="1" customFormat="1" ht="15" customHeight="1">
      <c r="B39" s="223"/>
      <c r="C39" s="224"/>
      <c r="D39" s="222"/>
      <c r="E39" s="225" t="s">
        <v>53</v>
      </c>
      <c r="F39" s="222"/>
      <c r="G39" s="349" t="s">
        <v>543</v>
      </c>
      <c r="H39" s="349"/>
      <c r="I39" s="349"/>
      <c r="J39" s="349"/>
      <c r="K39" s="220"/>
    </row>
    <row r="40" spans="2:11" s="1" customFormat="1" ht="15" customHeight="1">
      <c r="B40" s="223"/>
      <c r="C40" s="224"/>
      <c r="D40" s="222"/>
      <c r="E40" s="225" t="s">
        <v>100</v>
      </c>
      <c r="F40" s="222"/>
      <c r="G40" s="349" t="s">
        <v>544</v>
      </c>
      <c r="H40" s="349"/>
      <c r="I40" s="349"/>
      <c r="J40" s="349"/>
      <c r="K40" s="220"/>
    </row>
    <row r="41" spans="2:11" s="1" customFormat="1" ht="15" customHeight="1">
      <c r="B41" s="223"/>
      <c r="C41" s="224"/>
      <c r="D41" s="222"/>
      <c r="E41" s="225" t="s">
        <v>101</v>
      </c>
      <c r="F41" s="222"/>
      <c r="G41" s="349" t="s">
        <v>545</v>
      </c>
      <c r="H41" s="349"/>
      <c r="I41" s="349"/>
      <c r="J41" s="349"/>
      <c r="K41" s="220"/>
    </row>
    <row r="42" spans="2:11" s="1" customFormat="1" ht="15" customHeight="1">
      <c r="B42" s="223"/>
      <c r="C42" s="224"/>
      <c r="D42" s="222"/>
      <c r="E42" s="225" t="s">
        <v>546</v>
      </c>
      <c r="F42" s="222"/>
      <c r="G42" s="349" t="s">
        <v>547</v>
      </c>
      <c r="H42" s="349"/>
      <c r="I42" s="349"/>
      <c r="J42" s="349"/>
      <c r="K42" s="220"/>
    </row>
    <row r="43" spans="2:11" s="1" customFormat="1" ht="15" customHeight="1">
      <c r="B43" s="223"/>
      <c r="C43" s="224"/>
      <c r="D43" s="222"/>
      <c r="E43" s="225"/>
      <c r="F43" s="222"/>
      <c r="G43" s="349" t="s">
        <v>548</v>
      </c>
      <c r="H43" s="349"/>
      <c r="I43" s="349"/>
      <c r="J43" s="349"/>
      <c r="K43" s="220"/>
    </row>
    <row r="44" spans="2:11" s="1" customFormat="1" ht="15" customHeight="1">
      <c r="B44" s="223"/>
      <c r="C44" s="224"/>
      <c r="D44" s="222"/>
      <c r="E44" s="225" t="s">
        <v>549</v>
      </c>
      <c r="F44" s="222"/>
      <c r="G44" s="349" t="s">
        <v>550</v>
      </c>
      <c r="H44" s="349"/>
      <c r="I44" s="349"/>
      <c r="J44" s="349"/>
      <c r="K44" s="220"/>
    </row>
    <row r="45" spans="2:11" s="1" customFormat="1" ht="15" customHeight="1">
      <c r="B45" s="223"/>
      <c r="C45" s="224"/>
      <c r="D45" s="222"/>
      <c r="E45" s="225" t="s">
        <v>103</v>
      </c>
      <c r="F45" s="222"/>
      <c r="G45" s="349" t="s">
        <v>551</v>
      </c>
      <c r="H45" s="349"/>
      <c r="I45" s="349"/>
      <c r="J45" s="349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349" t="s">
        <v>552</v>
      </c>
      <c r="E47" s="349"/>
      <c r="F47" s="349"/>
      <c r="G47" s="349"/>
      <c r="H47" s="349"/>
      <c r="I47" s="349"/>
      <c r="J47" s="349"/>
      <c r="K47" s="220"/>
    </row>
    <row r="48" spans="2:11" s="1" customFormat="1" ht="15" customHeight="1">
      <c r="B48" s="223"/>
      <c r="C48" s="224"/>
      <c r="D48" s="224"/>
      <c r="E48" s="349" t="s">
        <v>553</v>
      </c>
      <c r="F48" s="349"/>
      <c r="G48" s="349"/>
      <c r="H48" s="349"/>
      <c r="I48" s="349"/>
      <c r="J48" s="349"/>
      <c r="K48" s="220"/>
    </row>
    <row r="49" spans="2:11" s="1" customFormat="1" ht="15" customHeight="1">
      <c r="B49" s="223"/>
      <c r="C49" s="224"/>
      <c r="D49" s="224"/>
      <c r="E49" s="349" t="s">
        <v>554</v>
      </c>
      <c r="F49" s="349"/>
      <c r="G49" s="349"/>
      <c r="H49" s="349"/>
      <c r="I49" s="349"/>
      <c r="J49" s="349"/>
      <c r="K49" s="220"/>
    </row>
    <row r="50" spans="2:11" s="1" customFormat="1" ht="15" customHeight="1">
      <c r="B50" s="223"/>
      <c r="C50" s="224"/>
      <c r="D50" s="224"/>
      <c r="E50" s="349" t="s">
        <v>555</v>
      </c>
      <c r="F50" s="349"/>
      <c r="G50" s="349"/>
      <c r="H50" s="349"/>
      <c r="I50" s="349"/>
      <c r="J50" s="349"/>
      <c r="K50" s="220"/>
    </row>
    <row r="51" spans="2:11" s="1" customFormat="1" ht="15" customHeight="1">
      <c r="B51" s="223"/>
      <c r="C51" s="224"/>
      <c r="D51" s="349" t="s">
        <v>556</v>
      </c>
      <c r="E51" s="349"/>
      <c r="F51" s="349"/>
      <c r="G51" s="349"/>
      <c r="H51" s="349"/>
      <c r="I51" s="349"/>
      <c r="J51" s="349"/>
      <c r="K51" s="220"/>
    </row>
    <row r="52" spans="2:11" s="1" customFormat="1" ht="25.5" customHeight="1">
      <c r="B52" s="219"/>
      <c r="C52" s="350" t="s">
        <v>557</v>
      </c>
      <c r="D52" s="350"/>
      <c r="E52" s="350"/>
      <c r="F52" s="350"/>
      <c r="G52" s="350"/>
      <c r="H52" s="350"/>
      <c r="I52" s="350"/>
      <c r="J52" s="350"/>
      <c r="K52" s="220"/>
    </row>
    <row r="53" spans="2:11" s="1" customFormat="1" ht="5.25" customHeight="1">
      <c r="B53" s="219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9"/>
      <c r="C54" s="349" t="s">
        <v>558</v>
      </c>
      <c r="D54" s="349"/>
      <c r="E54" s="349"/>
      <c r="F54" s="349"/>
      <c r="G54" s="349"/>
      <c r="H54" s="349"/>
      <c r="I54" s="349"/>
      <c r="J54" s="349"/>
      <c r="K54" s="220"/>
    </row>
    <row r="55" spans="2:11" s="1" customFormat="1" ht="15" customHeight="1">
      <c r="B55" s="219"/>
      <c r="C55" s="349" t="s">
        <v>559</v>
      </c>
      <c r="D55" s="349"/>
      <c r="E55" s="349"/>
      <c r="F55" s="349"/>
      <c r="G55" s="349"/>
      <c r="H55" s="349"/>
      <c r="I55" s="349"/>
      <c r="J55" s="349"/>
      <c r="K55" s="220"/>
    </row>
    <row r="56" spans="2:11" s="1" customFormat="1" ht="12.75" customHeight="1">
      <c r="B56" s="219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9"/>
      <c r="C57" s="349" t="s">
        <v>560</v>
      </c>
      <c r="D57" s="349"/>
      <c r="E57" s="349"/>
      <c r="F57" s="349"/>
      <c r="G57" s="349"/>
      <c r="H57" s="349"/>
      <c r="I57" s="349"/>
      <c r="J57" s="349"/>
      <c r="K57" s="220"/>
    </row>
    <row r="58" spans="2:11" s="1" customFormat="1" ht="15" customHeight="1">
      <c r="B58" s="219"/>
      <c r="C58" s="224"/>
      <c r="D58" s="349" t="s">
        <v>561</v>
      </c>
      <c r="E58" s="349"/>
      <c r="F58" s="349"/>
      <c r="G58" s="349"/>
      <c r="H58" s="349"/>
      <c r="I58" s="349"/>
      <c r="J58" s="349"/>
      <c r="K58" s="220"/>
    </row>
    <row r="59" spans="2:11" s="1" customFormat="1" ht="15" customHeight="1">
      <c r="B59" s="219"/>
      <c r="C59" s="224"/>
      <c r="D59" s="349" t="s">
        <v>562</v>
      </c>
      <c r="E59" s="349"/>
      <c r="F59" s="349"/>
      <c r="G59" s="349"/>
      <c r="H59" s="349"/>
      <c r="I59" s="349"/>
      <c r="J59" s="349"/>
      <c r="K59" s="220"/>
    </row>
    <row r="60" spans="2:11" s="1" customFormat="1" ht="15" customHeight="1">
      <c r="B60" s="219"/>
      <c r="C60" s="224"/>
      <c r="D60" s="349" t="s">
        <v>563</v>
      </c>
      <c r="E60" s="349"/>
      <c r="F60" s="349"/>
      <c r="G60" s="349"/>
      <c r="H60" s="349"/>
      <c r="I60" s="349"/>
      <c r="J60" s="349"/>
      <c r="K60" s="220"/>
    </row>
    <row r="61" spans="2:11" s="1" customFormat="1" ht="15" customHeight="1">
      <c r="B61" s="219"/>
      <c r="C61" s="224"/>
      <c r="D61" s="349" t="s">
        <v>564</v>
      </c>
      <c r="E61" s="349"/>
      <c r="F61" s="349"/>
      <c r="G61" s="349"/>
      <c r="H61" s="349"/>
      <c r="I61" s="349"/>
      <c r="J61" s="349"/>
      <c r="K61" s="220"/>
    </row>
    <row r="62" spans="2:11" s="1" customFormat="1" ht="15" customHeight="1">
      <c r="B62" s="219"/>
      <c r="C62" s="224"/>
      <c r="D62" s="351" t="s">
        <v>565</v>
      </c>
      <c r="E62" s="351"/>
      <c r="F62" s="351"/>
      <c r="G62" s="351"/>
      <c r="H62" s="351"/>
      <c r="I62" s="351"/>
      <c r="J62" s="351"/>
      <c r="K62" s="220"/>
    </row>
    <row r="63" spans="2:11" s="1" customFormat="1" ht="15" customHeight="1">
      <c r="B63" s="219"/>
      <c r="C63" s="224"/>
      <c r="D63" s="349" t="s">
        <v>566</v>
      </c>
      <c r="E63" s="349"/>
      <c r="F63" s="349"/>
      <c r="G63" s="349"/>
      <c r="H63" s="349"/>
      <c r="I63" s="349"/>
      <c r="J63" s="349"/>
      <c r="K63" s="220"/>
    </row>
    <row r="64" spans="2:11" s="1" customFormat="1" ht="12.75" customHeight="1">
      <c r="B64" s="219"/>
      <c r="C64" s="224"/>
      <c r="D64" s="224"/>
      <c r="E64" s="227"/>
      <c r="F64" s="224"/>
      <c r="G64" s="224"/>
      <c r="H64" s="224"/>
      <c r="I64" s="224"/>
      <c r="J64" s="224"/>
      <c r="K64" s="220"/>
    </row>
    <row r="65" spans="2:11" s="1" customFormat="1" ht="15" customHeight="1">
      <c r="B65" s="219"/>
      <c r="C65" s="224"/>
      <c r="D65" s="349" t="s">
        <v>567</v>
      </c>
      <c r="E65" s="349"/>
      <c r="F65" s="349"/>
      <c r="G65" s="349"/>
      <c r="H65" s="349"/>
      <c r="I65" s="349"/>
      <c r="J65" s="349"/>
      <c r="K65" s="220"/>
    </row>
    <row r="66" spans="2:11" s="1" customFormat="1" ht="15" customHeight="1">
      <c r="B66" s="219"/>
      <c r="C66" s="224"/>
      <c r="D66" s="351" t="s">
        <v>568</v>
      </c>
      <c r="E66" s="351"/>
      <c r="F66" s="351"/>
      <c r="G66" s="351"/>
      <c r="H66" s="351"/>
      <c r="I66" s="351"/>
      <c r="J66" s="351"/>
      <c r="K66" s="220"/>
    </row>
    <row r="67" spans="2:11" s="1" customFormat="1" ht="15" customHeight="1">
      <c r="B67" s="219"/>
      <c r="C67" s="224"/>
      <c r="D67" s="349" t="s">
        <v>569</v>
      </c>
      <c r="E67" s="349"/>
      <c r="F67" s="349"/>
      <c r="G67" s="349"/>
      <c r="H67" s="349"/>
      <c r="I67" s="349"/>
      <c r="J67" s="349"/>
      <c r="K67" s="220"/>
    </row>
    <row r="68" spans="2:11" s="1" customFormat="1" ht="15" customHeight="1">
      <c r="B68" s="219"/>
      <c r="C68" s="224"/>
      <c r="D68" s="349" t="s">
        <v>570</v>
      </c>
      <c r="E68" s="349"/>
      <c r="F68" s="349"/>
      <c r="G68" s="349"/>
      <c r="H68" s="349"/>
      <c r="I68" s="349"/>
      <c r="J68" s="349"/>
      <c r="K68" s="220"/>
    </row>
    <row r="69" spans="2:11" s="1" customFormat="1" ht="15" customHeight="1">
      <c r="B69" s="219"/>
      <c r="C69" s="224"/>
      <c r="D69" s="349" t="s">
        <v>571</v>
      </c>
      <c r="E69" s="349"/>
      <c r="F69" s="349"/>
      <c r="G69" s="349"/>
      <c r="H69" s="349"/>
      <c r="I69" s="349"/>
      <c r="J69" s="349"/>
      <c r="K69" s="220"/>
    </row>
    <row r="70" spans="2:11" s="1" customFormat="1" ht="15" customHeight="1">
      <c r="B70" s="219"/>
      <c r="C70" s="224"/>
      <c r="D70" s="349" t="s">
        <v>572</v>
      </c>
      <c r="E70" s="349"/>
      <c r="F70" s="349"/>
      <c r="G70" s="349"/>
      <c r="H70" s="349"/>
      <c r="I70" s="349"/>
      <c r="J70" s="349"/>
      <c r="K70" s="220"/>
    </row>
    <row r="71" spans="2:11" s="1" customFormat="1" ht="12.75" customHeight="1">
      <c r="B71" s="228"/>
      <c r="C71" s="229"/>
      <c r="D71" s="229"/>
      <c r="E71" s="229"/>
      <c r="F71" s="229"/>
      <c r="G71" s="229"/>
      <c r="H71" s="229"/>
      <c r="I71" s="229"/>
      <c r="J71" s="229"/>
      <c r="K71" s="230"/>
    </row>
    <row r="72" spans="2:11" s="1" customFormat="1" ht="18.7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s="1" customFormat="1" ht="18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2:11" s="1" customFormat="1" ht="7.5" customHeight="1">
      <c r="B74" s="233"/>
      <c r="C74" s="234"/>
      <c r="D74" s="234"/>
      <c r="E74" s="234"/>
      <c r="F74" s="234"/>
      <c r="G74" s="234"/>
      <c r="H74" s="234"/>
      <c r="I74" s="234"/>
      <c r="J74" s="234"/>
      <c r="K74" s="235"/>
    </row>
    <row r="75" spans="2:11" s="1" customFormat="1" ht="45" customHeight="1">
      <c r="B75" s="236"/>
      <c r="C75" s="344" t="s">
        <v>573</v>
      </c>
      <c r="D75" s="344"/>
      <c r="E75" s="344"/>
      <c r="F75" s="344"/>
      <c r="G75" s="344"/>
      <c r="H75" s="344"/>
      <c r="I75" s="344"/>
      <c r="J75" s="344"/>
      <c r="K75" s="237"/>
    </row>
    <row r="76" spans="2:11" s="1" customFormat="1" ht="17.25" customHeight="1">
      <c r="B76" s="236"/>
      <c r="C76" s="238" t="s">
        <v>574</v>
      </c>
      <c r="D76" s="238"/>
      <c r="E76" s="238"/>
      <c r="F76" s="238" t="s">
        <v>575</v>
      </c>
      <c r="G76" s="239"/>
      <c r="H76" s="238" t="s">
        <v>53</v>
      </c>
      <c r="I76" s="238" t="s">
        <v>56</v>
      </c>
      <c r="J76" s="238" t="s">
        <v>576</v>
      </c>
      <c r="K76" s="237"/>
    </row>
    <row r="77" spans="2:11" s="1" customFormat="1" ht="17.25" customHeight="1">
      <c r="B77" s="236"/>
      <c r="C77" s="240" t="s">
        <v>577</v>
      </c>
      <c r="D77" s="240"/>
      <c r="E77" s="240"/>
      <c r="F77" s="241" t="s">
        <v>578</v>
      </c>
      <c r="G77" s="242"/>
      <c r="H77" s="240"/>
      <c r="I77" s="240"/>
      <c r="J77" s="240" t="s">
        <v>579</v>
      </c>
      <c r="K77" s="237"/>
    </row>
    <row r="78" spans="2:11" s="1" customFormat="1" ht="5.25" customHeight="1">
      <c r="B78" s="236"/>
      <c r="C78" s="243"/>
      <c r="D78" s="243"/>
      <c r="E78" s="243"/>
      <c r="F78" s="243"/>
      <c r="G78" s="244"/>
      <c r="H78" s="243"/>
      <c r="I78" s="243"/>
      <c r="J78" s="243"/>
      <c r="K78" s="237"/>
    </row>
    <row r="79" spans="2:11" s="1" customFormat="1" ht="15" customHeight="1">
      <c r="B79" s="236"/>
      <c r="C79" s="225" t="s">
        <v>52</v>
      </c>
      <c r="D79" s="245"/>
      <c r="E79" s="245"/>
      <c r="F79" s="246" t="s">
        <v>580</v>
      </c>
      <c r="G79" s="247"/>
      <c r="H79" s="225" t="s">
        <v>581</v>
      </c>
      <c r="I79" s="225" t="s">
        <v>582</v>
      </c>
      <c r="J79" s="225">
        <v>20</v>
      </c>
      <c r="K79" s="237"/>
    </row>
    <row r="80" spans="2:11" s="1" customFormat="1" ht="15" customHeight="1">
      <c r="B80" s="236"/>
      <c r="C80" s="225" t="s">
        <v>583</v>
      </c>
      <c r="D80" s="225"/>
      <c r="E80" s="225"/>
      <c r="F80" s="246" t="s">
        <v>580</v>
      </c>
      <c r="G80" s="247"/>
      <c r="H80" s="225" t="s">
        <v>584</v>
      </c>
      <c r="I80" s="225" t="s">
        <v>582</v>
      </c>
      <c r="J80" s="225">
        <v>120</v>
      </c>
      <c r="K80" s="237"/>
    </row>
    <row r="81" spans="2:11" s="1" customFormat="1" ht="15" customHeight="1">
      <c r="B81" s="248"/>
      <c r="C81" s="225" t="s">
        <v>585</v>
      </c>
      <c r="D81" s="225"/>
      <c r="E81" s="225"/>
      <c r="F81" s="246" t="s">
        <v>586</v>
      </c>
      <c r="G81" s="247"/>
      <c r="H81" s="225" t="s">
        <v>587</v>
      </c>
      <c r="I81" s="225" t="s">
        <v>582</v>
      </c>
      <c r="J81" s="225">
        <v>50</v>
      </c>
      <c r="K81" s="237"/>
    </row>
    <row r="82" spans="2:11" s="1" customFormat="1" ht="15" customHeight="1">
      <c r="B82" s="248"/>
      <c r="C82" s="225" t="s">
        <v>588</v>
      </c>
      <c r="D82" s="225"/>
      <c r="E82" s="225"/>
      <c r="F82" s="246" t="s">
        <v>580</v>
      </c>
      <c r="G82" s="247"/>
      <c r="H82" s="225" t="s">
        <v>589</v>
      </c>
      <c r="I82" s="225" t="s">
        <v>590</v>
      </c>
      <c r="J82" s="225"/>
      <c r="K82" s="237"/>
    </row>
    <row r="83" spans="2:11" s="1" customFormat="1" ht="15" customHeight="1">
      <c r="B83" s="248"/>
      <c r="C83" s="249" t="s">
        <v>591</v>
      </c>
      <c r="D83" s="249"/>
      <c r="E83" s="249"/>
      <c r="F83" s="250" t="s">
        <v>586</v>
      </c>
      <c r="G83" s="249"/>
      <c r="H83" s="249" t="s">
        <v>592</v>
      </c>
      <c r="I83" s="249" t="s">
        <v>582</v>
      </c>
      <c r="J83" s="249">
        <v>15</v>
      </c>
      <c r="K83" s="237"/>
    </row>
    <row r="84" spans="2:11" s="1" customFormat="1" ht="15" customHeight="1">
      <c r="B84" s="248"/>
      <c r="C84" s="249" t="s">
        <v>593</v>
      </c>
      <c r="D84" s="249"/>
      <c r="E84" s="249"/>
      <c r="F84" s="250" t="s">
        <v>586</v>
      </c>
      <c r="G84" s="249"/>
      <c r="H84" s="249" t="s">
        <v>594</v>
      </c>
      <c r="I84" s="249" t="s">
        <v>582</v>
      </c>
      <c r="J84" s="249">
        <v>15</v>
      </c>
      <c r="K84" s="237"/>
    </row>
    <row r="85" spans="2:11" s="1" customFormat="1" ht="15" customHeight="1">
      <c r="B85" s="248"/>
      <c r="C85" s="249" t="s">
        <v>595</v>
      </c>
      <c r="D85" s="249"/>
      <c r="E85" s="249"/>
      <c r="F85" s="250" t="s">
        <v>586</v>
      </c>
      <c r="G85" s="249"/>
      <c r="H85" s="249" t="s">
        <v>596</v>
      </c>
      <c r="I85" s="249" t="s">
        <v>582</v>
      </c>
      <c r="J85" s="249">
        <v>20</v>
      </c>
      <c r="K85" s="237"/>
    </row>
    <row r="86" spans="2:11" s="1" customFormat="1" ht="15" customHeight="1">
      <c r="B86" s="248"/>
      <c r="C86" s="249" t="s">
        <v>597</v>
      </c>
      <c r="D86" s="249"/>
      <c r="E86" s="249"/>
      <c r="F86" s="250" t="s">
        <v>586</v>
      </c>
      <c r="G86" s="249"/>
      <c r="H86" s="249" t="s">
        <v>598</v>
      </c>
      <c r="I86" s="249" t="s">
        <v>582</v>
      </c>
      <c r="J86" s="249">
        <v>20</v>
      </c>
      <c r="K86" s="237"/>
    </row>
    <row r="87" spans="2:11" s="1" customFormat="1" ht="15" customHeight="1">
      <c r="B87" s="248"/>
      <c r="C87" s="225" t="s">
        <v>599</v>
      </c>
      <c r="D87" s="225"/>
      <c r="E87" s="225"/>
      <c r="F87" s="246" t="s">
        <v>586</v>
      </c>
      <c r="G87" s="247"/>
      <c r="H87" s="225" t="s">
        <v>600</v>
      </c>
      <c r="I87" s="225" t="s">
        <v>582</v>
      </c>
      <c r="J87" s="225">
        <v>50</v>
      </c>
      <c r="K87" s="237"/>
    </row>
    <row r="88" spans="2:11" s="1" customFormat="1" ht="15" customHeight="1">
      <c r="B88" s="248"/>
      <c r="C88" s="225" t="s">
        <v>601</v>
      </c>
      <c r="D88" s="225"/>
      <c r="E88" s="225"/>
      <c r="F88" s="246" t="s">
        <v>586</v>
      </c>
      <c r="G88" s="247"/>
      <c r="H88" s="225" t="s">
        <v>602</v>
      </c>
      <c r="I88" s="225" t="s">
        <v>582</v>
      </c>
      <c r="J88" s="225">
        <v>20</v>
      </c>
      <c r="K88" s="237"/>
    </row>
    <row r="89" spans="2:11" s="1" customFormat="1" ht="15" customHeight="1">
      <c r="B89" s="248"/>
      <c r="C89" s="225" t="s">
        <v>603</v>
      </c>
      <c r="D89" s="225"/>
      <c r="E89" s="225"/>
      <c r="F89" s="246" t="s">
        <v>586</v>
      </c>
      <c r="G89" s="247"/>
      <c r="H89" s="225" t="s">
        <v>604</v>
      </c>
      <c r="I89" s="225" t="s">
        <v>582</v>
      </c>
      <c r="J89" s="225">
        <v>20</v>
      </c>
      <c r="K89" s="237"/>
    </row>
    <row r="90" spans="2:11" s="1" customFormat="1" ht="15" customHeight="1">
      <c r="B90" s="248"/>
      <c r="C90" s="225" t="s">
        <v>605</v>
      </c>
      <c r="D90" s="225"/>
      <c r="E90" s="225"/>
      <c r="F90" s="246" t="s">
        <v>586</v>
      </c>
      <c r="G90" s="247"/>
      <c r="H90" s="225" t="s">
        <v>606</v>
      </c>
      <c r="I90" s="225" t="s">
        <v>582</v>
      </c>
      <c r="J90" s="225">
        <v>50</v>
      </c>
      <c r="K90" s="237"/>
    </row>
    <row r="91" spans="2:11" s="1" customFormat="1" ht="15" customHeight="1">
      <c r="B91" s="248"/>
      <c r="C91" s="225" t="s">
        <v>607</v>
      </c>
      <c r="D91" s="225"/>
      <c r="E91" s="225"/>
      <c r="F91" s="246" t="s">
        <v>586</v>
      </c>
      <c r="G91" s="247"/>
      <c r="H91" s="225" t="s">
        <v>607</v>
      </c>
      <c r="I91" s="225" t="s">
        <v>582</v>
      </c>
      <c r="J91" s="225">
        <v>50</v>
      </c>
      <c r="K91" s="237"/>
    </row>
    <row r="92" spans="2:11" s="1" customFormat="1" ht="15" customHeight="1">
      <c r="B92" s="248"/>
      <c r="C92" s="225" t="s">
        <v>608</v>
      </c>
      <c r="D92" s="225"/>
      <c r="E92" s="225"/>
      <c r="F92" s="246" t="s">
        <v>586</v>
      </c>
      <c r="G92" s="247"/>
      <c r="H92" s="225" t="s">
        <v>609</v>
      </c>
      <c r="I92" s="225" t="s">
        <v>582</v>
      </c>
      <c r="J92" s="225">
        <v>255</v>
      </c>
      <c r="K92" s="237"/>
    </row>
    <row r="93" spans="2:11" s="1" customFormat="1" ht="15" customHeight="1">
      <c r="B93" s="248"/>
      <c r="C93" s="225" t="s">
        <v>610</v>
      </c>
      <c r="D93" s="225"/>
      <c r="E93" s="225"/>
      <c r="F93" s="246" t="s">
        <v>580</v>
      </c>
      <c r="G93" s="247"/>
      <c r="H93" s="225" t="s">
        <v>611</v>
      </c>
      <c r="I93" s="225" t="s">
        <v>612</v>
      </c>
      <c r="J93" s="225"/>
      <c r="K93" s="237"/>
    </row>
    <row r="94" spans="2:11" s="1" customFormat="1" ht="15" customHeight="1">
      <c r="B94" s="248"/>
      <c r="C94" s="225" t="s">
        <v>613</v>
      </c>
      <c r="D94" s="225"/>
      <c r="E94" s="225"/>
      <c r="F94" s="246" t="s">
        <v>580</v>
      </c>
      <c r="G94" s="247"/>
      <c r="H94" s="225" t="s">
        <v>614</v>
      </c>
      <c r="I94" s="225" t="s">
        <v>615</v>
      </c>
      <c r="J94" s="225"/>
      <c r="K94" s="237"/>
    </row>
    <row r="95" spans="2:11" s="1" customFormat="1" ht="15" customHeight="1">
      <c r="B95" s="248"/>
      <c r="C95" s="225" t="s">
        <v>616</v>
      </c>
      <c r="D95" s="225"/>
      <c r="E95" s="225"/>
      <c r="F95" s="246" t="s">
        <v>580</v>
      </c>
      <c r="G95" s="247"/>
      <c r="H95" s="225" t="s">
        <v>616</v>
      </c>
      <c r="I95" s="225" t="s">
        <v>615</v>
      </c>
      <c r="J95" s="225"/>
      <c r="K95" s="237"/>
    </row>
    <row r="96" spans="2:11" s="1" customFormat="1" ht="15" customHeight="1">
      <c r="B96" s="248"/>
      <c r="C96" s="225" t="s">
        <v>37</v>
      </c>
      <c r="D96" s="225"/>
      <c r="E96" s="225"/>
      <c r="F96" s="246" t="s">
        <v>580</v>
      </c>
      <c r="G96" s="247"/>
      <c r="H96" s="225" t="s">
        <v>617</v>
      </c>
      <c r="I96" s="225" t="s">
        <v>615</v>
      </c>
      <c r="J96" s="225"/>
      <c r="K96" s="237"/>
    </row>
    <row r="97" spans="2:11" s="1" customFormat="1" ht="15" customHeight="1">
      <c r="B97" s="248"/>
      <c r="C97" s="225" t="s">
        <v>47</v>
      </c>
      <c r="D97" s="225"/>
      <c r="E97" s="225"/>
      <c r="F97" s="246" t="s">
        <v>580</v>
      </c>
      <c r="G97" s="247"/>
      <c r="H97" s="225" t="s">
        <v>618</v>
      </c>
      <c r="I97" s="225" t="s">
        <v>615</v>
      </c>
      <c r="J97" s="225"/>
      <c r="K97" s="237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2:11" s="1" customFormat="1" ht="7.5" customHeight="1">
      <c r="B101" s="233"/>
      <c r="C101" s="234"/>
      <c r="D101" s="234"/>
      <c r="E101" s="234"/>
      <c r="F101" s="234"/>
      <c r="G101" s="234"/>
      <c r="H101" s="234"/>
      <c r="I101" s="234"/>
      <c r="J101" s="234"/>
      <c r="K101" s="235"/>
    </row>
    <row r="102" spans="2:11" s="1" customFormat="1" ht="45" customHeight="1">
      <c r="B102" s="236"/>
      <c r="C102" s="344" t="s">
        <v>619</v>
      </c>
      <c r="D102" s="344"/>
      <c r="E102" s="344"/>
      <c r="F102" s="344"/>
      <c r="G102" s="344"/>
      <c r="H102" s="344"/>
      <c r="I102" s="344"/>
      <c r="J102" s="344"/>
      <c r="K102" s="237"/>
    </row>
    <row r="103" spans="2:11" s="1" customFormat="1" ht="17.25" customHeight="1">
      <c r="B103" s="236"/>
      <c r="C103" s="238" t="s">
        <v>574</v>
      </c>
      <c r="D103" s="238"/>
      <c r="E103" s="238"/>
      <c r="F103" s="238" t="s">
        <v>575</v>
      </c>
      <c r="G103" s="239"/>
      <c r="H103" s="238" t="s">
        <v>53</v>
      </c>
      <c r="I103" s="238" t="s">
        <v>56</v>
      </c>
      <c r="J103" s="238" t="s">
        <v>576</v>
      </c>
      <c r="K103" s="237"/>
    </row>
    <row r="104" spans="2:11" s="1" customFormat="1" ht="17.25" customHeight="1">
      <c r="B104" s="236"/>
      <c r="C104" s="240" t="s">
        <v>577</v>
      </c>
      <c r="D104" s="240"/>
      <c r="E104" s="240"/>
      <c r="F104" s="241" t="s">
        <v>578</v>
      </c>
      <c r="G104" s="242"/>
      <c r="H104" s="240"/>
      <c r="I104" s="240"/>
      <c r="J104" s="240" t="s">
        <v>579</v>
      </c>
      <c r="K104" s="237"/>
    </row>
    <row r="105" spans="2:11" s="1" customFormat="1" ht="5.25" customHeight="1">
      <c r="B105" s="236"/>
      <c r="C105" s="238"/>
      <c r="D105" s="238"/>
      <c r="E105" s="238"/>
      <c r="F105" s="238"/>
      <c r="G105" s="256"/>
      <c r="H105" s="238"/>
      <c r="I105" s="238"/>
      <c r="J105" s="238"/>
      <c r="K105" s="237"/>
    </row>
    <row r="106" spans="2:11" s="1" customFormat="1" ht="15" customHeight="1">
      <c r="B106" s="236"/>
      <c r="C106" s="225" t="s">
        <v>52</v>
      </c>
      <c r="D106" s="245"/>
      <c r="E106" s="245"/>
      <c r="F106" s="246" t="s">
        <v>580</v>
      </c>
      <c r="G106" s="225"/>
      <c r="H106" s="225" t="s">
        <v>620</v>
      </c>
      <c r="I106" s="225" t="s">
        <v>582</v>
      </c>
      <c r="J106" s="225">
        <v>20</v>
      </c>
      <c r="K106" s="237"/>
    </row>
    <row r="107" spans="2:11" s="1" customFormat="1" ht="15" customHeight="1">
      <c r="B107" s="236"/>
      <c r="C107" s="225" t="s">
        <v>583</v>
      </c>
      <c r="D107" s="225"/>
      <c r="E107" s="225"/>
      <c r="F107" s="246" t="s">
        <v>580</v>
      </c>
      <c r="G107" s="225"/>
      <c r="H107" s="225" t="s">
        <v>620</v>
      </c>
      <c r="I107" s="225" t="s">
        <v>582</v>
      </c>
      <c r="J107" s="225">
        <v>120</v>
      </c>
      <c r="K107" s="237"/>
    </row>
    <row r="108" spans="2:11" s="1" customFormat="1" ht="15" customHeight="1">
      <c r="B108" s="248"/>
      <c r="C108" s="225" t="s">
        <v>585</v>
      </c>
      <c r="D108" s="225"/>
      <c r="E108" s="225"/>
      <c r="F108" s="246" t="s">
        <v>586</v>
      </c>
      <c r="G108" s="225"/>
      <c r="H108" s="225" t="s">
        <v>620</v>
      </c>
      <c r="I108" s="225" t="s">
        <v>582</v>
      </c>
      <c r="J108" s="225">
        <v>50</v>
      </c>
      <c r="K108" s="237"/>
    </row>
    <row r="109" spans="2:11" s="1" customFormat="1" ht="15" customHeight="1">
      <c r="B109" s="248"/>
      <c r="C109" s="225" t="s">
        <v>588</v>
      </c>
      <c r="D109" s="225"/>
      <c r="E109" s="225"/>
      <c r="F109" s="246" t="s">
        <v>580</v>
      </c>
      <c r="G109" s="225"/>
      <c r="H109" s="225" t="s">
        <v>620</v>
      </c>
      <c r="I109" s="225" t="s">
        <v>590</v>
      </c>
      <c r="J109" s="225"/>
      <c r="K109" s="237"/>
    </row>
    <row r="110" spans="2:11" s="1" customFormat="1" ht="15" customHeight="1">
      <c r="B110" s="248"/>
      <c r="C110" s="225" t="s">
        <v>599</v>
      </c>
      <c r="D110" s="225"/>
      <c r="E110" s="225"/>
      <c r="F110" s="246" t="s">
        <v>586</v>
      </c>
      <c r="G110" s="225"/>
      <c r="H110" s="225" t="s">
        <v>620</v>
      </c>
      <c r="I110" s="225" t="s">
        <v>582</v>
      </c>
      <c r="J110" s="225">
        <v>50</v>
      </c>
      <c r="K110" s="237"/>
    </row>
    <row r="111" spans="2:11" s="1" customFormat="1" ht="15" customHeight="1">
      <c r="B111" s="248"/>
      <c r="C111" s="225" t="s">
        <v>607</v>
      </c>
      <c r="D111" s="225"/>
      <c r="E111" s="225"/>
      <c r="F111" s="246" t="s">
        <v>586</v>
      </c>
      <c r="G111" s="225"/>
      <c r="H111" s="225" t="s">
        <v>620</v>
      </c>
      <c r="I111" s="225" t="s">
        <v>582</v>
      </c>
      <c r="J111" s="225">
        <v>50</v>
      </c>
      <c r="K111" s="237"/>
    </row>
    <row r="112" spans="2:11" s="1" customFormat="1" ht="15" customHeight="1">
      <c r="B112" s="248"/>
      <c r="C112" s="225" t="s">
        <v>605</v>
      </c>
      <c r="D112" s="225"/>
      <c r="E112" s="225"/>
      <c r="F112" s="246" t="s">
        <v>586</v>
      </c>
      <c r="G112" s="225"/>
      <c r="H112" s="225" t="s">
        <v>620</v>
      </c>
      <c r="I112" s="225" t="s">
        <v>582</v>
      </c>
      <c r="J112" s="225">
        <v>50</v>
      </c>
      <c r="K112" s="237"/>
    </row>
    <row r="113" spans="2:11" s="1" customFormat="1" ht="15" customHeight="1">
      <c r="B113" s="248"/>
      <c r="C113" s="225" t="s">
        <v>52</v>
      </c>
      <c r="D113" s="225"/>
      <c r="E113" s="225"/>
      <c r="F113" s="246" t="s">
        <v>580</v>
      </c>
      <c r="G113" s="225"/>
      <c r="H113" s="225" t="s">
        <v>621</v>
      </c>
      <c r="I113" s="225" t="s">
        <v>582</v>
      </c>
      <c r="J113" s="225">
        <v>20</v>
      </c>
      <c r="K113" s="237"/>
    </row>
    <row r="114" spans="2:11" s="1" customFormat="1" ht="15" customHeight="1">
      <c r="B114" s="248"/>
      <c r="C114" s="225" t="s">
        <v>622</v>
      </c>
      <c r="D114" s="225"/>
      <c r="E114" s="225"/>
      <c r="F114" s="246" t="s">
        <v>580</v>
      </c>
      <c r="G114" s="225"/>
      <c r="H114" s="225" t="s">
        <v>623</v>
      </c>
      <c r="I114" s="225" t="s">
        <v>582</v>
      </c>
      <c r="J114" s="225">
        <v>120</v>
      </c>
      <c r="K114" s="237"/>
    </row>
    <row r="115" spans="2:11" s="1" customFormat="1" ht="15" customHeight="1">
      <c r="B115" s="248"/>
      <c r="C115" s="225" t="s">
        <v>37</v>
      </c>
      <c r="D115" s="225"/>
      <c r="E115" s="225"/>
      <c r="F115" s="246" t="s">
        <v>580</v>
      </c>
      <c r="G115" s="225"/>
      <c r="H115" s="225" t="s">
        <v>624</v>
      </c>
      <c r="I115" s="225" t="s">
        <v>615</v>
      </c>
      <c r="J115" s="225"/>
      <c r="K115" s="237"/>
    </row>
    <row r="116" spans="2:11" s="1" customFormat="1" ht="15" customHeight="1">
      <c r="B116" s="248"/>
      <c r="C116" s="225" t="s">
        <v>47</v>
      </c>
      <c r="D116" s="225"/>
      <c r="E116" s="225"/>
      <c r="F116" s="246" t="s">
        <v>580</v>
      </c>
      <c r="G116" s="225"/>
      <c r="H116" s="225" t="s">
        <v>625</v>
      </c>
      <c r="I116" s="225" t="s">
        <v>615</v>
      </c>
      <c r="J116" s="225"/>
      <c r="K116" s="237"/>
    </row>
    <row r="117" spans="2:11" s="1" customFormat="1" ht="15" customHeight="1">
      <c r="B117" s="248"/>
      <c r="C117" s="225" t="s">
        <v>56</v>
      </c>
      <c r="D117" s="225"/>
      <c r="E117" s="225"/>
      <c r="F117" s="246" t="s">
        <v>580</v>
      </c>
      <c r="G117" s="225"/>
      <c r="H117" s="225" t="s">
        <v>626</v>
      </c>
      <c r="I117" s="225" t="s">
        <v>627</v>
      </c>
      <c r="J117" s="225"/>
      <c r="K117" s="237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59"/>
      <c r="D119" s="259"/>
      <c r="E119" s="259"/>
      <c r="F119" s="260"/>
      <c r="G119" s="259"/>
      <c r="H119" s="259"/>
      <c r="I119" s="259"/>
      <c r="J119" s="259"/>
      <c r="K119" s="258"/>
    </row>
    <row r="120" spans="2:11" s="1" customFormat="1" ht="18.75" customHeight="1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2:11" s="1" customFormat="1" ht="7.5" customHeight="1">
      <c r="B121" s="261"/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1" customFormat="1" ht="45" customHeight="1">
      <c r="B122" s="264"/>
      <c r="C122" s="345" t="s">
        <v>628</v>
      </c>
      <c r="D122" s="345"/>
      <c r="E122" s="345"/>
      <c r="F122" s="345"/>
      <c r="G122" s="345"/>
      <c r="H122" s="345"/>
      <c r="I122" s="345"/>
      <c r="J122" s="345"/>
      <c r="K122" s="265"/>
    </row>
    <row r="123" spans="2:11" s="1" customFormat="1" ht="17.25" customHeight="1">
      <c r="B123" s="266"/>
      <c r="C123" s="238" t="s">
        <v>574</v>
      </c>
      <c r="D123" s="238"/>
      <c r="E123" s="238"/>
      <c r="F123" s="238" t="s">
        <v>575</v>
      </c>
      <c r="G123" s="239"/>
      <c r="H123" s="238" t="s">
        <v>53</v>
      </c>
      <c r="I123" s="238" t="s">
        <v>56</v>
      </c>
      <c r="J123" s="238" t="s">
        <v>576</v>
      </c>
      <c r="K123" s="267"/>
    </row>
    <row r="124" spans="2:11" s="1" customFormat="1" ht="17.25" customHeight="1">
      <c r="B124" s="266"/>
      <c r="C124" s="240" t="s">
        <v>577</v>
      </c>
      <c r="D124" s="240"/>
      <c r="E124" s="240"/>
      <c r="F124" s="241" t="s">
        <v>578</v>
      </c>
      <c r="G124" s="242"/>
      <c r="H124" s="240"/>
      <c r="I124" s="240"/>
      <c r="J124" s="240" t="s">
        <v>579</v>
      </c>
      <c r="K124" s="267"/>
    </row>
    <row r="125" spans="2:11" s="1" customFormat="1" ht="5.25" customHeight="1">
      <c r="B125" s="268"/>
      <c r="C125" s="243"/>
      <c r="D125" s="243"/>
      <c r="E125" s="243"/>
      <c r="F125" s="243"/>
      <c r="G125" s="269"/>
      <c r="H125" s="243"/>
      <c r="I125" s="243"/>
      <c r="J125" s="243"/>
      <c r="K125" s="270"/>
    </row>
    <row r="126" spans="2:11" s="1" customFormat="1" ht="15" customHeight="1">
      <c r="B126" s="268"/>
      <c r="C126" s="225" t="s">
        <v>583</v>
      </c>
      <c r="D126" s="245"/>
      <c r="E126" s="245"/>
      <c r="F126" s="246" t="s">
        <v>580</v>
      </c>
      <c r="G126" s="225"/>
      <c r="H126" s="225" t="s">
        <v>620</v>
      </c>
      <c r="I126" s="225" t="s">
        <v>582</v>
      </c>
      <c r="J126" s="225">
        <v>120</v>
      </c>
      <c r="K126" s="271"/>
    </row>
    <row r="127" spans="2:11" s="1" customFormat="1" ht="15" customHeight="1">
      <c r="B127" s="268"/>
      <c r="C127" s="225" t="s">
        <v>629</v>
      </c>
      <c r="D127" s="225"/>
      <c r="E127" s="225"/>
      <c r="F127" s="246" t="s">
        <v>580</v>
      </c>
      <c r="G127" s="225"/>
      <c r="H127" s="225" t="s">
        <v>630</v>
      </c>
      <c r="I127" s="225" t="s">
        <v>582</v>
      </c>
      <c r="J127" s="225" t="s">
        <v>631</v>
      </c>
      <c r="K127" s="271"/>
    </row>
    <row r="128" spans="2:11" s="1" customFormat="1" ht="15" customHeight="1">
      <c r="B128" s="268"/>
      <c r="C128" s="225" t="s">
        <v>528</v>
      </c>
      <c r="D128" s="225"/>
      <c r="E128" s="225"/>
      <c r="F128" s="246" t="s">
        <v>580</v>
      </c>
      <c r="G128" s="225"/>
      <c r="H128" s="225" t="s">
        <v>632</v>
      </c>
      <c r="I128" s="225" t="s">
        <v>582</v>
      </c>
      <c r="J128" s="225" t="s">
        <v>631</v>
      </c>
      <c r="K128" s="271"/>
    </row>
    <row r="129" spans="2:11" s="1" customFormat="1" ht="15" customHeight="1">
      <c r="B129" s="268"/>
      <c r="C129" s="225" t="s">
        <v>591</v>
      </c>
      <c r="D129" s="225"/>
      <c r="E129" s="225"/>
      <c r="F129" s="246" t="s">
        <v>586</v>
      </c>
      <c r="G129" s="225"/>
      <c r="H129" s="225" t="s">
        <v>592</v>
      </c>
      <c r="I129" s="225" t="s">
        <v>582</v>
      </c>
      <c r="J129" s="225">
        <v>15</v>
      </c>
      <c r="K129" s="271"/>
    </row>
    <row r="130" spans="2:11" s="1" customFormat="1" ht="15" customHeight="1">
      <c r="B130" s="268"/>
      <c r="C130" s="249" t="s">
        <v>593</v>
      </c>
      <c r="D130" s="249"/>
      <c r="E130" s="249"/>
      <c r="F130" s="250" t="s">
        <v>586</v>
      </c>
      <c r="G130" s="249"/>
      <c r="H130" s="249" t="s">
        <v>594</v>
      </c>
      <c r="I130" s="249" t="s">
        <v>582</v>
      </c>
      <c r="J130" s="249">
        <v>15</v>
      </c>
      <c r="K130" s="271"/>
    </row>
    <row r="131" spans="2:11" s="1" customFormat="1" ht="15" customHeight="1">
      <c r="B131" s="268"/>
      <c r="C131" s="249" t="s">
        <v>595</v>
      </c>
      <c r="D131" s="249"/>
      <c r="E131" s="249"/>
      <c r="F131" s="250" t="s">
        <v>586</v>
      </c>
      <c r="G131" s="249"/>
      <c r="H131" s="249" t="s">
        <v>596</v>
      </c>
      <c r="I131" s="249" t="s">
        <v>582</v>
      </c>
      <c r="J131" s="249">
        <v>20</v>
      </c>
      <c r="K131" s="271"/>
    </row>
    <row r="132" spans="2:11" s="1" customFormat="1" ht="15" customHeight="1">
      <c r="B132" s="268"/>
      <c r="C132" s="249" t="s">
        <v>597</v>
      </c>
      <c r="D132" s="249"/>
      <c r="E132" s="249"/>
      <c r="F132" s="250" t="s">
        <v>586</v>
      </c>
      <c r="G132" s="249"/>
      <c r="H132" s="249" t="s">
        <v>598</v>
      </c>
      <c r="I132" s="249" t="s">
        <v>582</v>
      </c>
      <c r="J132" s="249">
        <v>20</v>
      </c>
      <c r="K132" s="271"/>
    </row>
    <row r="133" spans="2:11" s="1" customFormat="1" ht="15" customHeight="1">
      <c r="B133" s="268"/>
      <c r="C133" s="225" t="s">
        <v>585</v>
      </c>
      <c r="D133" s="225"/>
      <c r="E133" s="225"/>
      <c r="F133" s="246" t="s">
        <v>586</v>
      </c>
      <c r="G133" s="225"/>
      <c r="H133" s="225" t="s">
        <v>620</v>
      </c>
      <c r="I133" s="225" t="s">
        <v>582</v>
      </c>
      <c r="J133" s="225">
        <v>50</v>
      </c>
      <c r="K133" s="271"/>
    </row>
    <row r="134" spans="2:11" s="1" customFormat="1" ht="15" customHeight="1">
      <c r="B134" s="268"/>
      <c r="C134" s="225" t="s">
        <v>599</v>
      </c>
      <c r="D134" s="225"/>
      <c r="E134" s="225"/>
      <c r="F134" s="246" t="s">
        <v>586</v>
      </c>
      <c r="G134" s="225"/>
      <c r="H134" s="225" t="s">
        <v>620</v>
      </c>
      <c r="I134" s="225" t="s">
        <v>582</v>
      </c>
      <c r="J134" s="225">
        <v>50</v>
      </c>
      <c r="K134" s="271"/>
    </row>
    <row r="135" spans="2:11" s="1" customFormat="1" ht="15" customHeight="1">
      <c r="B135" s="268"/>
      <c r="C135" s="225" t="s">
        <v>605</v>
      </c>
      <c r="D135" s="225"/>
      <c r="E135" s="225"/>
      <c r="F135" s="246" t="s">
        <v>586</v>
      </c>
      <c r="G135" s="225"/>
      <c r="H135" s="225" t="s">
        <v>620</v>
      </c>
      <c r="I135" s="225" t="s">
        <v>582</v>
      </c>
      <c r="J135" s="225">
        <v>50</v>
      </c>
      <c r="K135" s="271"/>
    </row>
    <row r="136" spans="2:11" s="1" customFormat="1" ht="15" customHeight="1">
      <c r="B136" s="268"/>
      <c r="C136" s="225" t="s">
        <v>607</v>
      </c>
      <c r="D136" s="225"/>
      <c r="E136" s="225"/>
      <c r="F136" s="246" t="s">
        <v>586</v>
      </c>
      <c r="G136" s="225"/>
      <c r="H136" s="225" t="s">
        <v>620</v>
      </c>
      <c r="I136" s="225" t="s">
        <v>582</v>
      </c>
      <c r="J136" s="225">
        <v>50</v>
      </c>
      <c r="K136" s="271"/>
    </row>
    <row r="137" spans="2:11" s="1" customFormat="1" ht="15" customHeight="1">
      <c r="B137" s="268"/>
      <c r="C137" s="225" t="s">
        <v>608</v>
      </c>
      <c r="D137" s="225"/>
      <c r="E137" s="225"/>
      <c r="F137" s="246" t="s">
        <v>586</v>
      </c>
      <c r="G137" s="225"/>
      <c r="H137" s="225" t="s">
        <v>633</v>
      </c>
      <c r="I137" s="225" t="s">
        <v>582</v>
      </c>
      <c r="J137" s="225">
        <v>255</v>
      </c>
      <c r="K137" s="271"/>
    </row>
    <row r="138" spans="2:11" s="1" customFormat="1" ht="15" customHeight="1">
      <c r="B138" s="268"/>
      <c r="C138" s="225" t="s">
        <v>610</v>
      </c>
      <c r="D138" s="225"/>
      <c r="E138" s="225"/>
      <c r="F138" s="246" t="s">
        <v>580</v>
      </c>
      <c r="G138" s="225"/>
      <c r="H138" s="225" t="s">
        <v>634</v>
      </c>
      <c r="I138" s="225" t="s">
        <v>612</v>
      </c>
      <c r="J138" s="225"/>
      <c r="K138" s="271"/>
    </row>
    <row r="139" spans="2:11" s="1" customFormat="1" ht="15" customHeight="1">
      <c r="B139" s="268"/>
      <c r="C139" s="225" t="s">
        <v>613</v>
      </c>
      <c r="D139" s="225"/>
      <c r="E139" s="225"/>
      <c r="F139" s="246" t="s">
        <v>580</v>
      </c>
      <c r="G139" s="225"/>
      <c r="H139" s="225" t="s">
        <v>635</v>
      </c>
      <c r="I139" s="225" t="s">
        <v>615</v>
      </c>
      <c r="J139" s="225"/>
      <c r="K139" s="271"/>
    </row>
    <row r="140" spans="2:11" s="1" customFormat="1" ht="15" customHeight="1">
      <c r="B140" s="268"/>
      <c r="C140" s="225" t="s">
        <v>616</v>
      </c>
      <c r="D140" s="225"/>
      <c r="E140" s="225"/>
      <c r="F140" s="246" t="s">
        <v>580</v>
      </c>
      <c r="G140" s="225"/>
      <c r="H140" s="225" t="s">
        <v>616</v>
      </c>
      <c r="I140" s="225" t="s">
        <v>615</v>
      </c>
      <c r="J140" s="225"/>
      <c r="K140" s="271"/>
    </row>
    <row r="141" spans="2:11" s="1" customFormat="1" ht="15" customHeight="1">
      <c r="B141" s="268"/>
      <c r="C141" s="225" t="s">
        <v>37</v>
      </c>
      <c r="D141" s="225"/>
      <c r="E141" s="225"/>
      <c r="F141" s="246" t="s">
        <v>580</v>
      </c>
      <c r="G141" s="225"/>
      <c r="H141" s="225" t="s">
        <v>636</v>
      </c>
      <c r="I141" s="225" t="s">
        <v>615</v>
      </c>
      <c r="J141" s="225"/>
      <c r="K141" s="271"/>
    </row>
    <row r="142" spans="2:11" s="1" customFormat="1" ht="15" customHeight="1">
      <c r="B142" s="268"/>
      <c r="C142" s="225" t="s">
        <v>637</v>
      </c>
      <c r="D142" s="225"/>
      <c r="E142" s="225"/>
      <c r="F142" s="246" t="s">
        <v>580</v>
      </c>
      <c r="G142" s="225"/>
      <c r="H142" s="225" t="s">
        <v>638</v>
      </c>
      <c r="I142" s="225" t="s">
        <v>615</v>
      </c>
      <c r="J142" s="225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59"/>
      <c r="C144" s="259"/>
      <c r="D144" s="259"/>
      <c r="E144" s="259"/>
      <c r="F144" s="260"/>
      <c r="G144" s="259"/>
      <c r="H144" s="259"/>
      <c r="I144" s="259"/>
      <c r="J144" s="259"/>
      <c r="K144" s="259"/>
    </row>
    <row r="145" spans="2:11" s="1" customFormat="1" ht="18.75" customHeight="1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</row>
    <row r="146" spans="2:11" s="1" customFormat="1" ht="7.5" customHeight="1">
      <c r="B146" s="233"/>
      <c r="C146" s="234"/>
      <c r="D146" s="234"/>
      <c r="E146" s="234"/>
      <c r="F146" s="234"/>
      <c r="G146" s="234"/>
      <c r="H146" s="234"/>
      <c r="I146" s="234"/>
      <c r="J146" s="234"/>
      <c r="K146" s="235"/>
    </row>
    <row r="147" spans="2:11" s="1" customFormat="1" ht="45" customHeight="1">
      <c r="B147" s="236"/>
      <c r="C147" s="344" t="s">
        <v>639</v>
      </c>
      <c r="D147" s="344"/>
      <c r="E147" s="344"/>
      <c r="F147" s="344"/>
      <c r="G147" s="344"/>
      <c r="H147" s="344"/>
      <c r="I147" s="344"/>
      <c r="J147" s="344"/>
      <c r="K147" s="237"/>
    </row>
    <row r="148" spans="2:11" s="1" customFormat="1" ht="17.25" customHeight="1">
      <c r="B148" s="236"/>
      <c r="C148" s="238" t="s">
        <v>574</v>
      </c>
      <c r="D148" s="238"/>
      <c r="E148" s="238"/>
      <c r="F148" s="238" t="s">
        <v>575</v>
      </c>
      <c r="G148" s="239"/>
      <c r="H148" s="238" t="s">
        <v>53</v>
      </c>
      <c r="I148" s="238" t="s">
        <v>56</v>
      </c>
      <c r="J148" s="238" t="s">
        <v>576</v>
      </c>
      <c r="K148" s="237"/>
    </row>
    <row r="149" spans="2:11" s="1" customFormat="1" ht="17.25" customHeight="1">
      <c r="B149" s="236"/>
      <c r="C149" s="240" t="s">
        <v>577</v>
      </c>
      <c r="D149" s="240"/>
      <c r="E149" s="240"/>
      <c r="F149" s="241" t="s">
        <v>578</v>
      </c>
      <c r="G149" s="242"/>
      <c r="H149" s="240"/>
      <c r="I149" s="240"/>
      <c r="J149" s="240" t="s">
        <v>579</v>
      </c>
      <c r="K149" s="237"/>
    </row>
    <row r="150" spans="2:11" s="1" customFormat="1" ht="5.25" customHeight="1">
      <c r="B150" s="248"/>
      <c r="C150" s="243"/>
      <c r="D150" s="243"/>
      <c r="E150" s="243"/>
      <c r="F150" s="243"/>
      <c r="G150" s="244"/>
      <c r="H150" s="243"/>
      <c r="I150" s="243"/>
      <c r="J150" s="243"/>
      <c r="K150" s="271"/>
    </row>
    <row r="151" spans="2:11" s="1" customFormat="1" ht="15" customHeight="1">
      <c r="B151" s="248"/>
      <c r="C151" s="275" t="s">
        <v>583</v>
      </c>
      <c r="D151" s="225"/>
      <c r="E151" s="225"/>
      <c r="F151" s="276" t="s">
        <v>580</v>
      </c>
      <c r="G151" s="225"/>
      <c r="H151" s="275" t="s">
        <v>620</v>
      </c>
      <c r="I151" s="275" t="s">
        <v>582</v>
      </c>
      <c r="J151" s="275">
        <v>120</v>
      </c>
      <c r="K151" s="271"/>
    </row>
    <row r="152" spans="2:11" s="1" customFormat="1" ht="15" customHeight="1">
      <c r="B152" s="248"/>
      <c r="C152" s="275" t="s">
        <v>629</v>
      </c>
      <c r="D152" s="225"/>
      <c r="E152" s="225"/>
      <c r="F152" s="276" t="s">
        <v>580</v>
      </c>
      <c r="G152" s="225"/>
      <c r="H152" s="275" t="s">
        <v>640</v>
      </c>
      <c r="I152" s="275" t="s">
        <v>582</v>
      </c>
      <c r="J152" s="275" t="s">
        <v>631</v>
      </c>
      <c r="K152" s="271"/>
    </row>
    <row r="153" spans="2:11" s="1" customFormat="1" ht="15" customHeight="1">
      <c r="B153" s="248"/>
      <c r="C153" s="275" t="s">
        <v>528</v>
      </c>
      <c r="D153" s="225"/>
      <c r="E153" s="225"/>
      <c r="F153" s="276" t="s">
        <v>580</v>
      </c>
      <c r="G153" s="225"/>
      <c r="H153" s="275" t="s">
        <v>641</v>
      </c>
      <c r="I153" s="275" t="s">
        <v>582</v>
      </c>
      <c r="J153" s="275" t="s">
        <v>631</v>
      </c>
      <c r="K153" s="271"/>
    </row>
    <row r="154" spans="2:11" s="1" customFormat="1" ht="15" customHeight="1">
      <c r="B154" s="248"/>
      <c r="C154" s="275" t="s">
        <v>585</v>
      </c>
      <c r="D154" s="225"/>
      <c r="E154" s="225"/>
      <c r="F154" s="276" t="s">
        <v>586</v>
      </c>
      <c r="G154" s="225"/>
      <c r="H154" s="275" t="s">
        <v>620</v>
      </c>
      <c r="I154" s="275" t="s">
        <v>582</v>
      </c>
      <c r="J154" s="275">
        <v>50</v>
      </c>
      <c r="K154" s="271"/>
    </row>
    <row r="155" spans="2:11" s="1" customFormat="1" ht="15" customHeight="1">
      <c r="B155" s="248"/>
      <c r="C155" s="275" t="s">
        <v>588</v>
      </c>
      <c r="D155" s="225"/>
      <c r="E155" s="225"/>
      <c r="F155" s="276" t="s">
        <v>580</v>
      </c>
      <c r="G155" s="225"/>
      <c r="H155" s="275" t="s">
        <v>620</v>
      </c>
      <c r="I155" s="275" t="s">
        <v>590</v>
      </c>
      <c r="J155" s="275"/>
      <c r="K155" s="271"/>
    </row>
    <row r="156" spans="2:11" s="1" customFormat="1" ht="15" customHeight="1">
      <c r="B156" s="248"/>
      <c r="C156" s="275" t="s">
        <v>599</v>
      </c>
      <c r="D156" s="225"/>
      <c r="E156" s="225"/>
      <c r="F156" s="276" t="s">
        <v>586</v>
      </c>
      <c r="G156" s="225"/>
      <c r="H156" s="275" t="s">
        <v>620</v>
      </c>
      <c r="I156" s="275" t="s">
        <v>582</v>
      </c>
      <c r="J156" s="275">
        <v>50</v>
      </c>
      <c r="K156" s="271"/>
    </row>
    <row r="157" spans="2:11" s="1" customFormat="1" ht="15" customHeight="1">
      <c r="B157" s="248"/>
      <c r="C157" s="275" t="s">
        <v>607</v>
      </c>
      <c r="D157" s="225"/>
      <c r="E157" s="225"/>
      <c r="F157" s="276" t="s">
        <v>586</v>
      </c>
      <c r="G157" s="225"/>
      <c r="H157" s="275" t="s">
        <v>620</v>
      </c>
      <c r="I157" s="275" t="s">
        <v>582</v>
      </c>
      <c r="J157" s="275">
        <v>50</v>
      </c>
      <c r="K157" s="271"/>
    </row>
    <row r="158" spans="2:11" s="1" customFormat="1" ht="15" customHeight="1">
      <c r="B158" s="248"/>
      <c r="C158" s="275" t="s">
        <v>605</v>
      </c>
      <c r="D158" s="225"/>
      <c r="E158" s="225"/>
      <c r="F158" s="276" t="s">
        <v>586</v>
      </c>
      <c r="G158" s="225"/>
      <c r="H158" s="275" t="s">
        <v>620</v>
      </c>
      <c r="I158" s="275" t="s">
        <v>582</v>
      </c>
      <c r="J158" s="275">
        <v>50</v>
      </c>
      <c r="K158" s="271"/>
    </row>
    <row r="159" spans="2:11" s="1" customFormat="1" ht="15" customHeight="1">
      <c r="B159" s="248"/>
      <c r="C159" s="275" t="s">
        <v>86</v>
      </c>
      <c r="D159" s="225"/>
      <c r="E159" s="225"/>
      <c r="F159" s="276" t="s">
        <v>580</v>
      </c>
      <c r="G159" s="225"/>
      <c r="H159" s="275" t="s">
        <v>642</v>
      </c>
      <c r="I159" s="275" t="s">
        <v>582</v>
      </c>
      <c r="J159" s="275" t="s">
        <v>643</v>
      </c>
      <c r="K159" s="271"/>
    </row>
    <row r="160" spans="2:11" s="1" customFormat="1" ht="15" customHeight="1">
      <c r="B160" s="248"/>
      <c r="C160" s="275" t="s">
        <v>644</v>
      </c>
      <c r="D160" s="225"/>
      <c r="E160" s="225"/>
      <c r="F160" s="276" t="s">
        <v>580</v>
      </c>
      <c r="G160" s="225"/>
      <c r="H160" s="275" t="s">
        <v>645</v>
      </c>
      <c r="I160" s="275" t="s">
        <v>615</v>
      </c>
      <c r="J160" s="275"/>
      <c r="K160" s="271"/>
    </row>
    <row r="161" spans="2:11" s="1" customFormat="1" ht="15" customHeight="1">
      <c r="B161" s="277"/>
      <c r="C161" s="257"/>
      <c r="D161" s="257"/>
      <c r="E161" s="257"/>
      <c r="F161" s="257"/>
      <c r="G161" s="257"/>
      <c r="H161" s="257"/>
      <c r="I161" s="257"/>
      <c r="J161" s="257"/>
      <c r="K161" s="278"/>
    </row>
    <row r="162" spans="2:11" s="1" customFormat="1" ht="18.75" customHeight="1">
      <c r="B162" s="259"/>
      <c r="C162" s="269"/>
      <c r="D162" s="269"/>
      <c r="E162" s="269"/>
      <c r="F162" s="279"/>
      <c r="G162" s="269"/>
      <c r="H162" s="269"/>
      <c r="I162" s="269"/>
      <c r="J162" s="269"/>
      <c r="K162" s="259"/>
    </row>
    <row r="163" spans="2:11" s="1" customFormat="1" ht="18.75" customHeight="1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s="1" customFormat="1" ht="7.5" customHeight="1">
      <c r="B164" s="214"/>
      <c r="C164" s="215"/>
      <c r="D164" s="215"/>
      <c r="E164" s="215"/>
      <c r="F164" s="215"/>
      <c r="G164" s="215"/>
      <c r="H164" s="215"/>
      <c r="I164" s="215"/>
      <c r="J164" s="215"/>
      <c r="K164" s="216"/>
    </row>
    <row r="165" spans="2:11" s="1" customFormat="1" ht="45" customHeight="1">
      <c r="B165" s="217"/>
      <c r="C165" s="345" t="s">
        <v>646</v>
      </c>
      <c r="D165" s="345"/>
      <c r="E165" s="345"/>
      <c r="F165" s="345"/>
      <c r="G165" s="345"/>
      <c r="H165" s="345"/>
      <c r="I165" s="345"/>
      <c r="J165" s="345"/>
      <c r="K165" s="218"/>
    </row>
    <row r="166" spans="2:11" s="1" customFormat="1" ht="17.25" customHeight="1">
      <c r="B166" s="217"/>
      <c r="C166" s="238" t="s">
        <v>574</v>
      </c>
      <c r="D166" s="238"/>
      <c r="E166" s="238"/>
      <c r="F166" s="238" t="s">
        <v>575</v>
      </c>
      <c r="G166" s="280"/>
      <c r="H166" s="281" t="s">
        <v>53</v>
      </c>
      <c r="I166" s="281" t="s">
        <v>56</v>
      </c>
      <c r="J166" s="238" t="s">
        <v>576</v>
      </c>
      <c r="K166" s="218"/>
    </row>
    <row r="167" spans="2:11" s="1" customFormat="1" ht="17.25" customHeight="1">
      <c r="B167" s="219"/>
      <c r="C167" s="240" t="s">
        <v>577</v>
      </c>
      <c r="D167" s="240"/>
      <c r="E167" s="240"/>
      <c r="F167" s="241" t="s">
        <v>578</v>
      </c>
      <c r="G167" s="282"/>
      <c r="H167" s="283"/>
      <c r="I167" s="283"/>
      <c r="J167" s="240" t="s">
        <v>579</v>
      </c>
      <c r="K167" s="220"/>
    </row>
    <row r="168" spans="2:11" s="1" customFormat="1" ht="5.25" customHeight="1">
      <c r="B168" s="248"/>
      <c r="C168" s="243"/>
      <c r="D168" s="243"/>
      <c r="E168" s="243"/>
      <c r="F168" s="243"/>
      <c r="G168" s="244"/>
      <c r="H168" s="243"/>
      <c r="I168" s="243"/>
      <c r="J168" s="243"/>
      <c r="K168" s="271"/>
    </row>
    <row r="169" spans="2:11" s="1" customFormat="1" ht="15" customHeight="1">
      <c r="B169" s="248"/>
      <c r="C169" s="225" t="s">
        <v>583</v>
      </c>
      <c r="D169" s="225"/>
      <c r="E169" s="225"/>
      <c r="F169" s="246" t="s">
        <v>580</v>
      </c>
      <c r="G169" s="225"/>
      <c r="H169" s="225" t="s">
        <v>620</v>
      </c>
      <c r="I169" s="225" t="s">
        <v>582</v>
      </c>
      <c r="J169" s="225">
        <v>120</v>
      </c>
      <c r="K169" s="271"/>
    </row>
    <row r="170" spans="2:11" s="1" customFormat="1" ht="15" customHeight="1">
      <c r="B170" s="248"/>
      <c r="C170" s="225" t="s">
        <v>629</v>
      </c>
      <c r="D170" s="225"/>
      <c r="E170" s="225"/>
      <c r="F170" s="246" t="s">
        <v>580</v>
      </c>
      <c r="G170" s="225"/>
      <c r="H170" s="225" t="s">
        <v>630</v>
      </c>
      <c r="I170" s="225" t="s">
        <v>582</v>
      </c>
      <c r="J170" s="225" t="s">
        <v>631</v>
      </c>
      <c r="K170" s="271"/>
    </row>
    <row r="171" spans="2:11" s="1" customFormat="1" ht="15" customHeight="1">
      <c r="B171" s="248"/>
      <c r="C171" s="225" t="s">
        <v>528</v>
      </c>
      <c r="D171" s="225"/>
      <c r="E171" s="225"/>
      <c r="F171" s="246" t="s">
        <v>580</v>
      </c>
      <c r="G171" s="225"/>
      <c r="H171" s="225" t="s">
        <v>647</v>
      </c>
      <c r="I171" s="225" t="s">
        <v>582</v>
      </c>
      <c r="J171" s="225" t="s">
        <v>631</v>
      </c>
      <c r="K171" s="271"/>
    </row>
    <row r="172" spans="2:11" s="1" customFormat="1" ht="15" customHeight="1">
      <c r="B172" s="248"/>
      <c r="C172" s="225" t="s">
        <v>585</v>
      </c>
      <c r="D172" s="225"/>
      <c r="E172" s="225"/>
      <c r="F172" s="246" t="s">
        <v>586</v>
      </c>
      <c r="G172" s="225"/>
      <c r="H172" s="225" t="s">
        <v>647</v>
      </c>
      <c r="I172" s="225" t="s">
        <v>582</v>
      </c>
      <c r="J172" s="225">
        <v>50</v>
      </c>
      <c r="K172" s="271"/>
    </row>
    <row r="173" spans="2:11" s="1" customFormat="1" ht="15" customHeight="1">
      <c r="B173" s="248"/>
      <c r="C173" s="225" t="s">
        <v>588</v>
      </c>
      <c r="D173" s="225"/>
      <c r="E173" s="225"/>
      <c r="F173" s="246" t="s">
        <v>580</v>
      </c>
      <c r="G173" s="225"/>
      <c r="H173" s="225" t="s">
        <v>647</v>
      </c>
      <c r="I173" s="225" t="s">
        <v>590</v>
      </c>
      <c r="J173" s="225"/>
      <c r="K173" s="271"/>
    </row>
    <row r="174" spans="2:11" s="1" customFormat="1" ht="15" customHeight="1">
      <c r="B174" s="248"/>
      <c r="C174" s="225" t="s">
        <v>599</v>
      </c>
      <c r="D174" s="225"/>
      <c r="E174" s="225"/>
      <c r="F174" s="246" t="s">
        <v>586</v>
      </c>
      <c r="G174" s="225"/>
      <c r="H174" s="225" t="s">
        <v>647</v>
      </c>
      <c r="I174" s="225" t="s">
        <v>582</v>
      </c>
      <c r="J174" s="225">
        <v>50</v>
      </c>
      <c r="K174" s="271"/>
    </row>
    <row r="175" spans="2:11" s="1" customFormat="1" ht="15" customHeight="1">
      <c r="B175" s="248"/>
      <c r="C175" s="225" t="s">
        <v>607</v>
      </c>
      <c r="D175" s="225"/>
      <c r="E175" s="225"/>
      <c r="F175" s="246" t="s">
        <v>586</v>
      </c>
      <c r="G175" s="225"/>
      <c r="H175" s="225" t="s">
        <v>647</v>
      </c>
      <c r="I175" s="225" t="s">
        <v>582</v>
      </c>
      <c r="J175" s="225">
        <v>50</v>
      </c>
      <c r="K175" s="271"/>
    </row>
    <row r="176" spans="2:11" s="1" customFormat="1" ht="15" customHeight="1">
      <c r="B176" s="248"/>
      <c r="C176" s="225" t="s">
        <v>605</v>
      </c>
      <c r="D176" s="225"/>
      <c r="E176" s="225"/>
      <c r="F176" s="246" t="s">
        <v>586</v>
      </c>
      <c r="G176" s="225"/>
      <c r="H176" s="225" t="s">
        <v>647</v>
      </c>
      <c r="I176" s="225" t="s">
        <v>582</v>
      </c>
      <c r="J176" s="225">
        <v>50</v>
      </c>
      <c r="K176" s="271"/>
    </row>
    <row r="177" spans="2:11" s="1" customFormat="1" ht="15" customHeight="1">
      <c r="B177" s="248"/>
      <c r="C177" s="225" t="s">
        <v>99</v>
      </c>
      <c r="D177" s="225"/>
      <c r="E177" s="225"/>
      <c r="F177" s="246" t="s">
        <v>580</v>
      </c>
      <c r="G177" s="225"/>
      <c r="H177" s="225" t="s">
        <v>648</v>
      </c>
      <c r="I177" s="225" t="s">
        <v>649</v>
      </c>
      <c r="J177" s="225"/>
      <c r="K177" s="271"/>
    </row>
    <row r="178" spans="2:11" s="1" customFormat="1" ht="15" customHeight="1">
      <c r="B178" s="248"/>
      <c r="C178" s="225" t="s">
        <v>56</v>
      </c>
      <c r="D178" s="225"/>
      <c r="E178" s="225"/>
      <c r="F178" s="246" t="s">
        <v>580</v>
      </c>
      <c r="G178" s="225"/>
      <c r="H178" s="225" t="s">
        <v>650</v>
      </c>
      <c r="I178" s="225" t="s">
        <v>651</v>
      </c>
      <c r="J178" s="225">
        <v>1</v>
      </c>
      <c r="K178" s="271"/>
    </row>
    <row r="179" spans="2:11" s="1" customFormat="1" ht="15" customHeight="1">
      <c r="B179" s="248"/>
      <c r="C179" s="225" t="s">
        <v>52</v>
      </c>
      <c r="D179" s="225"/>
      <c r="E179" s="225"/>
      <c r="F179" s="246" t="s">
        <v>580</v>
      </c>
      <c r="G179" s="225"/>
      <c r="H179" s="225" t="s">
        <v>652</v>
      </c>
      <c r="I179" s="225" t="s">
        <v>582</v>
      </c>
      <c r="J179" s="225">
        <v>20</v>
      </c>
      <c r="K179" s="271"/>
    </row>
    <row r="180" spans="2:11" s="1" customFormat="1" ht="15" customHeight="1">
      <c r="B180" s="248"/>
      <c r="C180" s="225" t="s">
        <v>53</v>
      </c>
      <c r="D180" s="225"/>
      <c r="E180" s="225"/>
      <c r="F180" s="246" t="s">
        <v>580</v>
      </c>
      <c r="G180" s="225"/>
      <c r="H180" s="225" t="s">
        <v>653</v>
      </c>
      <c r="I180" s="225" t="s">
        <v>582</v>
      </c>
      <c r="J180" s="225">
        <v>255</v>
      </c>
      <c r="K180" s="271"/>
    </row>
    <row r="181" spans="2:11" s="1" customFormat="1" ht="15" customHeight="1">
      <c r="B181" s="248"/>
      <c r="C181" s="225" t="s">
        <v>100</v>
      </c>
      <c r="D181" s="225"/>
      <c r="E181" s="225"/>
      <c r="F181" s="246" t="s">
        <v>580</v>
      </c>
      <c r="G181" s="225"/>
      <c r="H181" s="225" t="s">
        <v>544</v>
      </c>
      <c r="I181" s="225" t="s">
        <v>582</v>
      </c>
      <c r="J181" s="225">
        <v>10</v>
      </c>
      <c r="K181" s="271"/>
    </row>
    <row r="182" spans="2:11" s="1" customFormat="1" ht="15" customHeight="1">
      <c r="B182" s="248"/>
      <c r="C182" s="225" t="s">
        <v>101</v>
      </c>
      <c r="D182" s="225"/>
      <c r="E182" s="225"/>
      <c r="F182" s="246" t="s">
        <v>580</v>
      </c>
      <c r="G182" s="225"/>
      <c r="H182" s="225" t="s">
        <v>654</v>
      </c>
      <c r="I182" s="225" t="s">
        <v>615</v>
      </c>
      <c r="J182" s="225"/>
      <c r="K182" s="271"/>
    </row>
    <row r="183" spans="2:11" s="1" customFormat="1" ht="15" customHeight="1">
      <c r="B183" s="248"/>
      <c r="C183" s="225" t="s">
        <v>655</v>
      </c>
      <c r="D183" s="225"/>
      <c r="E183" s="225"/>
      <c r="F183" s="246" t="s">
        <v>580</v>
      </c>
      <c r="G183" s="225"/>
      <c r="H183" s="225" t="s">
        <v>656</v>
      </c>
      <c r="I183" s="225" t="s">
        <v>615</v>
      </c>
      <c r="J183" s="225"/>
      <c r="K183" s="271"/>
    </row>
    <row r="184" spans="2:11" s="1" customFormat="1" ht="15" customHeight="1">
      <c r="B184" s="248"/>
      <c r="C184" s="225" t="s">
        <v>644</v>
      </c>
      <c r="D184" s="225"/>
      <c r="E184" s="225"/>
      <c r="F184" s="246" t="s">
        <v>580</v>
      </c>
      <c r="G184" s="225"/>
      <c r="H184" s="225" t="s">
        <v>657</v>
      </c>
      <c r="I184" s="225" t="s">
        <v>615</v>
      </c>
      <c r="J184" s="225"/>
      <c r="K184" s="271"/>
    </row>
    <row r="185" spans="2:11" s="1" customFormat="1" ht="15" customHeight="1">
      <c r="B185" s="248"/>
      <c r="C185" s="225" t="s">
        <v>103</v>
      </c>
      <c r="D185" s="225"/>
      <c r="E185" s="225"/>
      <c r="F185" s="246" t="s">
        <v>586</v>
      </c>
      <c r="G185" s="225"/>
      <c r="H185" s="225" t="s">
        <v>658</v>
      </c>
      <c r="I185" s="225" t="s">
        <v>582</v>
      </c>
      <c r="J185" s="225">
        <v>50</v>
      </c>
      <c r="K185" s="271"/>
    </row>
    <row r="186" spans="2:11" s="1" customFormat="1" ht="15" customHeight="1">
      <c r="B186" s="248"/>
      <c r="C186" s="225" t="s">
        <v>659</v>
      </c>
      <c r="D186" s="225"/>
      <c r="E186" s="225"/>
      <c r="F186" s="246" t="s">
        <v>586</v>
      </c>
      <c r="G186" s="225"/>
      <c r="H186" s="225" t="s">
        <v>660</v>
      </c>
      <c r="I186" s="225" t="s">
        <v>661</v>
      </c>
      <c r="J186" s="225"/>
      <c r="K186" s="271"/>
    </row>
    <row r="187" spans="2:11" s="1" customFormat="1" ht="15" customHeight="1">
      <c r="B187" s="248"/>
      <c r="C187" s="225" t="s">
        <v>662</v>
      </c>
      <c r="D187" s="225"/>
      <c r="E187" s="225"/>
      <c r="F187" s="246" t="s">
        <v>586</v>
      </c>
      <c r="G187" s="225"/>
      <c r="H187" s="225" t="s">
        <v>663</v>
      </c>
      <c r="I187" s="225" t="s">
        <v>661</v>
      </c>
      <c r="J187" s="225"/>
      <c r="K187" s="271"/>
    </row>
    <row r="188" spans="2:11" s="1" customFormat="1" ht="15" customHeight="1">
      <c r="B188" s="248"/>
      <c r="C188" s="225" t="s">
        <v>664</v>
      </c>
      <c r="D188" s="225"/>
      <c r="E188" s="225"/>
      <c r="F188" s="246" t="s">
        <v>586</v>
      </c>
      <c r="G188" s="225"/>
      <c r="H188" s="225" t="s">
        <v>665</v>
      </c>
      <c r="I188" s="225" t="s">
        <v>661</v>
      </c>
      <c r="J188" s="225"/>
      <c r="K188" s="271"/>
    </row>
    <row r="189" spans="2:11" s="1" customFormat="1" ht="15" customHeight="1">
      <c r="B189" s="248"/>
      <c r="C189" s="284" t="s">
        <v>666</v>
      </c>
      <c r="D189" s="225"/>
      <c r="E189" s="225"/>
      <c r="F189" s="246" t="s">
        <v>586</v>
      </c>
      <c r="G189" s="225"/>
      <c r="H189" s="225" t="s">
        <v>667</v>
      </c>
      <c r="I189" s="225" t="s">
        <v>668</v>
      </c>
      <c r="J189" s="285" t="s">
        <v>669</v>
      </c>
      <c r="K189" s="271"/>
    </row>
    <row r="190" spans="2:11" s="1" customFormat="1" ht="15" customHeight="1">
      <c r="B190" s="248"/>
      <c r="C190" s="284" t="s">
        <v>41</v>
      </c>
      <c r="D190" s="225"/>
      <c r="E190" s="225"/>
      <c r="F190" s="246" t="s">
        <v>580</v>
      </c>
      <c r="G190" s="225"/>
      <c r="H190" s="222" t="s">
        <v>670</v>
      </c>
      <c r="I190" s="225" t="s">
        <v>671</v>
      </c>
      <c r="J190" s="225"/>
      <c r="K190" s="271"/>
    </row>
    <row r="191" spans="2:11" s="1" customFormat="1" ht="15" customHeight="1">
      <c r="B191" s="248"/>
      <c r="C191" s="284" t="s">
        <v>672</v>
      </c>
      <c r="D191" s="225"/>
      <c r="E191" s="225"/>
      <c r="F191" s="246" t="s">
        <v>580</v>
      </c>
      <c r="G191" s="225"/>
      <c r="H191" s="225" t="s">
        <v>673</v>
      </c>
      <c r="I191" s="225" t="s">
        <v>615</v>
      </c>
      <c r="J191" s="225"/>
      <c r="K191" s="271"/>
    </row>
    <row r="192" spans="2:11" s="1" customFormat="1" ht="15" customHeight="1">
      <c r="B192" s="248"/>
      <c r="C192" s="284" t="s">
        <v>674</v>
      </c>
      <c r="D192" s="225"/>
      <c r="E192" s="225"/>
      <c r="F192" s="246" t="s">
        <v>580</v>
      </c>
      <c r="G192" s="225"/>
      <c r="H192" s="225" t="s">
        <v>675</v>
      </c>
      <c r="I192" s="225" t="s">
        <v>615</v>
      </c>
      <c r="J192" s="225"/>
      <c r="K192" s="271"/>
    </row>
    <row r="193" spans="2:11" s="1" customFormat="1" ht="15" customHeight="1">
      <c r="B193" s="248"/>
      <c r="C193" s="284" t="s">
        <v>676</v>
      </c>
      <c r="D193" s="225"/>
      <c r="E193" s="225"/>
      <c r="F193" s="246" t="s">
        <v>586</v>
      </c>
      <c r="G193" s="225"/>
      <c r="H193" s="225" t="s">
        <v>677</v>
      </c>
      <c r="I193" s="225" t="s">
        <v>615</v>
      </c>
      <c r="J193" s="225"/>
      <c r="K193" s="271"/>
    </row>
    <row r="194" spans="2:11" s="1" customFormat="1" ht="15" customHeight="1">
      <c r="B194" s="277"/>
      <c r="C194" s="286"/>
      <c r="D194" s="257"/>
      <c r="E194" s="257"/>
      <c r="F194" s="257"/>
      <c r="G194" s="257"/>
      <c r="H194" s="257"/>
      <c r="I194" s="257"/>
      <c r="J194" s="257"/>
      <c r="K194" s="278"/>
    </row>
    <row r="195" spans="2:11" s="1" customFormat="1" ht="18.75" customHeight="1">
      <c r="B195" s="259"/>
      <c r="C195" s="269"/>
      <c r="D195" s="269"/>
      <c r="E195" s="269"/>
      <c r="F195" s="279"/>
      <c r="G195" s="269"/>
      <c r="H195" s="269"/>
      <c r="I195" s="269"/>
      <c r="J195" s="269"/>
      <c r="K195" s="259"/>
    </row>
    <row r="196" spans="2:11" s="1" customFormat="1" ht="18.75" customHeight="1">
      <c r="B196" s="259"/>
      <c r="C196" s="269"/>
      <c r="D196" s="269"/>
      <c r="E196" s="269"/>
      <c r="F196" s="279"/>
      <c r="G196" s="269"/>
      <c r="H196" s="269"/>
      <c r="I196" s="269"/>
      <c r="J196" s="269"/>
      <c r="K196" s="259"/>
    </row>
    <row r="197" spans="2:11" s="1" customFormat="1" ht="18.75" customHeight="1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</row>
    <row r="198" spans="2:11" s="1" customFormat="1" ht="13.5">
      <c r="B198" s="214"/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 s="1" customFormat="1" ht="21">
      <c r="B199" s="217"/>
      <c r="C199" s="345" t="s">
        <v>678</v>
      </c>
      <c r="D199" s="345"/>
      <c r="E199" s="345"/>
      <c r="F199" s="345"/>
      <c r="G199" s="345"/>
      <c r="H199" s="345"/>
      <c r="I199" s="345"/>
      <c r="J199" s="345"/>
      <c r="K199" s="218"/>
    </row>
    <row r="200" spans="2:11" s="1" customFormat="1" ht="25.5" customHeight="1">
      <c r="B200" s="217"/>
      <c r="C200" s="287" t="s">
        <v>679</v>
      </c>
      <c r="D200" s="287"/>
      <c r="E200" s="287"/>
      <c r="F200" s="287" t="s">
        <v>680</v>
      </c>
      <c r="G200" s="288"/>
      <c r="H200" s="346" t="s">
        <v>681</v>
      </c>
      <c r="I200" s="346"/>
      <c r="J200" s="346"/>
      <c r="K200" s="218"/>
    </row>
    <row r="201" spans="2:11" s="1" customFormat="1" ht="5.25" customHeight="1">
      <c r="B201" s="248"/>
      <c r="C201" s="243"/>
      <c r="D201" s="243"/>
      <c r="E201" s="243"/>
      <c r="F201" s="243"/>
      <c r="G201" s="269"/>
      <c r="H201" s="243"/>
      <c r="I201" s="243"/>
      <c r="J201" s="243"/>
      <c r="K201" s="271"/>
    </row>
    <row r="202" spans="2:11" s="1" customFormat="1" ht="15" customHeight="1">
      <c r="B202" s="248"/>
      <c r="C202" s="225" t="s">
        <v>671</v>
      </c>
      <c r="D202" s="225"/>
      <c r="E202" s="225"/>
      <c r="F202" s="246" t="s">
        <v>42</v>
      </c>
      <c r="G202" s="225"/>
      <c r="H202" s="347" t="s">
        <v>682</v>
      </c>
      <c r="I202" s="347"/>
      <c r="J202" s="347"/>
      <c r="K202" s="271"/>
    </row>
    <row r="203" spans="2:11" s="1" customFormat="1" ht="15" customHeight="1">
      <c r="B203" s="248"/>
      <c r="C203" s="225"/>
      <c r="D203" s="225"/>
      <c r="E203" s="225"/>
      <c r="F203" s="246" t="s">
        <v>43</v>
      </c>
      <c r="G203" s="225"/>
      <c r="H203" s="347" t="s">
        <v>683</v>
      </c>
      <c r="I203" s="347"/>
      <c r="J203" s="347"/>
      <c r="K203" s="271"/>
    </row>
    <row r="204" spans="2:11" s="1" customFormat="1" ht="15" customHeight="1">
      <c r="B204" s="248"/>
      <c r="C204" s="225"/>
      <c r="D204" s="225"/>
      <c r="E204" s="225"/>
      <c r="F204" s="246" t="s">
        <v>46</v>
      </c>
      <c r="G204" s="225"/>
      <c r="H204" s="347" t="s">
        <v>684</v>
      </c>
      <c r="I204" s="347"/>
      <c r="J204" s="347"/>
      <c r="K204" s="271"/>
    </row>
    <row r="205" spans="2:11" s="1" customFormat="1" ht="15" customHeight="1">
      <c r="B205" s="248"/>
      <c r="C205" s="225"/>
      <c r="D205" s="225"/>
      <c r="E205" s="225"/>
      <c r="F205" s="246" t="s">
        <v>44</v>
      </c>
      <c r="G205" s="225"/>
      <c r="H205" s="347" t="s">
        <v>685</v>
      </c>
      <c r="I205" s="347"/>
      <c r="J205" s="347"/>
      <c r="K205" s="271"/>
    </row>
    <row r="206" spans="2:11" s="1" customFormat="1" ht="15" customHeight="1">
      <c r="B206" s="248"/>
      <c r="C206" s="225"/>
      <c r="D206" s="225"/>
      <c r="E206" s="225"/>
      <c r="F206" s="246" t="s">
        <v>45</v>
      </c>
      <c r="G206" s="225"/>
      <c r="H206" s="347" t="s">
        <v>686</v>
      </c>
      <c r="I206" s="347"/>
      <c r="J206" s="347"/>
      <c r="K206" s="271"/>
    </row>
    <row r="207" spans="2:11" s="1" customFormat="1" ht="15" customHeight="1">
      <c r="B207" s="248"/>
      <c r="C207" s="225"/>
      <c r="D207" s="225"/>
      <c r="E207" s="225"/>
      <c r="F207" s="246"/>
      <c r="G207" s="225"/>
      <c r="H207" s="225"/>
      <c r="I207" s="225"/>
      <c r="J207" s="225"/>
      <c r="K207" s="271"/>
    </row>
    <row r="208" spans="2:11" s="1" customFormat="1" ht="15" customHeight="1">
      <c r="B208" s="248"/>
      <c r="C208" s="225" t="s">
        <v>627</v>
      </c>
      <c r="D208" s="225"/>
      <c r="E208" s="225"/>
      <c r="F208" s="246" t="s">
        <v>78</v>
      </c>
      <c r="G208" s="225"/>
      <c r="H208" s="347" t="s">
        <v>687</v>
      </c>
      <c r="I208" s="347"/>
      <c r="J208" s="347"/>
      <c r="K208" s="271"/>
    </row>
    <row r="209" spans="2:11" s="1" customFormat="1" ht="15" customHeight="1">
      <c r="B209" s="248"/>
      <c r="C209" s="225"/>
      <c r="D209" s="225"/>
      <c r="E209" s="225"/>
      <c r="F209" s="246" t="s">
        <v>522</v>
      </c>
      <c r="G209" s="225"/>
      <c r="H209" s="347" t="s">
        <v>523</v>
      </c>
      <c r="I209" s="347"/>
      <c r="J209" s="347"/>
      <c r="K209" s="271"/>
    </row>
    <row r="210" spans="2:11" s="1" customFormat="1" ht="15" customHeight="1">
      <c r="B210" s="248"/>
      <c r="C210" s="225"/>
      <c r="D210" s="225"/>
      <c r="E210" s="225"/>
      <c r="F210" s="246" t="s">
        <v>520</v>
      </c>
      <c r="G210" s="225"/>
      <c r="H210" s="347" t="s">
        <v>688</v>
      </c>
      <c r="I210" s="347"/>
      <c r="J210" s="347"/>
      <c r="K210" s="271"/>
    </row>
    <row r="211" spans="2:11" s="1" customFormat="1" ht="15" customHeight="1">
      <c r="B211" s="289"/>
      <c r="C211" s="225"/>
      <c r="D211" s="225"/>
      <c r="E211" s="225"/>
      <c r="F211" s="246" t="s">
        <v>524</v>
      </c>
      <c r="G211" s="284"/>
      <c r="H211" s="348" t="s">
        <v>525</v>
      </c>
      <c r="I211" s="348"/>
      <c r="J211" s="348"/>
      <c r="K211" s="290"/>
    </row>
    <row r="212" spans="2:11" s="1" customFormat="1" ht="15" customHeight="1">
      <c r="B212" s="289"/>
      <c r="C212" s="225"/>
      <c r="D212" s="225"/>
      <c r="E212" s="225"/>
      <c r="F212" s="246" t="s">
        <v>526</v>
      </c>
      <c r="G212" s="284"/>
      <c r="H212" s="348" t="s">
        <v>689</v>
      </c>
      <c r="I212" s="348"/>
      <c r="J212" s="348"/>
      <c r="K212" s="290"/>
    </row>
    <row r="213" spans="2:11" s="1" customFormat="1" ht="15" customHeight="1">
      <c r="B213" s="289"/>
      <c r="C213" s="225"/>
      <c r="D213" s="225"/>
      <c r="E213" s="225"/>
      <c r="F213" s="246"/>
      <c r="G213" s="284"/>
      <c r="H213" s="275"/>
      <c r="I213" s="275"/>
      <c r="J213" s="275"/>
      <c r="K213" s="290"/>
    </row>
    <row r="214" spans="2:11" s="1" customFormat="1" ht="15" customHeight="1">
      <c r="B214" s="289"/>
      <c r="C214" s="225" t="s">
        <v>651</v>
      </c>
      <c r="D214" s="225"/>
      <c r="E214" s="225"/>
      <c r="F214" s="246">
        <v>1</v>
      </c>
      <c r="G214" s="284"/>
      <c r="H214" s="348" t="s">
        <v>690</v>
      </c>
      <c r="I214" s="348"/>
      <c r="J214" s="348"/>
      <c r="K214" s="290"/>
    </row>
    <row r="215" spans="2:11" s="1" customFormat="1" ht="15" customHeight="1">
      <c r="B215" s="289"/>
      <c r="C215" s="225"/>
      <c r="D215" s="225"/>
      <c r="E215" s="225"/>
      <c r="F215" s="246">
        <v>2</v>
      </c>
      <c r="G215" s="284"/>
      <c r="H215" s="348" t="s">
        <v>691</v>
      </c>
      <c r="I215" s="348"/>
      <c r="J215" s="348"/>
      <c r="K215" s="290"/>
    </row>
    <row r="216" spans="2:11" s="1" customFormat="1" ht="15" customHeight="1">
      <c r="B216" s="289"/>
      <c r="C216" s="225"/>
      <c r="D216" s="225"/>
      <c r="E216" s="225"/>
      <c r="F216" s="246">
        <v>3</v>
      </c>
      <c r="G216" s="284"/>
      <c r="H216" s="348" t="s">
        <v>692</v>
      </c>
      <c r="I216" s="348"/>
      <c r="J216" s="348"/>
      <c r="K216" s="290"/>
    </row>
    <row r="217" spans="2:11" s="1" customFormat="1" ht="15" customHeight="1">
      <c r="B217" s="289"/>
      <c r="C217" s="225"/>
      <c r="D217" s="225"/>
      <c r="E217" s="225"/>
      <c r="F217" s="246">
        <v>4</v>
      </c>
      <c r="G217" s="284"/>
      <c r="H217" s="348" t="s">
        <v>693</v>
      </c>
      <c r="I217" s="348"/>
      <c r="J217" s="348"/>
      <c r="K217" s="290"/>
    </row>
    <row r="218" spans="2:11" s="1" customFormat="1" ht="12.75" customHeight="1">
      <c r="B218" s="291"/>
      <c r="C218" s="292"/>
      <c r="D218" s="292"/>
      <c r="E218" s="292"/>
      <c r="F218" s="292"/>
      <c r="G218" s="292"/>
      <c r="H218" s="292"/>
      <c r="I218" s="292"/>
      <c r="J218" s="292"/>
      <c r="K218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Knížková Pavlína</cp:lastModifiedBy>
  <dcterms:created xsi:type="dcterms:W3CDTF">2023-02-10T07:55:42Z</dcterms:created>
  <dcterms:modified xsi:type="dcterms:W3CDTF">2023-02-10T09:13:53Z</dcterms:modified>
  <cp:category/>
  <cp:version/>
  <cp:contentType/>
  <cp:contentStatus/>
</cp:coreProperties>
</file>