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10" windowWidth="27495" windowHeight="12720" activeTab="2"/>
  </bookViews>
  <sheets>
    <sheet name="Rekapitulace stavby" sheetId="1" r:id="rId1"/>
    <sheet name="2022-EI-ZS-SKOLNI-RH - 20..." sheetId="2" r:id="rId2"/>
    <sheet name="materiál-zš" sheetId="3" r:id="rId3"/>
  </sheets>
  <definedNames>
    <definedName name="_xlnm._FilterDatabase" localSheetId="1" hidden="1">'2022-EI-ZS-SKOLNI-RH - 20...'!$C$122:$K$172</definedName>
    <definedName name="_xlnm.Print_Area" localSheetId="1">'2022-EI-ZS-SKOLNI-RH - 20...'!$C$4:$J$76,'2022-EI-ZS-SKOLNI-RH - 20...'!$C$82:$J$106,'2022-EI-ZS-SKOLNI-RH - 20...'!$C$112:$J$172</definedName>
    <definedName name="_xlnm.Print_Area" localSheetId="2">'materiál-zš'!$B$3:$F$192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'2022-EI-ZS-SKOLNI-RH - 20...'!$122:$122</definedName>
  </definedNames>
  <calcPr calcId="145621"/>
</workbook>
</file>

<file path=xl/sharedStrings.xml><?xml version="1.0" encoding="utf-8"?>
<sst xmlns="http://schemas.openxmlformats.org/spreadsheetml/2006/main" count="1004" uniqueCount="387">
  <si>
    <t>Export Komplet</t>
  </si>
  <si>
    <t/>
  </si>
  <si>
    <t>2.0</t>
  </si>
  <si>
    <t>False</t>
  </si>
  <si>
    <t>{e09d4d88-501f-4d73-8ca3-08f36d33f23c}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</si>
  <si>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</si>
  <si>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</si>
  <si>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</si>
  <si>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</si>
  <si>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</si>
  <si>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</si>
  <si>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</si>
  <si>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</si>
  <si>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</si>
  <si>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2022-EI-ZS-SKOLNI-RH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</si>
  <si>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</si>
  <si>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</si>
  <si>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2022-ei-zš-školní-hlavní rozvod</t>
  </si>
  <si>
    <t>0,1</t>
  </si>
  <si>
    <t>KSO:</t>
  </si>
  <si>
    <t>CC-CZ:</t>
  </si>
  <si>
    <t>1</t>
  </si>
  <si>
    <t>Místo:</t>
  </si>
  <si>
    <t xml:space="preserve"> </t>
  </si>
  <si>
    <t>Datum:</t>
  </si>
  <si>
    <t>13. 10. 2022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</si>
  <si>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</si>
  <si>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</si>
  <si>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</si>
  <si>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</si>
  <si>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</si>
  <si>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</si>
  <si>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</si>
  <si>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</si>
  <si>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</si>
  <si>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</si>
  <si>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</si>
  <si>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</si>
  <si>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</si>
  <si>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</si>
  <si>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</si>
  <si>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</si>
  <si>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</si>
  <si>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</si>
  <si>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</si>
  <si>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</si>
  <si>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</si>
  <si>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</si>
  <si>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</si>
  <si>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</si>
  <si>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</si>
  <si>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</si>
  <si>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</si>
  <si>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</si>
  <si>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</si>
  <si>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</si>
  <si>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</si>
  <si>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</si>
  <si>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</si>
  <si>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</si>
  <si>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</si>
  <si>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</si>
  <si>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</si>
  <si>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</si>
  <si>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</si>
  <si>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</si>
  <si>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</si>
  <si>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</si>
  <si>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</si>
  <si>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</si>
  <si>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</si>
  <si>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</si>
  <si>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</si>
  <si>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</si>
  <si>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</si>
  <si>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</si>
  <si>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</si>
  <si>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</si>
  <si>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</si>
  <si>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</si>
  <si>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</si>
  <si>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</si>
  <si>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</si>
  <si>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</si>
  <si>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</si>
  <si>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</si>
  <si>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</si>
  <si>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</si>
  <si>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</si>
  <si>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</si>
  <si>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</si>
  <si>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9 - Ostatní konstrukce a práce-bourání</t>
  </si>
  <si>
    <t xml:space="preserve">      99 - Přesun hmot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</si>
  <si>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</si>
  <si>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</si>
  <si>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</si>
  <si>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</si>
  <si>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</si>
  <si>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</si>
  <si>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</si>
  <si>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0 -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</si>
  <si>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</si>
  <si>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</si>
  <si>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</si>
  <si>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</si>
  <si>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</si>
  <si>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</si>
  <si>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</si>
  <si>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</si>
  <si>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</si>
  <si>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</si>
  <si>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</si>
  <si>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</si>
  <si>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</si>
  <si>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</si>
  <si>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</si>
  <si>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M</t>
  </si>
  <si>
    <t>999100001</t>
  </si>
  <si>
    <t>ODST. 1.1 - ROZVADĚČE</t>
  </si>
  <si>
    <t>8</t>
  </si>
  <si>
    <t>4</t>
  </si>
  <si>
    <t>389610736</t>
  </si>
  <si>
    <t>999100002</t>
  </si>
  <si>
    <t>ODST. 1.2 - SVÍTIDLA</t>
  </si>
  <si>
    <t>1272504129</t>
  </si>
  <si>
    <t>3</t>
  </si>
  <si>
    <t>999100003</t>
  </si>
  <si>
    <t xml:space="preserve"> ODST 2.1 - ZÁS.,OVL.,KR,MOTORY,LIŠTY</t>
  </si>
  <si>
    <t>2071571312</t>
  </si>
  <si>
    <t>999100004</t>
  </si>
  <si>
    <t>ODST. 2.2 - KABELY,VODIČE</t>
  </si>
  <si>
    <t>-682417756</t>
  </si>
  <si>
    <t>9</t>
  </si>
  <si>
    <t>Ostatní konstrukce a práce-bourání</t>
  </si>
  <si>
    <t>99</t>
  </si>
  <si>
    <t>Přesun hmot</t>
  </si>
  <si>
    <t>92</t>
  </si>
  <si>
    <t>K</t>
  </si>
  <si>
    <t>997013861</t>
  </si>
  <si>
    <t>Poplatek za uložení stavebního odpadu na recyklační skládce (skládkovné) z prostého betonu kód odpadu 17 01 01</t>
  </si>
  <si>
    <t>t</t>
  </si>
  <si>
    <t>-399787432</t>
  </si>
  <si>
    <t>PSV</t>
  </si>
  <si>
    <t>Práce a dodávky PSV</t>
  </si>
  <si>
    <t>741</t>
  </si>
  <si>
    <t>Elektroinstalace - silnoproud</t>
  </si>
  <si>
    <t>137</t>
  </si>
  <si>
    <t>741112023</t>
  </si>
  <si>
    <t>Montáž krabice nástěnná plastová čtyřhranná do 250x250 mm</t>
  </si>
  <si>
    <t>kus</t>
  </si>
  <si>
    <t>16</t>
  </si>
  <si>
    <t>1138970278</t>
  </si>
  <si>
    <t>115</t>
  </si>
  <si>
    <t>741910415</t>
  </si>
  <si>
    <t>Montáž žlab kovový šířky do 500 mm bez víka</t>
  </si>
  <si>
    <t>m</t>
  </si>
  <si>
    <t>1214053157</t>
  </si>
  <si>
    <t>136</t>
  </si>
  <si>
    <t>741910364</t>
  </si>
  <si>
    <t>Montáž rošt a lávka atypická šířky do 800 mm se zhotovením</t>
  </si>
  <si>
    <t>-1220068840</t>
  </si>
  <si>
    <t>133</t>
  </si>
  <si>
    <t>741310402</t>
  </si>
  <si>
    <t>Montáž spínač tří/čtyřpólový nástěnný do 25 A prostředí normální se zapojením vodičů</t>
  </si>
  <si>
    <t>1286786669</t>
  </si>
  <si>
    <t>156</t>
  </si>
  <si>
    <t>741910413</t>
  </si>
  <si>
    <t>Montáž žlab kovový šířky do 125 mm bez víka</t>
  </si>
  <si>
    <t>-1750530497</t>
  </si>
  <si>
    <t>157</t>
  </si>
  <si>
    <t>741910421</t>
  </si>
  <si>
    <t>Montáž žlab kovový - uzavření víkem</t>
  </si>
  <si>
    <t>-817128563</t>
  </si>
  <si>
    <t>Práce a dodávky M</t>
  </si>
  <si>
    <t>21-M</t>
  </si>
  <si>
    <t>Elektromontáže</t>
  </si>
  <si>
    <t>151</t>
  </si>
  <si>
    <t>210100151</t>
  </si>
  <si>
    <t>Ukončení kabelů smršťovací záklopkou nebo páskou se zapojením bez letování žíly do 4x16 mm2</t>
  </si>
  <si>
    <t>64</t>
  </si>
  <si>
    <t>1858970542</t>
  </si>
  <si>
    <t>149</t>
  </si>
  <si>
    <t>210100154</t>
  </si>
  <si>
    <t>Ukončení kabelů smršťovací záklopkou nebo páskou se zapojením bez letování žíly do 4x120 mm2</t>
  </si>
  <si>
    <t>1913750781</t>
  </si>
  <si>
    <t>150</t>
  </si>
  <si>
    <t>210100257</t>
  </si>
  <si>
    <t>Ukončení kabelů smršťovací záklopkou nebo páskou se zapojením bez letování žíly do 4x240 mm2</t>
  </si>
  <si>
    <t>-1016261072</t>
  </si>
  <si>
    <t>97</t>
  </si>
  <si>
    <t>210100258</t>
  </si>
  <si>
    <t>Ukončení kabelů smršťovací záklopkou nebo páskou se zapojením bez letování žíly do 5x4 mm2</t>
  </si>
  <si>
    <t>1249540292</t>
  </si>
  <si>
    <t>104</t>
  </si>
  <si>
    <t>210800411</t>
  </si>
  <si>
    <t>Montáž vodiče Cu izolovaný plný a laněný s PVC pláštěm do 1 kV žíla 0,15 až 16 mm2 zatažený (CY, CHAH-R(V))</t>
  </si>
  <si>
    <t>-86297295</t>
  </si>
  <si>
    <t>103</t>
  </si>
  <si>
    <t>741122031</t>
  </si>
  <si>
    <t>Montáž kabel Cu bez ukončení uložený pod omítku plný kulatý 5x1,5 až 2,5 mm2 (CYKY)</t>
  </si>
  <si>
    <t>-1053341581</t>
  </si>
  <si>
    <t>152</t>
  </si>
  <si>
    <t>741122134</t>
  </si>
  <si>
    <t>Montáž kabel Cu plný kulatý žíla 4x16 až 25 mm2 zatažený v trubkách (např. CYKY)</t>
  </si>
  <si>
    <t>-850913259</t>
  </si>
  <si>
    <t>153</t>
  </si>
  <si>
    <t>741122138</t>
  </si>
  <si>
    <t>Montáž kabel Cu plný kulatý žíla 3x150 až 185 mm2, 3x120+50 až 150+70 mm2 zatažený v trubkách (např. CYKY)</t>
  </si>
  <si>
    <t>315328208</t>
  </si>
  <si>
    <t>161</t>
  </si>
  <si>
    <t>741123309</t>
  </si>
  <si>
    <t>Montáž kabel Al plný nebo laněný kulatý žíla 3x185 až 240 mm2 uložený pevně (např. AYKY)</t>
  </si>
  <si>
    <t>1143205647</t>
  </si>
  <si>
    <t>146</t>
  </si>
  <si>
    <t>741210204</t>
  </si>
  <si>
    <t>Montáž rozváděč skříňový nebo panelový dělitelný pole do 500 kg</t>
  </si>
  <si>
    <t>864019861</t>
  </si>
  <si>
    <t>155</t>
  </si>
  <si>
    <t>741210201</t>
  </si>
  <si>
    <t>Montáž rozváděč skříňový nebo panelový dělitelný pole do 200 kg</t>
  </si>
  <si>
    <t>836232902</t>
  </si>
  <si>
    <t>26</t>
  </si>
  <si>
    <t>210280003</t>
  </si>
  <si>
    <t>Zkoušky a prohlídky el rozvodů a zařízení celková prohlídka pro objem mtž prací do 1 000 000 Kč</t>
  </si>
  <si>
    <t>-15105120</t>
  </si>
  <si>
    <t>46-M</t>
  </si>
  <si>
    <t>Zemní práce při extr.mont.pracích</t>
  </si>
  <si>
    <t>460600061</t>
  </si>
  <si>
    <t>Odvoz suti a vybouraných hmot do 1 km</t>
  </si>
  <si>
    <t>168717518</t>
  </si>
  <si>
    <t>65</t>
  </si>
  <si>
    <t>460600071</t>
  </si>
  <si>
    <t>Příplatek k odvozu suti a vybouraných hmot za každý další 1 km</t>
  </si>
  <si>
    <t>m3</t>
  </si>
  <si>
    <t>1205326626</t>
  </si>
  <si>
    <t>148</t>
  </si>
  <si>
    <t>460680244</t>
  </si>
  <si>
    <t>Vybourání otvorů ve zdivu železobetonovém plochy do 0,25 m2, tloušťky do 60 cm</t>
  </si>
  <si>
    <t>922981555</t>
  </si>
  <si>
    <t>158</t>
  </si>
  <si>
    <t>460680485</t>
  </si>
  <si>
    <t>Vysekání kapes a výklenků ve zdivu cihelném pro elinstalační zařízení plochy přes 0,25 m2</t>
  </si>
  <si>
    <t>934095250</t>
  </si>
  <si>
    <t>147</t>
  </si>
  <si>
    <t>999100020</t>
  </si>
  <si>
    <t>požární ucpávka, např.HILTI CFX pěna</t>
  </si>
  <si>
    <t>ks</t>
  </si>
  <si>
    <t>-150128817</t>
  </si>
  <si>
    <t>HZS</t>
  </si>
  <si>
    <t>Hodinové zúčtovací sazby</t>
  </si>
  <si>
    <t>120</t>
  </si>
  <si>
    <t>HZS1301</t>
  </si>
  <si>
    <t>Hodinová zúčtovací sazba zedník</t>
  </si>
  <si>
    <t>hod</t>
  </si>
  <si>
    <t>512</t>
  </si>
  <si>
    <t>723391262</t>
  </si>
  <si>
    <t>159</t>
  </si>
  <si>
    <t>59522102</t>
  </si>
  <si>
    <t>tvárnice vápenopísková 5DF s elektroinstalačními kanály plná do P15 1600-1800kg/m3 včetně tenkovrstvé malty pro přesné zdivo tl 150mm</t>
  </si>
  <si>
    <t>m2</t>
  </si>
  <si>
    <t>1459359166</t>
  </si>
  <si>
    <t>160</t>
  </si>
  <si>
    <t>58591005</t>
  </si>
  <si>
    <t>směs suchá omítková jádrová ruční</t>
  </si>
  <si>
    <t>-1921115078</t>
  </si>
  <si>
    <t>52</t>
  </si>
  <si>
    <t>HZS2221</t>
  </si>
  <si>
    <t>Hodinová zúčtovací sazba elektrikář-demontáž stávající el.inst.</t>
  </si>
  <si>
    <t>812029093</t>
  </si>
  <si>
    <t>53</t>
  </si>
  <si>
    <t>HZS2222</t>
  </si>
  <si>
    <t>Hodinová zúčtovací sazba elektrikář odborný-ostatní práce jinde nespecifikované</t>
  </si>
  <si>
    <t>-1701165002</t>
  </si>
  <si>
    <t>VRN</t>
  </si>
  <si>
    <t>Vedlejší rozpočtové náklady</t>
  </si>
  <si>
    <t>5</t>
  </si>
  <si>
    <t>44</t>
  </si>
  <si>
    <t>013254000</t>
  </si>
  <si>
    <t>Dokumentace skutečného provedení stavby</t>
  </si>
  <si>
    <t>Kč</t>
  </si>
  <si>
    <t>8192</t>
  </si>
  <si>
    <t>389258823</t>
  </si>
  <si>
    <t>66</t>
  </si>
  <si>
    <t>045002000</t>
  </si>
  <si>
    <t>Kompletační a koordinační činnost</t>
  </si>
  <si>
    <t>131072</t>
  </si>
  <si>
    <t>-1552650714</t>
  </si>
  <si>
    <t>67</t>
  </si>
  <si>
    <t>065002000</t>
  </si>
  <si>
    <t>Mimostaveništní doprava materiálů</t>
  </si>
  <si>
    <t>-794068241</t>
  </si>
  <si>
    <t>68</t>
  </si>
  <si>
    <t>081002000</t>
  </si>
  <si>
    <t>Doprava zaměstnanců na staveniště</t>
  </si>
  <si>
    <t>2048</t>
  </si>
  <si>
    <t>-568786568</t>
  </si>
  <si>
    <t>69</t>
  </si>
  <si>
    <t>091002000</t>
  </si>
  <si>
    <t>Ostatní náklady související s objektem</t>
  </si>
  <si>
    <t>262144</t>
  </si>
  <si>
    <t>36860120</t>
  </si>
  <si>
    <t>MATERIÁL EI ZŠ ŠKOLNÍ</t>
  </si>
  <si>
    <t>HLAVNÍ EL. ROZVODY</t>
  </si>
  <si>
    <t xml:space="preserve">1. D O D Á V K A   Z A Ř Í Z E N Í </t>
  </si>
  <si>
    <t>1.1    R O Z V A D Ě Č E</t>
  </si>
  <si>
    <t xml:space="preserve">P O P I S   P O L O Ž K Y </t>
  </si>
  <si>
    <t>ks(m)</t>
  </si>
  <si>
    <t>Kč/ks(m)</t>
  </si>
  <si>
    <t>rozvaděč RE1</t>
  </si>
  <si>
    <t>rozvaděč RE2</t>
  </si>
  <si>
    <t>rozvaděč RH</t>
  </si>
  <si>
    <t>rozvaděč RP1.2</t>
  </si>
  <si>
    <t xml:space="preserve">ROZVADĚČE CELKEM                                                                                               </t>
  </si>
  <si>
    <t>ROZPIS ROZVADĚČE RE1</t>
  </si>
  <si>
    <t>ČP</t>
  </si>
  <si>
    <t>plast.rozv.pod omítku NR212/NVD7D/ČEZ IP44/20,930x600x250,př.+výv./spodem,dvousazba</t>
  </si>
  <si>
    <t>jistič 250A/3f ,36kA (160-250A) , nastavit 160A , spoušť plombovatelná</t>
  </si>
  <si>
    <t>MTP 200/5A,tř.p.0,5S,5VA,úředně cejchovaný</t>
  </si>
  <si>
    <t>pojistkový odpínač 1f/OPV10</t>
  </si>
  <si>
    <t>pojistkový odpínač 3f/OPV10</t>
  </si>
  <si>
    <t>PV 2A Gg</t>
  </si>
  <si>
    <t>zkušební svorkovnice ZS1b</t>
  </si>
  <si>
    <t>elektroměrová vana pro 1 el.měr.+HDO</t>
  </si>
  <si>
    <t>svorkovnice PEN</t>
  </si>
  <si>
    <t>vývodní svorky RSA (komplet)</t>
  </si>
  <si>
    <t>podružný materiál</t>
  </si>
  <si>
    <t xml:space="preserve">M A T E R I Á L   R O Z V A D Ě Č E  </t>
  </si>
  <si>
    <t>P O D R U Ž N Ý   M A T E R I Á L   R O Z V A D Ě Č E  10 %</t>
  </si>
  <si>
    <t>V Ý R O B A   R O Z V A D Ě Č E  40 %</t>
  </si>
  <si>
    <t xml:space="preserve">C E L K E M   R O Z V A D Ě Č  </t>
  </si>
  <si>
    <t>ROZPIS ROZVADĚČE RE2</t>
  </si>
  <si>
    <t>plast.rozv.pod omítku ER222/NVP7P-C/ČEZ, IP44/20,640x600x250,př.spodem/výv.spodem,dvousazba</t>
  </si>
  <si>
    <t>jistič 25A/3f/B 10kA</t>
  </si>
  <si>
    <t>jistič 2A/1f/B 10kA</t>
  </si>
  <si>
    <t>ROZPIS ROZVADĚČE RH</t>
  </si>
  <si>
    <t>ocep.skříň pod omítku IP40/20,625x1755x240,př.spodem/výv.horem,EI30DP1-požární</t>
  </si>
  <si>
    <t>vypínač 250A/3f ,36kA,vypínací spoušť</t>
  </si>
  <si>
    <t>I+II stupeň přep.ochrany</t>
  </si>
  <si>
    <t>pojistkový odpínač 3f/OPV22</t>
  </si>
  <si>
    <t>PV 22 125A Gg</t>
  </si>
  <si>
    <t>PV 10 6A Gg</t>
  </si>
  <si>
    <t xml:space="preserve">jistič 125A/3f ,25kA (100-125A) , nastavit 100A </t>
  </si>
  <si>
    <t>jistič 40A/3f,10kA</t>
  </si>
  <si>
    <t>jistič 25A/3f/B,10kA</t>
  </si>
  <si>
    <t>svorkovnice PE</t>
  </si>
  <si>
    <t>svorkovnice N</t>
  </si>
  <si>
    <t>fázová sběrnice 250A</t>
  </si>
  <si>
    <t>ROZPIS ROZVADĚČE RP1.2</t>
  </si>
  <si>
    <t>ocep.skříň pod omítku IP40/20,825x1055x240,př.horem/výv.horem,EI30DP1-požární</t>
  </si>
  <si>
    <t>vypínač 125A/3f ,36kA</t>
  </si>
  <si>
    <t>II stupeň přep.ochrany</t>
  </si>
  <si>
    <t>pojistkový odpínač 3f/OPV14</t>
  </si>
  <si>
    <t>PV 14 63A Gg</t>
  </si>
  <si>
    <t>jistič 50A/3f,10kA</t>
  </si>
  <si>
    <t>jistič 32A/3f,10kA</t>
  </si>
  <si>
    <t>jistič 20A/3f/B,10kA</t>
  </si>
  <si>
    <t>jistič 6A/1f/B 10kA</t>
  </si>
  <si>
    <t>jistič 10A/1f/B 10kA</t>
  </si>
  <si>
    <t>jistič 16A/1f/B 10kA</t>
  </si>
  <si>
    <t>jistič 20A/1f/B 10kA</t>
  </si>
  <si>
    <t>fázové sběrnice 125A</t>
  </si>
  <si>
    <t>2. M A T E R I Á L</t>
  </si>
  <si>
    <t>2.1 ZÁSUVKY,OVLADAČE,KRABICE,MOTORY,LIŠTY</t>
  </si>
  <si>
    <t>svorkovnice hlavního pospojení v KR</t>
  </si>
  <si>
    <t>kabelový žlab drátěný 250/100 vč.uchycení,rohů , příp.kab.rošt</t>
  </si>
  <si>
    <t>kabelový rošt stoupací š=600 /v=60,vč.uchycení (m)</t>
  </si>
  <si>
    <t>příchytka SONAP 54</t>
  </si>
  <si>
    <t>tlačítko totál stop,s ochranou proti náhodnému vynutí</t>
  </si>
  <si>
    <t>chránička PVC 110mm</t>
  </si>
  <si>
    <t>bezhalogenovový kanál PK90x55 D HF_HD , vč.rohů a víka</t>
  </si>
  <si>
    <t>KR , velká pro průřez 4x10mm2</t>
  </si>
  <si>
    <t>podružný materiál (kpl)</t>
  </si>
  <si>
    <t xml:space="preserve">C E L K E M   </t>
  </si>
  <si>
    <t>2.2 KABELY,VODIČE</t>
  </si>
  <si>
    <t>AYKY 3x240+120 - HDV1 (do RE1)</t>
  </si>
  <si>
    <t>CYKY 4x16 - HDV2 (do RE2)</t>
  </si>
  <si>
    <t>AYKY 3x240+120 - RE1/RH (varianta 1)</t>
  </si>
  <si>
    <t>NSGAFOU 1x120 - RE1/RH (varianta 2)</t>
  </si>
  <si>
    <t>CYKY 3Cx1,5 - RE1/RH</t>
  </si>
  <si>
    <t>CYKY 4x10 - RE2/BYT , krabice nad rozvaděčem RH</t>
  </si>
  <si>
    <t>CYKY 3Cx1,5 - RE2/BYT , krabice nad rozvaděčem RH</t>
  </si>
  <si>
    <t>CXKH-R 5Cx70 - RH/RP1.2</t>
  </si>
  <si>
    <t>CXKH-R 3Cx1,5 - RH/RP1.2</t>
  </si>
  <si>
    <t>CY 1x25 Z/Ž</t>
  </si>
  <si>
    <t>Pozn.: Výše uvedený materiál byl vypracován pro orientační stanovení nákladů.</t>
  </si>
  <si>
    <t>Přesný soupis materiálu bude proveden dodavatelem elektroinstalace.</t>
  </si>
  <si>
    <t>A to na základě konkrétních materiálů nabízených dodavatelem.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</si>
</sst>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_ ;\-#,##0.00\ 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4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44" fontId="3" fillId="0" borderId="0" xfId="21" applyNumberFormat="1">
      <alignment/>
      <protection/>
    </xf>
    <xf numFmtId="44" fontId="0" fillId="5" borderId="0" xfId="22" applyNumberFormat="1" applyFont="1" applyFill="1">
      <alignment/>
      <protection/>
    </xf>
    <xf numFmtId="44" fontId="12" fillId="0" borderId="0" xfId="22" applyNumberFormat="1" applyFont="1">
      <alignment/>
      <protection/>
    </xf>
    <xf numFmtId="44" fontId="12" fillId="6" borderId="23" xfId="22" applyNumberFormat="1" applyFont="1" applyFill="1" applyBorder="1" applyAlignment="1">
      <alignment/>
      <protection/>
    </xf>
    <xf numFmtId="44" fontId="34" fillId="0" borderId="24" xfId="22" applyNumberFormat="1" applyFont="1" applyFill="1" applyBorder="1">
      <alignment/>
      <protection/>
    </xf>
    <xf numFmtId="44" fontId="34" fillId="0" borderId="25" xfId="22" applyNumberFormat="1" applyFont="1" applyFill="1" applyBorder="1">
      <alignment/>
      <protection/>
    </xf>
    <xf numFmtId="44" fontId="34" fillId="0" borderId="0" xfId="22" applyNumberFormat="1" applyFont="1" applyBorder="1">
      <alignment/>
      <protection/>
    </xf>
    <xf numFmtId="44" fontId="34" fillId="0" borderId="0" xfId="22" applyNumberFormat="1" applyFont="1">
      <alignment/>
      <protection/>
    </xf>
    <xf numFmtId="44" fontId="12" fillId="6" borderId="24" xfId="22" applyNumberFormat="1" applyFont="1" applyFill="1" applyBorder="1" applyAlignment="1">
      <alignment/>
      <protection/>
    </xf>
    <xf numFmtId="44" fontId="34" fillId="6" borderId="0" xfId="22" applyNumberFormat="1" applyFont="1" applyFill="1" applyBorder="1">
      <alignment/>
      <protection/>
    </xf>
    <xf numFmtId="44" fontId="34" fillId="7" borderId="24" xfId="22" applyNumberFormat="1" applyFont="1" applyFill="1" applyBorder="1">
      <alignment/>
      <protection/>
    </xf>
    <xf numFmtId="44" fontId="34" fillId="7" borderId="25" xfId="22" applyNumberFormat="1" applyFont="1" applyFill="1" applyBorder="1">
      <alignment/>
      <protection/>
    </xf>
    <xf numFmtId="44" fontId="5" fillId="0" borderId="0" xfId="22" applyNumberFormat="1" applyFont="1">
      <alignment/>
      <protection/>
    </xf>
    <xf numFmtId="44" fontId="5" fillId="8" borderId="23" xfId="22" applyNumberFormat="1" applyFont="1" applyFill="1" applyBorder="1">
      <alignment/>
      <protection/>
    </xf>
    <xf numFmtId="44" fontId="5" fillId="8" borderId="25" xfId="22" applyNumberFormat="1" applyFont="1" applyFill="1" applyBorder="1">
      <alignment/>
      <protection/>
    </xf>
    <xf numFmtId="44" fontId="35" fillId="0" borderId="0" xfId="22" applyNumberFormat="1" applyFont="1" applyFill="1" applyBorder="1">
      <alignment/>
      <protection/>
    </xf>
    <xf numFmtId="44" fontId="35" fillId="0" borderId="0" xfId="22" applyNumberFormat="1" applyFont="1" applyBorder="1">
      <alignment/>
      <protection/>
    </xf>
    <xf numFmtId="44" fontId="35" fillId="0" borderId="0" xfId="22" applyNumberFormat="1" applyFont="1">
      <alignment/>
      <protection/>
    </xf>
    <xf numFmtId="44" fontId="0" fillId="0" borderId="0" xfId="22" applyNumberFormat="1" applyFont="1" applyBorder="1">
      <alignment/>
      <protection/>
    </xf>
    <xf numFmtId="43" fontId="15" fillId="9" borderId="26" xfId="22" applyNumberFormat="1" applyFont="1" applyFill="1" applyBorder="1" applyAlignment="1">
      <alignment horizontal="center"/>
      <protection/>
    </xf>
    <xf numFmtId="0" fontId="15" fillId="9" borderId="26" xfId="22" applyNumberFormat="1" applyFont="1" applyFill="1" applyBorder="1" applyAlignment="1">
      <alignment horizontal="center"/>
      <protection/>
    </xf>
    <xf numFmtId="2" fontId="15" fillId="9" borderId="26" xfId="22" applyNumberFormat="1" applyFont="1" applyFill="1" applyBorder="1" applyAlignment="1">
      <alignment horizontal="center" vertical="center"/>
      <protection/>
    </xf>
    <xf numFmtId="44" fontId="3" fillId="0" borderId="0" xfId="22" applyNumberFormat="1" applyFont="1">
      <alignment/>
      <protection/>
    </xf>
    <xf numFmtId="0" fontId="3" fillId="0" borderId="23" xfId="22" applyNumberFormat="1" applyFont="1" applyBorder="1" applyAlignment="1">
      <alignment/>
      <protection/>
    </xf>
    <xf numFmtId="0" fontId="3" fillId="0" borderId="27" xfId="22" applyNumberFormat="1" applyFont="1" applyBorder="1" applyAlignment="1">
      <alignment/>
      <protection/>
    </xf>
    <xf numFmtId="0" fontId="3" fillId="0" borderId="27" xfId="22" applyNumberFormat="1" applyFont="1" applyBorder="1" applyAlignment="1">
      <alignment horizontal="center"/>
      <protection/>
    </xf>
    <xf numFmtId="4" fontId="3" fillId="0" borderId="27" xfId="22" applyNumberFormat="1" applyFont="1" applyBorder="1" applyAlignment="1">
      <alignment vertical="center"/>
      <protection/>
    </xf>
    <xf numFmtId="44" fontId="3" fillId="0" borderId="0" xfId="22" applyNumberFormat="1" applyFont="1" applyBorder="1">
      <alignment/>
      <protection/>
    </xf>
    <xf numFmtId="44" fontId="15" fillId="9" borderId="28" xfId="22" applyNumberFormat="1" applyFont="1" applyFill="1" applyBorder="1">
      <alignment/>
      <protection/>
    </xf>
    <xf numFmtId="44" fontId="15" fillId="9" borderId="29" xfId="22" applyNumberFormat="1" applyFont="1" applyFill="1" applyBorder="1">
      <alignment/>
      <protection/>
    </xf>
    <xf numFmtId="4" fontId="15" fillId="9" borderId="30" xfId="22" applyNumberFormat="1" applyFont="1" applyFill="1" applyBorder="1">
      <alignment/>
      <protection/>
    </xf>
    <xf numFmtId="44" fontId="0" fillId="0" borderId="0" xfId="22" applyNumberFormat="1" applyFont="1" applyAlignment="1">
      <alignment horizontal="center"/>
      <protection/>
    </xf>
    <xf numFmtId="0" fontId="0" fillId="0" borderId="0" xfId="22" applyNumberFormat="1" applyFont="1" applyBorder="1">
      <alignment/>
      <protection/>
    </xf>
    <xf numFmtId="43" fontId="0" fillId="0" borderId="0" xfId="22" applyNumberFormat="1" applyFont="1" applyBorder="1">
      <alignment/>
      <protection/>
    </xf>
    <xf numFmtId="44" fontId="0" fillId="0" borderId="0" xfId="22" applyNumberFormat="1" applyFont="1" applyBorder="1">
      <alignment/>
      <protection/>
    </xf>
    <xf numFmtId="44" fontId="15" fillId="0" borderId="0" xfId="22" applyNumberFormat="1" applyFont="1">
      <alignment/>
      <protection/>
    </xf>
    <xf numFmtId="0" fontId="15" fillId="9" borderId="27" xfId="22" applyNumberFormat="1" applyFont="1" applyFill="1" applyBorder="1" applyAlignment="1">
      <alignment horizontal="center"/>
      <protection/>
    </xf>
    <xf numFmtId="43" fontId="15" fillId="9" borderId="27" xfId="22" applyNumberFormat="1" applyFont="1" applyFill="1" applyBorder="1" applyAlignment="1">
      <alignment horizontal="center"/>
      <protection/>
    </xf>
    <xf numFmtId="2" fontId="15" fillId="9" borderId="27" xfId="22" applyNumberFormat="1" applyFont="1" applyFill="1" applyBorder="1" applyAlignment="1">
      <alignment horizontal="center" vertical="center"/>
      <protection/>
    </xf>
    <xf numFmtId="44" fontId="15" fillId="0" borderId="0" xfId="22" applyNumberFormat="1" applyFont="1" applyBorder="1">
      <alignment/>
      <protection/>
    </xf>
    <xf numFmtId="168" fontId="36" fillId="0" borderId="31" xfId="22" applyNumberFormat="1" applyFont="1" applyBorder="1">
      <alignment/>
      <protection/>
    </xf>
    <xf numFmtId="0" fontId="3" fillId="0" borderId="32" xfId="22" applyNumberFormat="1" applyFont="1" applyBorder="1">
      <alignment/>
      <protection/>
    </xf>
    <xf numFmtId="43" fontId="3" fillId="0" borderId="33" xfId="22" applyNumberFormat="1" applyFont="1" applyBorder="1">
      <alignment/>
      <protection/>
    </xf>
    <xf numFmtId="0" fontId="3" fillId="0" borderId="34" xfId="22" applyNumberFormat="1" applyFont="1" applyBorder="1" applyAlignment="1">
      <alignment horizontal="center"/>
      <protection/>
    </xf>
    <xf numFmtId="4" fontId="37" fillId="0" borderId="0" xfId="22" applyNumberFormat="1" applyFont="1" applyBorder="1" applyAlignment="1">
      <alignment vertical="center"/>
      <protection/>
    </xf>
    <xf numFmtId="43" fontId="3" fillId="0" borderId="25" xfId="22" applyNumberFormat="1" applyFont="1" applyBorder="1">
      <alignment/>
      <protection/>
    </xf>
    <xf numFmtId="4" fontId="3" fillId="0" borderId="0" xfId="22" applyNumberFormat="1" applyFont="1" applyBorder="1" applyAlignment="1">
      <alignment vertical="center"/>
      <protection/>
    </xf>
    <xf numFmtId="0" fontId="15" fillId="0" borderId="32" xfId="22" applyNumberFormat="1" applyFont="1" applyBorder="1">
      <alignment/>
      <protection/>
    </xf>
    <xf numFmtId="44" fontId="15" fillId="9" borderId="24" xfId="22" applyNumberFormat="1" applyFont="1" applyFill="1" applyBorder="1">
      <alignment/>
      <protection/>
    </xf>
    <xf numFmtId="0" fontId="3" fillId="9" borderId="24" xfId="22" applyNumberFormat="1" applyFont="1" applyFill="1" applyBorder="1" applyAlignment="1">
      <alignment horizontal="center"/>
      <protection/>
    </xf>
    <xf numFmtId="4" fontId="15" fillId="9" borderId="31" xfId="22" applyNumberFormat="1" applyFont="1" applyFill="1" applyBorder="1" applyAlignment="1">
      <alignment vertical="center"/>
      <protection/>
    </xf>
    <xf numFmtId="0" fontId="15" fillId="0" borderId="0" xfId="22" applyNumberFormat="1" applyFont="1" applyBorder="1">
      <alignment/>
      <protection/>
    </xf>
    <xf numFmtId="44" fontId="15" fillId="9" borderId="23" xfId="22" applyNumberFormat="1" applyFont="1" applyFill="1" applyBorder="1">
      <alignment/>
      <protection/>
    </xf>
    <xf numFmtId="44" fontId="0" fillId="0" borderId="0" xfId="22" applyNumberFormat="1" applyFont="1">
      <alignment/>
      <protection/>
    </xf>
    <xf numFmtId="44" fontId="3" fillId="0" borderId="24" xfId="22" applyNumberFormat="1" applyFont="1" applyBorder="1">
      <alignment/>
      <protection/>
    </xf>
    <xf numFmtId="0" fontId="3" fillId="0" borderId="0" xfId="22" applyNumberFormat="1" applyFont="1" applyBorder="1">
      <alignment/>
      <protection/>
    </xf>
    <xf numFmtId="43" fontId="3" fillId="0" borderId="27" xfId="22" applyNumberFormat="1" applyFont="1" applyBorder="1">
      <alignment/>
      <protection/>
    </xf>
    <xf numFmtId="4" fontId="3" fillId="0" borderId="34" xfId="22" applyNumberFormat="1" applyFont="1" applyBorder="1" applyAlignment="1">
      <alignment vertical="center"/>
      <protection/>
    </xf>
    <xf numFmtId="4" fontId="15" fillId="9" borderId="30" xfId="22" applyNumberFormat="1" applyFont="1" applyFill="1" applyBorder="1" applyAlignment="1">
      <alignment vertical="center"/>
      <protection/>
    </xf>
    <xf numFmtId="0" fontId="3" fillId="0" borderId="0" xfId="22" applyNumberFormat="1" applyFont="1" applyBorder="1" applyAlignment="1">
      <alignment vertical="center"/>
      <protection/>
    </xf>
    <xf numFmtId="0" fontId="3" fillId="6" borderId="27" xfId="22" applyNumberFormat="1" applyFont="1" applyFill="1" applyBorder="1" applyAlignment="1">
      <alignment horizontal="center"/>
      <protection/>
    </xf>
    <xf numFmtId="0" fontId="11" fillId="10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5" fillId="0" borderId="29" xfId="22" applyNumberFormat="1" applyFont="1" applyBorder="1" applyAlignment="1">
      <alignment/>
      <protection/>
    </xf>
    <xf numFmtId="44" fontId="12" fillId="7" borderId="23" xfId="22" applyNumberFormat="1" applyFont="1" applyFill="1" applyBorder="1" applyAlignment="1">
      <alignment/>
      <protection/>
    </xf>
    <xf numFmtId="44" fontId="12" fillId="7" borderId="24" xfId="22" applyNumberFormat="1" applyFont="1" applyFill="1" applyBorder="1" applyAlignme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28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259" t="s">
        <v>14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17"/>
      <c r="BE5" s="256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260" t="s">
        <v>17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17"/>
      <c r="BE6" s="257"/>
      <c r="BS6" s="14" t="s">
        <v>18</v>
      </c>
    </row>
    <row r="7" spans="2:71" s="1" customFormat="1" ht="12" customHeight="1">
      <c r="B7" s="17"/>
      <c r="D7" s="24" t="s">
        <v>19</v>
      </c>
      <c r="K7" s="22" t="s">
        <v>1</v>
      </c>
      <c r="AK7" s="24" t="s">
        <v>20</v>
      </c>
      <c r="AN7" s="22" t="s">
        <v>1</v>
      </c>
      <c r="AR7" s="17"/>
      <c r="BE7" s="257"/>
      <c r="BS7" s="14" t="s">
        <v>21</v>
      </c>
    </row>
    <row r="8" spans="2:71" s="1" customFormat="1" ht="12" customHeight="1">
      <c r="B8" s="17"/>
      <c r="D8" s="24" t="s">
        <v>22</v>
      </c>
      <c r="K8" s="22" t="s">
        <v>23</v>
      </c>
      <c r="AK8" s="24" t="s">
        <v>24</v>
      </c>
      <c r="AN8" s="25" t="s">
        <v>25</v>
      </c>
      <c r="AR8" s="17"/>
      <c r="BE8" s="257"/>
      <c r="BS8" s="14" t="s">
        <v>26</v>
      </c>
    </row>
    <row r="9" spans="2:71" s="1" customFormat="1" ht="14.45" customHeight="1">
      <c r="B9" s="17"/>
      <c r="AR9" s="17"/>
      <c r="BE9" s="257"/>
      <c r="BS9" s="14" t="s">
        <v>27</v>
      </c>
    </row>
    <row r="10" spans="2:71" s="1" customFormat="1" ht="12" customHeight="1">
      <c r="B10" s="17"/>
      <c r="D10" s="24" t="s">
        <v>28</v>
      </c>
      <c r="AK10" s="24" t="s">
        <v>29</v>
      </c>
      <c r="AN10" s="22" t="s">
        <v>1</v>
      </c>
      <c r="AR10" s="17"/>
      <c r="BE10" s="257"/>
      <c r="BS10" s="14" t="s">
        <v>18</v>
      </c>
    </row>
    <row r="11" spans="2:71" s="1" customFormat="1" ht="18.4" customHeight="1">
      <c r="B11" s="17"/>
      <c r="E11" s="22" t="s">
        <v>23</v>
      </c>
      <c r="AK11" s="24" t="s">
        <v>30</v>
      </c>
      <c r="AN11" s="22" t="s">
        <v>1</v>
      </c>
      <c r="AR11" s="17"/>
      <c r="BE11" s="257"/>
      <c r="BS11" s="14" t="s">
        <v>18</v>
      </c>
    </row>
    <row r="12" spans="2:71" s="1" customFormat="1" ht="6.95" customHeight="1">
      <c r="B12" s="17"/>
      <c r="AR12" s="17"/>
      <c r="BE12" s="257"/>
      <c r="BS12" s="14" t="s">
        <v>18</v>
      </c>
    </row>
    <row r="13" spans="2:71" s="1" customFormat="1" ht="12" customHeight="1">
      <c r="B13" s="17"/>
      <c r="D13" s="24" t="s">
        <v>31</v>
      </c>
      <c r="AK13" s="24" t="s">
        <v>29</v>
      </c>
      <c r="AN13" s="26" t="s">
        <v>32</v>
      </c>
      <c r="AR13" s="17"/>
      <c r="BE13" s="257"/>
      <c r="BS13" s="14" t="s">
        <v>18</v>
      </c>
    </row>
    <row r="14" spans="2:71" ht="12.75">
      <c r="B14" s="17"/>
      <c r="E14" s="261" t="s">
        <v>32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4" t="s">
        <v>30</v>
      </c>
      <c r="AN14" s="26" t="s">
        <v>32</v>
      </c>
      <c r="AR14" s="17"/>
      <c r="BE14" s="257"/>
      <c r="BS14" s="14" t="s">
        <v>18</v>
      </c>
    </row>
    <row r="15" spans="2:71" s="1" customFormat="1" ht="6.95" customHeight="1">
      <c r="B15" s="17"/>
      <c r="AR15" s="17"/>
      <c r="BE15" s="257"/>
      <c r="BS15" s="14" t="s">
        <v>3</v>
      </c>
    </row>
    <row r="16" spans="2:71" s="1" customFormat="1" ht="12" customHeight="1">
      <c r="B16" s="17"/>
      <c r="D16" s="24" t="s">
        <v>33</v>
      </c>
      <c r="AK16" s="24" t="s">
        <v>29</v>
      </c>
      <c r="AN16" s="22" t="s">
        <v>1</v>
      </c>
      <c r="AR16" s="17"/>
      <c r="BE16" s="257"/>
      <c r="BS16" s="14" t="s">
        <v>3</v>
      </c>
    </row>
    <row r="17" spans="2:71" s="1" customFormat="1" ht="18.4" customHeight="1">
      <c r="B17" s="17"/>
      <c r="E17" s="22" t="s">
        <v>23</v>
      </c>
      <c r="AK17" s="24" t="s">
        <v>30</v>
      </c>
      <c r="AN17" s="22" t="s">
        <v>1</v>
      </c>
      <c r="AR17" s="17"/>
      <c r="BE17" s="257"/>
      <c r="BS17" s="14" t="s">
        <v>34</v>
      </c>
    </row>
    <row r="18" spans="2:71" s="1" customFormat="1" ht="6.95" customHeight="1">
      <c r="B18" s="17"/>
      <c r="AR18" s="17"/>
      <c r="BE18" s="257"/>
      <c r="BS18" s="14" t="s">
        <v>6</v>
      </c>
    </row>
    <row r="19" spans="2:71" s="1" customFormat="1" ht="12" customHeight="1">
      <c r="B19" s="17"/>
      <c r="D19" s="24" t="s">
        <v>35</v>
      </c>
      <c r="AK19" s="24" t="s">
        <v>29</v>
      </c>
      <c r="AN19" s="22" t="s">
        <v>1</v>
      </c>
      <c r="AR19" s="17"/>
      <c r="BE19" s="257"/>
      <c r="BS19" s="14" t="s">
        <v>6</v>
      </c>
    </row>
    <row r="20" spans="2:71" s="1" customFormat="1" ht="18.4" customHeight="1">
      <c r="B20" s="17"/>
      <c r="E20" s="22" t="s">
        <v>23</v>
      </c>
      <c r="AK20" s="24" t="s">
        <v>30</v>
      </c>
      <c r="AN20" s="22" t="s">
        <v>1</v>
      </c>
      <c r="AR20" s="17"/>
      <c r="BE20" s="257"/>
      <c r="BS20" s="14" t="s">
        <v>34</v>
      </c>
    </row>
    <row r="21" spans="2:57" s="1" customFormat="1" ht="6.95" customHeight="1">
      <c r="B21" s="17"/>
      <c r="AR21" s="17"/>
      <c r="BE21" s="257"/>
    </row>
    <row r="22" spans="2:57" s="1" customFormat="1" ht="12" customHeight="1">
      <c r="B22" s="17"/>
      <c r="D22" s="24" t="s">
        <v>36</v>
      </c>
      <c r="AR22" s="17"/>
      <c r="BE22" s="257"/>
    </row>
    <row r="23" spans="2:57" s="1" customFormat="1" ht="16.5" customHeight="1">
      <c r="B23" s="17"/>
      <c r="E23" s="263" t="s">
        <v>1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R23" s="17"/>
      <c r="BE23" s="257"/>
    </row>
    <row r="24" spans="2:57" s="1" customFormat="1" ht="6.95" customHeight="1">
      <c r="B24" s="17"/>
      <c r="AR24" s="17"/>
      <c r="BE24" s="257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57"/>
    </row>
    <row r="26" spans="1:57" s="2" customFormat="1" ht="25.9" customHeight="1">
      <c r="A26" s="29"/>
      <c r="B26" s="30"/>
      <c r="C26" s="29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64">
        <f>ROUND(AG94,2)</f>
        <v>0</v>
      </c>
      <c r="AL26" s="265"/>
      <c r="AM26" s="265"/>
      <c r="AN26" s="265"/>
      <c r="AO26" s="265"/>
      <c r="AP26" s="29"/>
      <c r="AQ26" s="29"/>
      <c r="AR26" s="30"/>
      <c r="BE26" s="257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57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66" t="s">
        <v>38</v>
      </c>
      <c r="M28" s="266"/>
      <c r="N28" s="266"/>
      <c r="O28" s="266"/>
      <c r="P28" s="266"/>
      <c r="Q28" s="29"/>
      <c r="R28" s="29"/>
      <c r="S28" s="29"/>
      <c r="T28" s="29"/>
      <c r="U28" s="29"/>
      <c r="V28" s="29"/>
      <c r="W28" s="266" t="s">
        <v>39</v>
      </c>
      <c r="X28" s="266"/>
      <c r="Y28" s="266"/>
      <c r="Z28" s="266"/>
      <c r="AA28" s="266"/>
      <c r="AB28" s="266"/>
      <c r="AC28" s="266"/>
      <c r="AD28" s="266"/>
      <c r="AE28" s="266"/>
      <c r="AF28" s="29"/>
      <c r="AG28" s="29"/>
      <c r="AH28" s="29"/>
      <c r="AI28" s="29"/>
      <c r="AJ28" s="29"/>
      <c r="AK28" s="266" t="s">
        <v>40</v>
      </c>
      <c r="AL28" s="266"/>
      <c r="AM28" s="266"/>
      <c r="AN28" s="266"/>
      <c r="AO28" s="266"/>
      <c r="AP28" s="29"/>
      <c r="AQ28" s="29"/>
      <c r="AR28" s="30"/>
      <c r="BE28" s="257"/>
    </row>
    <row r="29" spans="2:57" s="3" customFormat="1" ht="14.45" customHeight="1">
      <c r="B29" s="34"/>
      <c r="D29" s="24" t="s">
        <v>41</v>
      </c>
      <c r="F29" s="24" t="s">
        <v>42</v>
      </c>
      <c r="L29" s="251">
        <v>0.21</v>
      </c>
      <c r="M29" s="250"/>
      <c r="N29" s="250"/>
      <c r="O29" s="250"/>
      <c r="P29" s="250"/>
      <c r="W29" s="249">
        <f>ROUND(AZ94,2)</f>
        <v>0</v>
      </c>
      <c r="X29" s="250"/>
      <c r="Y29" s="250"/>
      <c r="Z29" s="250"/>
      <c r="AA29" s="250"/>
      <c r="AB29" s="250"/>
      <c r="AC29" s="250"/>
      <c r="AD29" s="250"/>
      <c r="AE29" s="250"/>
      <c r="AK29" s="249">
        <f>ROUND(AV94,2)</f>
        <v>0</v>
      </c>
      <c r="AL29" s="250"/>
      <c r="AM29" s="250"/>
      <c r="AN29" s="250"/>
      <c r="AO29" s="250"/>
      <c r="AR29" s="34"/>
      <c r="BE29" s="258"/>
    </row>
    <row r="30" spans="2:57" s="3" customFormat="1" ht="14.45" customHeight="1">
      <c r="B30" s="34"/>
      <c r="F30" s="24" t="s">
        <v>43</v>
      </c>
      <c r="L30" s="251">
        <v>0.15</v>
      </c>
      <c r="M30" s="250"/>
      <c r="N30" s="250"/>
      <c r="O30" s="250"/>
      <c r="P30" s="250"/>
      <c r="W30" s="249">
        <f>ROUND(BA94,2)</f>
        <v>0</v>
      </c>
      <c r="X30" s="250"/>
      <c r="Y30" s="250"/>
      <c r="Z30" s="250"/>
      <c r="AA30" s="250"/>
      <c r="AB30" s="250"/>
      <c r="AC30" s="250"/>
      <c r="AD30" s="250"/>
      <c r="AE30" s="250"/>
      <c r="AK30" s="249">
        <f>ROUND(AW94,2)</f>
        <v>0</v>
      </c>
      <c r="AL30" s="250"/>
      <c r="AM30" s="250"/>
      <c r="AN30" s="250"/>
      <c r="AO30" s="250"/>
      <c r="AR30" s="34"/>
      <c r="BE30" s="258"/>
    </row>
    <row r="31" spans="2:57" s="3" customFormat="1" ht="14.45" customHeight="1" hidden="1">
      <c r="B31" s="34"/>
      <c r="F31" s="24" t="s">
        <v>44</v>
      </c>
      <c r="L31" s="251">
        <v>0.21</v>
      </c>
      <c r="M31" s="250"/>
      <c r="N31" s="250"/>
      <c r="O31" s="250"/>
      <c r="P31" s="250"/>
      <c r="W31" s="249">
        <f>ROUND(BB94,2)</f>
        <v>0</v>
      </c>
      <c r="X31" s="250"/>
      <c r="Y31" s="250"/>
      <c r="Z31" s="250"/>
      <c r="AA31" s="250"/>
      <c r="AB31" s="250"/>
      <c r="AC31" s="250"/>
      <c r="AD31" s="250"/>
      <c r="AE31" s="250"/>
      <c r="AK31" s="249">
        <v>0</v>
      </c>
      <c r="AL31" s="250"/>
      <c r="AM31" s="250"/>
      <c r="AN31" s="250"/>
      <c r="AO31" s="250"/>
      <c r="AR31" s="34"/>
      <c r="BE31" s="258"/>
    </row>
    <row r="32" spans="2:57" s="3" customFormat="1" ht="14.45" customHeight="1" hidden="1">
      <c r="B32" s="34"/>
      <c r="F32" s="24" t="s">
        <v>45</v>
      </c>
      <c r="L32" s="251">
        <v>0.15</v>
      </c>
      <c r="M32" s="250"/>
      <c r="N32" s="250"/>
      <c r="O32" s="250"/>
      <c r="P32" s="250"/>
      <c r="W32" s="249">
        <f>ROUND(BC94,2)</f>
        <v>0</v>
      </c>
      <c r="X32" s="250"/>
      <c r="Y32" s="250"/>
      <c r="Z32" s="250"/>
      <c r="AA32" s="250"/>
      <c r="AB32" s="250"/>
      <c r="AC32" s="250"/>
      <c r="AD32" s="250"/>
      <c r="AE32" s="250"/>
      <c r="AK32" s="249">
        <v>0</v>
      </c>
      <c r="AL32" s="250"/>
      <c r="AM32" s="250"/>
      <c r="AN32" s="250"/>
      <c r="AO32" s="250"/>
      <c r="AR32" s="34"/>
      <c r="BE32" s="258"/>
    </row>
    <row r="33" spans="2:57" s="3" customFormat="1" ht="14.45" customHeight="1" hidden="1">
      <c r="B33" s="34"/>
      <c r="F33" s="24" t="s">
        <v>46</v>
      </c>
      <c r="L33" s="251">
        <v>0</v>
      </c>
      <c r="M33" s="250"/>
      <c r="N33" s="250"/>
      <c r="O33" s="250"/>
      <c r="P33" s="250"/>
      <c r="W33" s="249">
        <f>ROUND(BD94,2)</f>
        <v>0</v>
      </c>
      <c r="X33" s="250"/>
      <c r="Y33" s="250"/>
      <c r="Z33" s="250"/>
      <c r="AA33" s="250"/>
      <c r="AB33" s="250"/>
      <c r="AC33" s="250"/>
      <c r="AD33" s="250"/>
      <c r="AE33" s="250"/>
      <c r="AK33" s="249">
        <v>0</v>
      </c>
      <c r="AL33" s="250"/>
      <c r="AM33" s="250"/>
      <c r="AN33" s="250"/>
      <c r="AO33" s="250"/>
      <c r="AR33" s="34"/>
      <c r="BE33" s="25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57"/>
    </row>
    <row r="35" spans="1:57" s="2" customFormat="1" ht="25.9" customHeight="1">
      <c r="A35" s="29"/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252" t="s">
        <v>49</v>
      </c>
      <c r="Y35" s="253"/>
      <c r="Z35" s="253"/>
      <c r="AA35" s="253"/>
      <c r="AB35" s="253"/>
      <c r="AC35" s="37"/>
      <c r="AD35" s="37"/>
      <c r="AE35" s="37"/>
      <c r="AF35" s="37"/>
      <c r="AG35" s="37"/>
      <c r="AH35" s="37"/>
      <c r="AI35" s="37"/>
      <c r="AJ35" s="37"/>
      <c r="AK35" s="254">
        <f>SUM(AK26:AK33)</f>
        <v>0</v>
      </c>
      <c r="AL35" s="253"/>
      <c r="AM35" s="253"/>
      <c r="AN35" s="253"/>
      <c r="AO35" s="25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52</v>
      </c>
      <c r="AI60" s="32"/>
      <c r="AJ60" s="32"/>
      <c r="AK60" s="32"/>
      <c r="AL60" s="32"/>
      <c r="AM60" s="42" t="s">
        <v>53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54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55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52</v>
      </c>
      <c r="AI75" s="32"/>
      <c r="AJ75" s="32"/>
      <c r="AK75" s="32"/>
      <c r="AL75" s="32"/>
      <c r="AM75" s="42" t="s">
        <v>53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2022-EI-ZS-SKOLNI-RH</v>
      </c>
      <c r="AR84" s="48"/>
    </row>
    <row r="85" spans="2:44" s="5" customFormat="1" ht="36.95" customHeight="1">
      <c r="B85" s="49"/>
      <c r="C85" s="50" t="s">
        <v>16</v>
      </c>
      <c r="L85" s="240" t="str">
        <f>K6</f>
        <v>2022-ei-zš-školní-hlavní rozvod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22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24</v>
      </c>
      <c r="AJ87" s="29"/>
      <c r="AK87" s="29"/>
      <c r="AL87" s="29"/>
      <c r="AM87" s="242" t="str">
        <f>IF(AN8="","",AN8)</f>
        <v>13. 10. 2022</v>
      </c>
      <c r="AN87" s="242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28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33</v>
      </c>
      <c r="AJ89" s="29"/>
      <c r="AK89" s="29"/>
      <c r="AL89" s="29"/>
      <c r="AM89" s="243" t="str">
        <f>IF(E17="","",E17)</f>
        <v xml:space="preserve"> </v>
      </c>
      <c r="AN89" s="244"/>
      <c r="AO89" s="244"/>
      <c r="AP89" s="244"/>
      <c r="AQ89" s="29"/>
      <c r="AR89" s="30"/>
      <c r="AS89" s="245" t="s">
        <v>57</v>
      </c>
      <c r="AT89" s="24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31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35</v>
      </c>
      <c r="AJ90" s="29"/>
      <c r="AK90" s="29"/>
      <c r="AL90" s="29"/>
      <c r="AM90" s="243" t="str">
        <f>IF(E20="","",E20)</f>
        <v xml:space="preserve"> </v>
      </c>
      <c r="AN90" s="244"/>
      <c r="AO90" s="244"/>
      <c r="AP90" s="244"/>
      <c r="AQ90" s="29"/>
      <c r="AR90" s="30"/>
      <c r="AS90" s="247"/>
      <c r="AT90" s="24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47"/>
      <c r="AT91" s="24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30" t="s">
        <v>58</v>
      </c>
      <c r="D92" s="231"/>
      <c r="E92" s="231"/>
      <c r="F92" s="231"/>
      <c r="G92" s="231"/>
      <c r="H92" s="57"/>
      <c r="I92" s="232" t="s">
        <v>59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3" t="s">
        <v>60</v>
      </c>
      <c r="AH92" s="231"/>
      <c r="AI92" s="231"/>
      <c r="AJ92" s="231"/>
      <c r="AK92" s="231"/>
      <c r="AL92" s="231"/>
      <c r="AM92" s="231"/>
      <c r="AN92" s="232" t="s">
        <v>61</v>
      </c>
      <c r="AO92" s="231"/>
      <c r="AP92" s="234"/>
      <c r="AQ92" s="58" t="s">
        <v>62</v>
      </c>
      <c r="AR92" s="30"/>
      <c r="AS92" s="59" t="s">
        <v>63</v>
      </c>
      <c r="AT92" s="60" t="s">
        <v>64</v>
      </c>
      <c r="AU92" s="60" t="s">
        <v>65</v>
      </c>
      <c r="AV92" s="60" t="s">
        <v>66</v>
      </c>
      <c r="AW92" s="60" t="s">
        <v>67</v>
      </c>
      <c r="AX92" s="60" t="s">
        <v>68</v>
      </c>
      <c r="AY92" s="60" t="s">
        <v>69</v>
      </c>
      <c r="AZ92" s="60" t="s">
        <v>70</v>
      </c>
      <c r="BA92" s="60" t="s">
        <v>71</v>
      </c>
      <c r="BB92" s="60" t="s">
        <v>72</v>
      </c>
      <c r="BC92" s="60" t="s">
        <v>73</v>
      </c>
      <c r="BD92" s="61" t="s">
        <v>74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76</v>
      </c>
      <c r="BT94" s="74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0" s="7" customFormat="1" ht="50.25" customHeight="1">
      <c r="A95" s="75" t="s">
        <v>80</v>
      </c>
      <c r="B95" s="76"/>
      <c r="C95" s="77"/>
      <c r="D95" s="237" t="s">
        <v>14</v>
      </c>
      <c r="E95" s="237"/>
      <c r="F95" s="237"/>
      <c r="G95" s="237"/>
      <c r="H95" s="237"/>
      <c r="I95" s="78"/>
      <c r="J95" s="237" t="s">
        <v>17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'2022-EI-ZS-SKOLNI-RH - 20...'!J28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79" t="s">
        <v>81</v>
      </c>
      <c r="AR95" s="76"/>
      <c r="AS95" s="80">
        <v>0</v>
      </c>
      <c r="AT95" s="81">
        <f>ROUND(SUM(AV95:AW95),2)</f>
        <v>0</v>
      </c>
      <c r="AU95" s="82">
        <f>'2022-EI-ZS-SKOLNI-RH - 20...'!P123</f>
        <v>0</v>
      </c>
      <c r="AV95" s="81">
        <f>'2022-EI-ZS-SKOLNI-RH - 20...'!J31</f>
        <v>0</v>
      </c>
      <c r="AW95" s="81">
        <f>'2022-EI-ZS-SKOLNI-RH - 20...'!J32</f>
        <v>0</v>
      </c>
      <c r="AX95" s="81">
        <f>'2022-EI-ZS-SKOLNI-RH - 20...'!J33</f>
        <v>0</v>
      </c>
      <c r="AY95" s="81">
        <f>'2022-EI-ZS-SKOLNI-RH - 20...'!J34</f>
        <v>0</v>
      </c>
      <c r="AZ95" s="81">
        <f>'2022-EI-ZS-SKOLNI-RH - 20...'!F31</f>
        <v>0</v>
      </c>
      <c r="BA95" s="81">
        <f>'2022-EI-ZS-SKOLNI-RH - 20...'!F32</f>
        <v>0</v>
      </c>
      <c r="BB95" s="81">
        <f>'2022-EI-ZS-SKOLNI-RH - 20...'!F33</f>
        <v>0</v>
      </c>
      <c r="BC95" s="81">
        <f>'2022-EI-ZS-SKOLNI-RH - 20...'!F34</f>
        <v>0</v>
      </c>
      <c r="BD95" s="83">
        <f>'2022-EI-ZS-SKOLNI-RH - 20...'!F35</f>
        <v>0</v>
      </c>
      <c r="BT95" s="84" t="s">
        <v>21</v>
      </c>
      <c r="BU95" s="84" t="s">
        <v>82</v>
      </c>
      <c r="BV95" s="84" t="s">
        <v>78</v>
      </c>
      <c r="BW95" s="84" t="s">
        <v>4</v>
      </c>
      <c r="BX95" s="84" t="s">
        <v>79</v>
      </c>
      <c r="CL95" s="84" t="s">
        <v>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2-EI-ZS-SKOLNI-RH - 20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84</v>
      </c>
      <c r="L4" s="17"/>
      <c r="M4" s="85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16.5" customHeight="1">
      <c r="A7" s="29"/>
      <c r="B7" s="30"/>
      <c r="C7" s="29"/>
      <c r="D7" s="29"/>
      <c r="E7" s="240" t="s">
        <v>17</v>
      </c>
      <c r="F7" s="267"/>
      <c r="G7" s="267"/>
      <c r="H7" s="267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19</v>
      </c>
      <c r="E9" s="29"/>
      <c r="F9" s="22" t="s">
        <v>1</v>
      </c>
      <c r="G9" s="29"/>
      <c r="H9" s="29"/>
      <c r="I9" s="24" t="s">
        <v>20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22</v>
      </c>
      <c r="E10" s="29"/>
      <c r="F10" s="22" t="s">
        <v>23</v>
      </c>
      <c r="G10" s="29"/>
      <c r="H10" s="29"/>
      <c r="I10" s="24" t="s">
        <v>24</v>
      </c>
      <c r="J10" s="52" t="str">
        <f>'Rekapitulace stavby'!AN8</f>
        <v>13. 10. 2022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28</v>
      </c>
      <c r="E12" s="29"/>
      <c r="F12" s="29"/>
      <c r="G12" s="29"/>
      <c r="H12" s="29"/>
      <c r="I12" s="24" t="s">
        <v>29</v>
      </c>
      <c r="J12" s="22" t="str">
        <f>IF('Rekapitulace stavby'!AN10="","",'Rekapitulace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29"/>
      <c r="E13" s="22" t="str">
        <f>IF('Rekapitulace stavby'!E11="","",'Rekapitulace stavby'!E11)</f>
        <v xml:space="preserve"> </v>
      </c>
      <c r="F13" s="29"/>
      <c r="G13" s="29"/>
      <c r="H13" s="29"/>
      <c r="I13" s="24" t="s">
        <v>30</v>
      </c>
      <c r="J13" s="22" t="str">
        <f>IF('Rekapitulace stavby'!AN11="","",'Rekapitulace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24" t="s">
        <v>31</v>
      </c>
      <c r="E15" s="29"/>
      <c r="F15" s="29"/>
      <c r="G15" s="29"/>
      <c r="H15" s="29"/>
      <c r="I15" s="24" t="s">
        <v>29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29"/>
      <c r="E16" s="268" t="str">
        <f>'Rekapitulace stavby'!E14</f>
        <v>Vyplň údaj</v>
      </c>
      <c r="F16" s="259"/>
      <c r="G16" s="259"/>
      <c r="H16" s="259"/>
      <c r="I16" s="24" t="s">
        <v>30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33</v>
      </c>
      <c r="E18" s="29"/>
      <c r="F18" s="29"/>
      <c r="G18" s="29"/>
      <c r="H18" s="29"/>
      <c r="I18" s="24" t="s">
        <v>29</v>
      </c>
      <c r="J18" s="22" t="str">
        <f>IF('Rekapitulace stavby'!AN16="","",'Rekapitulace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IF('Rekapitulace stavby'!E17="","",'Rekapitulace stavby'!E17)</f>
        <v xml:space="preserve"> </v>
      </c>
      <c r="F19" s="29"/>
      <c r="G19" s="29"/>
      <c r="H19" s="29"/>
      <c r="I19" s="24" t="s">
        <v>30</v>
      </c>
      <c r="J19" s="22" t="str">
        <f>IF('Rekapitulace stavby'!AN17="","",'Rekapitulace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35</v>
      </c>
      <c r="E21" s="29"/>
      <c r="F21" s="29"/>
      <c r="G21" s="29"/>
      <c r="H21" s="29"/>
      <c r="I21" s="24" t="s">
        <v>29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24" t="s">
        <v>30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36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263" t="s">
        <v>1</v>
      </c>
      <c r="F25" s="263"/>
      <c r="G25" s="263"/>
      <c r="H25" s="263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37</v>
      </c>
      <c r="E28" s="29"/>
      <c r="F28" s="29"/>
      <c r="G28" s="29"/>
      <c r="H28" s="29"/>
      <c r="I28" s="29"/>
      <c r="J28" s="68">
        <f>ROUND(J123,2)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39</v>
      </c>
      <c r="G30" s="29"/>
      <c r="H30" s="29"/>
      <c r="I30" s="33" t="s">
        <v>38</v>
      </c>
      <c r="J30" s="33" t="s">
        <v>40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41</v>
      </c>
      <c r="E31" s="24" t="s">
        <v>42</v>
      </c>
      <c r="F31" s="91">
        <f>ROUND((SUM(BE123:BE172)),2)</f>
        <v>0</v>
      </c>
      <c r="G31" s="29"/>
      <c r="H31" s="29"/>
      <c r="I31" s="92">
        <v>0.21</v>
      </c>
      <c r="J31" s="91">
        <f>ROUND(((SUM(BE123:BE172))*I31),2)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43</v>
      </c>
      <c r="F32" s="91">
        <f>ROUND((SUM(BF123:BF172)),2)</f>
        <v>0</v>
      </c>
      <c r="G32" s="29"/>
      <c r="H32" s="29"/>
      <c r="I32" s="92">
        <v>0.15</v>
      </c>
      <c r="J32" s="91">
        <f>ROUND(((SUM(BF123:BF172))*I32),2)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29"/>
      <c r="E33" s="24" t="s">
        <v>44</v>
      </c>
      <c r="F33" s="91">
        <f>ROUND((SUM(BG123:BG172)),2)</f>
        <v>0</v>
      </c>
      <c r="G33" s="29"/>
      <c r="H33" s="29"/>
      <c r="I33" s="92">
        <v>0.21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4" t="s">
        <v>45</v>
      </c>
      <c r="F34" s="91">
        <f>ROUND((SUM(BH123:BH172)),2)</f>
        <v>0</v>
      </c>
      <c r="G34" s="29"/>
      <c r="H34" s="29"/>
      <c r="I34" s="92">
        <v>0.15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46</v>
      </c>
      <c r="F35" s="91">
        <f>ROUND((SUM(BI123:BI172)),2)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47</v>
      </c>
      <c r="E37" s="57"/>
      <c r="F37" s="57"/>
      <c r="G37" s="95" t="s">
        <v>48</v>
      </c>
      <c r="H37" s="96" t="s">
        <v>49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99" t="s">
        <v>53</v>
      </c>
      <c r="G61" s="42" t="s">
        <v>52</v>
      </c>
      <c r="H61" s="32"/>
      <c r="I61" s="32"/>
      <c r="J61" s="100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99" t="s">
        <v>53</v>
      </c>
      <c r="G76" s="42" t="s">
        <v>52</v>
      </c>
      <c r="H76" s="32"/>
      <c r="I76" s="32"/>
      <c r="J76" s="100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85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0" t="str">
        <f>E7</f>
        <v>2022-ei-zš-školní-hlavní rozvod</v>
      </c>
      <c r="F85" s="267"/>
      <c r="G85" s="267"/>
      <c r="H85" s="26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>
      <c r="A87" s="29"/>
      <c r="B87" s="30"/>
      <c r="C87" s="24" t="s">
        <v>22</v>
      </c>
      <c r="D87" s="29"/>
      <c r="E87" s="29"/>
      <c r="F87" s="22" t="str">
        <f>F10</f>
        <v xml:space="preserve"> </v>
      </c>
      <c r="G87" s="29"/>
      <c r="H87" s="29"/>
      <c r="I87" s="24" t="s">
        <v>24</v>
      </c>
      <c r="J87" s="52" t="str">
        <f>IF(J10="","",J10)</f>
        <v>13. 10. 2022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5.2" customHeight="1">
      <c r="A89" s="29"/>
      <c r="B89" s="30"/>
      <c r="C89" s="24" t="s">
        <v>28</v>
      </c>
      <c r="D89" s="29"/>
      <c r="E89" s="29"/>
      <c r="F89" s="22" t="str">
        <f>E13</f>
        <v xml:space="preserve"> </v>
      </c>
      <c r="G89" s="29"/>
      <c r="H89" s="29"/>
      <c r="I89" s="24" t="s">
        <v>33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2" customHeight="1">
      <c r="A90" s="29"/>
      <c r="B90" s="30"/>
      <c r="C90" s="24" t="s">
        <v>31</v>
      </c>
      <c r="D90" s="29"/>
      <c r="E90" s="29"/>
      <c r="F90" s="22" t="str">
        <f>IF(E16="","",E16)</f>
        <v>Vyplň údaj</v>
      </c>
      <c r="G90" s="29"/>
      <c r="H90" s="29"/>
      <c r="I90" s="24" t="s">
        <v>35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>
      <c r="A92" s="29"/>
      <c r="B92" s="30"/>
      <c r="C92" s="101" t="s">
        <v>86</v>
      </c>
      <c r="D92" s="93"/>
      <c r="E92" s="93"/>
      <c r="F92" s="93"/>
      <c r="G92" s="93"/>
      <c r="H92" s="93"/>
      <c r="I92" s="93"/>
      <c r="J92" s="102" t="s">
        <v>87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3" t="s">
        <v>88</v>
      </c>
      <c r="D94" s="29"/>
      <c r="E94" s="29"/>
      <c r="F94" s="29"/>
      <c r="G94" s="29"/>
      <c r="H94" s="29"/>
      <c r="I94" s="29"/>
      <c r="J94" s="68">
        <f>J123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89</v>
      </c>
    </row>
    <row r="95" spans="2:12" s="9" customFormat="1" ht="24.95" customHeight="1">
      <c r="B95" s="104"/>
      <c r="D95" s="105" t="s">
        <v>90</v>
      </c>
      <c r="E95" s="106"/>
      <c r="F95" s="106"/>
      <c r="G95" s="106"/>
      <c r="H95" s="106"/>
      <c r="I95" s="106"/>
      <c r="J95" s="107">
        <f>J124</f>
        <v>0</v>
      </c>
      <c r="L95" s="104"/>
    </row>
    <row r="96" spans="2:12" s="10" customFormat="1" ht="19.9" customHeight="1">
      <c r="B96" s="108"/>
      <c r="D96" s="109" t="s">
        <v>91</v>
      </c>
      <c r="E96" s="110"/>
      <c r="F96" s="110"/>
      <c r="G96" s="110"/>
      <c r="H96" s="110"/>
      <c r="I96" s="110"/>
      <c r="J96" s="111">
        <f>J129</f>
        <v>0</v>
      </c>
      <c r="L96" s="108"/>
    </row>
    <row r="97" spans="2:12" s="10" customFormat="1" ht="14.85" customHeight="1">
      <c r="B97" s="108"/>
      <c r="D97" s="109" t="s">
        <v>92</v>
      </c>
      <c r="E97" s="110"/>
      <c r="F97" s="110"/>
      <c r="G97" s="110"/>
      <c r="H97" s="110"/>
      <c r="I97" s="110"/>
      <c r="J97" s="111">
        <f>J130</f>
        <v>0</v>
      </c>
      <c r="L97" s="108"/>
    </row>
    <row r="98" spans="2:12" s="9" customFormat="1" ht="24.95" customHeight="1">
      <c r="B98" s="104"/>
      <c r="D98" s="105" t="s">
        <v>93</v>
      </c>
      <c r="E98" s="106"/>
      <c r="F98" s="106"/>
      <c r="G98" s="106"/>
      <c r="H98" s="106"/>
      <c r="I98" s="106"/>
      <c r="J98" s="107">
        <f>J132</f>
        <v>0</v>
      </c>
      <c r="L98" s="104"/>
    </row>
    <row r="99" spans="2:12" s="10" customFormat="1" ht="19.9" customHeight="1">
      <c r="B99" s="108"/>
      <c r="D99" s="109" t="s">
        <v>94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2:12" s="9" customFormat="1" ht="24.95" customHeight="1">
      <c r="B100" s="104"/>
      <c r="D100" s="105" t="s">
        <v>95</v>
      </c>
      <c r="E100" s="106"/>
      <c r="F100" s="106"/>
      <c r="G100" s="106"/>
      <c r="H100" s="106"/>
      <c r="I100" s="106"/>
      <c r="J100" s="107">
        <f>J140</f>
        <v>0</v>
      </c>
      <c r="L100" s="104"/>
    </row>
    <row r="101" spans="2:12" s="10" customFormat="1" ht="19.9" customHeight="1">
      <c r="B101" s="108"/>
      <c r="D101" s="109" t="s">
        <v>96</v>
      </c>
      <c r="E101" s="110"/>
      <c r="F101" s="110"/>
      <c r="G101" s="110"/>
      <c r="H101" s="110"/>
      <c r="I101" s="110"/>
      <c r="J101" s="111">
        <f>J141</f>
        <v>0</v>
      </c>
      <c r="L101" s="108"/>
    </row>
    <row r="102" spans="2:12" s="10" customFormat="1" ht="19.9" customHeight="1">
      <c r="B102" s="108"/>
      <c r="D102" s="109" t="s">
        <v>97</v>
      </c>
      <c r="E102" s="110"/>
      <c r="F102" s="110"/>
      <c r="G102" s="110"/>
      <c r="H102" s="110"/>
      <c r="I102" s="110"/>
      <c r="J102" s="111">
        <f>J154</f>
        <v>0</v>
      </c>
      <c r="L102" s="108"/>
    </row>
    <row r="103" spans="2:12" s="9" customFormat="1" ht="24.95" customHeight="1">
      <c r="B103" s="104"/>
      <c r="D103" s="105" t="s">
        <v>98</v>
      </c>
      <c r="E103" s="106"/>
      <c r="F103" s="106"/>
      <c r="G103" s="106"/>
      <c r="H103" s="106"/>
      <c r="I103" s="106"/>
      <c r="J103" s="107">
        <f>J160</f>
        <v>0</v>
      </c>
      <c r="L103" s="104"/>
    </row>
    <row r="104" spans="2:12" s="9" customFormat="1" ht="24.95" customHeight="1">
      <c r="B104" s="104"/>
      <c r="D104" s="105" t="s">
        <v>99</v>
      </c>
      <c r="E104" s="106"/>
      <c r="F104" s="106"/>
      <c r="G104" s="106"/>
      <c r="H104" s="106"/>
      <c r="I104" s="106"/>
      <c r="J104" s="107">
        <f>J166</f>
        <v>0</v>
      </c>
      <c r="L104" s="104"/>
    </row>
    <row r="105" spans="2:12" s="10" customFormat="1" ht="19.9" customHeight="1">
      <c r="B105" s="108"/>
      <c r="D105" s="109" t="s">
        <v>100</v>
      </c>
      <c r="E105" s="110"/>
      <c r="F105" s="110"/>
      <c r="G105" s="110"/>
      <c r="H105" s="110"/>
      <c r="I105" s="110"/>
      <c r="J105" s="111">
        <f>J167</f>
        <v>0</v>
      </c>
      <c r="L105" s="108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101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4" t="s">
        <v>16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6.5" customHeight="1">
      <c r="A115" s="29"/>
      <c r="B115" s="30"/>
      <c r="C115" s="29"/>
      <c r="D115" s="29"/>
      <c r="E115" s="240" t="str">
        <f>E7</f>
        <v>2022-ei-zš-školní-hlavní rozvod</v>
      </c>
      <c r="F115" s="267"/>
      <c r="G115" s="267"/>
      <c r="H115" s="267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22</v>
      </c>
      <c r="D117" s="29"/>
      <c r="E117" s="29"/>
      <c r="F117" s="22" t="str">
        <f>F10</f>
        <v xml:space="preserve"> </v>
      </c>
      <c r="G117" s="29"/>
      <c r="H117" s="29"/>
      <c r="I117" s="24" t="s">
        <v>24</v>
      </c>
      <c r="J117" s="52" t="str">
        <f>IF(J10="","",J10)</f>
        <v>13. 10. 2022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2" customHeight="1">
      <c r="A119" s="29"/>
      <c r="B119" s="30"/>
      <c r="C119" s="24" t="s">
        <v>28</v>
      </c>
      <c r="D119" s="29"/>
      <c r="E119" s="29"/>
      <c r="F119" s="22" t="str">
        <f>E13</f>
        <v xml:space="preserve"> </v>
      </c>
      <c r="G119" s="29"/>
      <c r="H119" s="29"/>
      <c r="I119" s="24" t="s">
        <v>33</v>
      </c>
      <c r="J119" s="27" t="str">
        <f>E19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2" customHeight="1">
      <c r="A120" s="29"/>
      <c r="B120" s="30"/>
      <c r="C120" s="24" t="s">
        <v>31</v>
      </c>
      <c r="D120" s="29"/>
      <c r="E120" s="29"/>
      <c r="F120" s="22" t="str">
        <f>IF(E16="","",E16)</f>
        <v>Vyplň údaj</v>
      </c>
      <c r="G120" s="29"/>
      <c r="H120" s="29"/>
      <c r="I120" s="24" t="s">
        <v>35</v>
      </c>
      <c r="J120" s="27" t="str">
        <f>E22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1" customFormat="1" ht="29.25" customHeight="1">
      <c r="A122" s="112"/>
      <c r="B122" s="113"/>
      <c r="C122" s="114" t="s">
        <v>102</v>
      </c>
      <c r="D122" s="115" t="s">
        <v>62</v>
      </c>
      <c r="E122" s="115" t="s">
        <v>58</v>
      </c>
      <c r="F122" s="115" t="s">
        <v>59</v>
      </c>
      <c r="G122" s="115" t="s">
        <v>103</v>
      </c>
      <c r="H122" s="115" t="s">
        <v>104</v>
      </c>
      <c r="I122" s="115" t="s">
        <v>105</v>
      </c>
      <c r="J122" s="116" t="s">
        <v>87</v>
      </c>
      <c r="K122" s="117" t="s">
        <v>106</v>
      </c>
      <c r="L122" s="118"/>
      <c r="M122" s="59" t="s">
        <v>1</v>
      </c>
      <c r="N122" s="60" t="s">
        <v>41</v>
      </c>
      <c r="O122" s="60" t="s">
        <v>107</v>
      </c>
      <c r="P122" s="60" t="s">
        <v>108</v>
      </c>
      <c r="Q122" s="60" t="s">
        <v>109</v>
      </c>
      <c r="R122" s="60" t="s">
        <v>110</v>
      </c>
      <c r="S122" s="60" t="s">
        <v>111</v>
      </c>
      <c r="T122" s="61" t="s">
        <v>112</v>
      </c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</row>
    <row r="123" spans="1:63" s="2" customFormat="1" ht="22.9" customHeight="1">
      <c r="A123" s="29"/>
      <c r="B123" s="30"/>
      <c r="C123" s="66" t="s">
        <v>113</v>
      </c>
      <c r="D123" s="29"/>
      <c r="E123" s="29"/>
      <c r="F123" s="29"/>
      <c r="G123" s="29"/>
      <c r="H123" s="29"/>
      <c r="I123" s="29"/>
      <c r="J123" s="119">
        <f>BK123</f>
        <v>0</v>
      </c>
      <c r="K123" s="29"/>
      <c r="L123" s="30"/>
      <c r="M123" s="62"/>
      <c r="N123" s="53"/>
      <c r="O123" s="63"/>
      <c r="P123" s="120">
        <f>P124+P132+P140+P160+P166</f>
        <v>0</v>
      </c>
      <c r="Q123" s="63"/>
      <c r="R123" s="120">
        <f>R124+R132+R140+R160+R166</f>
        <v>1.4304000000000001</v>
      </c>
      <c r="S123" s="63"/>
      <c r="T123" s="121">
        <f>T124+T132+T140+T160+T166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76</v>
      </c>
      <c r="AU123" s="14" t="s">
        <v>89</v>
      </c>
      <c r="BK123" s="122">
        <f>BK124+BK132+BK140+BK160+BK166</f>
        <v>0</v>
      </c>
    </row>
    <row r="124" spans="2:63" s="12" customFormat="1" ht="25.9" customHeight="1">
      <c r="B124" s="123"/>
      <c r="D124" s="124" t="s">
        <v>76</v>
      </c>
      <c r="E124" s="125" t="s">
        <v>114</v>
      </c>
      <c r="F124" s="125" t="s">
        <v>114</v>
      </c>
      <c r="I124" s="126"/>
      <c r="J124" s="127">
        <f>BK124</f>
        <v>0</v>
      </c>
      <c r="L124" s="123"/>
      <c r="M124" s="128"/>
      <c r="N124" s="129"/>
      <c r="O124" s="129"/>
      <c r="P124" s="130">
        <f>P125+SUM(P126:P129)</f>
        <v>0</v>
      </c>
      <c r="Q124" s="129"/>
      <c r="R124" s="130">
        <f>R125+SUM(R126:R129)</f>
        <v>0</v>
      </c>
      <c r="S124" s="129"/>
      <c r="T124" s="131">
        <f>T125+SUM(T126:T129)</f>
        <v>0</v>
      </c>
      <c r="AR124" s="124" t="s">
        <v>21</v>
      </c>
      <c r="AT124" s="132" t="s">
        <v>76</v>
      </c>
      <c r="AU124" s="132" t="s">
        <v>77</v>
      </c>
      <c r="AY124" s="124" t="s">
        <v>115</v>
      </c>
      <c r="BK124" s="133">
        <f>BK125+SUM(BK126:BK129)</f>
        <v>0</v>
      </c>
    </row>
    <row r="125" spans="1:65" s="2" customFormat="1" ht="16.5" customHeight="1">
      <c r="A125" s="29"/>
      <c r="B125" s="134"/>
      <c r="C125" s="135" t="s">
        <v>21</v>
      </c>
      <c r="D125" s="135" t="s">
        <v>116</v>
      </c>
      <c r="E125" s="136" t="s">
        <v>117</v>
      </c>
      <c r="F125" s="137" t="s">
        <v>118</v>
      </c>
      <c r="G125" s="138" t="s">
        <v>1</v>
      </c>
      <c r="H125" s="139">
        <v>1</v>
      </c>
      <c r="I125" s="140"/>
      <c r="J125" s="141">
        <f>ROUND(I125*H125,2)</f>
        <v>0</v>
      </c>
      <c r="K125" s="142"/>
      <c r="L125" s="143"/>
      <c r="M125" s="144" t="s">
        <v>1</v>
      </c>
      <c r="N125" s="145" t="s">
        <v>42</v>
      </c>
      <c r="O125" s="55"/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8" t="s">
        <v>119</v>
      </c>
      <c r="AT125" s="148" t="s">
        <v>116</v>
      </c>
      <c r="AU125" s="148" t="s">
        <v>21</v>
      </c>
      <c r="AY125" s="14" t="s">
        <v>115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4" t="s">
        <v>21</v>
      </c>
      <c r="BK125" s="149">
        <f>ROUND(I125*H125,2)</f>
        <v>0</v>
      </c>
      <c r="BL125" s="14" t="s">
        <v>120</v>
      </c>
      <c r="BM125" s="148" t="s">
        <v>121</v>
      </c>
    </row>
    <row r="126" spans="1:65" s="2" customFormat="1" ht="16.5" customHeight="1">
      <c r="A126" s="29"/>
      <c r="B126" s="134"/>
      <c r="C126" s="135" t="s">
        <v>83</v>
      </c>
      <c r="D126" s="135" t="s">
        <v>116</v>
      </c>
      <c r="E126" s="136" t="s">
        <v>122</v>
      </c>
      <c r="F126" s="137" t="s">
        <v>123</v>
      </c>
      <c r="G126" s="138" t="s">
        <v>1</v>
      </c>
      <c r="H126" s="139">
        <v>1</v>
      </c>
      <c r="I126" s="140"/>
      <c r="J126" s="141">
        <f>ROUND(I126*H126,2)</f>
        <v>0</v>
      </c>
      <c r="K126" s="142"/>
      <c r="L126" s="143"/>
      <c r="M126" s="144" t="s">
        <v>1</v>
      </c>
      <c r="N126" s="145" t="s">
        <v>42</v>
      </c>
      <c r="O126" s="55"/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8" t="s">
        <v>119</v>
      </c>
      <c r="AT126" s="148" t="s">
        <v>116</v>
      </c>
      <c r="AU126" s="148" t="s">
        <v>21</v>
      </c>
      <c r="AY126" s="14" t="s">
        <v>115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4" t="s">
        <v>21</v>
      </c>
      <c r="BK126" s="149">
        <f>ROUND(I126*H126,2)</f>
        <v>0</v>
      </c>
      <c r="BL126" s="14" t="s">
        <v>120</v>
      </c>
      <c r="BM126" s="148" t="s">
        <v>124</v>
      </c>
    </row>
    <row r="127" spans="1:65" s="2" customFormat="1" ht="16.5" customHeight="1">
      <c r="A127" s="29"/>
      <c r="B127" s="134"/>
      <c r="C127" s="135" t="s">
        <v>125</v>
      </c>
      <c r="D127" s="135" t="s">
        <v>116</v>
      </c>
      <c r="E127" s="136" t="s">
        <v>126</v>
      </c>
      <c r="F127" s="137" t="s">
        <v>127</v>
      </c>
      <c r="G127" s="138" t="s">
        <v>1</v>
      </c>
      <c r="H127" s="139">
        <v>1</v>
      </c>
      <c r="I127" s="140"/>
      <c r="J127" s="141">
        <f>ROUND(I127*H127,2)</f>
        <v>0</v>
      </c>
      <c r="K127" s="142"/>
      <c r="L127" s="143"/>
      <c r="M127" s="144" t="s">
        <v>1</v>
      </c>
      <c r="N127" s="145" t="s">
        <v>42</v>
      </c>
      <c r="O127" s="55"/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8" t="s">
        <v>119</v>
      </c>
      <c r="AT127" s="148" t="s">
        <v>116</v>
      </c>
      <c r="AU127" s="148" t="s">
        <v>21</v>
      </c>
      <c r="AY127" s="14" t="s">
        <v>115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4" t="s">
        <v>21</v>
      </c>
      <c r="BK127" s="149">
        <f>ROUND(I127*H127,2)</f>
        <v>0</v>
      </c>
      <c r="BL127" s="14" t="s">
        <v>120</v>
      </c>
      <c r="BM127" s="148" t="s">
        <v>128</v>
      </c>
    </row>
    <row r="128" spans="1:65" s="2" customFormat="1" ht="16.5" customHeight="1">
      <c r="A128" s="29"/>
      <c r="B128" s="134"/>
      <c r="C128" s="135" t="s">
        <v>120</v>
      </c>
      <c r="D128" s="135" t="s">
        <v>116</v>
      </c>
      <c r="E128" s="136" t="s">
        <v>129</v>
      </c>
      <c r="F128" s="137" t="s">
        <v>130</v>
      </c>
      <c r="G128" s="138" t="s">
        <v>1</v>
      </c>
      <c r="H128" s="139">
        <v>1</v>
      </c>
      <c r="I128" s="140"/>
      <c r="J128" s="141">
        <f>ROUND(I128*H128,2)</f>
        <v>0</v>
      </c>
      <c r="K128" s="142"/>
      <c r="L128" s="143"/>
      <c r="M128" s="144" t="s">
        <v>1</v>
      </c>
      <c r="N128" s="145" t="s">
        <v>42</v>
      </c>
      <c r="O128" s="55"/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8" t="s">
        <v>119</v>
      </c>
      <c r="AT128" s="148" t="s">
        <v>116</v>
      </c>
      <c r="AU128" s="148" t="s">
        <v>21</v>
      </c>
      <c r="AY128" s="14" t="s">
        <v>115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4" t="s">
        <v>21</v>
      </c>
      <c r="BK128" s="149">
        <f>ROUND(I128*H128,2)</f>
        <v>0</v>
      </c>
      <c r="BL128" s="14" t="s">
        <v>120</v>
      </c>
      <c r="BM128" s="148" t="s">
        <v>131</v>
      </c>
    </row>
    <row r="129" spans="2:63" s="12" customFormat="1" ht="22.9" customHeight="1">
      <c r="B129" s="123"/>
      <c r="D129" s="124" t="s">
        <v>76</v>
      </c>
      <c r="E129" s="150" t="s">
        <v>132</v>
      </c>
      <c r="F129" s="150" t="s">
        <v>133</v>
      </c>
      <c r="I129" s="126"/>
      <c r="J129" s="151">
        <f>BK129</f>
        <v>0</v>
      </c>
      <c r="L129" s="123"/>
      <c r="M129" s="128"/>
      <c r="N129" s="129"/>
      <c r="O129" s="129"/>
      <c r="P129" s="130">
        <f>P130</f>
        <v>0</v>
      </c>
      <c r="Q129" s="129"/>
      <c r="R129" s="130">
        <f>R130</f>
        <v>0</v>
      </c>
      <c r="S129" s="129"/>
      <c r="T129" s="131">
        <f>T130</f>
        <v>0</v>
      </c>
      <c r="AR129" s="124" t="s">
        <v>21</v>
      </c>
      <c r="AT129" s="132" t="s">
        <v>76</v>
      </c>
      <c r="AU129" s="132" t="s">
        <v>21</v>
      </c>
      <c r="AY129" s="124" t="s">
        <v>115</v>
      </c>
      <c r="BK129" s="133">
        <f>BK130</f>
        <v>0</v>
      </c>
    </row>
    <row r="130" spans="2:63" s="12" customFormat="1" ht="20.85" customHeight="1">
      <c r="B130" s="123"/>
      <c r="D130" s="124" t="s">
        <v>76</v>
      </c>
      <c r="E130" s="150" t="s">
        <v>134</v>
      </c>
      <c r="F130" s="150" t="s">
        <v>135</v>
      </c>
      <c r="I130" s="126"/>
      <c r="J130" s="151">
        <f>BK130</f>
        <v>0</v>
      </c>
      <c r="L130" s="123"/>
      <c r="M130" s="128"/>
      <c r="N130" s="129"/>
      <c r="O130" s="129"/>
      <c r="P130" s="130">
        <f>P131</f>
        <v>0</v>
      </c>
      <c r="Q130" s="129"/>
      <c r="R130" s="130">
        <f>R131</f>
        <v>0</v>
      </c>
      <c r="S130" s="129"/>
      <c r="T130" s="131">
        <f>T131</f>
        <v>0</v>
      </c>
      <c r="AR130" s="124" t="s">
        <v>21</v>
      </c>
      <c r="AT130" s="132" t="s">
        <v>76</v>
      </c>
      <c r="AU130" s="132" t="s">
        <v>83</v>
      </c>
      <c r="AY130" s="124" t="s">
        <v>115</v>
      </c>
      <c r="BK130" s="133">
        <f>BK131</f>
        <v>0</v>
      </c>
    </row>
    <row r="131" spans="1:65" s="2" customFormat="1" ht="37.9" customHeight="1">
      <c r="A131" s="29"/>
      <c r="B131" s="134"/>
      <c r="C131" s="152" t="s">
        <v>136</v>
      </c>
      <c r="D131" s="152" t="s">
        <v>137</v>
      </c>
      <c r="E131" s="153" t="s">
        <v>138</v>
      </c>
      <c r="F131" s="154" t="s">
        <v>139</v>
      </c>
      <c r="G131" s="155" t="s">
        <v>140</v>
      </c>
      <c r="H131" s="156">
        <v>2</v>
      </c>
      <c r="I131" s="157"/>
      <c r="J131" s="158">
        <f>ROUND(I131*H131,2)</f>
        <v>0</v>
      </c>
      <c r="K131" s="159"/>
      <c r="L131" s="30"/>
      <c r="M131" s="160" t="s">
        <v>1</v>
      </c>
      <c r="N131" s="161" t="s">
        <v>42</v>
      </c>
      <c r="O131" s="55"/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8" t="s">
        <v>120</v>
      </c>
      <c r="AT131" s="148" t="s">
        <v>137</v>
      </c>
      <c r="AU131" s="148" t="s">
        <v>125</v>
      </c>
      <c r="AY131" s="14" t="s">
        <v>115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4" t="s">
        <v>21</v>
      </c>
      <c r="BK131" s="149">
        <f>ROUND(I131*H131,2)</f>
        <v>0</v>
      </c>
      <c r="BL131" s="14" t="s">
        <v>120</v>
      </c>
      <c r="BM131" s="148" t="s">
        <v>141</v>
      </c>
    </row>
    <row r="132" spans="2:63" s="12" customFormat="1" ht="25.9" customHeight="1">
      <c r="B132" s="123"/>
      <c r="D132" s="124" t="s">
        <v>76</v>
      </c>
      <c r="E132" s="125" t="s">
        <v>142</v>
      </c>
      <c r="F132" s="125" t="s">
        <v>143</v>
      </c>
      <c r="I132" s="126"/>
      <c r="J132" s="127">
        <f>BK132</f>
        <v>0</v>
      </c>
      <c r="L132" s="123"/>
      <c r="M132" s="128"/>
      <c r="N132" s="129"/>
      <c r="O132" s="129"/>
      <c r="P132" s="130">
        <f>P133</f>
        <v>0</v>
      </c>
      <c r="Q132" s="129"/>
      <c r="R132" s="130">
        <f>R133</f>
        <v>0</v>
      </c>
      <c r="S132" s="129"/>
      <c r="T132" s="131">
        <f>T133</f>
        <v>0</v>
      </c>
      <c r="AR132" s="124" t="s">
        <v>83</v>
      </c>
      <c r="AT132" s="132" t="s">
        <v>76</v>
      </c>
      <c r="AU132" s="132" t="s">
        <v>77</v>
      </c>
      <c r="AY132" s="124" t="s">
        <v>115</v>
      </c>
      <c r="BK132" s="133">
        <f>BK133</f>
        <v>0</v>
      </c>
    </row>
    <row r="133" spans="2:63" s="12" customFormat="1" ht="22.9" customHeight="1">
      <c r="B133" s="123"/>
      <c r="D133" s="124" t="s">
        <v>76</v>
      </c>
      <c r="E133" s="150" t="s">
        <v>144</v>
      </c>
      <c r="F133" s="150" t="s">
        <v>145</v>
      </c>
      <c r="I133" s="126"/>
      <c r="J133" s="151">
        <f>BK133</f>
        <v>0</v>
      </c>
      <c r="L133" s="123"/>
      <c r="M133" s="128"/>
      <c r="N133" s="129"/>
      <c r="O133" s="129"/>
      <c r="P133" s="130">
        <f>SUM(P134:P139)</f>
        <v>0</v>
      </c>
      <c r="Q133" s="129"/>
      <c r="R133" s="130">
        <f>SUM(R134:R139)</f>
        <v>0</v>
      </c>
      <c r="S133" s="129"/>
      <c r="T133" s="131">
        <f>SUM(T134:T139)</f>
        <v>0</v>
      </c>
      <c r="AR133" s="124" t="s">
        <v>83</v>
      </c>
      <c r="AT133" s="132" t="s">
        <v>76</v>
      </c>
      <c r="AU133" s="132" t="s">
        <v>21</v>
      </c>
      <c r="AY133" s="124" t="s">
        <v>115</v>
      </c>
      <c r="BK133" s="133">
        <f>SUM(BK134:BK139)</f>
        <v>0</v>
      </c>
    </row>
    <row r="134" spans="1:65" s="2" customFormat="1" ht="24.2" customHeight="1">
      <c r="A134" s="29"/>
      <c r="B134" s="134"/>
      <c r="C134" s="152" t="s">
        <v>146</v>
      </c>
      <c r="D134" s="152" t="s">
        <v>137</v>
      </c>
      <c r="E134" s="153" t="s">
        <v>147</v>
      </c>
      <c r="F134" s="154" t="s">
        <v>148</v>
      </c>
      <c r="G134" s="155" t="s">
        <v>149</v>
      </c>
      <c r="H134" s="156">
        <v>4</v>
      </c>
      <c r="I134" s="157"/>
      <c r="J134" s="158">
        <f aca="true" t="shared" si="0" ref="J134:J139">ROUND(I134*H134,2)</f>
        <v>0</v>
      </c>
      <c r="K134" s="159"/>
      <c r="L134" s="30"/>
      <c r="M134" s="160" t="s">
        <v>1</v>
      </c>
      <c r="N134" s="161" t="s">
        <v>42</v>
      </c>
      <c r="O134" s="55"/>
      <c r="P134" s="146">
        <f aca="true" t="shared" si="1" ref="P134:P139">O134*H134</f>
        <v>0</v>
      </c>
      <c r="Q134" s="146">
        <v>0</v>
      </c>
      <c r="R134" s="146">
        <f aca="true" t="shared" si="2" ref="R134:R139">Q134*H134</f>
        <v>0</v>
      </c>
      <c r="S134" s="146">
        <v>0</v>
      </c>
      <c r="T134" s="147">
        <f aca="true" t="shared" si="3" ref="T134:T139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8" t="s">
        <v>150</v>
      </c>
      <c r="AT134" s="148" t="s">
        <v>137</v>
      </c>
      <c r="AU134" s="148" t="s">
        <v>83</v>
      </c>
      <c r="AY134" s="14" t="s">
        <v>115</v>
      </c>
      <c r="BE134" s="149">
        <f aca="true" t="shared" si="4" ref="BE134:BE139">IF(N134="základní",J134,0)</f>
        <v>0</v>
      </c>
      <c r="BF134" s="149">
        <f aca="true" t="shared" si="5" ref="BF134:BF139">IF(N134="snížená",J134,0)</f>
        <v>0</v>
      </c>
      <c r="BG134" s="149">
        <f aca="true" t="shared" si="6" ref="BG134:BG139">IF(N134="zákl. přenesená",J134,0)</f>
        <v>0</v>
      </c>
      <c r="BH134" s="149">
        <f aca="true" t="shared" si="7" ref="BH134:BH139">IF(N134="sníž. přenesená",J134,0)</f>
        <v>0</v>
      </c>
      <c r="BI134" s="149">
        <f aca="true" t="shared" si="8" ref="BI134:BI139">IF(N134="nulová",J134,0)</f>
        <v>0</v>
      </c>
      <c r="BJ134" s="14" t="s">
        <v>21</v>
      </c>
      <c r="BK134" s="149">
        <f aca="true" t="shared" si="9" ref="BK134:BK139">ROUND(I134*H134,2)</f>
        <v>0</v>
      </c>
      <c r="BL134" s="14" t="s">
        <v>150</v>
      </c>
      <c r="BM134" s="148" t="s">
        <v>151</v>
      </c>
    </row>
    <row r="135" spans="1:65" s="2" customFormat="1" ht="16.5" customHeight="1">
      <c r="A135" s="29"/>
      <c r="B135" s="134"/>
      <c r="C135" s="152" t="s">
        <v>152</v>
      </c>
      <c r="D135" s="152" t="s">
        <v>137</v>
      </c>
      <c r="E135" s="153" t="s">
        <v>153</v>
      </c>
      <c r="F135" s="154" t="s">
        <v>154</v>
      </c>
      <c r="G135" s="155" t="s">
        <v>155</v>
      </c>
      <c r="H135" s="156">
        <v>20</v>
      </c>
      <c r="I135" s="157"/>
      <c r="J135" s="158">
        <f t="shared" si="0"/>
        <v>0</v>
      </c>
      <c r="K135" s="159"/>
      <c r="L135" s="30"/>
      <c r="M135" s="160" t="s">
        <v>1</v>
      </c>
      <c r="N135" s="161" t="s">
        <v>42</v>
      </c>
      <c r="O135" s="55"/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150</v>
      </c>
      <c r="AT135" s="148" t="s">
        <v>137</v>
      </c>
      <c r="AU135" s="148" t="s">
        <v>83</v>
      </c>
      <c r="AY135" s="14" t="s">
        <v>115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4" t="s">
        <v>21</v>
      </c>
      <c r="BK135" s="149">
        <f t="shared" si="9"/>
        <v>0</v>
      </c>
      <c r="BL135" s="14" t="s">
        <v>150</v>
      </c>
      <c r="BM135" s="148" t="s">
        <v>156</v>
      </c>
    </row>
    <row r="136" spans="1:65" s="2" customFormat="1" ht="24.2" customHeight="1">
      <c r="A136" s="29"/>
      <c r="B136" s="134"/>
      <c r="C136" s="152" t="s">
        <v>157</v>
      </c>
      <c r="D136" s="152" t="s">
        <v>137</v>
      </c>
      <c r="E136" s="153" t="s">
        <v>158</v>
      </c>
      <c r="F136" s="154" t="s">
        <v>159</v>
      </c>
      <c r="G136" s="155" t="s">
        <v>155</v>
      </c>
      <c r="H136" s="156">
        <v>5</v>
      </c>
      <c r="I136" s="157"/>
      <c r="J136" s="158">
        <f t="shared" si="0"/>
        <v>0</v>
      </c>
      <c r="K136" s="159"/>
      <c r="L136" s="30"/>
      <c r="M136" s="160" t="s">
        <v>1</v>
      </c>
      <c r="N136" s="161" t="s">
        <v>42</v>
      </c>
      <c r="O136" s="55"/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8" t="s">
        <v>150</v>
      </c>
      <c r="AT136" s="148" t="s">
        <v>137</v>
      </c>
      <c r="AU136" s="148" t="s">
        <v>83</v>
      </c>
      <c r="AY136" s="14" t="s">
        <v>115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4" t="s">
        <v>21</v>
      </c>
      <c r="BK136" s="149">
        <f t="shared" si="9"/>
        <v>0</v>
      </c>
      <c r="BL136" s="14" t="s">
        <v>150</v>
      </c>
      <c r="BM136" s="148" t="s">
        <v>160</v>
      </c>
    </row>
    <row r="137" spans="1:65" s="2" customFormat="1" ht="24.2" customHeight="1">
      <c r="A137" s="29"/>
      <c r="B137" s="134"/>
      <c r="C137" s="152" t="s">
        <v>161</v>
      </c>
      <c r="D137" s="152" t="s">
        <v>137</v>
      </c>
      <c r="E137" s="153" t="s">
        <v>162</v>
      </c>
      <c r="F137" s="154" t="s">
        <v>163</v>
      </c>
      <c r="G137" s="155" t="s">
        <v>149</v>
      </c>
      <c r="H137" s="156">
        <v>1</v>
      </c>
      <c r="I137" s="157"/>
      <c r="J137" s="158">
        <f t="shared" si="0"/>
        <v>0</v>
      </c>
      <c r="K137" s="159"/>
      <c r="L137" s="30"/>
      <c r="M137" s="160" t="s">
        <v>1</v>
      </c>
      <c r="N137" s="161" t="s">
        <v>42</v>
      </c>
      <c r="O137" s="55"/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150</v>
      </c>
      <c r="AT137" s="148" t="s">
        <v>137</v>
      </c>
      <c r="AU137" s="148" t="s">
        <v>83</v>
      </c>
      <c r="AY137" s="14" t="s">
        <v>115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4" t="s">
        <v>21</v>
      </c>
      <c r="BK137" s="149">
        <f t="shared" si="9"/>
        <v>0</v>
      </c>
      <c r="BL137" s="14" t="s">
        <v>150</v>
      </c>
      <c r="BM137" s="148" t="s">
        <v>164</v>
      </c>
    </row>
    <row r="138" spans="1:65" s="2" customFormat="1" ht="16.5" customHeight="1">
      <c r="A138" s="29"/>
      <c r="B138" s="134"/>
      <c r="C138" s="152" t="s">
        <v>165</v>
      </c>
      <c r="D138" s="152" t="s">
        <v>137</v>
      </c>
      <c r="E138" s="153" t="s">
        <v>166</v>
      </c>
      <c r="F138" s="154" t="s">
        <v>167</v>
      </c>
      <c r="G138" s="155" t="s">
        <v>155</v>
      </c>
      <c r="H138" s="156">
        <v>25</v>
      </c>
      <c r="I138" s="157"/>
      <c r="J138" s="158">
        <f t="shared" si="0"/>
        <v>0</v>
      </c>
      <c r="K138" s="159"/>
      <c r="L138" s="30"/>
      <c r="M138" s="160" t="s">
        <v>1</v>
      </c>
      <c r="N138" s="161" t="s">
        <v>42</v>
      </c>
      <c r="O138" s="55"/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8" t="s">
        <v>150</v>
      </c>
      <c r="AT138" s="148" t="s">
        <v>137</v>
      </c>
      <c r="AU138" s="148" t="s">
        <v>83</v>
      </c>
      <c r="AY138" s="14" t="s">
        <v>115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4" t="s">
        <v>21</v>
      </c>
      <c r="BK138" s="149">
        <f t="shared" si="9"/>
        <v>0</v>
      </c>
      <c r="BL138" s="14" t="s">
        <v>150</v>
      </c>
      <c r="BM138" s="148" t="s">
        <v>168</v>
      </c>
    </row>
    <row r="139" spans="1:65" s="2" customFormat="1" ht="16.5" customHeight="1">
      <c r="A139" s="29"/>
      <c r="B139" s="134"/>
      <c r="C139" s="152" t="s">
        <v>169</v>
      </c>
      <c r="D139" s="152" t="s">
        <v>137</v>
      </c>
      <c r="E139" s="153" t="s">
        <v>170</v>
      </c>
      <c r="F139" s="154" t="s">
        <v>171</v>
      </c>
      <c r="G139" s="155" t="s">
        <v>155</v>
      </c>
      <c r="H139" s="156">
        <v>25</v>
      </c>
      <c r="I139" s="157"/>
      <c r="J139" s="158">
        <f t="shared" si="0"/>
        <v>0</v>
      </c>
      <c r="K139" s="159"/>
      <c r="L139" s="30"/>
      <c r="M139" s="160" t="s">
        <v>1</v>
      </c>
      <c r="N139" s="161" t="s">
        <v>42</v>
      </c>
      <c r="O139" s="55"/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8" t="s">
        <v>150</v>
      </c>
      <c r="AT139" s="148" t="s">
        <v>137</v>
      </c>
      <c r="AU139" s="148" t="s">
        <v>83</v>
      </c>
      <c r="AY139" s="14" t="s">
        <v>115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4" t="s">
        <v>21</v>
      </c>
      <c r="BK139" s="149">
        <f t="shared" si="9"/>
        <v>0</v>
      </c>
      <c r="BL139" s="14" t="s">
        <v>150</v>
      </c>
      <c r="BM139" s="148" t="s">
        <v>172</v>
      </c>
    </row>
    <row r="140" spans="2:63" s="12" customFormat="1" ht="25.9" customHeight="1">
      <c r="B140" s="123"/>
      <c r="D140" s="124" t="s">
        <v>76</v>
      </c>
      <c r="E140" s="125" t="s">
        <v>116</v>
      </c>
      <c r="F140" s="125" t="s">
        <v>173</v>
      </c>
      <c r="I140" s="126"/>
      <c r="J140" s="127">
        <f>BK140</f>
        <v>0</v>
      </c>
      <c r="L140" s="123"/>
      <c r="M140" s="128"/>
      <c r="N140" s="129"/>
      <c r="O140" s="129"/>
      <c r="P140" s="130">
        <f>P141+P154</f>
        <v>0</v>
      </c>
      <c r="Q140" s="129"/>
      <c r="R140" s="130">
        <f>R141+R154</f>
        <v>0</v>
      </c>
      <c r="S140" s="129"/>
      <c r="T140" s="131">
        <f>T141+T154</f>
        <v>0</v>
      </c>
      <c r="AR140" s="124" t="s">
        <v>125</v>
      </c>
      <c r="AT140" s="132" t="s">
        <v>76</v>
      </c>
      <c r="AU140" s="132" t="s">
        <v>77</v>
      </c>
      <c r="AY140" s="124" t="s">
        <v>115</v>
      </c>
      <c r="BK140" s="133">
        <f>BK141+BK154</f>
        <v>0</v>
      </c>
    </row>
    <row r="141" spans="2:63" s="12" customFormat="1" ht="22.9" customHeight="1">
      <c r="B141" s="123"/>
      <c r="D141" s="124" t="s">
        <v>76</v>
      </c>
      <c r="E141" s="150" t="s">
        <v>174</v>
      </c>
      <c r="F141" s="150" t="s">
        <v>175</v>
      </c>
      <c r="I141" s="126"/>
      <c r="J141" s="151">
        <f>BK141</f>
        <v>0</v>
      </c>
      <c r="L141" s="123"/>
      <c r="M141" s="128"/>
      <c r="N141" s="129"/>
      <c r="O141" s="129"/>
      <c r="P141" s="130">
        <f>SUM(P142:P153)</f>
        <v>0</v>
      </c>
      <c r="Q141" s="129"/>
      <c r="R141" s="130">
        <f>SUM(R142:R153)</f>
        <v>0</v>
      </c>
      <c r="S141" s="129"/>
      <c r="T141" s="131">
        <f>SUM(T142:T153)</f>
        <v>0</v>
      </c>
      <c r="AR141" s="124" t="s">
        <v>125</v>
      </c>
      <c r="AT141" s="132" t="s">
        <v>76</v>
      </c>
      <c r="AU141" s="132" t="s">
        <v>21</v>
      </c>
      <c r="AY141" s="124" t="s">
        <v>115</v>
      </c>
      <c r="BK141" s="133">
        <f>SUM(BK142:BK153)</f>
        <v>0</v>
      </c>
    </row>
    <row r="142" spans="1:65" s="2" customFormat="1" ht="33" customHeight="1">
      <c r="A142" s="29"/>
      <c r="B142" s="134"/>
      <c r="C142" s="152" t="s">
        <v>176</v>
      </c>
      <c r="D142" s="152" t="s">
        <v>137</v>
      </c>
      <c r="E142" s="153" t="s">
        <v>177</v>
      </c>
      <c r="F142" s="154" t="s">
        <v>178</v>
      </c>
      <c r="G142" s="155" t="s">
        <v>149</v>
      </c>
      <c r="H142" s="156">
        <v>4</v>
      </c>
      <c r="I142" s="157"/>
      <c r="J142" s="158">
        <f aca="true" t="shared" si="10" ref="J142:J153">ROUND(I142*H142,2)</f>
        <v>0</v>
      </c>
      <c r="K142" s="159"/>
      <c r="L142" s="30"/>
      <c r="M142" s="160" t="s">
        <v>1</v>
      </c>
      <c r="N142" s="161" t="s">
        <v>42</v>
      </c>
      <c r="O142" s="55"/>
      <c r="P142" s="146">
        <f aca="true" t="shared" si="11" ref="P142:P153">O142*H142</f>
        <v>0</v>
      </c>
      <c r="Q142" s="146">
        <v>0</v>
      </c>
      <c r="R142" s="146">
        <f aca="true" t="shared" si="12" ref="R142:R153">Q142*H142</f>
        <v>0</v>
      </c>
      <c r="S142" s="146">
        <v>0</v>
      </c>
      <c r="T142" s="147">
        <f aca="true" t="shared" si="13" ref="T142:T15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8" t="s">
        <v>179</v>
      </c>
      <c r="AT142" s="148" t="s">
        <v>137</v>
      </c>
      <c r="AU142" s="148" t="s">
        <v>83</v>
      </c>
      <c r="AY142" s="14" t="s">
        <v>115</v>
      </c>
      <c r="BE142" s="149">
        <f aca="true" t="shared" si="14" ref="BE142:BE153">IF(N142="základní",J142,0)</f>
        <v>0</v>
      </c>
      <c r="BF142" s="149">
        <f aca="true" t="shared" si="15" ref="BF142:BF153">IF(N142="snížená",J142,0)</f>
        <v>0</v>
      </c>
      <c r="BG142" s="149">
        <f aca="true" t="shared" si="16" ref="BG142:BG153">IF(N142="zákl. přenesená",J142,0)</f>
        <v>0</v>
      </c>
      <c r="BH142" s="149">
        <f aca="true" t="shared" si="17" ref="BH142:BH153">IF(N142="sníž. přenesená",J142,0)</f>
        <v>0</v>
      </c>
      <c r="BI142" s="149">
        <f aca="true" t="shared" si="18" ref="BI142:BI153">IF(N142="nulová",J142,0)</f>
        <v>0</v>
      </c>
      <c r="BJ142" s="14" t="s">
        <v>21</v>
      </c>
      <c r="BK142" s="149">
        <f aca="true" t="shared" si="19" ref="BK142:BK153">ROUND(I142*H142,2)</f>
        <v>0</v>
      </c>
      <c r="BL142" s="14" t="s">
        <v>179</v>
      </c>
      <c r="BM142" s="148" t="s">
        <v>180</v>
      </c>
    </row>
    <row r="143" spans="1:65" s="2" customFormat="1" ht="33" customHeight="1">
      <c r="A143" s="29"/>
      <c r="B143" s="134"/>
      <c r="C143" s="152" t="s">
        <v>181</v>
      </c>
      <c r="D143" s="152" t="s">
        <v>137</v>
      </c>
      <c r="E143" s="153" t="s">
        <v>182</v>
      </c>
      <c r="F143" s="154" t="s">
        <v>183</v>
      </c>
      <c r="G143" s="155" t="s">
        <v>149</v>
      </c>
      <c r="H143" s="156">
        <v>2</v>
      </c>
      <c r="I143" s="157"/>
      <c r="J143" s="158">
        <f t="shared" si="10"/>
        <v>0</v>
      </c>
      <c r="K143" s="159"/>
      <c r="L143" s="30"/>
      <c r="M143" s="160" t="s">
        <v>1</v>
      </c>
      <c r="N143" s="161" t="s">
        <v>42</v>
      </c>
      <c r="O143" s="55"/>
      <c r="P143" s="146">
        <f t="shared" si="11"/>
        <v>0</v>
      </c>
      <c r="Q143" s="146">
        <v>0</v>
      </c>
      <c r="R143" s="146">
        <f t="shared" si="12"/>
        <v>0</v>
      </c>
      <c r="S143" s="146">
        <v>0</v>
      </c>
      <c r="T143" s="147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8" t="s">
        <v>179</v>
      </c>
      <c r="AT143" s="148" t="s">
        <v>137</v>
      </c>
      <c r="AU143" s="148" t="s">
        <v>83</v>
      </c>
      <c r="AY143" s="14" t="s">
        <v>115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14" t="s">
        <v>21</v>
      </c>
      <c r="BK143" s="149">
        <f t="shared" si="19"/>
        <v>0</v>
      </c>
      <c r="BL143" s="14" t="s">
        <v>179</v>
      </c>
      <c r="BM143" s="148" t="s">
        <v>184</v>
      </c>
    </row>
    <row r="144" spans="1:65" s="2" customFormat="1" ht="33" customHeight="1">
      <c r="A144" s="29"/>
      <c r="B144" s="134"/>
      <c r="C144" s="152" t="s">
        <v>185</v>
      </c>
      <c r="D144" s="152" t="s">
        <v>137</v>
      </c>
      <c r="E144" s="153" t="s">
        <v>186</v>
      </c>
      <c r="F144" s="154" t="s">
        <v>187</v>
      </c>
      <c r="G144" s="155" t="s">
        <v>149</v>
      </c>
      <c r="H144" s="156">
        <v>4</v>
      </c>
      <c r="I144" s="157"/>
      <c r="J144" s="158">
        <f t="shared" si="10"/>
        <v>0</v>
      </c>
      <c r="K144" s="159"/>
      <c r="L144" s="30"/>
      <c r="M144" s="160" t="s">
        <v>1</v>
      </c>
      <c r="N144" s="161" t="s">
        <v>42</v>
      </c>
      <c r="O144" s="55"/>
      <c r="P144" s="146">
        <f t="shared" si="11"/>
        <v>0</v>
      </c>
      <c r="Q144" s="146">
        <v>0</v>
      </c>
      <c r="R144" s="146">
        <f t="shared" si="12"/>
        <v>0</v>
      </c>
      <c r="S144" s="146">
        <v>0</v>
      </c>
      <c r="T144" s="147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8" t="s">
        <v>179</v>
      </c>
      <c r="AT144" s="148" t="s">
        <v>137</v>
      </c>
      <c r="AU144" s="148" t="s">
        <v>83</v>
      </c>
      <c r="AY144" s="14" t="s">
        <v>115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14" t="s">
        <v>21</v>
      </c>
      <c r="BK144" s="149">
        <f t="shared" si="19"/>
        <v>0</v>
      </c>
      <c r="BL144" s="14" t="s">
        <v>179</v>
      </c>
      <c r="BM144" s="148" t="s">
        <v>188</v>
      </c>
    </row>
    <row r="145" spans="1:65" s="2" customFormat="1" ht="33" customHeight="1">
      <c r="A145" s="29"/>
      <c r="B145" s="134"/>
      <c r="C145" s="152" t="s">
        <v>189</v>
      </c>
      <c r="D145" s="152" t="s">
        <v>137</v>
      </c>
      <c r="E145" s="153" t="s">
        <v>190</v>
      </c>
      <c r="F145" s="154" t="s">
        <v>191</v>
      </c>
      <c r="G145" s="155" t="s">
        <v>149</v>
      </c>
      <c r="H145" s="156">
        <v>30</v>
      </c>
      <c r="I145" s="157"/>
      <c r="J145" s="158">
        <f t="shared" si="10"/>
        <v>0</v>
      </c>
      <c r="K145" s="159"/>
      <c r="L145" s="30"/>
      <c r="M145" s="160" t="s">
        <v>1</v>
      </c>
      <c r="N145" s="161" t="s">
        <v>42</v>
      </c>
      <c r="O145" s="55"/>
      <c r="P145" s="146">
        <f t="shared" si="11"/>
        <v>0</v>
      </c>
      <c r="Q145" s="146">
        <v>0</v>
      </c>
      <c r="R145" s="146">
        <f t="shared" si="12"/>
        <v>0</v>
      </c>
      <c r="S145" s="146">
        <v>0</v>
      </c>
      <c r="T145" s="147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8" t="s">
        <v>179</v>
      </c>
      <c r="AT145" s="148" t="s">
        <v>137</v>
      </c>
      <c r="AU145" s="148" t="s">
        <v>83</v>
      </c>
      <c r="AY145" s="14" t="s">
        <v>115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14" t="s">
        <v>21</v>
      </c>
      <c r="BK145" s="149">
        <f t="shared" si="19"/>
        <v>0</v>
      </c>
      <c r="BL145" s="14" t="s">
        <v>179</v>
      </c>
      <c r="BM145" s="148" t="s">
        <v>192</v>
      </c>
    </row>
    <row r="146" spans="1:65" s="2" customFormat="1" ht="37.9" customHeight="1">
      <c r="A146" s="29"/>
      <c r="B146" s="134"/>
      <c r="C146" s="152" t="s">
        <v>193</v>
      </c>
      <c r="D146" s="152" t="s">
        <v>137</v>
      </c>
      <c r="E146" s="153" t="s">
        <v>194</v>
      </c>
      <c r="F146" s="154" t="s">
        <v>195</v>
      </c>
      <c r="G146" s="155" t="s">
        <v>155</v>
      </c>
      <c r="H146" s="156">
        <v>30</v>
      </c>
      <c r="I146" s="157"/>
      <c r="J146" s="158">
        <f t="shared" si="10"/>
        <v>0</v>
      </c>
      <c r="K146" s="159"/>
      <c r="L146" s="30"/>
      <c r="M146" s="160" t="s">
        <v>1</v>
      </c>
      <c r="N146" s="161" t="s">
        <v>42</v>
      </c>
      <c r="O146" s="55"/>
      <c r="P146" s="146">
        <f t="shared" si="11"/>
        <v>0</v>
      </c>
      <c r="Q146" s="146">
        <v>0</v>
      </c>
      <c r="R146" s="146">
        <f t="shared" si="12"/>
        <v>0</v>
      </c>
      <c r="S146" s="146">
        <v>0</v>
      </c>
      <c r="T146" s="147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8" t="s">
        <v>179</v>
      </c>
      <c r="AT146" s="148" t="s">
        <v>137</v>
      </c>
      <c r="AU146" s="148" t="s">
        <v>83</v>
      </c>
      <c r="AY146" s="14" t="s">
        <v>115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14" t="s">
        <v>21</v>
      </c>
      <c r="BK146" s="149">
        <f t="shared" si="19"/>
        <v>0</v>
      </c>
      <c r="BL146" s="14" t="s">
        <v>179</v>
      </c>
      <c r="BM146" s="148" t="s">
        <v>196</v>
      </c>
    </row>
    <row r="147" spans="1:65" s="2" customFormat="1" ht="24.2" customHeight="1">
      <c r="A147" s="29"/>
      <c r="B147" s="134"/>
      <c r="C147" s="152" t="s">
        <v>197</v>
      </c>
      <c r="D147" s="152" t="s">
        <v>137</v>
      </c>
      <c r="E147" s="153" t="s">
        <v>198</v>
      </c>
      <c r="F147" s="154" t="s">
        <v>199</v>
      </c>
      <c r="G147" s="155" t="s">
        <v>155</v>
      </c>
      <c r="H147" s="156">
        <v>75</v>
      </c>
      <c r="I147" s="157"/>
      <c r="J147" s="158">
        <f t="shared" si="10"/>
        <v>0</v>
      </c>
      <c r="K147" s="159"/>
      <c r="L147" s="30"/>
      <c r="M147" s="160" t="s">
        <v>1</v>
      </c>
      <c r="N147" s="161" t="s">
        <v>42</v>
      </c>
      <c r="O147" s="55"/>
      <c r="P147" s="146">
        <f t="shared" si="11"/>
        <v>0</v>
      </c>
      <c r="Q147" s="146">
        <v>0</v>
      </c>
      <c r="R147" s="146">
        <f t="shared" si="12"/>
        <v>0</v>
      </c>
      <c r="S147" s="146">
        <v>0</v>
      </c>
      <c r="T147" s="147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8" t="s">
        <v>179</v>
      </c>
      <c r="AT147" s="148" t="s">
        <v>137</v>
      </c>
      <c r="AU147" s="148" t="s">
        <v>83</v>
      </c>
      <c r="AY147" s="14" t="s">
        <v>115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14" t="s">
        <v>21</v>
      </c>
      <c r="BK147" s="149">
        <f t="shared" si="19"/>
        <v>0</v>
      </c>
      <c r="BL147" s="14" t="s">
        <v>179</v>
      </c>
      <c r="BM147" s="148" t="s">
        <v>200</v>
      </c>
    </row>
    <row r="148" spans="1:65" s="2" customFormat="1" ht="24.2" customHeight="1">
      <c r="A148" s="29"/>
      <c r="B148" s="134"/>
      <c r="C148" s="152" t="s">
        <v>201</v>
      </c>
      <c r="D148" s="152" t="s">
        <v>137</v>
      </c>
      <c r="E148" s="153" t="s">
        <v>202</v>
      </c>
      <c r="F148" s="154" t="s">
        <v>203</v>
      </c>
      <c r="G148" s="155" t="s">
        <v>155</v>
      </c>
      <c r="H148" s="156">
        <v>10</v>
      </c>
      <c r="I148" s="157"/>
      <c r="J148" s="158">
        <f t="shared" si="10"/>
        <v>0</v>
      </c>
      <c r="K148" s="159"/>
      <c r="L148" s="30"/>
      <c r="M148" s="160" t="s">
        <v>1</v>
      </c>
      <c r="N148" s="161" t="s">
        <v>42</v>
      </c>
      <c r="O148" s="55"/>
      <c r="P148" s="146">
        <f t="shared" si="11"/>
        <v>0</v>
      </c>
      <c r="Q148" s="146">
        <v>0</v>
      </c>
      <c r="R148" s="146">
        <f t="shared" si="12"/>
        <v>0</v>
      </c>
      <c r="S148" s="146">
        <v>0</v>
      </c>
      <c r="T148" s="147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8" t="s">
        <v>179</v>
      </c>
      <c r="AT148" s="148" t="s">
        <v>137</v>
      </c>
      <c r="AU148" s="148" t="s">
        <v>83</v>
      </c>
      <c r="AY148" s="14" t="s">
        <v>115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14" t="s">
        <v>21</v>
      </c>
      <c r="BK148" s="149">
        <f t="shared" si="19"/>
        <v>0</v>
      </c>
      <c r="BL148" s="14" t="s">
        <v>179</v>
      </c>
      <c r="BM148" s="148" t="s">
        <v>204</v>
      </c>
    </row>
    <row r="149" spans="1:65" s="2" customFormat="1" ht="37.9" customHeight="1">
      <c r="A149" s="29"/>
      <c r="B149" s="134"/>
      <c r="C149" s="152" t="s">
        <v>205</v>
      </c>
      <c r="D149" s="152" t="s">
        <v>137</v>
      </c>
      <c r="E149" s="153" t="s">
        <v>206</v>
      </c>
      <c r="F149" s="154" t="s">
        <v>207</v>
      </c>
      <c r="G149" s="155" t="s">
        <v>155</v>
      </c>
      <c r="H149" s="156">
        <v>30</v>
      </c>
      <c r="I149" s="157"/>
      <c r="J149" s="158">
        <f t="shared" si="10"/>
        <v>0</v>
      </c>
      <c r="K149" s="159"/>
      <c r="L149" s="30"/>
      <c r="M149" s="160" t="s">
        <v>1</v>
      </c>
      <c r="N149" s="161" t="s">
        <v>42</v>
      </c>
      <c r="O149" s="55"/>
      <c r="P149" s="146">
        <f t="shared" si="11"/>
        <v>0</v>
      </c>
      <c r="Q149" s="146">
        <v>0</v>
      </c>
      <c r="R149" s="146">
        <f t="shared" si="12"/>
        <v>0</v>
      </c>
      <c r="S149" s="146">
        <v>0</v>
      </c>
      <c r="T149" s="147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8" t="s">
        <v>179</v>
      </c>
      <c r="AT149" s="148" t="s">
        <v>137</v>
      </c>
      <c r="AU149" s="148" t="s">
        <v>83</v>
      </c>
      <c r="AY149" s="14" t="s">
        <v>115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14" t="s">
        <v>21</v>
      </c>
      <c r="BK149" s="149">
        <f t="shared" si="19"/>
        <v>0</v>
      </c>
      <c r="BL149" s="14" t="s">
        <v>179</v>
      </c>
      <c r="BM149" s="148" t="s">
        <v>208</v>
      </c>
    </row>
    <row r="150" spans="1:65" s="2" customFormat="1" ht="24.2" customHeight="1">
      <c r="A150" s="29"/>
      <c r="B150" s="134"/>
      <c r="C150" s="152" t="s">
        <v>209</v>
      </c>
      <c r="D150" s="152" t="s">
        <v>137</v>
      </c>
      <c r="E150" s="153" t="s">
        <v>210</v>
      </c>
      <c r="F150" s="154" t="s">
        <v>211</v>
      </c>
      <c r="G150" s="155" t="s">
        <v>155</v>
      </c>
      <c r="H150" s="156">
        <v>25</v>
      </c>
      <c r="I150" s="157"/>
      <c r="J150" s="158">
        <f t="shared" si="10"/>
        <v>0</v>
      </c>
      <c r="K150" s="159"/>
      <c r="L150" s="30"/>
      <c r="M150" s="160" t="s">
        <v>1</v>
      </c>
      <c r="N150" s="161" t="s">
        <v>42</v>
      </c>
      <c r="O150" s="55"/>
      <c r="P150" s="146">
        <f t="shared" si="11"/>
        <v>0</v>
      </c>
      <c r="Q150" s="146">
        <v>0</v>
      </c>
      <c r="R150" s="146">
        <f t="shared" si="12"/>
        <v>0</v>
      </c>
      <c r="S150" s="146">
        <v>0</v>
      </c>
      <c r="T150" s="147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8" t="s">
        <v>179</v>
      </c>
      <c r="AT150" s="148" t="s">
        <v>137</v>
      </c>
      <c r="AU150" s="148" t="s">
        <v>83</v>
      </c>
      <c r="AY150" s="14" t="s">
        <v>115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14" t="s">
        <v>21</v>
      </c>
      <c r="BK150" s="149">
        <f t="shared" si="19"/>
        <v>0</v>
      </c>
      <c r="BL150" s="14" t="s">
        <v>179</v>
      </c>
      <c r="BM150" s="148" t="s">
        <v>212</v>
      </c>
    </row>
    <row r="151" spans="1:65" s="2" customFormat="1" ht="24.2" customHeight="1">
      <c r="A151" s="29"/>
      <c r="B151" s="134"/>
      <c r="C151" s="152" t="s">
        <v>213</v>
      </c>
      <c r="D151" s="152" t="s">
        <v>137</v>
      </c>
      <c r="E151" s="153" t="s">
        <v>214</v>
      </c>
      <c r="F151" s="154" t="s">
        <v>215</v>
      </c>
      <c r="G151" s="155" t="s">
        <v>149</v>
      </c>
      <c r="H151" s="156">
        <v>1</v>
      </c>
      <c r="I151" s="157"/>
      <c r="J151" s="158">
        <f t="shared" si="10"/>
        <v>0</v>
      </c>
      <c r="K151" s="159"/>
      <c r="L151" s="30"/>
      <c r="M151" s="160" t="s">
        <v>1</v>
      </c>
      <c r="N151" s="161" t="s">
        <v>42</v>
      </c>
      <c r="O151" s="55"/>
      <c r="P151" s="146">
        <f t="shared" si="11"/>
        <v>0</v>
      </c>
      <c r="Q151" s="146">
        <v>0</v>
      </c>
      <c r="R151" s="146">
        <f t="shared" si="12"/>
        <v>0</v>
      </c>
      <c r="S151" s="146">
        <v>0</v>
      </c>
      <c r="T151" s="147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8" t="s">
        <v>179</v>
      </c>
      <c r="AT151" s="148" t="s">
        <v>137</v>
      </c>
      <c r="AU151" s="148" t="s">
        <v>83</v>
      </c>
      <c r="AY151" s="14" t="s">
        <v>115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14" t="s">
        <v>21</v>
      </c>
      <c r="BK151" s="149">
        <f t="shared" si="19"/>
        <v>0</v>
      </c>
      <c r="BL151" s="14" t="s">
        <v>179</v>
      </c>
      <c r="BM151" s="148" t="s">
        <v>216</v>
      </c>
    </row>
    <row r="152" spans="1:65" s="2" customFormat="1" ht="24.2" customHeight="1">
      <c r="A152" s="29"/>
      <c r="B152" s="134"/>
      <c r="C152" s="152" t="s">
        <v>217</v>
      </c>
      <c r="D152" s="152" t="s">
        <v>137</v>
      </c>
      <c r="E152" s="153" t="s">
        <v>218</v>
      </c>
      <c r="F152" s="154" t="s">
        <v>219</v>
      </c>
      <c r="G152" s="155" t="s">
        <v>149</v>
      </c>
      <c r="H152" s="156">
        <v>3</v>
      </c>
      <c r="I152" s="157"/>
      <c r="J152" s="158">
        <f t="shared" si="10"/>
        <v>0</v>
      </c>
      <c r="K152" s="159"/>
      <c r="L152" s="30"/>
      <c r="M152" s="160" t="s">
        <v>1</v>
      </c>
      <c r="N152" s="161" t="s">
        <v>42</v>
      </c>
      <c r="O152" s="55"/>
      <c r="P152" s="146">
        <f t="shared" si="11"/>
        <v>0</v>
      </c>
      <c r="Q152" s="146">
        <v>0</v>
      </c>
      <c r="R152" s="146">
        <f t="shared" si="12"/>
        <v>0</v>
      </c>
      <c r="S152" s="146">
        <v>0</v>
      </c>
      <c r="T152" s="147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8" t="s">
        <v>179</v>
      </c>
      <c r="AT152" s="148" t="s">
        <v>137</v>
      </c>
      <c r="AU152" s="148" t="s">
        <v>83</v>
      </c>
      <c r="AY152" s="14" t="s">
        <v>115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14" t="s">
        <v>21</v>
      </c>
      <c r="BK152" s="149">
        <f t="shared" si="19"/>
        <v>0</v>
      </c>
      <c r="BL152" s="14" t="s">
        <v>179</v>
      </c>
      <c r="BM152" s="148" t="s">
        <v>220</v>
      </c>
    </row>
    <row r="153" spans="1:65" s="2" customFormat="1" ht="33" customHeight="1">
      <c r="A153" s="29"/>
      <c r="B153" s="134"/>
      <c r="C153" s="152" t="s">
        <v>221</v>
      </c>
      <c r="D153" s="152" t="s">
        <v>137</v>
      </c>
      <c r="E153" s="153" t="s">
        <v>222</v>
      </c>
      <c r="F153" s="154" t="s">
        <v>223</v>
      </c>
      <c r="G153" s="155" t="s">
        <v>149</v>
      </c>
      <c r="H153" s="156">
        <v>1</v>
      </c>
      <c r="I153" s="157"/>
      <c r="J153" s="158">
        <f t="shared" si="10"/>
        <v>0</v>
      </c>
      <c r="K153" s="159"/>
      <c r="L153" s="30"/>
      <c r="M153" s="160" t="s">
        <v>1</v>
      </c>
      <c r="N153" s="161" t="s">
        <v>42</v>
      </c>
      <c r="O153" s="55"/>
      <c r="P153" s="146">
        <f t="shared" si="11"/>
        <v>0</v>
      </c>
      <c r="Q153" s="146">
        <v>0</v>
      </c>
      <c r="R153" s="146">
        <f t="shared" si="12"/>
        <v>0</v>
      </c>
      <c r="S153" s="146">
        <v>0</v>
      </c>
      <c r="T153" s="147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8" t="s">
        <v>179</v>
      </c>
      <c r="AT153" s="148" t="s">
        <v>137</v>
      </c>
      <c r="AU153" s="148" t="s">
        <v>83</v>
      </c>
      <c r="AY153" s="14" t="s">
        <v>115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14" t="s">
        <v>21</v>
      </c>
      <c r="BK153" s="149">
        <f t="shared" si="19"/>
        <v>0</v>
      </c>
      <c r="BL153" s="14" t="s">
        <v>179</v>
      </c>
      <c r="BM153" s="148" t="s">
        <v>224</v>
      </c>
    </row>
    <row r="154" spans="2:63" s="12" customFormat="1" ht="22.9" customHeight="1">
      <c r="B154" s="123"/>
      <c r="D154" s="124" t="s">
        <v>76</v>
      </c>
      <c r="E154" s="150" t="s">
        <v>225</v>
      </c>
      <c r="F154" s="150" t="s">
        <v>226</v>
      </c>
      <c r="I154" s="126"/>
      <c r="J154" s="151">
        <f>BK154</f>
        <v>0</v>
      </c>
      <c r="L154" s="123"/>
      <c r="M154" s="128"/>
      <c r="N154" s="129"/>
      <c r="O154" s="129"/>
      <c r="P154" s="130">
        <f>SUM(P155:P159)</f>
        <v>0</v>
      </c>
      <c r="Q154" s="129"/>
      <c r="R154" s="130">
        <f>SUM(R155:R159)</f>
        <v>0</v>
      </c>
      <c r="S154" s="129"/>
      <c r="T154" s="131">
        <f>SUM(T155:T159)</f>
        <v>0</v>
      </c>
      <c r="AR154" s="124" t="s">
        <v>125</v>
      </c>
      <c r="AT154" s="132" t="s">
        <v>76</v>
      </c>
      <c r="AU154" s="132" t="s">
        <v>21</v>
      </c>
      <c r="AY154" s="124" t="s">
        <v>115</v>
      </c>
      <c r="BK154" s="133">
        <f>SUM(BK155:BK159)</f>
        <v>0</v>
      </c>
    </row>
    <row r="155" spans="1:65" s="2" customFormat="1" ht="16.5" customHeight="1">
      <c r="A155" s="29"/>
      <c r="B155" s="134"/>
      <c r="C155" s="152" t="s">
        <v>179</v>
      </c>
      <c r="D155" s="152" t="s">
        <v>137</v>
      </c>
      <c r="E155" s="153" t="s">
        <v>227</v>
      </c>
      <c r="F155" s="154" t="s">
        <v>228</v>
      </c>
      <c r="G155" s="155" t="s">
        <v>140</v>
      </c>
      <c r="H155" s="156">
        <v>2</v>
      </c>
      <c r="I155" s="157"/>
      <c r="J155" s="158">
        <f>ROUND(I155*H155,2)</f>
        <v>0</v>
      </c>
      <c r="K155" s="159"/>
      <c r="L155" s="30"/>
      <c r="M155" s="160" t="s">
        <v>1</v>
      </c>
      <c r="N155" s="161" t="s">
        <v>42</v>
      </c>
      <c r="O155" s="55"/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8" t="s">
        <v>179</v>
      </c>
      <c r="AT155" s="148" t="s">
        <v>137</v>
      </c>
      <c r="AU155" s="148" t="s">
        <v>83</v>
      </c>
      <c r="AY155" s="14" t="s">
        <v>115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4" t="s">
        <v>21</v>
      </c>
      <c r="BK155" s="149">
        <f>ROUND(I155*H155,2)</f>
        <v>0</v>
      </c>
      <c r="BL155" s="14" t="s">
        <v>179</v>
      </c>
      <c r="BM155" s="148" t="s">
        <v>229</v>
      </c>
    </row>
    <row r="156" spans="1:65" s="2" customFormat="1" ht="24.2" customHeight="1">
      <c r="A156" s="29"/>
      <c r="B156" s="134"/>
      <c r="C156" s="152" t="s">
        <v>230</v>
      </c>
      <c r="D156" s="152" t="s">
        <v>137</v>
      </c>
      <c r="E156" s="153" t="s">
        <v>231</v>
      </c>
      <c r="F156" s="154" t="s">
        <v>232</v>
      </c>
      <c r="G156" s="155" t="s">
        <v>233</v>
      </c>
      <c r="H156" s="156">
        <v>20</v>
      </c>
      <c r="I156" s="157"/>
      <c r="J156" s="158">
        <f>ROUND(I156*H156,2)</f>
        <v>0</v>
      </c>
      <c r="K156" s="159"/>
      <c r="L156" s="30"/>
      <c r="M156" s="160" t="s">
        <v>1</v>
      </c>
      <c r="N156" s="161" t="s">
        <v>42</v>
      </c>
      <c r="O156" s="55"/>
      <c r="P156" s="146">
        <f>O156*H156</f>
        <v>0</v>
      </c>
      <c r="Q156" s="146">
        <v>0</v>
      </c>
      <c r="R156" s="146">
        <f>Q156*H156</f>
        <v>0</v>
      </c>
      <c r="S156" s="146">
        <v>0</v>
      </c>
      <c r="T156" s="147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8" t="s">
        <v>179</v>
      </c>
      <c r="AT156" s="148" t="s">
        <v>137</v>
      </c>
      <c r="AU156" s="148" t="s">
        <v>83</v>
      </c>
      <c r="AY156" s="14" t="s">
        <v>115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4" t="s">
        <v>21</v>
      </c>
      <c r="BK156" s="149">
        <f>ROUND(I156*H156,2)</f>
        <v>0</v>
      </c>
      <c r="BL156" s="14" t="s">
        <v>179</v>
      </c>
      <c r="BM156" s="148" t="s">
        <v>234</v>
      </c>
    </row>
    <row r="157" spans="1:65" s="2" customFormat="1" ht="24.2" customHeight="1">
      <c r="A157" s="29"/>
      <c r="B157" s="134"/>
      <c r="C157" s="152" t="s">
        <v>235</v>
      </c>
      <c r="D157" s="152" t="s">
        <v>137</v>
      </c>
      <c r="E157" s="153" t="s">
        <v>236</v>
      </c>
      <c r="F157" s="154" t="s">
        <v>237</v>
      </c>
      <c r="G157" s="155" t="s">
        <v>149</v>
      </c>
      <c r="H157" s="156">
        <v>2</v>
      </c>
      <c r="I157" s="157"/>
      <c r="J157" s="158">
        <f>ROUND(I157*H157,2)</f>
        <v>0</v>
      </c>
      <c r="K157" s="159"/>
      <c r="L157" s="30"/>
      <c r="M157" s="160" t="s">
        <v>1</v>
      </c>
      <c r="N157" s="161" t="s">
        <v>42</v>
      </c>
      <c r="O157" s="55"/>
      <c r="P157" s="146">
        <f>O157*H157</f>
        <v>0</v>
      </c>
      <c r="Q157" s="146">
        <v>0</v>
      </c>
      <c r="R157" s="146">
        <f>Q157*H157</f>
        <v>0</v>
      </c>
      <c r="S157" s="146">
        <v>0</v>
      </c>
      <c r="T157" s="147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8" t="s">
        <v>179</v>
      </c>
      <c r="AT157" s="148" t="s">
        <v>137</v>
      </c>
      <c r="AU157" s="148" t="s">
        <v>83</v>
      </c>
      <c r="AY157" s="14" t="s">
        <v>115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4" t="s">
        <v>21</v>
      </c>
      <c r="BK157" s="149">
        <f>ROUND(I157*H157,2)</f>
        <v>0</v>
      </c>
      <c r="BL157" s="14" t="s">
        <v>179</v>
      </c>
      <c r="BM157" s="148" t="s">
        <v>238</v>
      </c>
    </row>
    <row r="158" spans="1:65" s="2" customFormat="1" ht="24.2" customHeight="1">
      <c r="A158" s="29"/>
      <c r="B158" s="134"/>
      <c r="C158" s="152" t="s">
        <v>239</v>
      </c>
      <c r="D158" s="152" t="s">
        <v>137</v>
      </c>
      <c r="E158" s="153" t="s">
        <v>240</v>
      </c>
      <c r="F158" s="154" t="s">
        <v>241</v>
      </c>
      <c r="G158" s="155" t="s">
        <v>233</v>
      </c>
      <c r="H158" s="156">
        <v>4</v>
      </c>
      <c r="I158" s="157"/>
      <c r="J158" s="158">
        <f>ROUND(I158*H158,2)</f>
        <v>0</v>
      </c>
      <c r="K158" s="159"/>
      <c r="L158" s="30"/>
      <c r="M158" s="160" t="s">
        <v>1</v>
      </c>
      <c r="N158" s="161" t="s">
        <v>42</v>
      </c>
      <c r="O158" s="55"/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8" t="s">
        <v>179</v>
      </c>
      <c r="AT158" s="148" t="s">
        <v>137</v>
      </c>
      <c r="AU158" s="148" t="s">
        <v>83</v>
      </c>
      <c r="AY158" s="14" t="s">
        <v>115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4" t="s">
        <v>21</v>
      </c>
      <c r="BK158" s="149">
        <f>ROUND(I158*H158,2)</f>
        <v>0</v>
      </c>
      <c r="BL158" s="14" t="s">
        <v>179</v>
      </c>
      <c r="BM158" s="148" t="s">
        <v>242</v>
      </c>
    </row>
    <row r="159" spans="1:65" s="2" customFormat="1" ht="16.5" customHeight="1">
      <c r="A159" s="29"/>
      <c r="B159" s="134"/>
      <c r="C159" s="152" t="s">
        <v>243</v>
      </c>
      <c r="D159" s="152" t="s">
        <v>137</v>
      </c>
      <c r="E159" s="153" t="s">
        <v>244</v>
      </c>
      <c r="F159" s="154" t="s">
        <v>245</v>
      </c>
      <c r="G159" s="155" t="s">
        <v>246</v>
      </c>
      <c r="H159" s="156">
        <v>1</v>
      </c>
      <c r="I159" s="157"/>
      <c r="J159" s="158">
        <f>ROUND(I159*H159,2)</f>
        <v>0</v>
      </c>
      <c r="K159" s="159"/>
      <c r="L159" s="30"/>
      <c r="M159" s="160" t="s">
        <v>1</v>
      </c>
      <c r="N159" s="161" t="s">
        <v>42</v>
      </c>
      <c r="O159" s="55"/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8" t="s">
        <v>179</v>
      </c>
      <c r="AT159" s="148" t="s">
        <v>137</v>
      </c>
      <c r="AU159" s="148" t="s">
        <v>83</v>
      </c>
      <c r="AY159" s="14" t="s">
        <v>115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4" t="s">
        <v>21</v>
      </c>
      <c r="BK159" s="149">
        <f>ROUND(I159*H159,2)</f>
        <v>0</v>
      </c>
      <c r="BL159" s="14" t="s">
        <v>179</v>
      </c>
      <c r="BM159" s="148" t="s">
        <v>247</v>
      </c>
    </row>
    <row r="160" spans="2:63" s="12" customFormat="1" ht="25.9" customHeight="1">
      <c r="B160" s="123"/>
      <c r="D160" s="124" t="s">
        <v>76</v>
      </c>
      <c r="E160" s="125" t="s">
        <v>248</v>
      </c>
      <c r="F160" s="125" t="s">
        <v>249</v>
      </c>
      <c r="I160" s="126"/>
      <c r="J160" s="127">
        <f>BK160</f>
        <v>0</v>
      </c>
      <c r="L160" s="123"/>
      <c r="M160" s="128"/>
      <c r="N160" s="129"/>
      <c r="O160" s="129"/>
      <c r="P160" s="130">
        <f>SUM(P161:P165)</f>
        <v>0</v>
      </c>
      <c r="Q160" s="129"/>
      <c r="R160" s="130">
        <f>SUM(R161:R165)</f>
        <v>1.4304000000000001</v>
      </c>
      <c r="S160" s="129"/>
      <c r="T160" s="131">
        <f>SUM(T161:T165)</f>
        <v>0</v>
      </c>
      <c r="AR160" s="124" t="s">
        <v>120</v>
      </c>
      <c r="AT160" s="132" t="s">
        <v>76</v>
      </c>
      <c r="AU160" s="132" t="s">
        <v>77</v>
      </c>
      <c r="AY160" s="124" t="s">
        <v>115</v>
      </c>
      <c r="BK160" s="133">
        <f>SUM(BK161:BK165)</f>
        <v>0</v>
      </c>
    </row>
    <row r="161" spans="1:65" s="2" customFormat="1" ht="16.5" customHeight="1">
      <c r="A161" s="29"/>
      <c r="B161" s="134"/>
      <c r="C161" s="152" t="s">
        <v>250</v>
      </c>
      <c r="D161" s="152" t="s">
        <v>137</v>
      </c>
      <c r="E161" s="153" t="s">
        <v>251</v>
      </c>
      <c r="F161" s="154" t="s">
        <v>252</v>
      </c>
      <c r="G161" s="155" t="s">
        <v>253</v>
      </c>
      <c r="H161" s="156">
        <v>24</v>
      </c>
      <c r="I161" s="157"/>
      <c r="J161" s="158">
        <f>ROUND(I161*H161,2)</f>
        <v>0</v>
      </c>
      <c r="K161" s="159"/>
      <c r="L161" s="30"/>
      <c r="M161" s="160" t="s">
        <v>1</v>
      </c>
      <c r="N161" s="161" t="s">
        <v>42</v>
      </c>
      <c r="O161" s="55"/>
      <c r="P161" s="146">
        <f>O161*H161</f>
        <v>0</v>
      </c>
      <c r="Q161" s="146">
        <v>0</v>
      </c>
      <c r="R161" s="146">
        <f>Q161*H161</f>
        <v>0</v>
      </c>
      <c r="S161" s="146">
        <v>0</v>
      </c>
      <c r="T161" s="147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8" t="s">
        <v>254</v>
      </c>
      <c r="AT161" s="148" t="s">
        <v>137</v>
      </c>
      <c r="AU161" s="148" t="s">
        <v>21</v>
      </c>
      <c r="AY161" s="14" t="s">
        <v>115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4" t="s">
        <v>21</v>
      </c>
      <c r="BK161" s="149">
        <f>ROUND(I161*H161,2)</f>
        <v>0</v>
      </c>
      <c r="BL161" s="14" t="s">
        <v>254</v>
      </c>
      <c r="BM161" s="148" t="s">
        <v>255</v>
      </c>
    </row>
    <row r="162" spans="1:65" s="2" customFormat="1" ht="37.9" customHeight="1">
      <c r="A162" s="29"/>
      <c r="B162" s="134"/>
      <c r="C162" s="135" t="s">
        <v>256</v>
      </c>
      <c r="D162" s="135" t="s">
        <v>116</v>
      </c>
      <c r="E162" s="136" t="s">
        <v>257</v>
      </c>
      <c r="F162" s="137" t="s">
        <v>258</v>
      </c>
      <c r="G162" s="138" t="s">
        <v>259</v>
      </c>
      <c r="H162" s="139">
        <v>4</v>
      </c>
      <c r="I162" s="140"/>
      <c r="J162" s="141">
        <f>ROUND(I162*H162,2)</f>
        <v>0</v>
      </c>
      <c r="K162" s="142"/>
      <c r="L162" s="143"/>
      <c r="M162" s="144" t="s">
        <v>1</v>
      </c>
      <c r="N162" s="145" t="s">
        <v>42</v>
      </c>
      <c r="O162" s="55"/>
      <c r="P162" s="146">
        <f>O162*H162</f>
        <v>0</v>
      </c>
      <c r="Q162" s="146">
        <v>0.2576</v>
      </c>
      <c r="R162" s="146">
        <f>Q162*H162</f>
        <v>1.0304</v>
      </c>
      <c r="S162" s="146">
        <v>0</v>
      </c>
      <c r="T162" s="147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8" t="s">
        <v>254</v>
      </c>
      <c r="AT162" s="148" t="s">
        <v>116</v>
      </c>
      <c r="AU162" s="148" t="s">
        <v>21</v>
      </c>
      <c r="AY162" s="14" t="s">
        <v>115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4" t="s">
        <v>21</v>
      </c>
      <c r="BK162" s="149">
        <f>ROUND(I162*H162,2)</f>
        <v>0</v>
      </c>
      <c r="BL162" s="14" t="s">
        <v>254</v>
      </c>
      <c r="BM162" s="148" t="s">
        <v>260</v>
      </c>
    </row>
    <row r="163" spans="1:65" s="2" customFormat="1" ht="16.5" customHeight="1">
      <c r="A163" s="29"/>
      <c r="B163" s="134"/>
      <c r="C163" s="135" t="s">
        <v>261</v>
      </c>
      <c r="D163" s="135" t="s">
        <v>116</v>
      </c>
      <c r="E163" s="136" t="s">
        <v>262</v>
      </c>
      <c r="F163" s="137" t="s">
        <v>263</v>
      </c>
      <c r="G163" s="138" t="s">
        <v>140</v>
      </c>
      <c r="H163" s="139">
        <v>0.4</v>
      </c>
      <c r="I163" s="140"/>
      <c r="J163" s="141">
        <f>ROUND(I163*H163,2)</f>
        <v>0</v>
      </c>
      <c r="K163" s="142"/>
      <c r="L163" s="143"/>
      <c r="M163" s="144" t="s">
        <v>1</v>
      </c>
      <c r="N163" s="145" t="s">
        <v>42</v>
      </c>
      <c r="O163" s="55"/>
      <c r="P163" s="146">
        <f>O163*H163</f>
        <v>0</v>
      </c>
      <c r="Q163" s="146">
        <v>1</v>
      </c>
      <c r="R163" s="146">
        <f>Q163*H163</f>
        <v>0.4</v>
      </c>
      <c r="S163" s="146">
        <v>0</v>
      </c>
      <c r="T163" s="147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8" t="s">
        <v>254</v>
      </c>
      <c r="AT163" s="148" t="s">
        <v>116</v>
      </c>
      <c r="AU163" s="148" t="s">
        <v>21</v>
      </c>
      <c r="AY163" s="14" t="s">
        <v>115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4" t="s">
        <v>21</v>
      </c>
      <c r="BK163" s="149">
        <f>ROUND(I163*H163,2)</f>
        <v>0</v>
      </c>
      <c r="BL163" s="14" t="s">
        <v>254</v>
      </c>
      <c r="BM163" s="148" t="s">
        <v>264</v>
      </c>
    </row>
    <row r="164" spans="1:65" s="2" customFormat="1" ht="24.2" customHeight="1">
      <c r="A164" s="29"/>
      <c r="B164" s="134"/>
      <c r="C164" s="152" t="s">
        <v>265</v>
      </c>
      <c r="D164" s="152" t="s">
        <v>137</v>
      </c>
      <c r="E164" s="153" t="s">
        <v>266</v>
      </c>
      <c r="F164" s="154" t="s">
        <v>267</v>
      </c>
      <c r="G164" s="155" t="s">
        <v>253</v>
      </c>
      <c r="H164" s="156">
        <v>16</v>
      </c>
      <c r="I164" s="157"/>
      <c r="J164" s="158">
        <f>ROUND(I164*H164,2)</f>
        <v>0</v>
      </c>
      <c r="K164" s="159"/>
      <c r="L164" s="30"/>
      <c r="M164" s="160" t="s">
        <v>1</v>
      </c>
      <c r="N164" s="161" t="s">
        <v>42</v>
      </c>
      <c r="O164" s="55"/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8" t="s">
        <v>254</v>
      </c>
      <c r="AT164" s="148" t="s">
        <v>137</v>
      </c>
      <c r="AU164" s="148" t="s">
        <v>21</v>
      </c>
      <c r="AY164" s="14" t="s">
        <v>115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4" t="s">
        <v>21</v>
      </c>
      <c r="BK164" s="149">
        <f>ROUND(I164*H164,2)</f>
        <v>0</v>
      </c>
      <c r="BL164" s="14" t="s">
        <v>254</v>
      </c>
      <c r="BM164" s="148" t="s">
        <v>268</v>
      </c>
    </row>
    <row r="165" spans="1:65" s="2" customFormat="1" ht="24.2" customHeight="1">
      <c r="A165" s="29"/>
      <c r="B165" s="134"/>
      <c r="C165" s="152" t="s">
        <v>269</v>
      </c>
      <c r="D165" s="152" t="s">
        <v>137</v>
      </c>
      <c r="E165" s="153" t="s">
        <v>270</v>
      </c>
      <c r="F165" s="154" t="s">
        <v>271</v>
      </c>
      <c r="G165" s="155" t="s">
        <v>253</v>
      </c>
      <c r="H165" s="156">
        <v>45</v>
      </c>
      <c r="I165" s="157"/>
      <c r="J165" s="158">
        <f>ROUND(I165*H165,2)</f>
        <v>0</v>
      </c>
      <c r="K165" s="159"/>
      <c r="L165" s="30"/>
      <c r="M165" s="160" t="s">
        <v>1</v>
      </c>
      <c r="N165" s="161" t="s">
        <v>42</v>
      </c>
      <c r="O165" s="55"/>
      <c r="P165" s="146">
        <f>O165*H165</f>
        <v>0</v>
      </c>
      <c r="Q165" s="146">
        <v>0</v>
      </c>
      <c r="R165" s="146">
        <f>Q165*H165</f>
        <v>0</v>
      </c>
      <c r="S165" s="146">
        <v>0</v>
      </c>
      <c r="T165" s="147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8" t="s">
        <v>179</v>
      </c>
      <c r="AT165" s="148" t="s">
        <v>137</v>
      </c>
      <c r="AU165" s="148" t="s">
        <v>21</v>
      </c>
      <c r="AY165" s="14" t="s">
        <v>115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4" t="s">
        <v>21</v>
      </c>
      <c r="BK165" s="149">
        <f>ROUND(I165*H165,2)</f>
        <v>0</v>
      </c>
      <c r="BL165" s="14" t="s">
        <v>179</v>
      </c>
      <c r="BM165" s="148" t="s">
        <v>272</v>
      </c>
    </row>
    <row r="166" spans="2:63" s="12" customFormat="1" ht="25.9" customHeight="1">
      <c r="B166" s="123"/>
      <c r="D166" s="124" t="s">
        <v>76</v>
      </c>
      <c r="E166" s="125" t="s">
        <v>273</v>
      </c>
      <c r="F166" s="125" t="s">
        <v>274</v>
      </c>
      <c r="I166" s="126"/>
      <c r="J166" s="127">
        <f>BK166</f>
        <v>0</v>
      </c>
      <c r="L166" s="123"/>
      <c r="M166" s="128"/>
      <c r="N166" s="129"/>
      <c r="O166" s="129"/>
      <c r="P166" s="130">
        <f>P167</f>
        <v>0</v>
      </c>
      <c r="Q166" s="129"/>
      <c r="R166" s="130">
        <f>R167</f>
        <v>0</v>
      </c>
      <c r="S166" s="129"/>
      <c r="T166" s="131">
        <f>T167</f>
        <v>0</v>
      </c>
      <c r="AR166" s="124" t="s">
        <v>275</v>
      </c>
      <c r="AT166" s="132" t="s">
        <v>76</v>
      </c>
      <c r="AU166" s="132" t="s">
        <v>77</v>
      </c>
      <c r="AY166" s="124" t="s">
        <v>115</v>
      </c>
      <c r="BK166" s="133">
        <f>BK167</f>
        <v>0</v>
      </c>
    </row>
    <row r="167" spans="2:63" s="12" customFormat="1" ht="22.9" customHeight="1">
      <c r="B167" s="123"/>
      <c r="D167" s="124" t="s">
        <v>76</v>
      </c>
      <c r="E167" s="150" t="s">
        <v>77</v>
      </c>
      <c r="F167" s="150" t="s">
        <v>274</v>
      </c>
      <c r="I167" s="126"/>
      <c r="J167" s="151">
        <f>BK167</f>
        <v>0</v>
      </c>
      <c r="L167" s="123"/>
      <c r="M167" s="128"/>
      <c r="N167" s="129"/>
      <c r="O167" s="129"/>
      <c r="P167" s="130">
        <f>SUM(P168:P172)</f>
        <v>0</v>
      </c>
      <c r="Q167" s="129"/>
      <c r="R167" s="130">
        <f>SUM(R168:R172)</f>
        <v>0</v>
      </c>
      <c r="S167" s="129"/>
      <c r="T167" s="131">
        <f>SUM(T168:T172)</f>
        <v>0</v>
      </c>
      <c r="AR167" s="124" t="s">
        <v>275</v>
      </c>
      <c r="AT167" s="132" t="s">
        <v>76</v>
      </c>
      <c r="AU167" s="132" t="s">
        <v>21</v>
      </c>
      <c r="AY167" s="124" t="s">
        <v>115</v>
      </c>
      <c r="BK167" s="133">
        <f>SUM(BK168:BK172)</f>
        <v>0</v>
      </c>
    </row>
    <row r="168" spans="1:65" s="2" customFormat="1" ht="16.5" customHeight="1">
      <c r="A168" s="29"/>
      <c r="B168" s="134"/>
      <c r="C168" s="152" t="s">
        <v>276</v>
      </c>
      <c r="D168" s="152" t="s">
        <v>137</v>
      </c>
      <c r="E168" s="153" t="s">
        <v>277</v>
      </c>
      <c r="F168" s="154" t="s">
        <v>278</v>
      </c>
      <c r="G168" s="155" t="s">
        <v>279</v>
      </c>
      <c r="H168" s="156">
        <v>1</v>
      </c>
      <c r="I168" s="157"/>
      <c r="J168" s="158">
        <f>ROUND(I168*H168,2)</f>
        <v>0</v>
      </c>
      <c r="K168" s="159"/>
      <c r="L168" s="30"/>
      <c r="M168" s="160" t="s">
        <v>1</v>
      </c>
      <c r="N168" s="161" t="s">
        <v>42</v>
      </c>
      <c r="O168" s="55"/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8" t="s">
        <v>280</v>
      </c>
      <c r="AT168" s="148" t="s">
        <v>137</v>
      </c>
      <c r="AU168" s="148" t="s">
        <v>83</v>
      </c>
      <c r="AY168" s="14" t="s">
        <v>115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4" t="s">
        <v>21</v>
      </c>
      <c r="BK168" s="149">
        <f>ROUND(I168*H168,2)</f>
        <v>0</v>
      </c>
      <c r="BL168" s="14" t="s">
        <v>280</v>
      </c>
      <c r="BM168" s="148" t="s">
        <v>281</v>
      </c>
    </row>
    <row r="169" spans="1:65" s="2" customFormat="1" ht="16.5" customHeight="1">
      <c r="A169" s="29"/>
      <c r="B169" s="134"/>
      <c r="C169" s="152" t="s">
        <v>282</v>
      </c>
      <c r="D169" s="152" t="s">
        <v>137</v>
      </c>
      <c r="E169" s="153" t="s">
        <v>283</v>
      </c>
      <c r="F169" s="154" t="s">
        <v>284</v>
      </c>
      <c r="G169" s="155" t="s">
        <v>279</v>
      </c>
      <c r="H169" s="156">
        <v>1</v>
      </c>
      <c r="I169" s="157"/>
      <c r="J169" s="158">
        <f>ROUND(I169*H169,2)</f>
        <v>0</v>
      </c>
      <c r="K169" s="159"/>
      <c r="L169" s="30"/>
      <c r="M169" s="160" t="s">
        <v>1</v>
      </c>
      <c r="N169" s="161" t="s">
        <v>42</v>
      </c>
      <c r="O169" s="55"/>
      <c r="P169" s="146">
        <f>O169*H169</f>
        <v>0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8" t="s">
        <v>285</v>
      </c>
      <c r="AT169" s="148" t="s">
        <v>137</v>
      </c>
      <c r="AU169" s="148" t="s">
        <v>83</v>
      </c>
      <c r="AY169" s="14" t="s">
        <v>115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4" t="s">
        <v>21</v>
      </c>
      <c r="BK169" s="149">
        <f>ROUND(I169*H169,2)</f>
        <v>0</v>
      </c>
      <c r="BL169" s="14" t="s">
        <v>285</v>
      </c>
      <c r="BM169" s="148" t="s">
        <v>286</v>
      </c>
    </row>
    <row r="170" spans="1:65" s="2" customFormat="1" ht="16.5" customHeight="1">
      <c r="A170" s="29"/>
      <c r="B170" s="134"/>
      <c r="C170" s="152" t="s">
        <v>287</v>
      </c>
      <c r="D170" s="152" t="s">
        <v>137</v>
      </c>
      <c r="E170" s="153" t="s">
        <v>288</v>
      </c>
      <c r="F170" s="154" t="s">
        <v>289</v>
      </c>
      <c r="G170" s="155" t="s">
        <v>279</v>
      </c>
      <c r="H170" s="156">
        <v>1</v>
      </c>
      <c r="I170" s="157"/>
      <c r="J170" s="158">
        <f>ROUND(I170*H170,2)</f>
        <v>0</v>
      </c>
      <c r="K170" s="159"/>
      <c r="L170" s="30"/>
      <c r="M170" s="160" t="s">
        <v>1</v>
      </c>
      <c r="N170" s="161" t="s">
        <v>42</v>
      </c>
      <c r="O170" s="55"/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8" t="s">
        <v>285</v>
      </c>
      <c r="AT170" s="148" t="s">
        <v>137</v>
      </c>
      <c r="AU170" s="148" t="s">
        <v>83</v>
      </c>
      <c r="AY170" s="14" t="s">
        <v>115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4" t="s">
        <v>21</v>
      </c>
      <c r="BK170" s="149">
        <f>ROUND(I170*H170,2)</f>
        <v>0</v>
      </c>
      <c r="BL170" s="14" t="s">
        <v>285</v>
      </c>
      <c r="BM170" s="148" t="s">
        <v>290</v>
      </c>
    </row>
    <row r="171" spans="1:65" s="2" customFormat="1" ht="16.5" customHeight="1">
      <c r="A171" s="29"/>
      <c r="B171" s="134"/>
      <c r="C171" s="152" t="s">
        <v>291</v>
      </c>
      <c r="D171" s="152" t="s">
        <v>137</v>
      </c>
      <c r="E171" s="153" t="s">
        <v>292</v>
      </c>
      <c r="F171" s="154" t="s">
        <v>293</v>
      </c>
      <c r="G171" s="155" t="s">
        <v>279</v>
      </c>
      <c r="H171" s="156">
        <v>1</v>
      </c>
      <c r="I171" s="157"/>
      <c r="J171" s="158">
        <f>ROUND(I171*H171,2)</f>
        <v>0</v>
      </c>
      <c r="K171" s="159"/>
      <c r="L171" s="30"/>
      <c r="M171" s="160" t="s">
        <v>1</v>
      </c>
      <c r="N171" s="161" t="s">
        <v>42</v>
      </c>
      <c r="O171" s="55"/>
      <c r="P171" s="146">
        <f>O171*H171</f>
        <v>0</v>
      </c>
      <c r="Q171" s="146">
        <v>0</v>
      </c>
      <c r="R171" s="146">
        <f>Q171*H171</f>
        <v>0</v>
      </c>
      <c r="S171" s="146">
        <v>0</v>
      </c>
      <c r="T171" s="147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8" t="s">
        <v>294</v>
      </c>
      <c r="AT171" s="148" t="s">
        <v>137</v>
      </c>
      <c r="AU171" s="148" t="s">
        <v>83</v>
      </c>
      <c r="AY171" s="14" t="s">
        <v>115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4" t="s">
        <v>21</v>
      </c>
      <c r="BK171" s="149">
        <f>ROUND(I171*H171,2)</f>
        <v>0</v>
      </c>
      <c r="BL171" s="14" t="s">
        <v>294</v>
      </c>
      <c r="BM171" s="148" t="s">
        <v>295</v>
      </c>
    </row>
    <row r="172" spans="1:65" s="2" customFormat="1" ht="16.5" customHeight="1">
      <c r="A172" s="29"/>
      <c r="B172" s="134"/>
      <c r="C172" s="152" t="s">
        <v>296</v>
      </c>
      <c r="D172" s="152" t="s">
        <v>137</v>
      </c>
      <c r="E172" s="153" t="s">
        <v>297</v>
      </c>
      <c r="F172" s="154" t="s">
        <v>298</v>
      </c>
      <c r="G172" s="155" t="s">
        <v>279</v>
      </c>
      <c r="H172" s="156">
        <v>1</v>
      </c>
      <c r="I172" s="157"/>
      <c r="J172" s="158">
        <f>ROUND(I172*H172,2)</f>
        <v>0</v>
      </c>
      <c r="K172" s="159"/>
      <c r="L172" s="30"/>
      <c r="M172" s="162" t="s">
        <v>1</v>
      </c>
      <c r="N172" s="163" t="s">
        <v>42</v>
      </c>
      <c r="O172" s="164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8" t="s">
        <v>299</v>
      </c>
      <c r="AT172" s="148" t="s">
        <v>137</v>
      </c>
      <c r="AU172" s="148" t="s">
        <v>83</v>
      </c>
      <c r="AY172" s="14" t="s">
        <v>115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4" t="s">
        <v>21</v>
      </c>
      <c r="BK172" s="149">
        <f>ROUND(I172*H172,2)</f>
        <v>0</v>
      </c>
      <c r="BL172" s="14" t="s">
        <v>299</v>
      </c>
      <c r="BM172" s="148" t="s">
        <v>300</v>
      </c>
    </row>
    <row r="173" spans="1:31" s="2" customFormat="1" ht="6.95" customHeight="1">
      <c r="A173" s="29"/>
      <c r="B173" s="44"/>
      <c r="C173" s="45"/>
      <c r="D173" s="45"/>
      <c r="E173" s="45"/>
      <c r="F173" s="45"/>
      <c r="G173" s="45"/>
      <c r="H173" s="45"/>
      <c r="I173" s="45"/>
      <c r="J173" s="45"/>
      <c r="K173" s="45"/>
      <c r="L173" s="30"/>
      <c r="M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</sheetData>
  <autoFilter ref="C122:K172"/>
  <mergeCells count="6">
    <mergeCell ref="E115:H115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tabSelected="1" view="pageBreakPreview" zoomScaleSheetLayoutView="100" workbookViewId="0" topLeftCell="A151">
      <selection activeCell="C88" sqref="C88"/>
    </sheetView>
  </sheetViews>
  <sheetFormatPr defaultColWidth="9.140625" defaultRowHeight="12"/>
  <cols>
    <col min="1" max="1" width="11.00390625" style="167" customWidth="1"/>
    <col min="2" max="2" width="5.8515625" style="167" customWidth="1"/>
    <col min="3" max="3" width="89.421875" style="167" customWidth="1"/>
    <col min="4" max="4" width="8.00390625" style="167" customWidth="1"/>
    <col min="5" max="5" width="14.7109375" style="167" customWidth="1"/>
    <col min="6" max="6" width="17.00390625" style="167" customWidth="1"/>
    <col min="7" max="7" width="3.7109375" style="167" customWidth="1"/>
    <col min="8" max="8" width="18.28125" style="167" customWidth="1"/>
    <col min="9" max="9" width="14.140625" style="167" bestFit="1" customWidth="1"/>
    <col min="10" max="10" width="12.28125" style="167" bestFit="1" customWidth="1"/>
    <col min="11" max="256" width="9.28125" style="167" customWidth="1"/>
    <col min="257" max="257" width="11.00390625" style="167" customWidth="1"/>
    <col min="258" max="258" width="5.8515625" style="167" customWidth="1"/>
    <col min="259" max="259" width="89.421875" style="167" customWidth="1"/>
    <col min="260" max="260" width="8.00390625" style="167" customWidth="1"/>
    <col min="261" max="261" width="14.7109375" style="167" customWidth="1"/>
    <col min="262" max="262" width="17.00390625" style="167" customWidth="1"/>
    <col min="263" max="263" width="3.7109375" style="167" customWidth="1"/>
    <col min="264" max="264" width="18.28125" style="167" customWidth="1"/>
    <col min="265" max="265" width="14.140625" style="167" bestFit="1" customWidth="1"/>
    <col min="266" max="266" width="12.28125" style="167" bestFit="1" customWidth="1"/>
    <col min="267" max="512" width="9.28125" style="167" customWidth="1"/>
    <col min="513" max="513" width="11.00390625" style="167" customWidth="1"/>
    <col min="514" max="514" width="5.8515625" style="167" customWidth="1"/>
    <col min="515" max="515" width="89.421875" style="167" customWidth="1"/>
    <col min="516" max="516" width="8.00390625" style="167" customWidth="1"/>
    <col min="517" max="517" width="14.7109375" style="167" customWidth="1"/>
    <col min="518" max="518" width="17.00390625" style="167" customWidth="1"/>
    <col min="519" max="519" width="3.7109375" style="167" customWidth="1"/>
    <col min="520" max="520" width="18.28125" style="167" customWidth="1"/>
    <col min="521" max="521" width="14.140625" style="167" bestFit="1" customWidth="1"/>
    <col min="522" max="522" width="12.28125" style="167" bestFit="1" customWidth="1"/>
    <col min="523" max="768" width="9.28125" style="167" customWidth="1"/>
    <col min="769" max="769" width="11.00390625" style="167" customWidth="1"/>
    <col min="770" max="770" width="5.8515625" style="167" customWidth="1"/>
    <col min="771" max="771" width="89.421875" style="167" customWidth="1"/>
    <col min="772" max="772" width="8.00390625" style="167" customWidth="1"/>
    <col min="773" max="773" width="14.7109375" style="167" customWidth="1"/>
    <col min="774" max="774" width="17.00390625" style="167" customWidth="1"/>
    <col min="775" max="775" width="3.7109375" style="167" customWidth="1"/>
    <col min="776" max="776" width="18.28125" style="167" customWidth="1"/>
    <col min="777" max="777" width="14.140625" style="167" bestFit="1" customWidth="1"/>
    <col min="778" max="778" width="12.28125" style="167" bestFit="1" customWidth="1"/>
    <col min="779" max="1024" width="9.28125" style="167" customWidth="1"/>
    <col min="1025" max="1025" width="11.00390625" style="167" customWidth="1"/>
    <col min="1026" max="1026" width="5.8515625" style="167" customWidth="1"/>
    <col min="1027" max="1027" width="89.421875" style="167" customWidth="1"/>
    <col min="1028" max="1028" width="8.00390625" style="167" customWidth="1"/>
    <col min="1029" max="1029" width="14.7109375" style="167" customWidth="1"/>
    <col min="1030" max="1030" width="17.00390625" style="167" customWidth="1"/>
    <col min="1031" max="1031" width="3.7109375" style="167" customWidth="1"/>
    <col min="1032" max="1032" width="18.28125" style="167" customWidth="1"/>
    <col min="1033" max="1033" width="14.140625" style="167" bestFit="1" customWidth="1"/>
    <col min="1034" max="1034" width="12.28125" style="167" bestFit="1" customWidth="1"/>
    <col min="1035" max="1280" width="9.28125" style="167" customWidth="1"/>
    <col min="1281" max="1281" width="11.00390625" style="167" customWidth="1"/>
    <col min="1282" max="1282" width="5.8515625" style="167" customWidth="1"/>
    <col min="1283" max="1283" width="89.421875" style="167" customWidth="1"/>
    <col min="1284" max="1284" width="8.00390625" style="167" customWidth="1"/>
    <col min="1285" max="1285" width="14.7109375" style="167" customWidth="1"/>
    <col min="1286" max="1286" width="17.00390625" style="167" customWidth="1"/>
    <col min="1287" max="1287" width="3.7109375" style="167" customWidth="1"/>
    <col min="1288" max="1288" width="18.28125" style="167" customWidth="1"/>
    <col min="1289" max="1289" width="14.140625" style="167" bestFit="1" customWidth="1"/>
    <col min="1290" max="1290" width="12.28125" style="167" bestFit="1" customWidth="1"/>
    <col min="1291" max="1536" width="9.28125" style="167" customWidth="1"/>
    <col min="1537" max="1537" width="11.00390625" style="167" customWidth="1"/>
    <col min="1538" max="1538" width="5.8515625" style="167" customWidth="1"/>
    <col min="1539" max="1539" width="89.421875" style="167" customWidth="1"/>
    <col min="1540" max="1540" width="8.00390625" style="167" customWidth="1"/>
    <col min="1541" max="1541" width="14.7109375" style="167" customWidth="1"/>
    <col min="1542" max="1542" width="17.00390625" style="167" customWidth="1"/>
    <col min="1543" max="1543" width="3.7109375" style="167" customWidth="1"/>
    <col min="1544" max="1544" width="18.28125" style="167" customWidth="1"/>
    <col min="1545" max="1545" width="14.140625" style="167" bestFit="1" customWidth="1"/>
    <col min="1546" max="1546" width="12.28125" style="167" bestFit="1" customWidth="1"/>
    <col min="1547" max="1792" width="9.28125" style="167" customWidth="1"/>
    <col min="1793" max="1793" width="11.00390625" style="167" customWidth="1"/>
    <col min="1794" max="1794" width="5.8515625" style="167" customWidth="1"/>
    <col min="1795" max="1795" width="89.421875" style="167" customWidth="1"/>
    <col min="1796" max="1796" width="8.00390625" style="167" customWidth="1"/>
    <col min="1797" max="1797" width="14.7109375" style="167" customWidth="1"/>
    <col min="1798" max="1798" width="17.00390625" style="167" customWidth="1"/>
    <col min="1799" max="1799" width="3.7109375" style="167" customWidth="1"/>
    <col min="1800" max="1800" width="18.28125" style="167" customWidth="1"/>
    <col min="1801" max="1801" width="14.140625" style="167" bestFit="1" customWidth="1"/>
    <col min="1802" max="1802" width="12.28125" style="167" bestFit="1" customWidth="1"/>
    <col min="1803" max="2048" width="9.28125" style="167" customWidth="1"/>
    <col min="2049" max="2049" width="11.00390625" style="167" customWidth="1"/>
    <col min="2050" max="2050" width="5.8515625" style="167" customWidth="1"/>
    <col min="2051" max="2051" width="89.421875" style="167" customWidth="1"/>
    <col min="2052" max="2052" width="8.00390625" style="167" customWidth="1"/>
    <col min="2053" max="2053" width="14.7109375" style="167" customWidth="1"/>
    <col min="2054" max="2054" width="17.00390625" style="167" customWidth="1"/>
    <col min="2055" max="2055" width="3.7109375" style="167" customWidth="1"/>
    <col min="2056" max="2056" width="18.28125" style="167" customWidth="1"/>
    <col min="2057" max="2057" width="14.140625" style="167" bestFit="1" customWidth="1"/>
    <col min="2058" max="2058" width="12.28125" style="167" bestFit="1" customWidth="1"/>
    <col min="2059" max="2304" width="9.28125" style="167" customWidth="1"/>
    <col min="2305" max="2305" width="11.00390625" style="167" customWidth="1"/>
    <col min="2306" max="2306" width="5.8515625" style="167" customWidth="1"/>
    <col min="2307" max="2307" width="89.421875" style="167" customWidth="1"/>
    <col min="2308" max="2308" width="8.00390625" style="167" customWidth="1"/>
    <col min="2309" max="2309" width="14.7109375" style="167" customWidth="1"/>
    <col min="2310" max="2310" width="17.00390625" style="167" customWidth="1"/>
    <col min="2311" max="2311" width="3.7109375" style="167" customWidth="1"/>
    <col min="2312" max="2312" width="18.28125" style="167" customWidth="1"/>
    <col min="2313" max="2313" width="14.140625" style="167" bestFit="1" customWidth="1"/>
    <col min="2314" max="2314" width="12.28125" style="167" bestFit="1" customWidth="1"/>
    <col min="2315" max="2560" width="9.28125" style="167" customWidth="1"/>
    <col min="2561" max="2561" width="11.00390625" style="167" customWidth="1"/>
    <col min="2562" max="2562" width="5.8515625" style="167" customWidth="1"/>
    <col min="2563" max="2563" width="89.421875" style="167" customWidth="1"/>
    <col min="2564" max="2564" width="8.00390625" style="167" customWidth="1"/>
    <col min="2565" max="2565" width="14.7109375" style="167" customWidth="1"/>
    <col min="2566" max="2566" width="17.00390625" style="167" customWidth="1"/>
    <col min="2567" max="2567" width="3.7109375" style="167" customWidth="1"/>
    <col min="2568" max="2568" width="18.28125" style="167" customWidth="1"/>
    <col min="2569" max="2569" width="14.140625" style="167" bestFit="1" customWidth="1"/>
    <col min="2570" max="2570" width="12.28125" style="167" bestFit="1" customWidth="1"/>
    <col min="2571" max="2816" width="9.28125" style="167" customWidth="1"/>
    <col min="2817" max="2817" width="11.00390625" style="167" customWidth="1"/>
    <col min="2818" max="2818" width="5.8515625" style="167" customWidth="1"/>
    <col min="2819" max="2819" width="89.421875" style="167" customWidth="1"/>
    <col min="2820" max="2820" width="8.00390625" style="167" customWidth="1"/>
    <col min="2821" max="2821" width="14.7109375" style="167" customWidth="1"/>
    <col min="2822" max="2822" width="17.00390625" style="167" customWidth="1"/>
    <col min="2823" max="2823" width="3.7109375" style="167" customWidth="1"/>
    <col min="2824" max="2824" width="18.28125" style="167" customWidth="1"/>
    <col min="2825" max="2825" width="14.140625" style="167" bestFit="1" customWidth="1"/>
    <col min="2826" max="2826" width="12.28125" style="167" bestFit="1" customWidth="1"/>
    <col min="2827" max="3072" width="9.28125" style="167" customWidth="1"/>
    <col min="3073" max="3073" width="11.00390625" style="167" customWidth="1"/>
    <col min="3074" max="3074" width="5.8515625" style="167" customWidth="1"/>
    <col min="3075" max="3075" width="89.421875" style="167" customWidth="1"/>
    <col min="3076" max="3076" width="8.00390625" style="167" customWidth="1"/>
    <col min="3077" max="3077" width="14.7109375" style="167" customWidth="1"/>
    <col min="3078" max="3078" width="17.00390625" style="167" customWidth="1"/>
    <col min="3079" max="3079" width="3.7109375" style="167" customWidth="1"/>
    <col min="3080" max="3080" width="18.28125" style="167" customWidth="1"/>
    <col min="3081" max="3081" width="14.140625" style="167" bestFit="1" customWidth="1"/>
    <col min="3082" max="3082" width="12.28125" style="167" bestFit="1" customWidth="1"/>
    <col min="3083" max="3328" width="9.28125" style="167" customWidth="1"/>
    <col min="3329" max="3329" width="11.00390625" style="167" customWidth="1"/>
    <col min="3330" max="3330" width="5.8515625" style="167" customWidth="1"/>
    <col min="3331" max="3331" width="89.421875" style="167" customWidth="1"/>
    <col min="3332" max="3332" width="8.00390625" style="167" customWidth="1"/>
    <col min="3333" max="3333" width="14.7109375" style="167" customWidth="1"/>
    <col min="3334" max="3334" width="17.00390625" style="167" customWidth="1"/>
    <col min="3335" max="3335" width="3.7109375" style="167" customWidth="1"/>
    <col min="3336" max="3336" width="18.28125" style="167" customWidth="1"/>
    <col min="3337" max="3337" width="14.140625" style="167" bestFit="1" customWidth="1"/>
    <col min="3338" max="3338" width="12.28125" style="167" bestFit="1" customWidth="1"/>
    <col min="3339" max="3584" width="9.28125" style="167" customWidth="1"/>
    <col min="3585" max="3585" width="11.00390625" style="167" customWidth="1"/>
    <col min="3586" max="3586" width="5.8515625" style="167" customWidth="1"/>
    <col min="3587" max="3587" width="89.421875" style="167" customWidth="1"/>
    <col min="3588" max="3588" width="8.00390625" style="167" customWidth="1"/>
    <col min="3589" max="3589" width="14.7109375" style="167" customWidth="1"/>
    <col min="3590" max="3590" width="17.00390625" style="167" customWidth="1"/>
    <col min="3591" max="3591" width="3.7109375" style="167" customWidth="1"/>
    <col min="3592" max="3592" width="18.28125" style="167" customWidth="1"/>
    <col min="3593" max="3593" width="14.140625" style="167" bestFit="1" customWidth="1"/>
    <col min="3594" max="3594" width="12.28125" style="167" bestFit="1" customWidth="1"/>
    <col min="3595" max="3840" width="9.28125" style="167" customWidth="1"/>
    <col min="3841" max="3841" width="11.00390625" style="167" customWidth="1"/>
    <col min="3842" max="3842" width="5.8515625" style="167" customWidth="1"/>
    <col min="3843" max="3843" width="89.421875" style="167" customWidth="1"/>
    <col min="3844" max="3844" width="8.00390625" style="167" customWidth="1"/>
    <col min="3845" max="3845" width="14.7109375" style="167" customWidth="1"/>
    <col min="3846" max="3846" width="17.00390625" style="167" customWidth="1"/>
    <col min="3847" max="3847" width="3.7109375" style="167" customWidth="1"/>
    <col min="3848" max="3848" width="18.28125" style="167" customWidth="1"/>
    <col min="3849" max="3849" width="14.140625" style="167" bestFit="1" customWidth="1"/>
    <col min="3850" max="3850" width="12.28125" style="167" bestFit="1" customWidth="1"/>
    <col min="3851" max="4096" width="9.28125" style="167" customWidth="1"/>
    <col min="4097" max="4097" width="11.00390625" style="167" customWidth="1"/>
    <col min="4098" max="4098" width="5.8515625" style="167" customWidth="1"/>
    <col min="4099" max="4099" width="89.421875" style="167" customWidth="1"/>
    <col min="4100" max="4100" width="8.00390625" style="167" customWidth="1"/>
    <col min="4101" max="4101" width="14.7109375" style="167" customWidth="1"/>
    <col min="4102" max="4102" width="17.00390625" style="167" customWidth="1"/>
    <col min="4103" max="4103" width="3.7109375" style="167" customWidth="1"/>
    <col min="4104" max="4104" width="18.28125" style="167" customWidth="1"/>
    <col min="4105" max="4105" width="14.140625" style="167" bestFit="1" customWidth="1"/>
    <col min="4106" max="4106" width="12.28125" style="167" bestFit="1" customWidth="1"/>
    <col min="4107" max="4352" width="9.28125" style="167" customWidth="1"/>
    <col min="4353" max="4353" width="11.00390625" style="167" customWidth="1"/>
    <col min="4354" max="4354" width="5.8515625" style="167" customWidth="1"/>
    <col min="4355" max="4355" width="89.421875" style="167" customWidth="1"/>
    <col min="4356" max="4356" width="8.00390625" style="167" customWidth="1"/>
    <col min="4357" max="4357" width="14.7109375" style="167" customWidth="1"/>
    <col min="4358" max="4358" width="17.00390625" style="167" customWidth="1"/>
    <col min="4359" max="4359" width="3.7109375" style="167" customWidth="1"/>
    <col min="4360" max="4360" width="18.28125" style="167" customWidth="1"/>
    <col min="4361" max="4361" width="14.140625" style="167" bestFit="1" customWidth="1"/>
    <col min="4362" max="4362" width="12.28125" style="167" bestFit="1" customWidth="1"/>
    <col min="4363" max="4608" width="9.28125" style="167" customWidth="1"/>
    <col min="4609" max="4609" width="11.00390625" style="167" customWidth="1"/>
    <col min="4610" max="4610" width="5.8515625" style="167" customWidth="1"/>
    <col min="4611" max="4611" width="89.421875" style="167" customWidth="1"/>
    <col min="4612" max="4612" width="8.00390625" style="167" customWidth="1"/>
    <col min="4613" max="4613" width="14.7109375" style="167" customWidth="1"/>
    <col min="4614" max="4614" width="17.00390625" style="167" customWidth="1"/>
    <col min="4615" max="4615" width="3.7109375" style="167" customWidth="1"/>
    <col min="4616" max="4616" width="18.28125" style="167" customWidth="1"/>
    <col min="4617" max="4617" width="14.140625" style="167" bestFit="1" customWidth="1"/>
    <col min="4618" max="4618" width="12.28125" style="167" bestFit="1" customWidth="1"/>
    <col min="4619" max="4864" width="9.28125" style="167" customWidth="1"/>
    <col min="4865" max="4865" width="11.00390625" style="167" customWidth="1"/>
    <col min="4866" max="4866" width="5.8515625" style="167" customWidth="1"/>
    <col min="4867" max="4867" width="89.421875" style="167" customWidth="1"/>
    <col min="4868" max="4868" width="8.00390625" style="167" customWidth="1"/>
    <col min="4869" max="4869" width="14.7109375" style="167" customWidth="1"/>
    <col min="4870" max="4870" width="17.00390625" style="167" customWidth="1"/>
    <col min="4871" max="4871" width="3.7109375" style="167" customWidth="1"/>
    <col min="4872" max="4872" width="18.28125" style="167" customWidth="1"/>
    <col min="4873" max="4873" width="14.140625" style="167" bestFit="1" customWidth="1"/>
    <col min="4874" max="4874" width="12.28125" style="167" bestFit="1" customWidth="1"/>
    <col min="4875" max="5120" width="9.28125" style="167" customWidth="1"/>
    <col min="5121" max="5121" width="11.00390625" style="167" customWidth="1"/>
    <col min="5122" max="5122" width="5.8515625" style="167" customWidth="1"/>
    <col min="5123" max="5123" width="89.421875" style="167" customWidth="1"/>
    <col min="5124" max="5124" width="8.00390625" style="167" customWidth="1"/>
    <col min="5125" max="5125" width="14.7109375" style="167" customWidth="1"/>
    <col min="5126" max="5126" width="17.00390625" style="167" customWidth="1"/>
    <col min="5127" max="5127" width="3.7109375" style="167" customWidth="1"/>
    <col min="5128" max="5128" width="18.28125" style="167" customWidth="1"/>
    <col min="5129" max="5129" width="14.140625" style="167" bestFit="1" customWidth="1"/>
    <col min="5130" max="5130" width="12.28125" style="167" bestFit="1" customWidth="1"/>
    <col min="5131" max="5376" width="9.28125" style="167" customWidth="1"/>
    <col min="5377" max="5377" width="11.00390625" style="167" customWidth="1"/>
    <col min="5378" max="5378" width="5.8515625" style="167" customWidth="1"/>
    <col min="5379" max="5379" width="89.421875" style="167" customWidth="1"/>
    <col min="5380" max="5380" width="8.00390625" style="167" customWidth="1"/>
    <col min="5381" max="5381" width="14.7109375" style="167" customWidth="1"/>
    <col min="5382" max="5382" width="17.00390625" style="167" customWidth="1"/>
    <col min="5383" max="5383" width="3.7109375" style="167" customWidth="1"/>
    <col min="5384" max="5384" width="18.28125" style="167" customWidth="1"/>
    <col min="5385" max="5385" width="14.140625" style="167" bestFit="1" customWidth="1"/>
    <col min="5386" max="5386" width="12.28125" style="167" bestFit="1" customWidth="1"/>
    <col min="5387" max="5632" width="9.28125" style="167" customWidth="1"/>
    <col min="5633" max="5633" width="11.00390625" style="167" customWidth="1"/>
    <col min="5634" max="5634" width="5.8515625" style="167" customWidth="1"/>
    <col min="5635" max="5635" width="89.421875" style="167" customWidth="1"/>
    <col min="5636" max="5636" width="8.00390625" style="167" customWidth="1"/>
    <col min="5637" max="5637" width="14.7109375" style="167" customWidth="1"/>
    <col min="5638" max="5638" width="17.00390625" style="167" customWidth="1"/>
    <col min="5639" max="5639" width="3.7109375" style="167" customWidth="1"/>
    <col min="5640" max="5640" width="18.28125" style="167" customWidth="1"/>
    <col min="5641" max="5641" width="14.140625" style="167" bestFit="1" customWidth="1"/>
    <col min="5642" max="5642" width="12.28125" style="167" bestFit="1" customWidth="1"/>
    <col min="5643" max="5888" width="9.28125" style="167" customWidth="1"/>
    <col min="5889" max="5889" width="11.00390625" style="167" customWidth="1"/>
    <col min="5890" max="5890" width="5.8515625" style="167" customWidth="1"/>
    <col min="5891" max="5891" width="89.421875" style="167" customWidth="1"/>
    <col min="5892" max="5892" width="8.00390625" style="167" customWidth="1"/>
    <col min="5893" max="5893" width="14.7109375" style="167" customWidth="1"/>
    <col min="5894" max="5894" width="17.00390625" style="167" customWidth="1"/>
    <col min="5895" max="5895" width="3.7109375" style="167" customWidth="1"/>
    <col min="5896" max="5896" width="18.28125" style="167" customWidth="1"/>
    <col min="5897" max="5897" width="14.140625" style="167" bestFit="1" customWidth="1"/>
    <col min="5898" max="5898" width="12.28125" style="167" bestFit="1" customWidth="1"/>
    <col min="5899" max="6144" width="9.28125" style="167" customWidth="1"/>
    <col min="6145" max="6145" width="11.00390625" style="167" customWidth="1"/>
    <col min="6146" max="6146" width="5.8515625" style="167" customWidth="1"/>
    <col min="6147" max="6147" width="89.421875" style="167" customWidth="1"/>
    <col min="6148" max="6148" width="8.00390625" style="167" customWidth="1"/>
    <col min="6149" max="6149" width="14.7109375" style="167" customWidth="1"/>
    <col min="6150" max="6150" width="17.00390625" style="167" customWidth="1"/>
    <col min="6151" max="6151" width="3.7109375" style="167" customWidth="1"/>
    <col min="6152" max="6152" width="18.28125" style="167" customWidth="1"/>
    <col min="6153" max="6153" width="14.140625" style="167" bestFit="1" customWidth="1"/>
    <col min="6154" max="6154" width="12.28125" style="167" bestFit="1" customWidth="1"/>
    <col min="6155" max="6400" width="9.28125" style="167" customWidth="1"/>
    <col min="6401" max="6401" width="11.00390625" style="167" customWidth="1"/>
    <col min="6402" max="6402" width="5.8515625" style="167" customWidth="1"/>
    <col min="6403" max="6403" width="89.421875" style="167" customWidth="1"/>
    <col min="6404" max="6404" width="8.00390625" style="167" customWidth="1"/>
    <col min="6405" max="6405" width="14.7109375" style="167" customWidth="1"/>
    <col min="6406" max="6406" width="17.00390625" style="167" customWidth="1"/>
    <col min="6407" max="6407" width="3.7109375" style="167" customWidth="1"/>
    <col min="6408" max="6408" width="18.28125" style="167" customWidth="1"/>
    <col min="6409" max="6409" width="14.140625" style="167" bestFit="1" customWidth="1"/>
    <col min="6410" max="6410" width="12.28125" style="167" bestFit="1" customWidth="1"/>
    <col min="6411" max="6656" width="9.28125" style="167" customWidth="1"/>
    <col min="6657" max="6657" width="11.00390625" style="167" customWidth="1"/>
    <col min="6658" max="6658" width="5.8515625" style="167" customWidth="1"/>
    <col min="6659" max="6659" width="89.421875" style="167" customWidth="1"/>
    <col min="6660" max="6660" width="8.00390625" style="167" customWidth="1"/>
    <col min="6661" max="6661" width="14.7109375" style="167" customWidth="1"/>
    <col min="6662" max="6662" width="17.00390625" style="167" customWidth="1"/>
    <col min="6663" max="6663" width="3.7109375" style="167" customWidth="1"/>
    <col min="6664" max="6664" width="18.28125" style="167" customWidth="1"/>
    <col min="6665" max="6665" width="14.140625" style="167" bestFit="1" customWidth="1"/>
    <col min="6666" max="6666" width="12.28125" style="167" bestFit="1" customWidth="1"/>
    <col min="6667" max="6912" width="9.28125" style="167" customWidth="1"/>
    <col min="6913" max="6913" width="11.00390625" style="167" customWidth="1"/>
    <col min="6914" max="6914" width="5.8515625" style="167" customWidth="1"/>
    <col min="6915" max="6915" width="89.421875" style="167" customWidth="1"/>
    <col min="6916" max="6916" width="8.00390625" style="167" customWidth="1"/>
    <col min="6917" max="6917" width="14.7109375" style="167" customWidth="1"/>
    <col min="6918" max="6918" width="17.00390625" style="167" customWidth="1"/>
    <col min="6919" max="6919" width="3.7109375" style="167" customWidth="1"/>
    <col min="6920" max="6920" width="18.28125" style="167" customWidth="1"/>
    <col min="6921" max="6921" width="14.140625" style="167" bestFit="1" customWidth="1"/>
    <col min="6922" max="6922" width="12.28125" style="167" bestFit="1" customWidth="1"/>
    <col min="6923" max="7168" width="9.28125" style="167" customWidth="1"/>
    <col min="7169" max="7169" width="11.00390625" style="167" customWidth="1"/>
    <col min="7170" max="7170" width="5.8515625" style="167" customWidth="1"/>
    <col min="7171" max="7171" width="89.421875" style="167" customWidth="1"/>
    <col min="7172" max="7172" width="8.00390625" style="167" customWidth="1"/>
    <col min="7173" max="7173" width="14.7109375" style="167" customWidth="1"/>
    <col min="7174" max="7174" width="17.00390625" style="167" customWidth="1"/>
    <col min="7175" max="7175" width="3.7109375" style="167" customWidth="1"/>
    <col min="7176" max="7176" width="18.28125" style="167" customWidth="1"/>
    <col min="7177" max="7177" width="14.140625" style="167" bestFit="1" customWidth="1"/>
    <col min="7178" max="7178" width="12.28125" style="167" bestFit="1" customWidth="1"/>
    <col min="7179" max="7424" width="9.28125" style="167" customWidth="1"/>
    <col min="7425" max="7425" width="11.00390625" style="167" customWidth="1"/>
    <col min="7426" max="7426" width="5.8515625" style="167" customWidth="1"/>
    <col min="7427" max="7427" width="89.421875" style="167" customWidth="1"/>
    <col min="7428" max="7428" width="8.00390625" style="167" customWidth="1"/>
    <col min="7429" max="7429" width="14.7109375" style="167" customWidth="1"/>
    <col min="7430" max="7430" width="17.00390625" style="167" customWidth="1"/>
    <col min="7431" max="7431" width="3.7109375" style="167" customWidth="1"/>
    <col min="7432" max="7432" width="18.28125" style="167" customWidth="1"/>
    <col min="7433" max="7433" width="14.140625" style="167" bestFit="1" customWidth="1"/>
    <col min="7434" max="7434" width="12.28125" style="167" bestFit="1" customWidth="1"/>
    <col min="7435" max="7680" width="9.28125" style="167" customWidth="1"/>
    <col min="7681" max="7681" width="11.00390625" style="167" customWidth="1"/>
    <col min="7682" max="7682" width="5.8515625" style="167" customWidth="1"/>
    <col min="7683" max="7683" width="89.421875" style="167" customWidth="1"/>
    <col min="7684" max="7684" width="8.00390625" style="167" customWidth="1"/>
    <col min="7685" max="7685" width="14.7109375" style="167" customWidth="1"/>
    <col min="7686" max="7686" width="17.00390625" style="167" customWidth="1"/>
    <col min="7687" max="7687" width="3.7109375" style="167" customWidth="1"/>
    <col min="7688" max="7688" width="18.28125" style="167" customWidth="1"/>
    <col min="7689" max="7689" width="14.140625" style="167" bestFit="1" customWidth="1"/>
    <col min="7690" max="7690" width="12.28125" style="167" bestFit="1" customWidth="1"/>
    <col min="7691" max="7936" width="9.28125" style="167" customWidth="1"/>
    <col min="7937" max="7937" width="11.00390625" style="167" customWidth="1"/>
    <col min="7938" max="7938" width="5.8515625" style="167" customWidth="1"/>
    <col min="7939" max="7939" width="89.421875" style="167" customWidth="1"/>
    <col min="7940" max="7940" width="8.00390625" style="167" customWidth="1"/>
    <col min="7941" max="7941" width="14.7109375" style="167" customWidth="1"/>
    <col min="7942" max="7942" width="17.00390625" style="167" customWidth="1"/>
    <col min="7943" max="7943" width="3.7109375" style="167" customWidth="1"/>
    <col min="7944" max="7944" width="18.28125" style="167" customWidth="1"/>
    <col min="7945" max="7945" width="14.140625" style="167" bestFit="1" customWidth="1"/>
    <col min="7946" max="7946" width="12.28125" style="167" bestFit="1" customWidth="1"/>
    <col min="7947" max="8192" width="9.28125" style="167" customWidth="1"/>
    <col min="8193" max="8193" width="11.00390625" style="167" customWidth="1"/>
    <col min="8194" max="8194" width="5.8515625" style="167" customWidth="1"/>
    <col min="8195" max="8195" width="89.421875" style="167" customWidth="1"/>
    <col min="8196" max="8196" width="8.00390625" style="167" customWidth="1"/>
    <col min="8197" max="8197" width="14.7109375" style="167" customWidth="1"/>
    <col min="8198" max="8198" width="17.00390625" style="167" customWidth="1"/>
    <col min="8199" max="8199" width="3.7109375" style="167" customWidth="1"/>
    <col min="8200" max="8200" width="18.28125" style="167" customWidth="1"/>
    <col min="8201" max="8201" width="14.140625" style="167" bestFit="1" customWidth="1"/>
    <col min="8202" max="8202" width="12.28125" style="167" bestFit="1" customWidth="1"/>
    <col min="8203" max="8448" width="9.28125" style="167" customWidth="1"/>
    <col min="8449" max="8449" width="11.00390625" style="167" customWidth="1"/>
    <col min="8450" max="8450" width="5.8515625" style="167" customWidth="1"/>
    <col min="8451" max="8451" width="89.421875" style="167" customWidth="1"/>
    <col min="8452" max="8452" width="8.00390625" style="167" customWidth="1"/>
    <col min="8453" max="8453" width="14.7109375" style="167" customWidth="1"/>
    <col min="8454" max="8454" width="17.00390625" style="167" customWidth="1"/>
    <col min="8455" max="8455" width="3.7109375" style="167" customWidth="1"/>
    <col min="8456" max="8456" width="18.28125" style="167" customWidth="1"/>
    <col min="8457" max="8457" width="14.140625" style="167" bestFit="1" customWidth="1"/>
    <col min="8458" max="8458" width="12.28125" style="167" bestFit="1" customWidth="1"/>
    <col min="8459" max="8704" width="9.28125" style="167" customWidth="1"/>
    <col min="8705" max="8705" width="11.00390625" style="167" customWidth="1"/>
    <col min="8706" max="8706" width="5.8515625" style="167" customWidth="1"/>
    <col min="8707" max="8707" width="89.421875" style="167" customWidth="1"/>
    <col min="8708" max="8708" width="8.00390625" style="167" customWidth="1"/>
    <col min="8709" max="8709" width="14.7109375" style="167" customWidth="1"/>
    <col min="8710" max="8710" width="17.00390625" style="167" customWidth="1"/>
    <col min="8711" max="8711" width="3.7109375" style="167" customWidth="1"/>
    <col min="8712" max="8712" width="18.28125" style="167" customWidth="1"/>
    <col min="8713" max="8713" width="14.140625" style="167" bestFit="1" customWidth="1"/>
    <col min="8714" max="8714" width="12.28125" style="167" bestFit="1" customWidth="1"/>
    <col min="8715" max="8960" width="9.28125" style="167" customWidth="1"/>
    <col min="8961" max="8961" width="11.00390625" style="167" customWidth="1"/>
    <col min="8962" max="8962" width="5.8515625" style="167" customWidth="1"/>
    <col min="8963" max="8963" width="89.421875" style="167" customWidth="1"/>
    <col min="8964" max="8964" width="8.00390625" style="167" customWidth="1"/>
    <col min="8965" max="8965" width="14.7109375" style="167" customWidth="1"/>
    <col min="8966" max="8966" width="17.00390625" style="167" customWidth="1"/>
    <col min="8967" max="8967" width="3.7109375" style="167" customWidth="1"/>
    <col min="8968" max="8968" width="18.28125" style="167" customWidth="1"/>
    <col min="8969" max="8969" width="14.140625" style="167" bestFit="1" customWidth="1"/>
    <col min="8970" max="8970" width="12.28125" style="167" bestFit="1" customWidth="1"/>
    <col min="8971" max="9216" width="9.28125" style="167" customWidth="1"/>
    <col min="9217" max="9217" width="11.00390625" style="167" customWidth="1"/>
    <col min="9218" max="9218" width="5.8515625" style="167" customWidth="1"/>
    <col min="9219" max="9219" width="89.421875" style="167" customWidth="1"/>
    <col min="9220" max="9220" width="8.00390625" style="167" customWidth="1"/>
    <col min="9221" max="9221" width="14.7109375" style="167" customWidth="1"/>
    <col min="9222" max="9222" width="17.00390625" style="167" customWidth="1"/>
    <col min="9223" max="9223" width="3.7109375" style="167" customWidth="1"/>
    <col min="9224" max="9224" width="18.28125" style="167" customWidth="1"/>
    <col min="9225" max="9225" width="14.140625" style="167" bestFit="1" customWidth="1"/>
    <col min="9226" max="9226" width="12.28125" style="167" bestFit="1" customWidth="1"/>
    <col min="9227" max="9472" width="9.28125" style="167" customWidth="1"/>
    <col min="9473" max="9473" width="11.00390625" style="167" customWidth="1"/>
    <col min="9474" max="9474" width="5.8515625" style="167" customWidth="1"/>
    <col min="9475" max="9475" width="89.421875" style="167" customWidth="1"/>
    <col min="9476" max="9476" width="8.00390625" style="167" customWidth="1"/>
    <col min="9477" max="9477" width="14.7109375" style="167" customWidth="1"/>
    <col min="9478" max="9478" width="17.00390625" style="167" customWidth="1"/>
    <col min="9479" max="9479" width="3.7109375" style="167" customWidth="1"/>
    <col min="9480" max="9480" width="18.28125" style="167" customWidth="1"/>
    <col min="9481" max="9481" width="14.140625" style="167" bestFit="1" customWidth="1"/>
    <col min="9482" max="9482" width="12.28125" style="167" bestFit="1" customWidth="1"/>
    <col min="9483" max="9728" width="9.28125" style="167" customWidth="1"/>
    <col min="9729" max="9729" width="11.00390625" style="167" customWidth="1"/>
    <col min="9730" max="9730" width="5.8515625" style="167" customWidth="1"/>
    <col min="9731" max="9731" width="89.421875" style="167" customWidth="1"/>
    <col min="9732" max="9732" width="8.00390625" style="167" customWidth="1"/>
    <col min="9733" max="9733" width="14.7109375" style="167" customWidth="1"/>
    <col min="9734" max="9734" width="17.00390625" style="167" customWidth="1"/>
    <col min="9735" max="9735" width="3.7109375" style="167" customWidth="1"/>
    <col min="9736" max="9736" width="18.28125" style="167" customWidth="1"/>
    <col min="9737" max="9737" width="14.140625" style="167" bestFit="1" customWidth="1"/>
    <col min="9738" max="9738" width="12.28125" style="167" bestFit="1" customWidth="1"/>
    <col min="9739" max="9984" width="9.28125" style="167" customWidth="1"/>
    <col min="9985" max="9985" width="11.00390625" style="167" customWidth="1"/>
    <col min="9986" max="9986" width="5.8515625" style="167" customWidth="1"/>
    <col min="9987" max="9987" width="89.421875" style="167" customWidth="1"/>
    <col min="9988" max="9988" width="8.00390625" style="167" customWidth="1"/>
    <col min="9989" max="9989" width="14.7109375" style="167" customWidth="1"/>
    <col min="9990" max="9990" width="17.00390625" style="167" customWidth="1"/>
    <col min="9991" max="9991" width="3.7109375" style="167" customWidth="1"/>
    <col min="9992" max="9992" width="18.28125" style="167" customWidth="1"/>
    <col min="9993" max="9993" width="14.140625" style="167" bestFit="1" customWidth="1"/>
    <col min="9994" max="9994" width="12.28125" style="167" bestFit="1" customWidth="1"/>
    <col min="9995" max="10240" width="9.28125" style="167" customWidth="1"/>
    <col min="10241" max="10241" width="11.00390625" style="167" customWidth="1"/>
    <col min="10242" max="10242" width="5.8515625" style="167" customWidth="1"/>
    <col min="10243" max="10243" width="89.421875" style="167" customWidth="1"/>
    <col min="10244" max="10244" width="8.00390625" style="167" customWidth="1"/>
    <col min="10245" max="10245" width="14.7109375" style="167" customWidth="1"/>
    <col min="10246" max="10246" width="17.00390625" style="167" customWidth="1"/>
    <col min="10247" max="10247" width="3.7109375" style="167" customWidth="1"/>
    <col min="10248" max="10248" width="18.28125" style="167" customWidth="1"/>
    <col min="10249" max="10249" width="14.140625" style="167" bestFit="1" customWidth="1"/>
    <col min="10250" max="10250" width="12.28125" style="167" bestFit="1" customWidth="1"/>
    <col min="10251" max="10496" width="9.28125" style="167" customWidth="1"/>
    <col min="10497" max="10497" width="11.00390625" style="167" customWidth="1"/>
    <col min="10498" max="10498" width="5.8515625" style="167" customWidth="1"/>
    <col min="10499" max="10499" width="89.421875" style="167" customWidth="1"/>
    <col min="10500" max="10500" width="8.00390625" style="167" customWidth="1"/>
    <col min="10501" max="10501" width="14.7109375" style="167" customWidth="1"/>
    <col min="10502" max="10502" width="17.00390625" style="167" customWidth="1"/>
    <col min="10503" max="10503" width="3.7109375" style="167" customWidth="1"/>
    <col min="10504" max="10504" width="18.28125" style="167" customWidth="1"/>
    <col min="10505" max="10505" width="14.140625" style="167" bestFit="1" customWidth="1"/>
    <col min="10506" max="10506" width="12.28125" style="167" bestFit="1" customWidth="1"/>
    <col min="10507" max="10752" width="9.28125" style="167" customWidth="1"/>
    <col min="10753" max="10753" width="11.00390625" style="167" customWidth="1"/>
    <col min="10754" max="10754" width="5.8515625" style="167" customWidth="1"/>
    <col min="10755" max="10755" width="89.421875" style="167" customWidth="1"/>
    <col min="10756" max="10756" width="8.00390625" style="167" customWidth="1"/>
    <col min="10757" max="10757" width="14.7109375" style="167" customWidth="1"/>
    <col min="10758" max="10758" width="17.00390625" style="167" customWidth="1"/>
    <col min="10759" max="10759" width="3.7109375" style="167" customWidth="1"/>
    <col min="10760" max="10760" width="18.28125" style="167" customWidth="1"/>
    <col min="10761" max="10761" width="14.140625" style="167" bestFit="1" customWidth="1"/>
    <col min="10762" max="10762" width="12.28125" style="167" bestFit="1" customWidth="1"/>
    <col min="10763" max="11008" width="9.28125" style="167" customWidth="1"/>
    <col min="11009" max="11009" width="11.00390625" style="167" customWidth="1"/>
    <col min="11010" max="11010" width="5.8515625" style="167" customWidth="1"/>
    <col min="11011" max="11011" width="89.421875" style="167" customWidth="1"/>
    <col min="11012" max="11012" width="8.00390625" style="167" customWidth="1"/>
    <col min="11013" max="11013" width="14.7109375" style="167" customWidth="1"/>
    <col min="11014" max="11014" width="17.00390625" style="167" customWidth="1"/>
    <col min="11015" max="11015" width="3.7109375" style="167" customWidth="1"/>
    <col min="11016" max="11016" width="18.28125" style="167" customWidth="1"/>
    <col min="11017" max="11017" width="14.140625" style="167" bestFit="1" customWidth="1"/>
    <col min="11018" max="11018" width="12.28125" style="167" bestFit="1" customWidth="1"/>
    <col min="11019" max="11264" width="9.28125" style="167" customWidth="1"/>
    <col min="11265" max="11265" width="11.00390625" style="167" customWidth="1"/>
    <col min="11266" max="11266" width="5.8515625" style="167" customWidth="1"/>
    <col min="11267" max="11267" width="89.421875" style="167" customWidth="1"/>
    <col min="11268" max="11268" width="8.00390625" style="167" customWidth="1"/>
    <col min="11269" max="11269" width="14.7109375" style="167" customWidth="1"/>
    <col min="11270" max="11270" width="17.00390625" style="167" customWidth="1"/>
    <col min="11271" max="11271" width="3.7109375" style="167" customWidth="1"/>
    <col min="11272" max="11272" width="18.28125" style="167" customWidth="1"/>
    <col min="11273" max="11273" width="14.140625" style="167" bestFit="1" customWidth="1"/>
    <col min="11274" max="11274" width="12.28125" style="167" bestFit="1" customWidth="1"/>
    <col min="11275" max="11520" width="9.28125" style="167" customWidth="1"/>
    <col min="11521" max="11521" width="11.00390625" style="167" customWidth="1"/>
    <col min="11522" max="11522" width="5.8515625" style="167" customWidth="1"/>
    <col min="11523" max="11523" width="89.421875" style="167" customWidth="1"/>
    <col min="11524" max="11524" width="8.00390625" style="167" customWidth="1"/>
    <col min="11525" max="11525" width="14.7109375" style="167" customWidth="1"/>
    <col min="11526" max="11526" width="17.00390625" style="167" customWidth="1"/>
    <col min="11527" max="11527" width="3.7109375" style="167" customWidth="1"/>
    <col min="11528" max="11528" width="18.28125" style="167" customWidth="1"/>
    <col min="11529" max="11529" width="14.140625" style="167" bestFit="1" customWidth="1"/>
    <col min="11530" max="11530" width="12.28125" style="167" bestFit="1" customWidth="1"/>
    <col min="11531" max="11776" width="9.28125" style="167" customWidth="1"/>
    <col min="11777" max="11777" width="11.00390625" style="167" customWidth="1"/>
    <col min="11778" max="11778" width="5.8515625" style="167" customWidth="1"/>
    <col min="11779" max="11779" width="89.421875" style="167" customWidth="1"/>
    <col min="11780" max="11780" width="8.00390625" style="167" customWidth="1"/>
    <col min="11781" max="11781" width="14.7109375" style="167" customWidth="1"/>
    <col min="11782" max="11782" width="17.00390625" style="167" customWidth="1"/>
    <col min="11783" max="11783" width="3.7109375" style="167" customWidth="1"/>
    <col min="11784" max="11784" width="18.28125" style="167" customWidth="1"/>
    <col min="11785" max="11785" width="14.140625" style="167" bestFit="1" customWidth="1"/>
    <col min="11786" max="11786" width="12.28125" style="167" bestFit="1" customWidth="1"/>
    <col min="11787" max="12032" width="9.28125" style="167" customWidth="1"/>
    <col min="12033" max="12033" width="11.00390625" style="167" customWidth="1"/>
    <col min="12034" max="12034" width="5.8515625" style="167" customWidth="1"/>
    <col min="12035" max="12035" width="89.421875" style="167" customWidth="1"/>
    <col min="12036" max="12036" width="8.00390625" style="167" customWidth="1"/>
    <col min="12037" max="12037" width="14.7109375" style="167" customWidth="1"/>
    <col min="12038" max="12038" width="17.00390625" style="167" customWidth="1"/>
    <col min="12039" max="12039" width="3.7109375" style="167" customWidth="1"/>
    <col min="12040" max="12040" width="18.28125" style="167" customWidth="1"/>
    <col min="12041" max="12041" width="14.140625" style="167" bestFit="1" customWidth="1"/>
    <col min="12042" max="12042" width="12.28125" style="167" bestFit="1" customWidth="1"/>
    <col min="12043" max="12288" width="9.28125" style="167" customWidth="1"/>
    <col min="12289" max="12289" width="11.00390625" style="167" customWidth="1"/>
    <col min="12290" max="12290" width="5.8515625" style="167" customWidth="1"/>
    <col min="12291" max="12291" width="89.421875" style="167" customWidth="1"/>
    <col min="12292" max="12292" width="8.00390625" style="167" customWidth="1"/>
    <col min="12293" max="12293" width="14.7109375" style="167" customWidth="1"/>
    <col min="12294" max="12294" width="17.00390625" style="167" customWidth="1"/>
    <col min="12295" max="12295" width="3.7109375" style="167" customWidth="1"/>
    <col min="12296" max="12296" width="18.28125" style="167" customWidth="1"/>
    <col min="12297" max="12297" width="14.140625" style="167" bestFit="1" customWidth="1"/>
    <col min="12298" max="12298" width="12.28125" style="167" bestFit="1" customWidth="1"/>
    <col min="12299" max="12544" width="9.28125" style="167" customWidth="1"/>
    <col min="12545" max="12545" width="11.00390625" style="167" customWidth="1"/>
    <col min="12546" max="12546" width="5.8515625" style="167" customWidth="1"/>
    <col min="12547" max="12547" width="89.421875" style="167" customWidth="1"/>
    <col min="12548" max="12548" width="8.00390625" style="167" customWidth="1"/>
    <col min="12549" max="12549" width="14.7109375" style="167" customWidth="1"/>
    <col min="12550" max="12550" width="17.00390625" style="167" customWidth="1"/>
    <col min="12551" max="12551" width="3.7109375" style="167" customWidth="1"/>
    <col min="12552" max="12552" width="18.28125" style="167" customWidth="1"/>
    <col min="12553" max="12553" width="14.140625" style="167" bestFit="1" customWidth="1"/>
    <col min="12554" max="12554" width="12.28125" style="167" bestFit="1" customWidth="1"/>
    <col min="12555" max="12800" width="9.28125" style="167" customWidth="1"/>
    <col min="12801" max="12801" width="11.00390625" style="167" customWidth="1"/>
    <col min="12802" max="12802" width="5.8515625" style="167" customWidth="1"/>
    <col min="12803" max="12803" width="89.421875" style="167" customWidth="1"/>
    <col min="12804" max="12804" width="8.00390625" style="167" customWidth="1"/>
    <col min="12805" max="12805" width="14.7109375" style="167" customWidth="1"/>
    <col min="12806" max="12806" width="17.00390625" style="167" customWidth="1"/>
    <col min="12807" max="12807" width="3.7109375" style="167" customWidth="1"/>
    <col min="12808" max="12808" width="18.28125" style="167" customWidth="1"/>
    <col min="12809" max="12809" width="14.140625" style="167" bestFit="1" customWidth="1"/>
    <col min="12810" max="12810" width="12.28125" style="167" bestFit="1" customWidth="1"/>
    <col min="12811" max="13056" width="9.28125" style="167" customWidth="1"/>
    <col min="13057" max="13057" width="11.00390625" style="167" customWidth="1"/>
    <col min="13058" max="13058" width="5.8515625" style="167" customWidth="1"/>
    <col min="13059" max="13059" width="89.421875" style="167" customWidth="1"/>
    <col min="13060" max="13060" width="8.00390625" style="167" customWidth="1"/>
    <col min="13061" max="13061" width="14.7109375" style="167" customWidth="1"/>
    <col min="13062" max="13062" width="17.00390625" style="167" customWidth="1"/>
    <col min="13063" max="13063" width="3.7109375" style="167" customWidth="1"/>
    <col min="13064" max="13064" width="18.28125" style="167" customWidth="1"/>
    <col min="13065" max="13065" width="14.140625" style="167" bestFit="1" customWidth="1"/>
    <col min="13066" max="13066" width="12.28125" style="167" bestFit="1" customWidth="1"/>
    <col min="13067" max="13312" width="9.28125" style="167" customWidth="1"/>
    <col min="13313" max="13313" width="11.00390625" style="167" customWidth="1"/>
    <col min="13314" max="13314" width="5.8515625" style="167" customWidth="1"/>
    <col min="13315" max="13315" width="89.421875" style="167" customWidth="1"/>
    <col min="13316" max="13316" width="8.00390625" style="167" customWidth="1"/>
    <col min="13317" max="13317" width="14.7109375" style="167" customWidth="1"/>
    <col min="13318" max="13318" width="17.00390625" style="167" customWidth="1"/>
    <col min="13319" max="13319" width="3.7109375" style="167" customWidth="1"/>
    <col min="13320" max="13320" width="18.28125" style="167" customWidth="1"/>
    <col min="13321" max="13321" width="14.140625" style="167" bestFit="1" customWidth="1"/>
    <col min="13322" max="13322" width="12.28125" style="167" bestFit="1" customWidth="1"/>
    <col min="13323" max="13568" width="9.28125" style="167" customWidth="1"/>
    <col min="13569" max="13569" width="11.00390625" style="167" customWidth="1"/>
    <col min="13570" max="13570" width="5.8515625" style="167" customWidth="1"/>
    <col min="13571" max="13571" width="89.421875" style="167" customWidth="1"/>
    <col min="13572" max="13572" width="8.00390625" style="167" customWidth="1"/>
    <col min="13573" max="13573" width="14.7109375" style="167" customWidth="1"/>
    <col min="13574" max="13574" width="17.00390625" style="167" customWidth="1"/>
    <col min="13575" max="13575" width="3.7109375" style="167" customWidth="1"/>
    <col min="13576" max="13576" width="18.28125" style="167" customWidth="1"/>
    <col min="13577" max="13577" width="14.140625" style="167" bestFit="1" customWidth="1"/>
    <col min="13578" max="13578" width="12.28125" style="167" bestFit="1" customWidth="1"/>
    <col min="13579" max="13824" width="9.28125" style="167" customWidth="1"/>
    <col min="13825" max="13825" width="11.00390625" style="167" customWidth="1"/>
    <col min="13826" max="13826" width="5.8515625" style="167" customWidth="1"/>
    <col min="13827" max="13827" width="89.421875" style="167" customWidth="1"/>
    <col min="13828" max="13828" width="8.00390625" style="167" customWidth="1"/>
    <col min="13829" max="13829" width="14.7109375" style="167" customWidth="1"/>
    <col min="13830" max="13830" width="17.00390625" style="167" customWidth="1"/>
    <col min="13831" max="13831" width="3.7109375" style="167" customWidth="1"/>
    <col min="13832" max="13832" width="18.28125" style="167" customWidth="1"/>
    <col min="13833" max="13833" width="14.140625" style="167" bestFit="1" customWidth="1"/>
    <col min="13834" max="13834" width="12.28125" style="167" bestFit="1" customWidth="1"/>
    <col min="13835" max="14080" width="9.28125" style="167" customWidth="1"/>
    <col min="14081" max="14081" width="11.00390625" style="167" customWidth="1"/>
    <col min="14082" max="14082" width="5.8515625" style="167" customWidth="1"/>
    <col min="14083" max="14083" width="89.421875" style="167" customWidth="1"/>
    <col min="14084" max="14084" width="8.00390625" style="167" customWidth="1"/>
    <col min="14085" max="14085" width="14.7109375" style="167" customWidth="1"/>
    <col min="14086" max="14086" width="17.00390625" style="167" customWidth="1"/>
    <col min="14087" max="14087" width="3.7109375" style="167" customWidth="1"/>
    <col min="14088" max="14088" width="18.28125" style="167" customWidth="1"/>
    <col min="14089" max="14089" width="14.140625" style="167" bestFit="1" customWidth="1"/>
    <col min="14090" max="14090" width="12.28125" style="167" bestFit="1" customWidth="1"/>
    <col min="14091" max="14336" width="9.28125" style="167" customWidth="1"/>
    <col min="14337" max="14337" width="11.00390625" style="167" customWidth="1"/>
    <col min="14338" max="14338" width="5.8515625" style="167" customWidth="1"/>
    <col min="14339" max="14339" width="89.421875" style="167" customWidth="1"/>
    <col min="14340" max="14340" width="8.00390625" style="167" customWidth="1"/>
    <col min="14341" max="14341" width="14.7109375" style="167" customWidth="1"/>
    <col min="14342" max="14342" width="17.00390625" style="167" customWidth="1"/>
    <col min="14343" max="14343" width="3.7109375" style="167" customWidth="1"/>
    <col min="14344" max="14344" width="18.28125" style="167" customWidth="1"/>
    <col min="14345" max="14345" width="14.140625" style="167" bestFit="1" customWidth="1"/>
    <col min="14346" max="14346" width="12.28125" style="167" bestFit="1" customWidth="1"/>
    <col min="14347" max="14592" width="9.28125" style="167" customWidth="1"/>
    <col min="14593" max="14593" width="11.00390625" style="167" customWidth="1"/>
    <col min="14594" max="14594" width="5.8515625" style="167" customWidth="1"/>
    <col min="14595" max="14595" width="89.421875" style="167" customWidth="1"/>
    <col min="14596" max="14596" width="8.00390625" style="167" customWidth="1"/>
    <col min="14597" max="14597" width="14.7109375" style="167" customWidth="1"/>
    <col min="14598" max="14598" width="17.00390625" style="167" customWidth="1"/>
    <col min="14599" max="14599" width="3.7109375" style="167" customWidth="1"/>
    <col min="14600" max="14600" width="18.28125" style="167" customWidth="1"/>
    <col min="14601" max="14601" width="14.140625" style="167" bestFit="1" customWidth="1"/>
    <col min="14602" max="14602" width="12.28125" style="167" bestFit="1" customWidth="1"/>
    <col min="14603" max="14848" width="9.28125" style="167" customWidth="1"/>
    <col min="14849" max="14849" width="11.00390625" style="167" customWidth="1"/>
    <col min="14850" max="14850" width="5.8515625" style="167" customWidth="1"/>
    <col min="14851" max="14851" width="89.421875" style="167" customWidth="1"/>
    <col min="14852" max="14852" width="8.00390625" style="167" customWidth="1"/>
    <col min="14853" max="14853" width="14.7109375" style="167" customWidth="1"/>
    <col min="14854" max="14854" width="17.00390625" style="167" customWidth="1"/>
    <col min="14855" max="14855" width="3.7109375" style="167" customWidth="1"/>
    <col min="14856" max="14856" width="18.28125" style="167" customWidth="1"/>
    <col min="14857" max="14857" width="14.140625" style="167" bestFit="1" customWidth="1"/>
    <col min="14858" max="14858" width="12.28125" style="167" bestFit="1" customWidth="1"/>
    <col min="14859" max="15104" width="9.28125" style="167" customWidth="1"/>
    <col min="15105" max="15105" width="11.00390625" style="167" customWidth="1"/>
    <col min="15106" max="15106" width="5.8515625" style="167" customWidth="1"/>
    <col min="15107" max="15107" width="89.421875" style="167" customWidth="1"/>
    <col min="15108" max="15108" width="8.00390625" style="167" customWidth="1"/>
    <col min="15109" max="15109" width="14.7109375" style="167" customWidth="1"/>
    <col min="15110" max="15110" width="17.00390625" style="167" customWidth="1"/>
    <col min="15111" max="15111" width="3.7109375" style="167" customWidth="1"/>
    <col min="15112" max="15112" width="18.28125" style="167" customWidth="1"/>
    <col min="15113" max="15113" width="14.140625" style="167" bestFit="1" customWidth="1"/>
    <col min="15114" max="15114" width="12.28125" style="167" bestFit="1" customWidth="1"/>
    <col min="15115" max="15360" width="9.28125" style="167" customWidth="1"/>
    <col min="15361" max="15361" width="11.00390625" style="167" customWidth="1"/>
    <col min="15362" max="15362" width="5.8515625" style="167" customWidth="1"/>
    <col min="15363" max="15363" width="89.421875" style="167" customWidth="1"/>
    <col min="15364" max="15364" width="8.00390625" style="167" customWidth="1"/>
    <col min="15365" max="15365" width="14.7109375" style="167" customWidth="1"/>
    <col min="15366" max="15366" width="17.00390625" style="167" customWidth="1"/>
    <col min="15367" max="15367" width="3.7109375" style="167" customWidth="1"/>
    <col min="15368" max="15368" width="18.28125" style="167" customWidth="1"/>
    <col min="15369" max="15369" width="14.140625" style="167" bestFit="1" customWidth="1"/>
    <col min="15370" max="15370" width="12.28125" style="167" bestFit="1" customWidth="1"/>
    <col min="15371" max="15616" width="9.28125" style="167" customWidth="1"/>
    <col min="15617" max="15617" width="11.00390625" style="167" customWidth="1"/>
    <col min="15618" max="15618" width="5.8515625" style="167" customWidth="1"/>
    <col min="15619" max="15619" width="89.421875" style="167" customWidth="1"/>
    <col min="15620" max="15620" width="8.00390625" style="167" customWidth="1"/>
    <col min="15621" max="15621" width="14.7109375" style="167" customWidth="1"/>
    <col min="15622" max="15622" width="17.00390625" style="167" customWidth="1"/>
    <col min="15623" max="15623" width="3.7109375" style="167" customWidth="1"/>
    <col min="15624" max="15624" width="18.28125" style="167" customWidth="1"/>
    <col min="15625" max="15625" width="14.140625" style="167" bestFit="1" customWidth="1"/>
    <col min="15626" max="15626" width="12.28125" style="167" bestFit="1" customWidth="1"/>
    <col min="15627" max="15872" width="9.28125" style="167" customWidth="1"/>
    <col min="15873" max="15873" width="11.00390625" style="167" customWidth="1"/>
    <col min="15874" max="15874" width="5.8515625" style="167" customWidth="1"/>
    <col min="15875" max="15875" width="89.421875" style="167" customWidth="1"/>
    <col min="15876" max="15876" width="8.00390625" style="167" customWidth="1"/>
    <col min="15877" max="15877" width="14.7109375" style="167" customWidth="1"/>
    <col min="15878" max="15878" width="17.00390625" style="167" customWidth="1"/>
    <col min="15879" max="15879" width="3.7109375" style="167" customWidth="1"/>
    <col min="15880" max="15880" width="18.28125" style="167" customWidth="1"/>
    <col min="15881" max="15881" width="14.140625" style="167" bestFit="1" customWidth="1"/>
    <col min="15882" max="15882" width="12.28125" style="167" bestFit="1" customWidth="1"/>
    <col min="15883" max="16128" width="9.28125" style="167" customWidth="1"/>
    <col min="16129" max="16129" width="11.00390625" style="167" customWidth="1"/>
    <col min="16130" max="16130" width="5.8515625" style="167" customWidth="1"/>
    <col min="16131" max="16131" width="89.421875" style="167" customWidth="1"/>
    <col min="16132" max="16132" width="8.00390625" style="167" customWidth="1"/>
    <col min="16133" max="16133" width="14.7109375" style="167" customWidth="1"/>
    <col min="16134" max="16134" width="17.00390625" style="167" customWidth="1"/>
    <col min="16135" max="16135" width="3.7109375" style="167" customWidth="1"/>
    <col min="16136" max="16136" width="18.28125" style="167" customWidth="1"/>
    <col min="16137" max="16137" width="14.140625" style="167" bestFit="1" customWidth="1"/>
    <col min="16138" max="16138" width="12.28125" style="167" bestFit="1" customWidth="1"/>
    <col min="16139" max="16384" width="9.28125" style="167" customWidth="1"/>
  </cols>
  <sheetData>
    <row r="1" ht="12">
      <c r="H1" s="168"/>
    </row>
    <row r="2" ht="12">
      <c r="H2" s="168"/>
    </row>
    <row r="3" spans="1:8" s="174" customFormat="1" ht="18">
      <c r="A3" s="169"/>
      <c r="B3" s="170" t="s">
        <v>301</v>
      </c>
      <c r="C3" s="170"/>
      <c r="D3" s="171"/>
      <c r="E3" s="171"/>
      <c r="F3" s="172"/>
      <c r="G3" s="173"/>
      <c r="H3" s="173"/>
    </row>
    <row r="4" spans="1:8" s="174" customFormat="1" ht="18">
      <c r="A4" s="169"/>
      <c r="B4" s="170" t="s">
        <v>302</v>
      </c>
      <c r="C4" s="175"/>
      <c r="D4" s="176"/>
      <c r="E4" s="176"/>
      <c r="F4" s="176"/>
      <c r="G4" s="173"/>
      <c r="H4" s="173"/>
    </row>
    <row r="5" spans="1:8" s="174" customFormat="1" ht="18">
      <c r="A5" s="169"/>
      <c r="B5" s="170" t="s">
        <v>23</v>
      </c>
      <c r="C5" s="175"/>
      <c r="D5" s="176"/>
      <c r="E5" s="176"/>
      <c r="F5" s="176"/>
      <c r="G5" s="173"/>
      <c r="H5" s="173"/>
    </row>
    <row r="6" spans="1:8" s="174" customFormat="1" ht="18">
      <c r="A6" s="169"/>
      <c r="B6" s="170"/>
      <c r="C6" s="175"/>
      <c r="D6" s="176"/>
      <c r="E6" s="176"/>
      <c r="F6" s="176"/>
      <c r="G6" s="173"/>
      <c r="H6" s="173"/>
    </row>
    <row r="7" spans="1:8" s="174" customFormat="1" ht="18">
      <c r="A7" s="169"/>
      <c r="B7" s="270" t="s">
        <v>303</v>
      </c>
      <c r="C7" s="271"/>
      <c r="D7" s="177"/>
      <c r="E7" s="177"/>
      <c r="F7" s="178"/>
      <c r="G7" s="173"/>
      <c r="H7" s="173"/>
    </row>
    <row r="8" spans="1:8" s="184" customFormat="1" ht="15.75">
      <c r="A8" s="179"/>
      <c r="B8" s="180" t="s">
        <v>304</v>
      </c>
      <c r="C8" s="181"/>
      <c r="D8" s="182"/>
      <c r="E8" s="182"/>
      <c r="F8" s="182"/>
      <c r="G8" s="183"/>
      <c r="H8" s="183"/>
    </row>
    <row r="9" spans="2:10" ht="12">
      <c r="B9" s="185"/>
      <c r="C9" s="185"/>
      <c r="D9" s="185"/>
      <c r="E9" s="185"/>
      <c r="F9" s="185"/>
      <c r="G9" s="185"/>
      <c r="H9" s="185"/>
      <c r="J9" s="185"/>
    </row>
    <row r="10" spans="2:10" ht="12">
      <c r="B10" s="185"/>
      <c r="C10" s="186" t="s">
        <v>305</v>
      </c>
      <c r="D10" s="187" t="s">
        <v>306</v>
      </c>
      <c r="E10" s="186" t="s">
        <v>307</v>
      </c>
      <c r="F10" s="188" t="s">
        <v>279</v>
      </c>
      <c r="G10" s="185"/>
      <c r="H10" s="185"/>
      <c r="J10" s="185"/>
    </row>
    <row r="11" spans="2:10" s="189" customFormat="1" ht="12">
      <c r="B11" s="190" t="s">
        <v>308</v>
      </c>
      <c r="C11" s="191"/>
      <c r="D11" s="192">
        <v>1</v>
      </c>
      <c r="E11" s="193">
        <f>$F$35</f>
        <v>0</v>
      </c>
      <c r="F11" s="193">
        <f>D11*E11</f>
        <v>0</v>
      </c>
      <c r="G11" s="194"/>
      <c r="H11" s="194"/>
      <c r="J11" s="194"/>
    </row>
    <row r="12" spans="2:10" s="189" customFormat="1" ht="12">
      <c r="B12" s="190" t="s">
        <v>309</v>
      </c>
      <c r="C12" s="191"/>
      <c r="D12" s="192">
        <v>1</v>
      </c>
      <c r="E12" s="193">
        <f>$F$50</f>
        <v>0</v>
      </c>
      <c r="F12" s="193">
        <f>D12*E12</f>
        <v>0</v>
      </c>
      <c r="G12" s="194"/>
      <c r="H12" s="194"/>
      <c r="J12" s="194"/>
    </row>
    <row r="13" spans="2:10" s="189" customFormat="1" ht="12">
      <c r="B13" s="190" t="s">
        <v>310</v>
      </c>
      <c r="C13" s="191"/>
      <c r="D13" s="192">
        <v>1</v>
      </c>
      <c r="E13" s="193">
        <f>$F$73</f>
        <v>0</v>
      </c>
      <c r="F13" s="193">
        <f>D13*E13</f>
        <v>0</v>
      </c>
      <c r="G13" s="194"/>
      <c r="H13" s="194"/>
      <c r="J13" s="194"/>
    </row>
    <row r="14" spans="2:10" s="189" customFormat="1" ht="12">
      <c r="B14" s="190" t="s">
        <v>311</v>
      </c>
      <c r="C14" s="191"/>
      <c r="D14" s="192">
        <v>1</v>
      </c>
      <c r="E14" s="193">
        <f>$F$127</f>
        <v>0</v>
      </c>
      <c r="F14" s="193">
        <f>D14*E14</f>
        <v>0</v>
      </c>
      <c r="G14" s="194"/>
      <c r="H14" s="194"/>
      <c r="J14" s="194"/>
    </row>
    <row r="15" spans="2:10" s="189" customFormat="1" ht="13.5" thickBot="1">
      <c r="B15" s="195" t="s">
        <v>312</v>
      </c>
      <c r="C15" s="196"/>
      <c r="D15" s="196"/>
      <c r="E15" s="196"/>
      <c r="F15" s="197">
        <f>SUM(F11:F14)</f>
        <v>0</v>
      </c>
      <c r="G15" s="194"/>
      <c r="H15" s="194"/>
      <c r="J15" s="194"/>
    </row>
    <row r="16" spans="2:10" ht="12">
      <c r="B16" s="185"/>
      <c r="C16" s="185"/>
      <c r="D16" s="185"/>
      <c r="E16" s="185"/>
      <c r="F16" s="185"/>
      <c r="G16" s="185"/>
      <c r="H16" s="185"/>
      <c r="J16" s="185"/>
    </row>
    <row r="17" spans="2:10" ht="12">
      <c r="B17" s="185"/>
      <c r="C17" s="185"/>
      <c r="D17" s="185"/>
      <c r="E17" s="185"/>
      <c r="F17" s="185"/>
      <c r="G17" s="185"/>
      <c r="H17" s="185"/>
      <c r="J17" s="185"/>
    </row>
    <row r="18" spans="2:10" ht="12">
      <c r="B18" s="185"/>
      <c r="C18" s="185"/>
      <c r="D18" s="185"/>
      <c r="E18" s="185"/>
      <c r="F18" s="185"/>
      <c r="G18" s="185"/>
      <c r="H18" s="185"/>
      <c r="J18" s="185"/>
    </row>
    <row r="19" spans="1:8" s="202" customFormat="1" ht="13.5" thickBot="1">
      <c r="A19" s="198"/>
      <c r="B19" s="269" t="s">
        <v>313</v>
      </c>
      <c r="C19" s="269"/>
      <c r="D19" s="199"/>
      <c r="E19" s="200"/>
      <c r="F19" s="200"/>
      <c r="G19" s="201"/>
      <c r="H19" s="201"/>
    </row>
    <row r="20" spans="2:8" s="202" customFormat="1" ht="13.5" thickBot="1">
      <c r="B20" s="203" t="s">
        <v>314</v>
      </c>
      <c r="C20" s="204" t="s">
        <v>305</v>
      </c>
      <c r="D20" s="203" t="s">
        <v>306</v>
      </c>
      <c r="E20" s="204" t="s">
        <v>307</v>
      </c>
      <c r="F20" s="205" t="s">
        <v>279</v>
      </c>
      <c r="G20" s="206"/>
      <c r="H20" s="207">
        <v>1</v>
      </c>
    </row>
    <row r="21" spans="1:8" s="202" customFormat="1" ht="12">
      <c r="A21" s="189"/>
      <c r="B21" s="208"/>
      <c r="C21" s="209" t="s">
        <v>315</v>
      </c>
      <c r="D21" s="210">
        <v>1</v>
      </c>
      <c r="E21" s="193">
        <f>H21*$H$20</f>
        <v>0</v>
      </c>
      <c r="F21" s="193">
        <f aca="true" t="shared" si="0" ref="F21:F31">D21*E21</f>
        <v>0</v>
      </c>
      <c r="G21" s="194"/>
      <c r="H21" s="211">
        <v>0</v>
      </c>
    </row>
    <row r="22" spans="1:8" s="202" customFormat="1" ht="12">
      <c r="A22" s="189"/>
      <c r="B22" s="208"/>
      <c r="C22" s="212" t="s">
        <v>316</v>
      </c>
      <c r="D22" s="210">
        <v>1</v>
      </c>
      <c r="E22" s="193">
        <f>H22*$H$20</f>
        <v>0</v>
      </c>
      <c r="F22" s="193">
        <f>D22*E22</f>
        <v>0</v>
      </c>
      <c r="G22" s="194"/>
      <c r="H22" s="211">
        <v>0</v>
      </c>
    </row>
    <row r="23" spans="1:8" s="202" customFormat="1" ht="12">
      <c r="A23" s="189"/>
      <c r="B23" s="208"/>
      <c r="C23" s="212" t="s">
        <v>317</v>
      </c>
      <c r="D23" s="210">
        <v>3</v>
      </c>
      <c r="E23" s="193">
        <f aca="true" t="shared" si="1" ref="E23:E28">H23*$H$20</f>
        <v>0</v>
      </c>
      <c r="F23" s="193">
        <f t="shared" si="0"/>
        <v>0</v>
      </c>
      <c r="G23" s="194"/>
      <c r="H23" s="211">
        <v>0</v>
      </c>
    </row>
    <row r="24" spans="1:8" s="202" customFormat="1" ht="12">
      <c r="A24" s="189"/>
      <c r="B24" s="208"/>
      <c r="C24" s="212" t="s">
        <v>318</v>
      </c>
      <c r="D24" s="210">
        <v>1</v>
      </c>
      <c r="E24" s="193">
        <f t="shared" si="1"/>
        <v>0</v>
      </c>
      <c r="F24" s="193">
        <f t="shared" si="0"/>
        <v>0</v>
      </c>
      <c r="G24" s="194"/>
      <c r="H24" s="211">
        <v>0</v>
      </c>
    </row>
    <row r="25" spans="1:8" s="202" customFormat="1" ht="12">
      <c r="A25" s="189"/>
      <c r="B25" s="208"/>
      <c r="C25" s="212" t="s">
        <v>319</v>
      </c>
      <c r="D25" s="210">
        <v>1</v>
      </c>
      <c r="E25" s="193">
        <f t="shared" si="1"/>
        <v>0</v>
      </c>
      <c r="F25" s="193">
        <f t="shared" si="0"/>
        <v>0</v>
      </c>
      <c r="G25" s="194"/>
      <c r="H25" s="211">
        <v>0</v>
      </c>
    </row>
    <row r="26" spans="1:8" s="202" customFormat="1" ht="12">
      <c r="A26" s="189"/>
      <c r="B26" s="208"/>
      <c r="C26" s="212" t="s">
        <v>320</v>
      </c>
      <c r="D26" s="210">
        <v>4</v>
      </c>
      <c r="E26" s="193">
        <f t="shared" si="1"/>
        <v>0</v>
      </c>
      <c r="F26" s="193">
        <f t="shared" si="0"/>
        <v>0</v>
      </c>
      <c r="G26" s="194"/>
      <c r="H26" s="211">
        <v>0</v>
      </c>
    </row>
    <row r="27" spans="1:8" s="202" customFormat="1" ht="12">
      <c r="A27" s="189"/>
      <c r="B27" s="208"/>
      <c r="C27" s="212" t="s">
        <v>321</v>
      </c>
      <c r="D27" s="210">
        <v>1</v>
      </c>
      <c r="E27" s="193">
        <f t="shared" si="1"/>
        <v>0</v>
      </c>
      <c r="F27" s="193">
        <f t="shared" si="0"/>
        <v>0</v>
      </c>
      <c r="G27" s="194"/>
      <c r="H27" s="211">
        <v>0</v>
      </c>
    </row>
    <row r="28" spans="1:8" s="202" customFormat="1" ht="12">
      <c r="A28" s="189"/>
      <c r="B28" s="208"/>
      <c r="C28" s="212" t="s">
        <v>322</v>
      </c>
      <c r="D28" s="210">
        <v>1</v>
      </c>
      <c r="E28" s="193">
        <f t="shared" si="1"/>
        <v>0</v>
      </c>
      <c r="F28" s="193">
        <f t="shared" si="0"/>
        <v>0</v>
      </c>
      <c r="G28" s="194"/>
      <c r="H28" s="211">
        <v>0</v>
      </c>
    </row>
    <row r="29" spans="1:8" s="202" customFormat="1" ht="12">
      <c r="A29" s="189"/>
      <c r="B29" s="208"/>
      <c r="C29" s="212" t="s">
        <v>323</v>
      </c>
      <c r="D29" s="210">
        <v>1</v>
      </c>
      <c r="E29" s="193">
        <f>H29*$H$20</f>
        <v>0</v>
      </c>
      <c r="F29" s="193">
        <f t="shared" si="0"/>
        <v>0</v>
      </c>
      <c r="G29" s="194"/>
      <c r="H29" s="211">
        <v>0</v>
      </c>
    </row>
    <row r="30" spans="1:8" s="202" customFormat="1" ht="12">
      <c r="A30" s="189"/>
      <c r="B30" s="208"/>
      <c r="C30" s="212" t="s">
        <v>324</v>
      </c>
      <c r="D30" s="210">
        <v>1</v>
      </c>
      <c r="E30" s="193">
        <f>H30*$H$20</f>
        <v>0</v>
      </c>
      <c r="F30" s="193">
        <f t="shared" si="0"/>
        <v>0</v>
      </c>
      <c r="G30" s="194"/>
      <c r="H30" s="211">
        <v>0</v>
      </c>
    </row>
    <row r="31" spans="1:8" s="202" customFormat="1" ht="13.5" thickBot="1">
      <c r="A31" s="189"/>
      <c r="B31" s="208"/>
      <c r="C31" s="212" t="s">
        <v>325</v>
      </c>
      <c r="D31" s="210">
        <v>1</v>
      </c>
      <c r="E31" s="193">
        <f>H31*$H$20</f>
        <v>0</v>
      </c>
      <c r="F31" s="193">
        <f t="shared" si="0"/>
        <v>0</v>
      </c>
      <c r="G31" s="194"/>
      <c r="H31" s="211">
        <v>0</v>
      </c>
    </row>
    <row r="32" spans="1:8" s="202" customFormat="1" ht="13.5" thickBot="1">
      <c r="A32" s="189"/>
      <c r="B32" s="214"/>
      <c r="C32" s="215" t="s">
        <v>326</v>
      </c>
      <c r="D32" s="216"/>
      <c r="E32" s="215"/>
      <c r="F32" s="217">
        <f>SUM(F21:F31)</f>
        <v>0</v>
      </c>
      <c r="G32" s="206"/>
      <c r="H32" s="206"/>
    </row>
    <row r="33" spans="1:8" s="202" customFormat="1" ht="13.5" thickBot="1">
      <c r="A33" s="189"/>
      <c r="B33" s="218"/>
      <c r="C33" s="219" t="s">
        <v>327</v>
      </c>
      <c r="D33" s="216"/>
      <c r="E33" s="215"/>
      <c r="F33" s="217">
        <f>0.1*F32</f>
        <v>0</v>
      </c>
      <c r="G33" s="206"/>
      <c r="H33" s="206"/>
    </row>
    <row r="34" spans="2:8" s="202" customFormat="1" ht="13.5" thickBot="1">
      <c r="B34" s="218"/>
      <c r="C34" s="219" t="s">
        <v>328</v>
      </c>
      <c r="D34" s="216"/>
      <c r="E34" s="215"/>
      <c r="F34" s="217">
        <f>0.4*(F32+F33)</f>
        <v>0</v>
      </c>
      <c r="G34" s="206"/>
      <c r="H34" s="206"/>
    </row>
    <row r="35" spans="2:8" s="202" customFormat="1" ht="13.5" thickBot="1">
      <c r="B35" s="218"/>
      <c r="C35" s="219" t="s">
        <v>329</v>
      </c>
      <c r="D35" s="215"/>
      <c r="E35" s="215"/>
      <c r="F35" s="217">
        <f>SUM(F32:F34)</f>
        <v>0</v>
      </c>
      <c r="G35" s="206"/>
      <c r="H35" s="206"/>
    </row>
    <row r="36" spans="2:10" ht="12">
      <c r="B36" s="185"/>
      <c r="C36" s="185"/>
      <c r="D36" s="185"/>
      <c r="E36" s="185"/>
      <c r="F36" s="185"/>
      <c r="G36" s="185"/>
      <c r="H36" s="185"/>
      <c r="J36" s="185"/>
    </row>
    <row r="37" spans="2:10" ht="12">
      <c r="B37" s="185"/>
      <c r="C37" s="185"/>
      <c r="D37" s="185"/>
      <c r="E37" s="185"/>
      <c r="F37" s="185"/>
      <c r="G37" s="185"/>
      <c r="H37" s="185"/>
      <c r="J37" s="185"/>
    </row>
    <row r="38" spans="1:8" s="202" customFormat="1" ht="13.5" thickBot="1">
      <c r="A38" s="198"/>
      <c r="B38" s="269" t="s">
        <v>330</v>
      </c>
      <c r="C38" s="269"/>
      <c r="D38" s="199"/>
      <c r="E38" s="200"/>
      <c r="F38" s="200"/>
      <c r="G38" s="201"/>
      <c r="H38" s="201"/>
    </row>
    <row r="39" spans="2:8" s="202" customFormat="1" ht="13.5" thickBot="1">
      <c r="B39" s="203" t="s">
        <v>314</v>
      </c>
      <c r="C39" s="204" t="s">
        <v>305</v>
      </c>
      <c r="D39" s="203" t="s">
        <v>306</v>
      </c>
      <c r="E39" s="204" t="s">
        <v>307</v>
      </c>
      <c r="F39" s="205" t="s">
        <v>279</v>
      </c>
      <c r="G39" s="206"/>
      <c r="H39" s="207">
        <v>1</v>
      </c>
    </row>
    <row r="40" spans="1:8" s="202" customFormat="1" ht="12">
      <c r="A40" s="189"/>
      <c r="B40" s="208"/>
      <c r="C40" s="209" t="s">
        <v>331</v>
      </c>
      <c r="D40" s="210">
        <v>1</v>
      </c>
      <c r="E40" s="193">
        <f aca="true" t="shared" si="2" ref="E40:E46">H40*$H$20</f>
        <v>0</v>
      </c>
      <c r="F40" s="193">
        <f>D40*E40</f>
        <v>0</v>
      </c>
      <c r="G40" s="194"/>
      <c r="H40" s="211">
        <v>0</v>
      </c>
    </row>
    <row r="41" spans="1:8" s="202" customFormat="1" ht="12">
      <c r="A41" s="189"/>
      <c r="B41" s="208"/>
      <c r="C41" s="212" t="s">
        <v>332</v>
      </c>
      <c r="D41" s="210">
        <v>2</v>
      </c>
      <c r="E41" s="193">
        <f t="shared" si="2"/>
        <v>0</v>
      </c>
      <c r="F41" s="193">
        <f aca="true" t="shared" si="3" ref="F41:F46">D41*E41</f>
        <v>0</v>
      </c>
      <c r="G41" s="194"/>
      <c r="H41" s="211">
        <v>0</v>
      </c>
    </row>
    <row r="42" spans="1:8" s="202" customFormat="1" ht="12">
      <c r="A42" s="189"/>
      <c r="B42" s="208"/>
      <c r="C42" s="212" t="s">
        <v>322</v>
      </c>
      <c r="D42" s="210">
        <v>2</v>
      </c>
      <c r="E42" s="193">
        <f t="shared" si="2"/>
        <v>0</v>
      </c>
      <c r="F42" s="193">
        <f t="shared" si="3"/>
        <v>0</v>
      </c>
      <c r="G42" s="194"/>
      <c r="H42" s="211">
        <v>0</v>
      </c>
    </row>
    <row r="43" spans="1:8" s="202" customFormat="1" ht="12">
      <c r="A43" s="189"/>
      <c r="B43" s="208"/>
      <c r="C43" s="212" t="s">
        <v>333</v>
      </c>
      <c r="D43" s="210">
        <v>2</v>
      </c>
      <c r="E43" s="193">
        <f t="shared" si="2"/>
        <v>0</v>
      </c>
      <c r="F43" s="193">
        <f t="shared" si="3"/>
        <v>0</v>
      </c>
      <c r="G43" s="194"/>
      <c r="H43" s="211">
        <v>0</v>
      </c>
    </row>
    <row r="44" spans="1:8" s="202" customFormat="1" ht="12">
      <c r="A44" s="189"/>
      <c r="B44" s="208"/>
      <c r="C44" s="212" t="s">
        <v>323</v>
      </c>
      <c r="D44" s="210">
        <v>1</v>
      </c>
      <c r="E44" s="193">
        <f t="shared" si="2"/>
        <v>0</v>
      </c>
      <c r="F44" s="193">
        <f t="shared" si="3"/>
        <v>0</v>
      </c>
      <c r="G44" s="194"/>
      <c r="H44" s="211">
        <v>0</v>
      </c>
    </row>
    <row r="45" spans="1:8" s="202" customFormat="1" ht="12">
      <c r="A45" s="189"/>
      <c r="B45" s="208"/>
      <c r="C45" s="212" t="s">
        <v>324</v>
      </c>
      <c r="D45" s="210">
        <v>1</v>
      </c>
      <c r="E45" s="193">
        <f t="shared" si="2"/>
        <v>0</v>
      </c>
      <c r="F45" s="193">
        <f t="shared" si="3"/>
        <v>0</v>
      </c>
      <c r="G45" s="194"/>
      <c r="H45" s="211">
        <v>0</v>
      </c>
    </row>
    <row r="46" spans="1:8" s="202" customFormat="1" ht="13.5" thickBot="1">
      <c r="A46" s="189"/>
      <c r="B46" s="208"/>
      <c r="C46" s="212" t="s">
        <v>325</v>
      </c>
      <c r="D46" s="210">
        <v>1</v>
      </c>
      <c r="E46" s="193">
        <f t="shared" si="2"/>
        <v>0</v>
      </c>
      <c r="F46" s="193">
        <f t="shared" si="3"/>
        <v>0</v>
      </c>
      <c r="G46" s="194"/>
      <c r="H46" s="211">
        <v>0</v>
      </c>
    </row>
    <row r="47" spans="1:8" s="202" customFormat="1" ht="13.5" thickBot="1">
      <c r="A47" s="189"/>
      <c r="B47" s="214"/>
      <c r="C47" s="215" t="s">
        <v>326</v>
      </c>
      <c r="D47" s="216"/>
      <c r="E47" s="215"/>
      <c r="F47" s="217">
        <f>SUM(F40:F46)</f>
        <v>0</v>
      </c>
      <c r="G47" s="206"/>
      <c r="H47" s="206"/>
    </row>
    <row r="48" spans="1:8" s="202" customFormat="1" ht="13.5" thickBot="1">
      <c r="A48" s="189"/>
      <c r="B48" s="218"/>
      <c r="C48" s="219" t="s">
        <v>327</v>
      </c>
      <c r="D48" s="216"/>
      <c r="E48" s="215"/>
      <c r="F48" s="217">
        <f>0.1*F47</f>
        <v>0</v>
      </c>
      <c r="G48" s="206"/>
      <c r="H48" s="206"/>
    </row>
    <row r="49" spans="2:8" s="202" customFormat="1" ht="13.5" thickBot="1">
      <c r="B49" s="218"/>
      <c r="C49" s="219" t="s">
        <v>328</v>
      </c>
      <c r="D49" s="216"/>
      <c r="E49" s="215"/>
      <c r="F49" s="217">
        <f>0.4*(F47+F48)</f>
        <v>0</v>
      </c>
      <c r="G49" s="206"/>
      <c r="H49" s="206"/>
    </row>
    <row r="50" spans="2:8" s="202" customFormat="1" ht="13.5" thickBot="1">
      <c r="B50" s="218"/>
      <c r="C50" s="219" t="s">
        <v>329</v>
      </c>
      <c r="D50" s="215"/>
      <c r="E50" s="215"/>
      <c r="F50" s="217">
        <f>SUM(F47:F49)</f>
        <v>0</v>
      </c>
      <c r="G50" s="206"/>
      <c r="H50" s="206"/>
    </row>
    <row r="51" spans="2:10" ht="12">
      <c r="B51" s="185"/>
      <c r="C51" s="185"/>
      <c r="D51" s="185"/>
      <c r="E51" s="185"/>
      <c r="F51" s="185"/>
      <c r="G51" s="185"/>
      <c r="H51" s="185"/>
      <c r="J51" s="185"/>
    </row>
    <row r="52" spans="2:10" ht="12">
      <c r="B52" s="185"/>
      <c r="C52" s="185"/>
      <c r="D52" s="185"/>
      <c r="E52" s="185"/>
      <c r="F52" s="185"/>
      <c r="G52" s="185"/>
      <c r="H52" s="185"/>
      <c r="J52" s="185"/>
    </row>
    <row r="53" spans="1:8" s="202" customFormat="1" ht="13.5" thickBot="1">
      <c r="A53" s="198"/>
      <c r="B53" s="269" t="s">
        <v>334</v>
      </c>
      <c r="C53" s="269"/>
      <c r="D53" s="199"/>
      <c r="E53" s="200"/>
      <c r="F53" s="200"/>
      <c r="G53" s="201"/>
      <c r="H53" s="201"/>
    </row>
    <row r="54" spans="2:8" s="202" customFormat="1" ht="13.5" thickBot="1">
      <c r="B54" s="203" t="s">
        <v>314</v>
      </c>
      <c r="C54" s="204" t="s">
        <v>305</v>
      </c>
      <c r="D54" s="203" t="s">
        <v>306</v>
      </c>
      <c r="E54" s="204" t="s">
        <v>307</v>
      </c>
      <c r="F54" s="205" t="s">
        <v>279</v>
      </c>
      <c r="G54" s="206"/>
      <c r="H54" s="207">
        <v>1</v>
      </c>
    </row>
    <row r="55" spans="1:8" s="202" customFormat="1" ht="12">
      <c r="A55" s="189"/>
      <c r="B55" s="208"/>
      <c r="C55" s="209" t="s">
        <v>335</v>
      </c>
      <c r="D55" s="210">
        <v>1</v>
      </c>
      <c r="E55" s="193">
        <f aca="true" t="shared" si="4" ref="E55:E69">H55*$H$20</f>
        <v>0</v>
      </c>
      <c r="F55" s="193">
        <f>D55*E55</f>
        <v>0</v>
      </c>
      <c r="G55" s="194"/>
      <c r="H55" s="211">
        <v>0</v>
      </c>
    </row>
    <row r="56" spans="1:8" s="202" customFormat="1" ht="12">
      <c r="A56" s="189"/>
      <c r="B56" s="208"/>
      <c r="C56" s="212" t="s">
        <v>336</v>
      </c>
      <c r="D56" s="210">
        <v>1</v>
      </c>
      <c r="E56" s="193">
        <f t="shared" si="4"/>
        <v>0</v>
      </c>
      <c r="F56" s="193">
        <f aca="true" t="shared" si="5" ref="F56:F69">D56*E56</f>
        <v>0</v>
      </c>
      <c r="G56" s="194"/>
      <c r="H56" s="211">
        <v>0</v>
      </c>
    </row>
    <row r="57" spans="1:8" s="202" customFormat="1" ht="12">
      <c r="A57" s="189"/>
      <c r="B57" s="208"/>
      <c r="C57" s="212" t="s">
        <v>337</v>
      </c>
      <c r="D57" s="210">
        <v>1</v>
      </c>
      <c r="E57" s="193">
        <f t="shared" si="4"/>
        <v>0</v>
      </c>
      <c r="F57" s="193">
        <f t="shared" si="5"/>
        <v>0</v>
      </c>
      <c r="G57" s="194"/>
      <c r="H57" s="211">
        <v>0</v>
      </c>
    </row>
    <row r="58" spans="1:8" s="202" customFormat="1" ht="12">
      <c r="A58" s="189"/>
      <c r="B58" s="208"/>
      <c r="C58" s="212" t="s">
        <v>338</v>
      </c>
      <c r="D58" s="210">
        <v>4</v>
      </c>
      <c r="E58" s="193">
        <f t="shared" si="4"/>
        <v>0</v>
      </c>
      <c r="F58" s="193">
        <f t="shared" si="5"/>
        <v>0</v>
      </c>
      <c r="G58" s="194"/>
      <c r="H58" s="211">
        <v>0</v>
      </c>
    </row>
    <row r="59" spans="1:8" s="202" customFormat="1" ht="12">
      <c r="A59" s="189"/>
      <c r="B59" s="208"/>
      <c r="C59" s="212" t="s">
        <v>339</v>
      </c>
      <c r="D59" s="210">
        <v>12</v>
      </c>
      <c r="E59" s="193">
        <f t="shared" si="4"/>
        <v>0</v>
      </c>
      <c r="F59" s="193">
        <f t="shared" si="5"/>
        <v>0</v>
      </c>
      <c r="G59" s="194"/>
      <c r="H59" s="211">
        <v>0</v>
      </c>
    </row>
    <row r="60" spans="1:8" s="202" customFormat="1" ht="12">
      <c r="A60" s="189"/>
      <c r="B60" s="208"/>
      <c r="C60" s="212" t="s">
        <v>318</v>
      </c>
      <c r="D60" s="210">
        <v>1</v>
      </c>
      <c r="E60" s="193">
        <f t="shared" si="4"/>
        <v>0</v>
      </c>
      <c r="F60" s="193">
        <f t="shared" si="5"/>
        <v>0</v>
      </c>
      <c r="G60" s="194"/>
      <c r="H60" s="211">
        <v>0</v>
      </c>
    </row>
    <row r="61" spans="1:8" s="202" customFormat="1" ht="12">
      <c r="A61" s="189"/>
      <c r="B61" s="208"/>
      <c r="C61" s="212" t="s">
        <v>340</v>
      </c>
      <c r="D61" s="210">
        <v>1</v>
      </c>
      <c r="E61" s="193">
        <f t="shared" si="4"/>
        <v>0</v>
      </c>
      <c r="F61" s="193">
        <f t="shared" si="5"/>
        <v>0</v>
      </c>
      <c r="G61" s="194"/>
      <c r="H61" s="211">
        <v>0</v>
      </c>
    </row>
    <row r="62" spans="1:8" s="202" customFormat="1" ht="12">
      <c r="A62" s="189"/>
      <c r="B62" s="208"/>
      <c r="C62" s="212" t="s">
        <v>341</v>
      </c>
      <c r="D62" s="210">
        <v>1</v>
      </c>
      <c r="E62" s="193">
        <f t="shared" si="4"/>
        <v>0</v>
      </c>
      <c r="F62" s="193">
        <f t="shared" si="5"/>
        <v>0</v>
      </c>
      <c r="G62" s="194"/>
      <c r="H62" s="211">
        <v>0</v>
      </c>
    </row>
    <row r="63" spans="1:8" s="202" customFormat="1" ht="12">
      <c r="A63" s="189"/>
      <c r="B63" s="208"/>
      <c r="C63" s="212" t="s">
        <v>342</v>
      </c>
      <c r="D63" s="210">
        <v>2</v>
      </c>
      <c r="E63" s="193">
        <f t="shared" si="4"/>
        <v>0</v>
      </c>
      <c r="F63" s="193">
        <f t="shared" si="5"/>
        <v>0</v>
      </c>
      <c r="G63" s="194"/>
      <c r="H63" s="211">
        <v>0</v>
      </c>
    </row>
    <row r="64" spans="1:8" s="202" customFormat="1" ht="12">
      <c r="A64" s="189"/>
      <c r="B64" s="208"/>
      <c r="C64" s="212" t="s">
        <v>343</v>
      </c>
      <c r="D64" s="210">
        <v>2</v>
      </c>
      <c r="E64" s="193">
        <f t="shared" si="4"/>
        <v>0</v>
      </c>
      <c r="F64" s="193">
        <f t="shared" si="5"/>
        <v>0</v>
      </c>
      <c r="G64" s="194"/>
      <c r="H64" s="211">
        <v>0</v>
      </c>
    </row>
    <row r="65" spans="1:8" s="202" customFormat="1" ht="12">
      <c r="A65" s="189"/>
      <c r="B65" s="208"/>
      <c r="C65" s="212" t="s">
        <v>344</v>
      </c>
      <c r="D65" s="210">
        <v>1</v>
      </c>
      <c r="E65" s="193">
        <f t="shared" si="4"/>
        <v>0</v>
      </c>
      <c r="F65" s="193">
        <f t="shared" si="5"/>
        <v>0</v>
      </c>
      <c r="G65" s="194"/>
      <c r="H65" s="211">
        <v>0</v>
      </c>
    </row>
    <row r="66" spans="1:8" s="202" customFormat="1" ht="12">
      <c r="A66" s="189"/>
      <c r="B66" s="208"/>
      <c r="C66" s="212" t="s">
        <v>345</v>
      </c>
      <c r="D66" s="210">
        <v>1</v>
      </c>
      <c r="E66" s="193">
        <f t="shared" si="4"/>
        <v>0</v>
      </c>
      <c r="F66" s="193">
        <f t="shared" si="5"/>
        <v>0</v>
      </c>
      <c r="G66" s="194"/>
      <c r="H66" s="211">
        <v>0</v>
      </c>
    </row>
    <row r="67" spans="1:8" s="202" customFormat="1" ht="12">
      <c r="A67" s="189"/>
      <c r="B67" s="208"/>
      <c r="C67" s="212" t="s">
        <v>346</v>
      </c>
      <c r="D67" s="210">
        <v>1</v>
      </c>
      <c r="E67" s="193">
        <f t="shared" si="4"/>
        <v>0</v>
      </c>
      <c r="F67" s="193">
        <f t="shared" si="5"/>
        <v>0</v>
      </c>
      <c r="G67" s="194"/>
      <c r="H67" s="211">
        <v>0</v>
      </c>
    </row>
    <row r="68" spans="1:8" s="202" customFormat="1" ht="12">
      <c r="A68" s="189"/>
      <c r="B68" s="208"/>
      <c r="C68" s="212" t="s">
        <v>324</v>
      </c>
      <c r="D68" s="210">
        <v>1</v>
      </c>
      <c r="E68" s="193">
        <f t="shared" si="4"/>
        <v>0</v>
      </c>
      <c r="F68" s="193">
        <f t="shared" si="5"/>
        <v>0</v>
      </c>
      <c r="G68" s="194"/>
      <c r="H68" s="211">
        <v>0</v>
      </c>
    </row>
    <row r="69" spans="1:8" s="202" customFormat="1" ht="13.5" thickBot="1">
      <c r="A69" s="189"/>
      <c r="B69" s="208"/>
      <c r="C69" s="212" t="s">
        <v>325</v>
      </c>
      <c r="D69" s="210">
        <v>1</v>
      </c>
      <c r="E69" s="193">
        <f t="shared" si="4"/>
        <v>0</v>
      </c>
      <c r="F69" s="193">
        <f t="shared" si="5"/>
        <v>0</v>
      </c>
      <c r="G69" s="194"/>
      <c r="H69" s="211">
        <v>0</v>
      </c>
    </row>
    <row r="70" spans="1:8" s="202" customFormat="1" ht="13.5" thickBot="1">
      <c r="A70" s="189"/>
      <c r="B70" s="214"/>
      <c r="C70" s="215" t="s">
        <v>326</v>
      </c>
      <c r="D70" s="216"/>
      <c r="E70" s="215"/>
      <c r="F70" s="217">
        <f>SUM(F55:F69)</f>
        <v>0</v>
      </c>
      <c r="G70" s="206"/>
      <c r="H70" s="206"/>
    </row>
    <row r="71" spans="1:8" s="202" customFormat="1" ht="13.5" thickBot="1">
      <c r="A71" s="189"/>
      <c r="B71" s="218"/>
      <c r="C71" s="219" t="s">
        <v>327</v>
      </c>
      <c r="D71" s="216"/>
      <c r="E71" s="215"/>
      <c r="F71" s="217">
        <f>0.1*F70</f>
        <v>0</v>
      </c>
      <c r="G71" s="206"/>
      <c r="H71" s="206"/>
    </row>
    <row r="72" spans="2:8" s="202" customFormat="1" ht="13.5" thickBot="1">
      <c r="B72" s="218"/>
      <c r="C72" s="219" t="s">
        <v>328</v>
      </c>
      <c r="D72" s="216"/>
      <c r="E72" s="215"/>
      <c r="F72" s="217">
        <f>0.4*(F70+F71)</f>
        <v>0</v>
      </c>
      <c r="G72" s="206"/>
      <c r="H72" s="206"/>
    </row>
    <row r="73" spans="2:8" s="202" customFormat="1" ht="13.5" thickBot="1">
      <c r="B73" s="218"/>
      <c r="C73" s="219" t="s">
        <v>329</v>
      </c>
      <c r="D73" s="215"/>
      <c r="E73" s="215"/>
      <c r="F73" s="217">
        <f>SUM(F70:F72)</f>
        <v>0</v>
      </c>
      <c r="G73" s="206"/>
      <c r="H73" s="206"/>
    </row>
    <row r="74" spans="2:10" ht="12">
      <c r="B74" s="185"/>
      <c r="C74" s="185"/>
      <c r="D74" s="185"/>
      <c r="E74" s="185"/>
      <c r="F74" s="185"/>
      <c r="G74" s="185"/>
      <c r="H74" s="185"/>
      <c r="J74" s="185"/>
    </row>
    <row r="75" spans="2:10" ht="12">
      <c r="B75" s="185"/>
      <c r="C75" s="185"/>
      <c r="D75" s="185"/>
      <c r="E75" s="185"/>
      <c r="F75" s="185"/>
      <c r="G75" s="185"/>
      <c r="H75" s="185"/>
      <c r="J75" s="185"/>
    </row>
    <row r="76" spans="2:10" ht="12">
      <c r="B76" s="185"/>
      <c r="C76" s="185"/>
      <c r="D76" s="185"/>
      <c r="E76" s="185"/>
      <c r="F76" s="185"/>
      <c r="G76" s="185"/>
      <c r="H76" s="185"/>
      <c r="J76" s="185"/>
    </row>
    <row r="77" spans="2:10" ht="12">
      <c r="B77" s="185"/>
      <c r="C77" s="185"/>
      <c r="D77" s="185"/>
      <c r="E77" s="185"/>
      <c r="F77" s="185"/>
      <c r="G77" s="185"/>
      <c r="H77" s="185"/>
      <c r="J77" s="185"/>
    </row>
    <row r="78" spans="2:10" ht="12">
      <c r="B78" s="185"/>
      <c r="C78" s="185"/>
      <c r="D78" s="185"/>
      <c r="E78" s="185"/>
      <c r="F78" s="185"/>
      <c r="G78" s="185"/>
      <c r="H78" s="185"/>
      <c r="J78" s="185"/>
    </row>
    <row r="79" spans="2:10" ht="12">
      <c r="B79" s="185"/>
      <c r="C79" s="185"/>
      <c r="D79" s="185"/>
      <c r="E79" s="185"/>
      <c r="F79" s="185"/>
      <c r="G79" s="185"/>
      <c r="H79" s="185"/>
      <c r="J79" s="185"/>
    </row>
    <row r="80" spans="2:10" ht="12">
      <c r="B80" s="185"/>
      <c r="C80" s="185"/>
      <c r="D80" s="185"/>
      <c r="E80" s="185"/>
      <c r="F80" s="185"/>
      <c r="G80" s="185"/>
      <c r="H80" s="185"/>
      <c r="J80" s="185"/>
    </row>
    <row r="81" spans="2:10" ht="12">
      <c r="B81" s="185"/>
      <c r="C81" s="185"/>
      <c r="D81" s="185"/>
      <c r="E81" s="185"/>
      <c r="F81" s="185"/>
      <c r="G81" s="185"/>
      <c r="H81" s="185"/>
      <c r="J81" s="185"/>
    </row>
    <row r="82" spans="2:10" ht="12">
      <c r="B82" s="185"/>
      <c r="C82" s="185"/>
      <c r="D82" s="185"/>
      <c r="E82" s="185"/>
      <c r="F82" s="185"/>
      <c r="G82" s="185"/>
      <c r="H82" s="185"/>
      <c r="J82" s="185"/>
    </row>
    <row r="83" spans="2:10" ht="12">
      <c r="B83" s="185"/>
      <c r="C83" s="185"/>
      <c r="D83" s="185"/>
      <c r="E83" s="185"/>
      <c r="F83" s="185"/>
      <c r="G83" s="185"/>
      <c r="H83" s="185"/>
      <c r="J83" s="185"/>
    </row>
    <row r="84" spans="2:10" ht="12">
      <c r="B84" s="185"/>
      <c r="C84" s="185"/>
      <c r="D84" s="185"/>
      <c r="E84" s="185"/>
      <c r="F84" s="185"/>
      <c r="G84" s="185"/>
      <c r="H84" s="185"/>
      <c r="J84" s="185"/>
    </row>
    <row r="85" spans="2:10" ht="12">
      <c r="B85" s="185"/>
      <c r="C85" s="185"/>
      <c r="D85" s="185"/>
      <c r="E85" s="185"/>
      <c r="F85" s="185"/>
      <c r="G85" s="185"/>
      <c r="H85" s="185"/>
      <c r="J85" s="185"/>
    </row>
    <row r="86" spans="2:10" ht="12">
      <c r="B86" s="185"/>
      <c r="C86" s="185"/>
      <c r="D86" s="185"/>
      <c r="E86" s="185"/>
      <c r="F86" s="185"/>
      <c r="G86" s="185"/>
      <c r="H86" s="185"/>
      <c r="J86" s="185"/>
    </row>
    <row r="87" spans="2:10" ht="12">
      <c r="B87" s="185"/>
      <c r="C87" s="185"/>
      <c r="D87" s="185"/>
      <c r="E87" s="185"/>
      <c r="F87" s="185"/>
      <c r="G87" s="185"/>
      <c r="H87" s="185"/>
      <c r="J87" s="185"/>
    </row>
    <row r="88" spans="2:10" ht="12">
      <c r="B88" s="185"/>
      <c r="C88" s="185"/>
      <c r="D88" s="185"/>
      <c r="E88" s="185"/>
      <c r="F88" s="185"/>
      <c r="G88" s="185"/>
      <c r="H88" s="185"/>
      <c r="J88" s="185"/>
    </row>
    <row r="89" spans="2:10" ht="12">
      <c r="B89" s="185"/>
      <c r="C89" s="185"/>
      <c r="D89" s="185"/>
      <c r="E89" s="185"/>
      <c r="F89" s="185"/>
      <c r="G89" s="185"/>
      <c r="H89" s="185"/>
      <c r="J89" s="185"/>
    </row>
    <row r="90" spans="2:10" ht="12">
      <c r="B90" s="185"/>
      <c r="C90" s="185"/>
      <c r="D90" s="185"/>
      <c r="E90" s="185"/>
      <c r="F90" s="185"/>
      <c r="G90" s="185"/>
      <c r="H90" s="185"/>
      <c r="J90" s="185"/>
    </row>
    <row r="91" spans="2:10" ht="12">
      <c r="B91" s="185"/>
      <c r="C91" s="185"/>
      <c r="D91" s="185"/>
      <c r="E91" s="185"/>
      <c r="F91" s="185"/>
      <c r="G91" s="185"/>
      <c r="H91" s="185"/>
      <c r="J91" s="185"/>
    </row>
    <row r="92" spans="2:10" ht="12">
      <c r="B92" s="185"/>
      <c r="C92" s="185"/>
      <c r="D92" s="185"/>
      <c r="E92" s="185"/>
      <c r="F92" s="185"/>
      <c r="G92" s="185"/>
      <c r="H92" s="185"/>
      <c r="J92" s="185"/>
    </row>
    <row r="93" spans="2:10" ht="12">
      <c r="B93" s="185"/>
      <c r="C93" s="185"/>
      <c r="D93" s="185"/>
      <c r="E93" s="185"/>
      <c r="F93" s="185"/>
      <c r="G93" s="185"/>
      <c r="H93" s="185"/>
      <c r="J93" s="185"/>
    </row>
    <row r="94" spans="2:10" ht="12">
      <c r="B94" s="185"/>
      <c r="C94" s="185"/>
      <c r="D94" s="185"/>
      <c r="E94" s="185"/>
      <c r="F94" s="185"/>
      <c r="G94" s="185"/>
      <c r="H94" s="185"/>
      <c r="J94" s="185"/>
    </row>
    <row r="95" spans="2:10" ht="12">
      <c r="B95" s="185"/>
      <c r="C95" s="185"/>
      <c r="D95" s="185"/>
      <c r="E95" s="185"/>
      <c r="F95" s="185"/>
      <c r="G95" s="185"/>
      <c r="H95" s="185"/>
      <c r="J95" s="185"/>
    </row>
    <row r="96" spans="2:10" ht="12">
      <c r="B96" s="185"/>
      <c r="C96" s="185"/>
      <c r="D96" s="185"/>
      <c r="E96" s="185"/>
      <c r="F96" s="185"/>
      <c r="G96" s="185"/>
      <c r="H96" s="185"/>
      <c r="J96" s="185"/>
    </row>
    <row r="97" spans="2:10" ht="12">
      <c r="B97" s="185"/>
      <c r="C97" s="185"/>
      <c r="D97" s="185"/>
      <c r="E97" s="185"/>
      <c r="F97" s="185"/>
      <c r="G97" s="185"/>
      <c r="H97" s="185"/>
      <c r="J97" s="185"/>
    </row>
    <row r="98" spans="2:10" ht="12">
      <c r="B98" s="185"/>
      <c r="C98" s="185"/>
      <c r="D98" s="185"/>
      <c r="E98" s="185"/>
      <c r="F98" s="185"/>
      <c r="G98" s="185"/>
      <c r="H98" s="185"/>
      <c r="J98" s="185"/>
    </row>
    <row r="99" spans="2:10" ht="12">
      <c r="B99" s="185"/>
      <c r="C99" s="185"/>
      <c r="D99" s="185"/>
      <c r="E99" s="185"/>
      <c r="F99" s="185"/>
      <c r="G99" s="185"/>
      <c r="H99" s="185"/>
      <c r="J99" s="185"/>
    </row>
    <row r="100" spans="2:10" ht="12">
      <c r="B100" s="185"/>
      <c r="C100" s="185"/>
      <c r="D100" s="185"/>
      <c r="E100" s="185"/>
      <c r="F100" s="185"/>
      <c r="G100" s="185"/>
      <c r="H100" s="185"/>
      <c r="J100" s="185"/>
    </row>
    <row r="101" spans="2:10" ht="12">
      <c r="B101" s="185"/>
      <c r="C101" s="185"/>
      <c r="D101" s="185"/>
      <c r="E101" s="185"/>
      <c r="F101" s="185"/>
      <c r="G101" s="185"/>
      <c r="H101" s="185"/>
      <c r="J101" s="185"/>
    </row>
    <row r="102" spans="1:8" s="202" customFormat="1" ht="13.5" thickBot="1">
      <c r="A102" s="198"/>
      <c r="B102" s="269" t="s">
        <v>347</v>
      </c>
      <c r="C102" s="269"/>
      <c r="D102" s="199"/>
      <c r="E102" s="200"/>
      <c r="F102" s="200"/>
      <c r="G102" s="201"/>
      <c r="H102" s="201"/>
    </row>
    <row r="103" spans="2:8" s="202" customFormat="1" ht="13.5" thickBot="1">
      <c r="B103" s="203" t="s">
        <v>314</v>
      </c>
      <c r="C103" s="204" t="s">
        <v>305</v>
      </c>
      <c r="D103" s="203" t="s">
        <v>306</v>
      </c>
      <c r="E103" s="204" t="s">
        <v>307</v>
      </c>
      <c r="F103" s="205" t="s">
        <v>279</v>
      </c>
      <c r="G103" s="206"/>
      <c r="H103" s="207">
        <v>1</v>
      </c>
    </row>
    <row r="104" spans="1:8" s="202" customFormat="1" ht="12">
      <c r="A104" s="189"/>
      <c r="B104" s="208"/>
      <c r="C104" s="209" t="s">
        <v>348</v>
      </c>
      <c r="D104" s="210">
        <v>1</v>
      </c>
      <c r="E104" s="193">
        <f aca="true" t="shared" si="6" ref="E104:E123">H104*$H$20</f>
        <v>0</v>
      </c>
      <c r="F104" s="193">
        <f>D104*E104</f>
        <v>0</v>
      </c>
      <c r="G104" s="194"/>
      <c r="H104" s="211">
        <v>0</v>
      </c>
    </row>
    <row r="105" spans="1:8" s="202" customFormat="1" ht="12">
      <c r="A105" s="189"/>
      <c r="B105" s="208"/>
      <c r="C105" s="212" t="s">
        <v>349</v>
      </c>
      <c r="D105" s="210">
        <v>1</v>
      </c>
      <c r="E105" s="193">
        <f t="shared" si="6"/>
        <v>0</v>
      </c>
      <c r="F105" s="193">
        <f aca="true" t="shared" si="7" ref="F105:F123">D105*E105</f>
        <v>0</v>
      </c>
      <c r="G105" s="194"/>
      <c r="H105" s="211">
        <v>0</v>
      </c>
    </row>
    <row r="106" spans="1:8" s="202" customFormat="1" ht="12">
      <c r="A106" s="189"/>
      <c r="B106" s="208"/>
      <c r="C106" s="212" t="s">
        <v>350</v>
      </c>
      <c r="D106" s="210">
        <v>1</v>
      </c>
      <c r="E106" s="193">
        <f t="shared" si="6"/>
        <v>0</v>
      </c>
      <c r="F106" s="193">
        <f t="shared" si="7"/>
        <v>0</v>
      </c>
      <c r="G106" s="194"/>
      <c r="H106" s="211">
        <v>0</v>
      </c>
    </row>
    <row r="107" spans="1:8" s="202" customFormat="1" ht="12">
      <c r="A107" s="189"/>
      <c r="B107" s="208"/>
      <c r="C107" s="212" t="s">
        <v>351</v>
      </c>
      <c r="D107" s="210">
        <v>1</v>
      </c>
      <c r="E107" s="193">
        <f t="shared" si="6"/>
        <v>0</v>
      </c>
      <c r="F107" s="193">
        <f t="shared" si="7"/>
        <v>0</v>
      </c>
      <c r="G107" s="194"/>
      <c r="H107" s="211">
        <v>0</v>
      </c>
    </row>
    <row r="108" spans="1:8" s="202" customFormat="1" ht="12">
      <c r="A108" s="189"/>
      <c r="B108" s="208"/>
      <c r="C108" s="212" t="s">
        <v>352</v>
      </c>
      <c r="D108" s="210">
        <v>3</v>
      </c>
      <c r="E108" s="193">
        <f t="shared" si="6"/>
        <v>0</v>
      </c>
      <c r="F108" s="193">
        <f t="shared" si="7"/>
        <v>0</v>
      </c>
      <c r="G108" s="194"/>
      <c r="H108" s="211">
        <v>0</v>
      </c>
    </row>
    <row r="109" spans="1:8" s="202" customFormat="1" ht="12">
      <c r="A109" s="189"/>
      <c r="B109" s="208"/>
      <c r="C109" s="212" t="s">
        <v>318</v>
      </c>
      <c r="D109" s="210">
        <v>1</v>
      </c>
      <c r="E109" s="193">
        <f t="shared" si="6"/>
        <v>0</v>
      </c>
      <c r="F109" s="193">
        <f t="shared" si="7"/>
        <v>0</v>
      </c>
      <c r="G109" s="194"/>
      <c r="H109" s="211">
        <v>0</v>
      </c>
    </row>
    <row r="110" spans="1:8" s="202" customFormat="1" ht="12">
      <c r="A110" s="189"/>
      <c r="B110" s="208"/>
      <c r="C110" s="212" t="s">
        <v>340</v>
      </c>
      <c r="D110" s="210">
        <v>1</v>
      </c>
      <c r="E110" s="193">
        <f t="shared" si="6"/>
        <v>0</v>
      </c>
      <c r="F110" s="193">
        <f t="shared" si="7"/>
        <v>0</v>
      </c>
      <c r="G110" s="194"/>
      <c r="H110" s="211">
        <v>0</v>
      </c>
    </row>
    <row r="111" spans="1:8" s="202" customFormat="1" ht="12">
      <c r="A111" s="189"/>
      <c r="B111" s="208"/>
      <c r="C111" s="212" t="s">
        <v>353</v>
      </c>
      <c r="D111" s="210">
        <v>1</v>
      </c>
      <c r="E111" s="193">
        <f t="shared" si="6"/>
        <v>0</v>
      </c>
      <c r="F111" s="193">
        <f t="shared" si="7"/>
        <v>0</v>
      </c>
      <c r="G111" s="194"/>
      <c r="H111" s="211">
        <v>0</v>
      </c>
    </row>
    <row r="112" spans="1:8" s="202" customFormat="1" ht="12">
      <c r="A112" s="189"/>
      <c r="B112" s="208"/>
      <c r="C112" s="212" t="s">
        <v>354</v>
      </c>
      <c r="D112" s="210">
        <v>1</v>
      </c>
      <c r="E112" s="193">
        <f t="shared" si="6"/>
        <v>0</v>
      </c>
      <c r="F112" s="193">
        <f t="shared" si="7"/>
        <v>0</v>
      </c>
      <c r="G112" s="194"/>
      <c r="H112" s="211">
        <v>0</v>
      </c>
    </row>
    <row r="113" spans="1:8" s="202" customFormat="1" ht="12">
      <c r="A113" s="189"/>
      <c r="B113" s="208"/>
      <c r="C113" s="212" t="s">
        <v>343</v>
      </c>
      <c r="D113" s="210">
        <v>3</v>
      </c>
      <c r="E113" s="193">
        <f t="shared" si="6"/>
        <v>0</v>
      </c>
      <c r="F113" s="193">
        <f t="shared" si="7"/>
        <v>0</v>
      </c>
      <c r="G113" s="194"/>
      <c r="H113" s="211">
        <v>0</v>
      </c>
    </row>
    <row r="114" spans="1:8" s="202" customFormat="1" ht="12">
      <c r="A114" s="189"/>
      <c r="B114" s="208"/>
      <c r="C114" s="212" t="s">
        <v>355</v>
      </c>
      <c r="D114" s="210">
        <v>1</v>
      </c>
      <c r="E114" s="193">
        <f t="shared" si="6"/>
        <v>0</v>
      </c>
      <c r="F114" s="193">
        <f t="shared" si="7"/>
        <v>0</v>
      </c>
      <c r="G114" s="194"/>
      <c r="H114" s="211">
        <v>0</v>
      </c>
    </row>
    <row r="115" spans="1:8" s="202" customFormat="1" ht="12">
      <c r="A115" s="189"/>
      <c r="B115" s="208"/>
      <c r="C115" s="212" t="s">
        <v>356</v>
      </c>
      <c r="D115" s="210">
        <v>3</v>
      </c>
      <c r="E115" s="193">
        <f t="shared" si="6"/>
        <v>0</v>
      </c>
      <c r="F115" s="193">
        <f t="shared" si="7"/>
        <v>0</v>
      </c>
      <c r="G115" s="194"/>
      <c r="H115" s="211">
        <v>0</v>
      </c>
    </row>
    <row r="116" spans="1:8" s="202" customFormat="1" ht="12">
      <c r="A116" s="189"/>
      <c r="B116" s="208"/>
      <c r="C116" s="212" t="s">
        <v>357</v>
      </c>
      <c r="D116" s="210">
        <v>9</v>
      </c>
      <c r="E116" s="193">
        <f t="shared" si="6"/>
        <v>0</v>
      </c>
      <c r="F116" s="193">
        <f t="shared" si="7"/>
        <v>0</v>
      </c>
      <c r="G116" s="194"/>
      <c r="H116" s="211">
        <v>0</v>
      </c>
    </row>
    <row r="117" spans="1:8" s="202" customFormat="1" ht="12">
      <c r="A117" s="189"/>
      <c r="B117" s="208"/>
      <c r="C117" s="212" t="s">
        <v>358</v>
      </c>
      <c r="D117" s="210">
        <v>8</v>
      </c>
      <c r="E117" s="193">
        <f t="shared" si="6"/>
        <v>0</v>
      </c>
      <c r="F117" s="193">
        <f t="shared" si="7"/>
        <v>0</v>
      </c>
      <c r="G117" s="194"/>
      <c r="H117" s="211">
        <v>0</v>
      </c>
    </row>
    <row r="118" spans="1:8" s="202" customFormat="1" ht="12">
      <c r="A118" s="189"/>
      <c r="B118" s="208"/>
      <c r="C118" s="212" t="s">
        <v>359</v>
      </c>
      <c r="D118" s="210">
        <v>1</v>
      </c>
      <c r="E118" s="193">
        <f t="shared" si="6"/>
        <v>0</v>
      </c>
      <c r="F118" s="193">
        <f t="shared" si="7"/>
        <v>0</v>
      </c>
      <c r="G118" s="194"/>
      <c r="H118" s="211">
        <v>0</v>
      </c>
    </row>
    <row r="119" spans="1:8" s="202" customFormat="1" ht="12">
      <c r="A119" s="189"/>
      <c r="B119" s="208"/>
      <c r="C119" s="212" t="s">
        <v>344</v>
      </c>
      <c r="D119" s="210">
        <v>1</v>
      </c>
      <c r="E119" s="193">
        <f t="shared" si="6"/>
        <v>0</v>
      </c>
      <c r="F119" s="193">
        <f t="shared" si="7"/>
        <v>0</v>
      </c>
      <c r="G119" s="194"/>
      <c r="H119" s="211">
        <v>0</v>
      </c>
    </row>
    <row r="120" spans="1:8" s="202" customFormat="1" ht="12">
      <c r="A120" s="189"/>
      <c r="B120" s="208"/>
      <c r="C120" s="212" t="s">
        <v>345</v>
      </c>
      <c r="D120" s="210">
        <v>1</v>
      </c>
      <c r="E120" s="193">
        <f t="shared" si="6"/>
        <v>0</v>
      </c>
      <c r="F120" s="193">
        <f t="shared" si="7"/>
        <v>0</v>
      </c>
      <c r="G120" s="194"/>
      <c r="H120" s="211">
        <v>0</v>
      </c>
    </row>
    <row r="121" spans="1:8" s="202" customFormat="1" ht="12">
      <c r="A121" s="189"/>
      <c r="B121" s="208"/>
      <c r="C121" s="212" t="s">
        <v>360</v>
      </c>
      <c r="D121" s="210">
        <v>1</v>
      </c>
      <c r="E121" s="193">
        <f t="shared" si="6"/>
        <v>0</v>
      </c>
      <c r="F121" s="193">
        <f t="shared" si="7"/>
        <v>0</v>
      </c>
      <c r="G121" s="194"/>
      <c r="H121" s="211">
        <v>0</v>
      </c>
    </row>
    <row r="122" spans="1:8" s="202" customFormat="1" ht="12">
      <c r="A122" s="189"/>
      <c r="B122" s="208"/>
      <c r="C122" s="212" t="s">
        <v>324</v>
      </c>
      <c r="D122" s="210">
        <v>1</v>
      </c>
      <c r="E122" s="193">
        <f t="shared" si="6"/>
        <v>0</v>
      </c>
      <c r="F122" s="193">
        <f t="shared" si="7"/>
        <v>0</v>
      </c>
      <c r="G122" s="194"/>
      <c r="H122" s="211">
        <v>0</v>
      </c>
    </row>
    <row r="123" spans="1:8" s="202" customFormat="1" ht="13.5" thickBot="1">
      <c r="A123" s="189"/>
      <c r="B123" s="208"/>
      <c r="C123" s="212" t="s">
        <v>325</v>
      </c>
      <c r="D123" s="210">
        <v>1</v>
      </c>
      <c r="E123" s="193">
        <f t="shared" si="6"/>
        <v>0</v>
      </c>
      <c r="F123" s="193">
        <f t="shared" si="7"/>
        <v>0</v>
      </c>
      <c r="G123" s="194"/>
      <c r="H123" s="211">
        <v>0</v>
      </c>
    </row>
    <row r="124" spans="1:8" s="202" customFormat="1" ht="13.5" thickBot="1">
      <c r="A124" s="189"/>
      <c r="B124" s="214"/>
      <c r="C124" s="215" t="s">
        <v>326</v>
      </c>
      <c r="D124" s="216"/>
      <c r="E124" s="215"/>
      <c r="F124" s="217">
        <f>SUM(F104:F123)</f>
        <v>0</v>
      </c>
      <c r="G124" s="206"/>
      <c r="H124" s="206"/>
    </row>
    <row r="125" spans="1:8" s="202" customFormat="1" ht="13.5" thickBot="1">
      <c r="A125" s="189"/>
      <c r="B125" s="218"/>
      <c r="C125" s="219" t="s">
        <v>327</v>
      </c>
      <c r="D125" s="216"/>
      <c r="E125" s="215"/>
      <c r="F125" s="217">
        <f>0.1*F124</f>
        <v>0</v>
      </c>
      <c r="G125" s="206"/>
      <c r="H125" s="206"/>
    </row>
    <row r="126" spans="2:8" s="202" customFormat="1" ht="13.5" thickBot="1">
      <c r="B126" s="218"/>
      <c r="C126" s="219" t="s">
        <v>328</v>
      </c>
      <c r="D126" s="216"/>
      <c r="E126" s="215"/>
      <c r="F126" s="217">
        <f>0.4*(F124+F125)</f>
        <v>0</v>
      </c>
      <c r="G126" s="206"/>
      <c r="H126" s="206"/>
    </row>
    <row r="127" spans="2:8" s="202" customFormat="1" ht="13.5" thickBot="1">
      <c r="B127" s="218"/>
      <c r="C127" s="219" t="s">
        <v>329</v>
      </c>
      <c r="D127" s="215"/>
      <c r="E127" s="215"/>
      <c r="F127" s="217">
        <f>SUM(F124:F126)</f>
        <v>0</v>
      </c>
      <c r="G127" s="206"/>
      <c r="H127" s="206"/>
    </row>
    <row r="128" spans="1:8" s="194" customFormat="1" ht="12">
      <c r="A128" s="202"/>
      <c r="B128" s="199"/>
      <c r="C128" s="201"/>
      <c r="D128" s="201"/>
      <c r="E128" s="201"/>
      <c r="F128" s="200"/>
      <c r="G128" s="220"/>
      <c r="H128" s="201"/>
    </row>
    <row r="129" spans="1:8" s="194" customFormat="1" ht="12">
      <c r="A129" s="202"/>
      <c r="B129" s="199"/>
      <c r="C129" s="201"/>
      <c r="D129" s="201"/>
      <c r="E129" s="201"/>
      <c r="F129" s="200"/>
      <c r="G129" s="220"/>
      <c r="H129" s="201"/>
    </row>
    <row r="130" spans="1:8" s="194" customFormat="1" ht="12">
      <c r="A130" s="202"/>
      <c r="B130" s="199"/>
      <c r="C130" s="201"/>
      <c r="D130" s="201"/>
      <c r="E130" s="201"/>
      <c r="F130" s="200"/>
      <c r="G130" s="220"/>
      <c r="H130" s="201"/>
    </row>
    <row r="131" spans="1:8" s="194" customFormat="1" ht="18">
      <c r="A131" s="169"/>
      <c r="B131" s="270" t="s">
        <v>361</v>
      </c>
      <c r="C131" s="271"/>
      <c r="D131" s="177"/>
      <c r="E131" s="177"/>
      <c r="F131" s="178"/>
      <c r="G131" s="220"/>
      <c r="H131" s="201"/>
    </row>
    <row r="132" spans="1:8" s="194" customFormat="1" ht="12">
      <c r="A132" s="202"/>
      <c r="B132" s="199"/>
      <c r="C132" s="201"/>
      <c r="D132" s="201"/>
      <c r="E132" s="201"/>
      <c r="F132" s="200"/>
      <c r="G132" s="220"/>
      <c r="H132" s="201"/>
    </row>
    <row r="133" spans="1:8" s="189" customFormat="1" ht="13.5" thickBot="1">
      <c r="A133" s="198"/>
      <c r="B133" s="269" t="s">
        <v>362</v>
      </c>
      <c r="C133" s="269"/>
      <c r="D133" s="199"/>
      <c r="E133" s="200"/>
      <c r="F133" s="200"/>
      <c r="G133" s="201"/>
      <c r="H133" s="201"/>
    </row>
    <row r="134" spans="1:19" s="221" customFormat="1" ht="13.5" thickBot="1">
      <c r="A134" s="202"/>
      <c r="B134" s="203" t="s">
        <v>314</v>
      </c>
      <c r="C134" s="204" t="s">
        <v>305</v>
      </c>
      <c r="D134" s="203" t="s">
        <v>306</v>
      </c>
      <c r="E134" s="204" t="s">
        <v>307</v>
      </c>
      <c r="F134" s="205" t="s">
        <v>279</v>
      </c>
      <c r="G134" s="206"/>
      <c r="H134" s="207">
        <v>1</v>
      </c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</row>
    <row r="135" spans="2:8" s="189" customFormat="1" ht="12">
      <c r="B135" s="222"/>
      <c r="C135" s="223" t="s">
        <v>363</v>
      </c>
      <c r="D135" s="210">
        <v>1</v>
      </c>
      <c r="E135" s="224">
        <f aca="true" t="shared" si="8" ref="E135:E140">H135*$H$134</f>
        <v>0</v>
      </c>
      <c r="F135" s="224">
        <f aca="true" t="shared" si="9" ref="F135:F140">D135*E135</f>
        <v>0</v>
      </c>
      <c r="G135" s="194"/>
      <c r="H135" s="213">
        <v>0</v>
      </c>
    </row>
    <row r="136" spans="2:8" s="189" customFormat="1" ht="12">
      <c r="B136" s="222"/>
      <c r="C136" s="223" t="s">
        <v>364</v>
      </c>
      <c r="D136" s="192">
        <v>20</v>
      </c>
      <c r="E136" s="224">
        <f t="shared" si="8"/>
        <v>0</v>
      </c>
      <c r="F136" s="224">
        <f t="shared" si="9"/>
        <v>0</v>
      </c>
      <c r="G136" s="194"/>
      <c r="H136" s="213">
        <v>0</v>
      </c>
    </row>
    <row r="137" spans="2:8" s="189" customFormat="1" ht="12">
      <c r="B137" s="222"/>
      <c r="C137" s="223" t="s">
        <v>365</v>
      </c>
      <c r="D137" s="192">
        <v>5</v>
      </c>
      <c r="E137" s="224">
        <f t="shared" si="8"/>
        <v>0</v>
      </c>
      <c r="F137" s="224">
        <f t="shared" si="9"/>
        <v>0</v>
      </c>
      <c r="G137" s="194"/>
      <c r="H137" s="213">
        <v>0</v>
      </c>
    </row>
    <row r="138" spans="2:8" s="189" customFormat="1" ht="12">
      <c r="B138" s="222"/>
      <c r="C138" s="223" t="s">
        <v>366</v>
      </c>
      <c r="D138" s="192">
        <v>10</v>
      </c>
      <c r="E138" s="224">
        <f t="shared" si="8"/>
        <v>0</v>
      </c>
      <c r="F138" s="224">
        <f t="shared" si="9"/>
        <v>0</v>
      </c>
      <c r="G138" s="194"/>
      <c r="H138" s="213">
        <v>0</v>
      </c>
    </row>
    <row r="139" spans="2:8" s="189" customFormat="1" ht="12">
      <c r="B139" s="222"/>
      <c r="C139" s="223" t="s">
        <v>367</v>
      </c>
      <c r="D139" s="192">
        <v>1</v>
      </c>
      <c r="E139" s="224">
        <f t="shared" si="8"/>
        <v>0</v>
      </c>
      <c r="F139" s="224">
        <f t="shared" si="9"/>
        <v>0</v>
      </c>
      <c r="G139" s="194"/>
      <c r="H139" s="213">
        <v>0</v>
      </c>
    </row>
    <row r="140" spans="2:8" s="189" customFormat="1" ht="12">
      <c r="B140" s="222"/>
      <c r="C140" s="223" t="s">
        <v>368</v>
      </c>
      <c r="D140" s="192">
        <v>5</v>
      </c>
      <c r="E140" s="224">
        <f t="shared" si="8"/>
        <v>0</v>
      </c>
      <c r="F140" s="224">
        <f t="shared" si="9"/>
        <v>0</v>
      </c>
      <c r="G140" s="194"/>
      <c r="H140" s="213">
        <v>0</v>
      </c>
    </row>
    <row r="141" spans="2:8" s="189" customFormat="1" ht="12">
      <c r="B141" s="222"/>
      <c r="C141" s="223" t="s">
        <v>369</v>
      </c>
      <c r="D141" s="192">
        <v>25</v>
      </c>
      <c r="E141" s="224">
        <f>H141*$H$134</f>
        <v>0</v>
      </c>
      <c r="F141" s="224">
        <f>D141*E141</f>
        <v>0</v>
      </c>
      <c r="G141" s="194"/>
      <c r="H141" s="213">
        <v>0</v>
      </c>
    </row>
    <row r="142" spans="2:8" s="189" customFormat="1" ht="12">
      <c r="B142" s="222"/>
      <c r="C142" s="223" t="s">
        <v>370</v>
      </c>
      <c r="D142" s="192">
        <v>4</v>
      </c>
      <c r="E142" s="224">
        <f>H142*$H$134</f>
        <v>0</v>
      </c>
      <c r="F142" s="224">
        <f>D142*E142</f>
        <v>0</v>
      </c>
      <c r="G142" s="194"/>
      <c r="H142" s="213">
        <v>0</v>
      </c>
    </row>
    <row r="143" spans="2:8" s="189" customFormat="1" ht="12">
      <c r="B143" s="208"/>
      <c r="C143" s="212" t="s">
        <v>371</v>
      </c>
      <c r="D143" s="210">
        <v>1</v>
      </c>
      <c r="E143" s="224">
        <f>H143*$H$134</f>
        <v>0</v>
      </c>
      <c r="F143" s="224">
        <f>D143*E143</f>
        <v>0</v>
      </c>
      <c r="G143" s="194"/>
      <c r="H143" s="213">
        <v>0</v>
      </c>
    </row>
    <row r="144" spans="1:8" s="189" customFormat="1" ht="13.5" thickBot="1">
      <c r="A144" s="202"/>
      <c r="B144" s="218"/>
      <c r="C144" s="195" t="s">
        <v>372</v>
      </c>
      <c r="D144" s="196"/>
      <c r="E144" s="196"/>
      <c r="F144" s="225">
        <f>SUM(F135:F143)</f>
        <v>0</v>
      </c>
      <c r="G144" s="206"/>
      <c r="H144" s="206"/>
    </row>
    <row r="145" spans="2:8" s="189" customFormat="1" ht="12">
      <c r="B145" s="194" t="s">
        <v>23</v>
      </c>
      <c r="C145" s="194"/>
      <c r="D145" s="194"/>
      <c r="E145" s="194"/>
      <c r="F145" s="194"/>
      <c r="G145" s="194"/>
      <c r="H145" s="194"/>
    </row>
    <row r="146" spans="2:8" s="189" customFormat="1" ht="12">
      <c r="B146" s="194"/>
      <c r="C146" s="194"/>
      <c r="D146" s="194"/>
      <c r="E146" s="194"/>
      <c r="F146" s="194"/>
      <c r="G146" s="194"/>
      <c r="H146" s="194"/>
    </row>
    <row r="147" spans="2:8" s="189" customFormat="1" ht="12">
      <c r="B147" s="194"/>
      <c r="C147" s="194"/>
      <c r="D147" s="194"/>
      <c r="E147" s="194"/>
      <c r="F147" s="194"/>
      <c r="G147" s="194"/>
      <c r="H147" s="194"/>
    </row>
    <row r="148" spans="1:8" s="189" customFormat="1" ht="13.5" thickBot="1">
      <c r="A148" s="198"/>
      <c r="B148" s="269" t="s">
        <v>373</v>
      </c>
      <c r="C148" s="269"/>
      <c r="D148" s="199"/>
      <c r="E148" s="200"/>
      <c r="F148" s="200"/>
      <c r="G148" s="201"/>
      <c r="H148" s="201"/>
    </row>
    <row r="149" spans="1:8" s="189" customFormat="1" ht="13.5" thickBot="1">
      <c r="A149" s="202"/>
      <c r="B149" s="203" t="s">
        <v>314</v>
      </c>
      <c r="C149" s="204" t="s">
        <v>305</v>
      </c>
      <c r="D149" s="203" t="s">
        <v>306</v>
      </c>
      <c r="E149" s="204" t="s">
        <v>307</v>
      </c>
      <c r="F149" s="205" t="s">
        <v>279</v>
      </c>
      <c r="G149" s="206"/>
      <c r="H149" s="207">
        <v>1</v>
      </c>
    </row>
    <row r="150" spans="1:8" s="189" customFormat="1" ht="12">
      <c r="A150" s="226"/>
      <c r="B150" s="222"/>
      <c r="C150" s="223" t="s">
        <v>374</v>
      </c>
      <c r="D150" s="227">
        <v>5</v>
      </c>
      <c r="E150" s="224">
        <f>H150*$H$134</f>
        <v>0</v>
      </c>
      <c r="F150" s="224">
        <f>D150*E150</f>
        <v>0</v>
      </c>
      <c r="G150" s="194"/>
      <c r="H150" s="213">
        <v>0</v>
      </c>
    </row>
    <row r="151" spans="1:8" s="189" customFormat="1" ht="12">
      <c r="A151" s="226"/>
      <c r="B151" s="222"/>
      <c r="C151" s="223" t="s">
        <v>375</v>
      </c>
      <c r="D151" s="227">
        <v>10</v>
      </c>
      <c r="E151" s="224">
        <f>H151*$H$134</f>
        <v>0</v>
      </c>
      <c r="F151" s="224">
        <f>D151*E151</f>
        <v>0</v>
      </c>
      <c r="G151" s="194"/>
      <c r="H151" s="213">
        <v>0</v>
      </c>
    </row>
    <row r="152" spans="1:8" s="189" customFormat="1" ht="12">
      <c r="A152" s="226"/>
      <c r="B152" s="222"/>
      <c r="C152" s="223"/>
      <c r="D152" s="227"/>
      <c r="E152" s="224"/>
      <c r="F152" s="224"/>
      <c r="G152" s="194"/>
      <c r="H152" s="213"/>
    </row>
    <row r="153" spans="1:10" s="189" customFormat="1" ht="12">
      <c r="A153" s="226"/>
      <c r="B153" s="222"/>
      <c r="C153" s="223" t="s">
        <v>376</v>
      </c>
      <c r="D153" s="227">
        <v>20</v>
      </c>
      <c r="E153" s="224">
        <f>H153*$H$134</f>
        <v>0</v>
      </c>
      <c r="F153" s="224">
        <f>D153*E153</f>
        <v>0</v>
      </c>
      <c r="G153" s="194"/>
      <c r="H153" s="213">
        <v>0</v>
      </c>
      <c r="J153" s="189">
        <v>0</v>
      </c>
    </row>
    <row r="154" spans="1:8" s="189" customFormat="1" ht="12">
      <c r="A154" s="226"/>
      <c r="B154" s="222"/>
      <c r="C154" s="223" t="s">
        <v>377</v>
      </c>
      <c r="D154" s="227">
        <v>80</v>
      </c>
      <c r="E154" s="224">
        <f>H154*$H$134</f>
        <v>0</v>
      </c>
      <c r="F154" s="224">
        <f>D154*E154</f>
        <v>0</v>
      </c>
      <c r="G154" s="194"/>
      <c r="H154" s="213">
        <v>0</v>
      </c>
    </row>
    <row r="155" spans="1:8" s="189" customFormat="1" ht="12">
      <c r="A155" s="226"/>
      <c r="B155" s="222"/>
      <c r="C155" s="223" t="s">
        <v>378</v>
      </c>
      <c r="D155" s="227">
        <v>20</v>
      </c>
      <c r="E155" s="224">
        <f>H155*$H$134</f>
        <v>0</v>
      </c>
      <c r="F155" s="224">
        <f>D155*E155</f>
        <v>0</v>
      </c>
      <c r="G155" s="194"/>
      <c r="H155" s="213">
        <v>0</v>
      </c>
    </row>
    <row r="156" spans="1:8" s="189" customFormat="1" ht="12">
      <c r="A156" s="226"/>
      <c r="B156" s="222"/>
      <c r="C156" s="223"/>
      <c r="D156" s="227"/>
      <c r="E156" s="224"/>
      <c r="F156" s="224"/>
      <c r="G156" s="194"/>
      <c r="H156" s="213"/>
    </row>
    <row r="157" spans="1:8" s="189" customFormat="1" ht="12">
      <c r="A157" s="226"/>
      <c r="B157" s="222"/>
      <c r="C157" s="223" t="s">
        <v>379</v>
      </c>
      <c r="D157" s="227">
        <v>25</v>
      </c>
      <c r="E157" s="224">
        <f>H157*$H$134</f>
        <v>0</v>
      </c>
      <c r="F157" s="224">
        <f>D157*E157</f>
        <v>0</v>
      </c>
      <c r="G157" s="194"/>
      <c r="H157" s="213">
        <v>0</v>
      </c>
    </row>
    <row r="158" spans="1:8" s="189" customFormat="1" ht="12">
      <c r="A158" s="226"/>
      <c r="B158" s="222"/>
      <c r="C158" s="223" t="s">
        <v>380</v>
      </c>
      <c r="D158" s="227">
        <v>25</v>
      </c>
      <c r="E158" s="224">
        <f>H158*$H$134</f>
        <v>0</v>
      </c>
      <c r="F158" s="224">
        <f>D158*E158</f>
        <v>0</v>
      </c>
      <c r="G158" s="194"/>
      <c r="H158" s="213">
        <v>0</v>
      </c>
    </row>
    <row r="159" spans="1:8" s="189" customFormat="1" ht="12">
      <c r="A159" s="226"/>
      <c r="B159" s="222"/>
      <c r="C159" s="223"/>
      <c r="D159" s="227"/>
      <c r="E159" s="224"/>
      <c r="F159" s="224"/>
      <c r="G159" s="194"/>
      <c r="H159" s="213"/>
    </row>
    <row r="160" spans="1:8" s="189" customFormat="1" ht="12">
      <c r="A160" s="226"/>
      <c r="B160" s="222"/>
      <c r="C160" s="223" t="s">
        <v>381</v>
      </c>
      <c r="D160" s="227">
        <v>30</v>
      </c>
      <c r="E160" s="224">
        <f>H160*$H$134</f>
        <v>0</v>
      </c>
      <c r="F160" s="224">
        <f>D160*E160</f>
        <v>0</v>
      </c>
      <c r="G160" s="194"/>
      <c r="H160" s="213">
        <v>0</v>
      </c>
    </row>
    <row r="161" spans="1:8" s="189" customFormat="1" ht="12">
      <c r="A161" s="226"/>
      <c r="B161" s="222"/>
      <c r="C161" s="223" t="s">
        <v>382</v>
      </c>
      <c r="D161" s="227">
        <v>30</v>
      </c>
      <c r="E161" s="224">
        <f>H161*$H$134</f>
        <v>0</v>
      </c>
      <c r="F161" s="224">
        <f>D161*E161</f>
        <v>0</v>
      </c>
      <c r="G161" s="194"/>
      <c r="H161" s="213">
        <v>0</v>
      </c>
    </row>
    <row r="162" spans="1:8" s="189" customFormat="1" ht="12">
      <c r="A162" s="226"/>
      <c r="B162" s="222"/>
      <c r="C162" s="223" t="s">
        <v>383</v>
      </c>
      <c r="D162" s="227">
        <v>30</v>
      </c>
      <c r="E162" s="224">
        <f>H162*$H$134</f>
        <v>0</v>
      </c>
      <c r="F162" s="224">
        <f>D162*E162</f>
        <v>0</v>
      </c>
      <c r="G162" s="194"/>
      <c r="H162" s="213">
        <v>0</v>
      </c>
    </row>
    <row r="163" spans="1:8" s="189" customFormat="1" ht="12">
      <c r="A163" s="226"/>
      <c r="B163" s="222"/>
      <c r="C163" s="223"/>
      <c r="D163" s="227"/>
      <c r="E163" s="224"/>
      <c r="F163" s="224"/>
      <c r="G163" s="194"/>
      <c r="H163" s="213"/>
    </row>
    <row r="164" spans="1:8" s="189" customFormat="1" ht="12">
      <c r="A164" s="226"/>
      <c r="B164" s="222"/>
      <c r="C164" s="223"/>
      <c r="D164" s="227"/>
      <c r="E164" s="224"/>
      <c r="F164" s="224"/>
      <c r="G164" s="194"/>
      <c r="H164" s="213"/>
    </row>
    <row r="165" spans="1:8" s="189" customFormat="1" ht="12">
      <c r="A165" s="226"/>
      <c r="B165" s="222"/>
      <c r="C165" s="223"/>
      <c r="D165" s="227"/>
      <c r="E165" s="224"/>
      <c r="F165" s="224"/>
      <c r="G165" s="194"/>
      <c r="H165" s="213"/>
    </row>
    <row r="166" spans="1:19" s="189" customFormat="1" ht="13.5" thickBot="1">
      <c r="A166" s="202"/>
      <c r="B166" s="218"/>
      <c r="C166" s="195" t="s">
        <v>372</v>
      </c>
      <c r="D166" s="196"/>
      <c r="E166" s="196"/>
      <c r="F166" s="225">
        <f>SUM(F150:F165)</f>
        <v>0</v>
      </c>
      <c r="G166" s="206"/>
      <c r="H166" s="206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</row>
    <row r="167" spans="2:19" s="189" customFormat="1" ht="12"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</row>
    <row r="168" spans="18:19" s="189" customFormat="1" ht="12">
      <c r="R168" s="194"/>
      <c r="S168" s="194"/>
    </row>
    <row r="169" ht="12">
      <c r="H169" s="206"/>
    </row>
    <row r="170" ht="12">
      <c r="C170" s="167" t="s">
        <v>384</v>
      </c>
    </row>
    <row r="171" ht="12">
      <c r="C171" s="167" t="s">
        <v>385</v>
      </c>
    </row>
    <row r="172" ht="12">
      <c r="C172" s="167" t="s">
        <v>386</v>
      </c>
    </row>
    <row r="173" ht="12">
      <c r="C173" s="167" t="s">
        <v>23</v>
      </c>
    </row>
    <row r="174" ht="12">
      <c r="C174" s="185" t="s">
        <v>23</v>
      </c>
    </row>
    <row r="175" ht="12">
      <c r="C175" s="167" t="s">
        <v>23</v>
      </c>
    </row>
    <row r="176" ht="12">
      <c r="C176" s="167" t="s">
        <v>23</v>
      </c>
    </row>
  </sheetData>
  <mergeCells count="8">
    <mergeCell ref="B133:C133"/>
    <mergeCell ref="B148:C148"/>
    <mergeCell ref="B7:C7"/>
    <mergeCell ref="B19:C19"/>
    <mergeCell ref="B38:C38"/>
    <mergeCell ref="B53:C53"/>
    <mergeCell ref="B102:C102"/>
    <mergeCell ref="B131:C131"/>
  </mergeCells>
  <printOptions horizontalCentered="1"/>
  <pageMargins left="0.7874015748031497" right="0" top="0.3937007874015748" bottom="0" header="0" footer="0"/>
  <pageSetup horizontalDpi="300" verticalDpi="300" orientation="portrait" paperSize="9" scale="70" r:id="rId1"/>
  <rowBreaks count="1" manualBreakCount="1">
    <brk id="178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PC_SKVARA\SKVARA</dc:creator>
  <cp:keywords/>
  <dc:description/>
  <cp:lastModifiedBy>SKVARA</cp:lastModifiedBy>
  <cp:lastPrinted>2022-10-18T05:31:52Z</cp:lastPrinted>
  <dcterms:created xsi:type="dcterms:W3CDTF">2022-10-13T08:22:38Z</dcterms:created>
  <dcterms:modified xsi:type="dcterms:W3CDTF">2022-10-18T05:32:28Z</dcterms:modified>
  <cp:category/>
  <cp:version/>
  <cp:contentType/>
  <cp:contentStatus/>
</cp:coreProperties>
</file>