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/>
  <bookViews>
    <workbookView xWindow="0" yWindow="0" windowWidth="28800" windowHeight="11625" activeTab="4"/>
  </bookViews>
  <sheets>
    <sheet name="Rekapitulace stavby" sheetId="1" r:id="rId1"/>
    <sheet name="01 - Krytá kontejnerová s..." sheetId="2" r:id="rId2"/>
    <sheet name="02 - Krytá kontejnerová s..." sheetId="3" r:id="rId3"/>
    <sheet name="03 - Krytá kontejnerová s..." sheetId="4" r:id="rId4"/>
    <sheet name="04 - Krytá kontejnerová s..." sheetId="5" r:id="rId5"/>
  </sheets>
  <definedNames>
    <definedName name="_xlnm._FilterDatabase" localSheetId="1" hidden="1">'01 - Krytá kontejnerová s...'!$C$128:$K$164</definedName>
    <definedName name="_xlnm._FilterDatabase" localSheetId="2" hidden="1">'02 - Krytá kontejnerová s...'!$C$128:$K$164</definedName>
    <definedName name="_xlnm._FilterDatabase" localSheetId="3" hidden="1">'03 - Krytá kontejnerová s...'!$C$128:$K$164</definedName>
    <definedName name="_xlnm._FilterDatabase" localSheetId="4" hidden="1">'04 - Krytá kontejnerová s...'!$C$128:$K$164</definedName>
    <definedName name="_xlnm.Print_Area" localSheetId="1">'01 - Krytá kontejnerová s...'!$C$4:$J$76,'01 - Krytá kontejnerová s...'!$C$82:$J$110,'01 - Krytá kontejnerová s...'!$C$116:$J$164</definedName>
    <definedName name="_xlnm.Print_Area" localSheetId="2">'02 - Krytá kontejnerová s...'!$C$4:$J$76,'02 - Krytá kontejnerová s...'!$C$82:$J$110,'02 - Krytá kontejnerová s...'!$C$116:$J$164</definedName>
    <definedName name="_xlnm.Print_Area" localSheetId="3">'03 - Krytá kontejnerová s...'!$C$4:$J$76,'03 - Krytá kontejnerová s...'!$C$82:$J$110,'03 - Krytá kontejnerová s...'!$C$116:$J$164</definedName>
    <definedName name="_xlnm.Print_Area" localSheetId="4">'04 - Krytá kontejnerová s...'!$C$4:$J$76,'04 - Krytá kontejnerová s...'!$C$82:$J$110,'04 - Krytá kontejnerová s...'!$C$116:$J$164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'01 - Krytá kontejnerová s...'!$128:$128</definedName>
    <definedName name="_xlnm.Print_Titles" localSheetId="2">'02 - Krytá kontejnerová s...'!$128:$128</definedName>
    <definedName name="_xlnm.Print_Titles" localSheetId="3">'03 - Krytá kontejnerová s...'!$128:$128</definedName>
    <definedName name="_xlnm.Print_Titles" localSheetId="4">'04 - Krytá kontejnerová s...'!$128:$128</definedName>
  </definedNames>
  <calcPr calcId="191029"/>
</workbook>
</file>

<file path=xl/sharedStrings.xml><?xml version="1.0" encoding="utf-8"?>
<sst xmlns="http://schemas.openxmlformats.org/spreadsheetml/2006/main" count="2218" uniqueCount="248">
  <si>
    <t>Export Komplet</t>
  </si>
  <si>
    <t/>
  </si>
  <si>
    <t>2.0</t>
  </si>
  <si>
    <t>False</t>
  </si>
  <si>
    <t>{0f7192ab-0a67-42dc-a64f-b3b8fbb9d5af}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</si>
  <si>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</si>
  <si>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</si>
  <si>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</si>
  <si>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</si>
  <si>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</si>
  <si>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</si>
  <si>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</si>
  <si>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</si>
  <si>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CV-202109/01</t>
  </si>
  <si>
    <t>Stavba:</t>
  </si>
  <si>
    <t>Krytá kontejnerová stání na sídlišti Zd. Štěpánka, Chomutov</t>
  </si>
  <si>
    <t>KSO:</t>
  </si>
  <si>
    <t>CC-CZ:</t>
  </si>
  <si>
    <t>Místo:</t>
  </si>
  <si>
    <t xml:space="preserve"> </t>
  </si>
  <si>
    <t>Datum:</t>
  </si>
  <si>
    <t>13. 9. 2021</t>
  </si>
  <si>
    <t>Zadavatel:</t>
  </si>
  <si>
    <t>IČ:</t>
  </si>
  <si>
    <t>00261891</t>
  </si>
  <si>
    <t>STATUTÁRNÍ MĚSTO CHOMUTOV</t>
  </si>
  <si>
    <t>DIČ:</t>
  </si>
  <si>
    <t>Zhotovitel:</t>
  </si>
  <si>
    <t>Projektant:</t>
  </si>
  <si>
    <t>Zpracovatel: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</si>
  <si>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</si>
  <si>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</si>
  <si>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</si>
  <si>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</si>
  <si>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</si>
  <si>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</si>
  <si>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</si>
  <si>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</si>
  <si>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</si>
  <si>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</si>
  <si>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</si>
  <si>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</si>
  <si>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</si>
  <si>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</si>
  <si>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</si>
  <si>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</si>
  <si>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</si>
  <si>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</si>
  <si>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</si>
  <si>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</si>
  <si>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</si>
  <si>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</si>
  <si>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</si>
  <si>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</si>
  <si>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</si>
  <si>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</si>
  <si>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</si>
  <si>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</si>
  <si>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</si>
  <si>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</si>
  <si>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</si>
  <si>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</si>
  <si>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</si>
  <si>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</si>
  <si>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</si>
  <si>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</si>
  <si>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</si>
  <si>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</si>
  <si>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</si>
  <si>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</si>
  <si>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</si>
  <si>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</si>
  <si>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</si>
  <si>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</si>
  <si>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</si>
  <si>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</si>
  <si>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</si>
  <si>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</si>
  <si>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</si>
  <si>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Krytá kontejnerová stání na sídlišti Zd. Štěpánka - stanoviště č. 1</t>
  </si>
  <si>
    <t>STA</t>
  </si>
  <si>
    <t>1</t>
  </si>
  <si>
    <t>{d6a90f13-e96f-46ce-8990-7d2ba8520406}</t>
  </si>
  <si>
    <t>2</t>
  </si>
  <si>
    <t>02</t>
  </si>
  <si>
    <t>Krytá kontejnerová stání na sídlišti Zd. Štěpánka - stanoviště č. 2</t>
  </si>
  <si>
    <t>{1f058299-3c70-49d9-bcd5-8d62e2a3e53d}</t>
  </si>
  <si>
    <t>03</t>
  </si>
  <si>
    <t>Krytá kontejnerová stání na sídlišti Zd. Štěpánka - stanoviště č. 3</t>
  </si>
  <si>
    <t>{943da305-2468-4f08-90d6-166ff1a5f5bb}</t>
  </si>
  <si>
    <t>04</t>
  </si>
  <si>
    <t>Krytá kontejnerová stání na sídlišti Zd. Štěpánka - stanoviště č. 4</t>
  </si>
  <si>
    <t>{1da53d97-001f-434b-b456-48ab6a92d64e}</t>
  </si>
  <si>
    <t>KRYCÍ LIST SOUPISU PRACÍ</t>
  </si>
  <si>
    <t>Objekt:</t>
  </si>
  <si>
    <t>01 - Krytá kontejnerová stání na sídlišti Zd. Štěpánka - stanoviště č.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</si>
  <si>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</si>
  <si>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</si>
  <si>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</si>
  <si>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</si>
  <si>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</si>
  <si>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</si>
  <si>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</si>
  <si>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</si>
  <si>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</si>
  <si>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</si>
  <si>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</si>
  <si>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</si>
  <si>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</si>
  <si>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</si>
  <si>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</si>
  <si>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</si>
  <si>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</si>
  <si>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</si>
  <si>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</si>
  <si>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</si>
  <si>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</si>
  <si>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</si>
  <si>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</si>
  <si>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</si>
  <si>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</si>
  <si>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</si>
  <si>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</si>
  <si>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</si>
  <si>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</si>
  <si>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</si>
  <si>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</si>
  <si>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</si>
  <si>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</si>
  <si>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</si>
  <si>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</si>
  <si>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</si>
  <si>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</si>
  <si>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</si>
  <si>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</si>
  <si>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4</t>
  </si>
  <si>
    <t>2116408983</t>
  </si>
  <si>
    <t>113107023</t>
  </si>
  <si>
    <t>Odstranění podkladu z kameniva drceného tl přes 200 do 300 mm při překopech ručně</t>
  </si>
  <si>
    <t>-856281590</t>
  </si>
  <si>
    <t>3</t>
  </si>
  <si>
    <t>131313102</t>
  </si>
  <si>
    <t>Hloubení jam v nesoudržných horninách třídy těžitelnosti II skupiny 4 ručně</t>
  </si>
  <si>
    <t>m3</t>
  </si>
  <si>
    <t>2070365498</t>
  </si>
  <si>
    <t>162751137</t>
  </si>
  <si>
    <t>Vodorovné přemístění přes 9 000 do 10000 m výkopku/sypaniny z horniny třídy těžitelnosti II skupiny 4 a 5</t>
  </si>
  <si>
    <t>-1355651673</t>
  </si>
  <si>
    <t>5</t>
  </si>
  <si>
    <t>162751139</t>
  </si>
  <si>
    <t>Příplatek k vodorovnému přemístění výkopku/sypaniny z horniny třídy těžitelnosti II skupiny 4 a 5 ZKD 1000 m přes 10000 m</t>
  </si>
  <si>
    <t>95978357</t>
  </si>
  <si>
    <t>6</t>
  </si>
  <si>
    <t>167111102</t>
  </si>
  <si>
    <t>Nakládání výkopku z hornin třídy těžitelnosti II skupiny 4 a 5 ručně</t>
  </si>
  <si>
    <t>1210386795</t>
  </si>
  <si>
    <t>7</t>
  </si>
  <si>
    <t>171201221</t>
  </si>
  <si>
    <t>Poplatek za uložení na skládce (skládkovné) zeminy a kamení kód odpadu 17 05 04</t>
  </si>
  <si>
    <t>t</t>
  </si>
  <si>
    <t>-338176027</t>
  </si>
  <si>
    <t>8</t>
  </si>
  <si>
    <t>171251201</t>
  </si>
  <si>
    <t>Uložení sypaniny na skládky nebo meziskládky</t>
  </si>
  <si>
    <t>734579737</t>
  </si>
  <si>
    <t>Zakládání</t>
  </si>
  <si>
    <t>10</t>
  </si>
  <si>
    <t>275313611</t>
  </si>
  <si>
    <t>Základové patky z betonu tř. C 16/20</t>
  </si>
  <si>
    <t>1579203075</t>
  </si>
  <si>
    <t>11</t>
  </si>
  <si>
    <t>279113135</t>
  </si>
  <si>
    <t>Základová zeď tl přes 300 do 400 mm z tvárnic ztraceného bednění včetně výplně z betonu tř. C 16/20</t>
  </si>
  <si>
    <t>26</t>
  </si>
  <si>
    <t>Komunikace pozemní</t>
  </si>
  <si>
    <t>12</t>
  </si>
  <si>
    <t>566901144</t>
  </si>
  <si>
    <t>Vyspravení podkladu po překopech inženýrských sítí plochy do 15 m2 kamenivem hrubým drceným tl. 250 mm</t>
  </si>
  <si>
    <t>-777022096</t>
  </si>
  <si>
    <t>13</t>
  </si>
  <si>
    <t>596211110</t>
  </si>
  <si>
    <t>Kladení zámkové dlažby komunikací pro pěší tl 60 mm skupiny A pl do 50 m2</t>
  </si>
  <si>
    <t>34</t>
  </si>
  <si>
    <t>9</t>
  </si>
  <si>
    <t>Ostatní konstrukce a práce, bourání</t>
  </si>
  <si>
    <t>979051121</t>
  </si>
  <si>
    <t>Očištění zámkových dlaždic se spárováním z kameniva těženého při překopech inženýrských sítí</t>
  </si>
  <si>
    <t>-1102253359</t>
  </si>
  <si>
    <t>997</t>
  </si>
  <si>
    <t>Přesun sutě</t>
  </si>
  <si>
    <t>14</t>
  </si>
  <si>
    <t>997221561</t>
  </si>
  <si>
    <t>Vodorovná doprava suti z kusových materiálů do 1 km</t>
  </si>
  <si>
    <t>46</t>
  </si>
  <si>
    <t>997221569</t>
  </si>
  <si>
    <t>Příplatek ZKD 1 km u vodorovné dopravy suti z kusových materiálů</t>
  </si>
  <si>
    <t>48</t>
  </si>
  <si>
    <t>16</t>
  </si>
  <si>
    <t>997221611</t>
  </si>
  <si>
    <t>Nakládání suti na dopravní prostředky pro vodorovnou dopravu</t>
  </si>
  <si>
    <t>50</t>
  </si>
  <si>
    <t>17</t>
  </si>
  <si>
    <t>997013601</t>
  </si>
  <si>
    <t>Poplatek za uložení na skládce (skládkovné) stavebního odpadu betonového kód odpadu 17 01 01</t>
  </si>
  <si>
    <t>52</t>
  </si>
  <si>
    <t>998</t>
  </si>
  <si>
    <t>Přesun hmot</t>
  </si>
  <si>
    <t>18</t>
  </si>
  <si>
    <t>998223011</t>
  </si>
  <si>
    <t>Přesun hmot pro pozemní komunikace s krytem dlážděným</t>
  </si>
  <si>
    <t>54</t>
  </si>
  <si>
    <t>PSV</t>
  </si>
  <si>
    <t>Práce a dodávky PSV</t>
  </si>
  <si>
    <t>767</t>
  </si>
  <si>
    <t>Konstrukce zámečnické</t>
  </si>
  <si>
    <t>19</t>
  </si>
  <si>
    <t>767 R001</t>
  </si>
  <si>
    <t>kpl</t>
  </si>
  <si>
    <t>56</t>
  </si>
  <si>
    <t>VRN</t>
  </si>
  <si>
    <t>Vedlejší rozpočtové náklady</t>
  </si>
  <si>
    <t>VRN1</t>
  </si>
  <si>
    <t>Průzkumné, geodetické a projektové práce</t>
  </si>
  <si>
    <t>20</t>
  </si>
  <si>
    <t>012203000</t>
  </si>
  <si>
    <t>Geodetické práce při provádění stavby</t>
  </si>
  <si>
    <t>1024</t>
  </si>
  <si>
    <t>-1054693731</t>
  </si>
  <si>
    <t>VRN3</t>
  </si>
  <si>
    <t>Zařízení staveniště</t>
  </si>
  <si>
    <t>030001000</t>
  </si>
  <si>
    <t>%</t>
  </si>
  <si>
    <t>58</t>
  </si>
  <si>
    <t>VRN7</t>
  </si>
  <si>
    <t>Provozní vlivy</t>
  </si>
  <si>
    <t>22</t>
  </si>
  <si>
    <t>072002000</t>
  </si>
  <si>
    <t>Silniční provoz</t>
  </si>
  <si>
    <t>60</t>
  </si>
  <si>
    <t>02 - Krytá kontejnerová stání na sídlišti Zd. Štěpánka - stanoviště č. 2</t>
  </si>
  <si>
    <t>767 R002</t>
  </si>
  <si>
    <t>03 - Krytá kontejnerová stání na sídlišti Zd. Štěpánka - stanoviště č. 3</t>
  </si>
  <si>
    <t>767 R003</t>
  </si>
  <si>
    <t>04 - Krytá kontejnerová stání na sídlišti Zd. Štěpánka - stanoviště č. 4</t>
  </si>
  <si>
    <t>767 R004</t>
  </si>
  <si>
    <t>Dodávka a montáž ocel. přístřešku vč. PKÚ (1243 kg)</t>
  </si>
  <si>
    <t>Dodávka a montáž ocel. přístřešku vč. PKÚ (2091 kg)</t>
  </si>
  <si>
    <t>Dodávka a montáž ocel. přístřešku vč. PKÚ (2639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</si>
</sst>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37">
      <selection activeCell="D13" sqref="D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56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65" t="s">
        <v>13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66" t="s">
        <v>15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24</v>
      </c>
      <c r="AR10" s="17"/>
      <c r="BS10" s="14" t="s">
        <v>6</v>
      </c>
    </row>
    <row r="11" spans="2:71" s="1" customFormat="1" ht="18.4" customHeight="1">
      <c r="B11" s="17"/>
      <c r="E11" s="21" t="s">
        <v>25</v>
      </c>
      <c r="AK11" s="23" t="s">
        <v>26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27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19</v>
      </c>
      <c r="AK14" s="23" t="s">
        <v>26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28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19</v>
      </c>
      <c r="AK17" s="23" t="s">
        <v>26</v>
      </c>
      <c r="AN17" s="21" t="s">
        <v>1</v>
      </c>
      <c r="AR17" s="17"/>
      <c r="BS17" s="14" t="s">
        <v>3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29</v>
      </c>
      <c r="AK19" s="23" t="s">
        <v>23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19</v>
      </c>
      <c r="AK20" s="23" t="s">
        <v>26</v>
      </c>
      <c r="AN20" s="21" t="s">
        <v>1</v>
      </c>
      <c r="AR20" s="17"/>
      <c r="BS20" s="14" t="s">
        <v>30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31</v>
      </c>
      <c r="AR22" s="17"/>
    </row>
    <row r="23" spans="2:44" s="1" customFormat="1" ht="47.25" customHeight="1">
      <c r="B23" s="17"/>
      <c r="E23" s="167" t="s">
        <v>32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8">
        <f>ROUND(AG94,2)</f>
        <v>0</v>
      </c>
      <c r="AL26" s="169"/>
      <c r="AM26" s="169"/>
      <c r="AN26" s="169"/>
      <c r="AO26" s="169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0" t="s">
        <v>34</v>
      </c>
      <c r="M28" s="170"/>
      <c r="N28" s="170"/>
      <c r="O28" s="170"/>
      <c r="P28" s="170"/>
      <c r="Q28" s="26"/>
      <c r="R28" s="26"/>
      <c r="S28" s="26"/>
      <c r="T28" s="26"/>
      <c r="U28" s="26"/>
      <c r="V28" s="26"/>
      <c r="W28" s="170" t="s">
        <v>35</v>
      </c>
      <c r="X28" s="170"/>
      <c r="Y28" s="170"/>
      <c r="Z28" s="170"/>
      <c r="AA28" s="170"/>
      <c r="AB28" s="170"/>
      <c r="AC28" s="170"/>
      <c r="AD28" s="170"/>
      <c r="AE28" s="170"/>
      <c r="AF28" s="26"/>
      <c r="AG28" s="26"/>
      <c r="AH28" s="26"/>
      <c r="AI28" s="26"/>
      <c r="AJ28" s="26"/>
      <c r="AK28" s="170" t="s">
        <v>36</v>
      </c>
      <c r="AL28" s="170"/>
      <c r="AM28" s="170"/>
      <c r="AN28" s="170"/>
      <c r="AO28" s="170"/>
      <c r="AP28" s="26"/>
      <c r="AQ28" s="26"/>
      <c r="AR28" s="27"/>
      <c r="BE28" s="26"/>
    </row>
    <row r="29" spans="2:44" s="3" customFormat="1" ht="14.45" customHeight="1">
      <c r="B29" s="31"/>
      <c r="D29" s="23" t="s">
        <v>37</v>
      </c>
      <c r="F29" s="23" t="s">
        <v>38</v>
      </c>
      <c r="L29" s="158">
        <v>0.21</v>
      </c>
      <c r="M29" s="159"/>
      <c r="N29" s="159"/>
      <c r="O29" s="159"/>
      <c r="P29" s="159"/>
      <c r="W29" s="160">
        <f>ROUND(AZ94,2)</f>
        <v>0</v>
      </c>
      <c r="X29" s="159"/>
      <c r="Y29" s="159"/>
      <c r="Z29" s="159"/>
      <c r="AA29" s="159"/>
      <c r="AB29" s="159"/>
      <c r="AC29" s="159"/>
      <c r="AD29" s="159"/>
      <c r="AE29" s="159"/>
      <c r="AK29" s="160">
        <f>ROUND(AV94,2)</f>
        <v>0</v>
      </c>
      <c r="AL29" s="159"/>
      <c r="AM29" s="159"/>
      <c r="AN29" s="159"/>
      <c r="AO29" s="159"/>
      <c r="AR29" s="31"/>
    </row>
    <row r="30" spans="2:44" s="3" customFormat="1" ht="14.45" customHeight="1">
      <c r="B30" s="31"/>
      <c r="F30" s="23" t="s">
        <v>39</v>
      </c>
      <c r="L30" s="158">
        <v>0.15</v>
      </c>
      <c r="M30" s="159"/>
      <c r="N30" s="159"/>
      <c r="O30" s="159"/>
      <c r="P30" s="159"/>
      <c r="W30" s="160">
        <f>ROUND(BA94,2)</f>
        <v>0</v>
      </c>
      <c r="X30" s="159"/>
      <c r="Y30" s="159"/>
      <c r="Z30" s="159"/>
      <c r="AA30" s="159"/>
      <c r="AB30" s="159"/>
      <c r="AC30" s="159"/>
      <c r="AD30" s="159"/>
      <c r="AE30" s="159"/>
      <c r="AK30" s="160">
        <f>ROUND(AW94,2)</f>
        <v>0</v>
      </c>
      <c r="AL30" s="159"/>
      <c r="AM30" s="159"/>
      <c r="AN30" s="159"/>
      <c r="AO30" s="159"/>
      <c r="AR30" s="31"/>
    </row>
    <row r="31" spans="2:44" s="3" customFormat="1" ht="14.45" customHeight="1" hidden="1">
      <c r="B31" s="31"/>
      <c r="F31" s="23" t="s">
        <v>40</v>
      </c>
      <c r="L31" s="158">
        <v>0.21</v>
      </c>
      <c r="M31" s="159"/>
      <c r="N31" s="159"/>
      <c r="O31" s="159"/>
      <c r="P31" s="159"/>
      <c r="W31" s="160">
        <f>ROUND(BB94,2)</f>
        <v>0</v>
      </c>
      <c r="X31" s="159"/>
      <c r="Y31" s="159"/>
      <c r="Z31" s="159"/>
      <c r="AA31" s="159"/>
      <c r="AB31" s="159"/>
      <c r="AC31" s="159"/>
      <c r="AD31" s="159"/>
      <c r="AE31" s="159"/>
      <c r="AK31" s="160">
        <v>0</v>
      </c>
      <c r="AL31" s="159"/>
      <c r="AM31" s="159"/>
      <c r="AN31" s="159"/>
      <c r="AO31" s="159"/>
      <c r="AR31" s="31"/>
    </row>
    <row r="32" spans="2:44" s="3" customFormat="1" ht="14.45" customHeight="1" hidden="1">
      <c r="B32" s="31"/>
      <c r="F32" s="23" t="s">
        <v>41</v>
      </c>
      <c r="L32" s="158">
        <v>0.15</v>
      </c>
      <c r="M32" s="159"/>
      <c r="N32" s="159"/>
      <c r="O32" s="159"/>
      <c r="P32" s="159"/>
      <c r="W32" s="160">
        <f>ROUND(BC94,2)</f>
        <v>0</v>
      </c>
      <c r="X32" s="159"/>
      <c r="Y32" s="159"/>
      <c r="Z32" s="159"/>
      <c r="AA32" s="159"/>
      <c r="AB32" s="159"/>
      <c r="AC32" s="159"/>
      <c r="AD32" s="159"/>
      <c r="AE32" s="159"/>
      <c r="AK32" s="160">
        <v>0</v>
      </c>
      <c r="AL32" s="159"/>
      <c r="AM32" s="159"/>
      <c r="AN32" s="159"/>
      <c r="AO32" s="159"/>
      <c r="AR32" s="31"/>
    </row>
    <row r="33" spans="2:44" s="3" customFormat="1" ht="14.45" customHeight="1" hidden="1">
      <c r="B33" s="31"/>
      <c r="F33" s="23" t="s">
        <v>42</v>
      </c>
      <c r="L33" s="158">
        <v>0</v>
      </c>
      <c r="M33" s="159"/>
      <c r="N33" s="159"/>
      <c r="O33" s="159"/>
      <c r="P33" s="159"/>
      <c r="W33" s="160">
        <f>ROUND(BD94,2)</f>
        <v>0</v>
      </c>
      <c r="X33" s="159"/>
      <c r="Y33" s="159"/>
      <c r="Z33" s="159"/>
      <c r="AA33" s="159"/>
      <c r="AB33" s="159"/>
      <c r="AC33" s="159"/>
      <c r="AD33" s="159"/>
      <c r="AE33" s="159"/>
      <c r="AK33" s="160">
        <v>0</v>
      </c>
      <c r="AL33" s="159"/>
      <c r="AM33" s="159"/>
      <c r="AN33" s="159"/>
      <c r="AO33" s="159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64" t="s">
        <v>45</v>
      </c>
      <c r="Y35" s="162"/>
      <c r="Z35" s="162"/>
      <c r="AA35" s="162"/>
      <c r="AB35" s="162"/>
      <c r="AC35" s="34"/>
      <c r="AD35" s="34"/>
      <c r="AE35" s="34"/>
      <c r="AF35" s="34"/>
      <c r="AG35" s="34"/>
      <c r="AH35" s="34"/>
      <c r="AI35" s="34"/>
      <c r="AJ35" s="34"/>
      <c r="AK35" s="161">
        <f>SUM(AK26:AK33)</f>
        <v>0</v>
      </c>
      <c r="AL35" s="162"/>
      <c r="AM35" s="162"/>
      <c r="AN35" s="162"/>
      <c r="AO35" s="16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CV-202109/01</v>
      </c>
      <c r="AR84" s="45"/>
    </row>
    <row r="85" spans="2:44" s="5" customFormat="1" ht="36.95" customHeight="1">
      <c r="B85" s="46"/>
      <c r="C85" s="47" t="s">
        <v>14</v>
      </c>
      <c r="L85" s="181" t="str">
        <f>K6</f>
        <v>Krytá kontejnerová stání na sídlišti Zd. Štěpánka, Chomutov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83" t="str">
        <f>IF(AN8="","",AN8)</f>
        <v>13. 9. 2021</v>
      </c>
      <c r="AN87" s="183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>STATUTÁRNÍ MĚSTO CHOMUTOV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28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53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84" t="str">
        <f>IF(E20="","",E20)</f>
        <v xml:space="preserve"> </v>
      </c>
      <c r="AN90" s="185"/>
      <c r="AO90" s="185"/>
      <c r="AP90" s="185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76" t="s">
        <v>54</v>
      </c>
      <c r="D92" s="177"/>
      <c r="E92" s="177"/>
      <c r="F92" s="177"/>
      <c r="G92" s="177"/>
      <c r="H92" s="54"/>
      <c r="I92" s="178" t="s">
        <v>55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80" t="s">
        <v>56</v>
      </c>
      <c r="AH92" s="177"/>
      <c r="AI92" s="177"/>
      <c r="AJ92" s="177"/>
      <c r="AK92" s="177"/>
      <c r="AL92" s="177"/>
      <c r="AM92" s="177"/>
      <c r="AN92" s="178" t="s">
        <v>57</v>
      </c>
      <c r="AO92" s="177"/>
      <c r="AP92" s="179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4">
        <f>ROUND(SUM(AG95:AG98),2)</f>
        <v>0</v>
      </c>
      <c r="AH94" s="174"/>
      <c r="AI94" s="174"/>
      <c r="AJ94" s="174"/>
      <c r="AK94" s="174"/>
      <c r="AL94" s="174"/>
      <c r="AM94" s="174"/>
      <c r="AN94" s="175">
        <f>SUM(AG94,AT94)</f>
        <v>0</v>
      </c>
      <c r="AO94" s="175"/>
      <c r="AP94" s="175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771.63879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7" customFormat="1" ht="24.75" customHeight="1">
      <c r="A95" s="73" t="s">
        <v>77</v>
      </c>
      <c r="B95" s="74"/>
      <c r="C95" s="75"/>
      <c r="D95" s="173" t="s">
        <v>78</v>
      </c>
      <c r="E95" s="173"/>
      <c r="F95" s="173"/>
      <c r="G95" s="173"/>
      <c r="H95" s="173"/>
      <c r="I95" s="76"/>
      <c r="J95" s="173" t="s">
        <v>79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1">
        <f>'01 - Krytá kontejnerová s...'!J30</f>
        <v>0</v>
      </c>
      <c r="AH95" s="172"/>
      <c r="AI95" s="172"/>
      <c r="AJ95" s="172"/>
      <c r="AK95" s="172"/>
      <c r="AL95" s="172"/>
      <c r="AM95" s="172"/>
      <c r="AN95" s="171">
        <f>SUM(AG95,AT95)</f>
        <v>0</v>
      </c>
      <c r="AO95" s="172"/>
      <c r="AP95" s="172"/>
      <c r="AQ95" s="77" t="s">
        <v>80</v>
      </c>
      <c r="AR95" s="74"/>
      <c r="AS95" s="78">
        <v>0</v>
      </c>
      <c r="AT95" s="79">
        <f>ROUND(SUM(AV95:AW95),2)</f>
        <v>0</v>
      </c>
      <c r="AU95" s="80">
        <f>'01 - Krytá kontejnerová s...'!P129</f>
        <v>130.612308</v>
      </c>
      <c r="AV95" s="79">
        <f>'01 - Krytá kontejnerová s...'!J33</f>
        <v>0</v>
      </c>
      <c r="AW95" s="79">
        <f>'01 - Krytá kontejnerová s...'!J34</f>
        <v>0</v>
      </c>
      <c r="AX95" s="79">
        <f>'01 - Krytá kontejnerová s...'!J35</f>
        <v>0</v>
      </c>
      <c r="AY95" s="79">
        <f>'01 - Krytá kontejnerová s...'!J36</f>
        <v>0</v>
      </c>
      <c r="AZ95" s="79">
        <f>'01 - Krytá kontejnerová s...'!F33</f>
        <v>0</v>
      </c>
      <c r="BA95" s="79">
        <f>'01 - Krytá kontejnerová s...'!F34</f>
        <v>0</v>
      </c>
      <c r="BB95" s="79">
        <f>'01 - Krytá kontejnerová s...'!F35</f>
        <v>0</v>
      </c>
      <c r="BC95" s="79">
        <f>'01 - Krytá kontejnerová s...'!F36</f>
        <v>0</v>
      </c>
      <c r="BD95" s="81">
        <f>'01 - Krytá kontejnerová s...'!F37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</v>
      </c>
      <c r="CM95" s="82" t="s">
        <v>83</v>
      </c>
    </row>
    <row r="96" spans="1:91" s="7" customFormat="1" ht="24.75" customHeight="1">
      <c r="A96" s="73" t="s">
        <v>77</v>
      </c>
      <c r="B96" s="74"/>
      <c r="C96" s="75"/>
      <c r="D96" s="173" t="s">
        <v>84</v>
      </c>
      <c r="E96" s="173"/>
      <c r="F96" s="173"/>
      <c r="G96" s="173"/>
      <c r="H96" s="173"/>
      <c r="I96" s="76"/>
      <c r="J96" s="173" t="s">
        <v>85</v>
      </c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1">
        <f>'02 - Krytá kontejnerová s...'!J30</f>
        <v>0</v>
      </c>
      <c r="AH96" s="172"/>
      <c r="AI96" s="172"/>
      <c r="AJ96" s="172"/>
      <c r="AK96" s="172"/>
      <c r="AL96" s="172"/>
      <c r="AM96" s="172"/>
      <c r="AN96" s="171">
        <f>SUM(AG96,AT96)</f>
        <v>0</v>
      </c>
      <c r="AO96" s="172"/>
      <c r="AP96" s="172"/>
      <c r="AQ96" s="77" t="s">
        <v>80</v>
      </c>
      <c r="AR96" s="74"/>
      <c r="AS96" s="78">
        <v>0</v>
      </c>
      <c r="AT96" s="79">
        <f>ROUND(SUM(AV96:AW96),2)</f>
        <v>0</v>
      </c>
      <c r="AU96" s="80">
        <f>'02 - Krytá kontejnerová s...'!P129</f>
        <v>130.966788</v>
      </c>
      <c r="AV96" s="79">
        <f>'02 - Krytá kontejnerová s...'!J33</f>
        <v>0</v>
      </c>
      <c r="AW96" s="79">
        <f>'02 - Krytá kontejnerová s...'!J34</f>
        <v>0</v>
      </c>
      <c r="AX96" s="79">
        <f>'02 - Krytá kontejnerová s...'!J35</f>
        <v>0</v>
      </c>
      <c r="AY96" s="79">
        <f>'02 - Krytá kontejnerová s...'!J36</f>
        <v>0</v>
      </c>
      <c r="AZ96" s="79">
        <f>'02 - Krytá kontejnerová s...'!F33</f>
        <v>0</v>
      </c>
      <c r="BA96" s="79">
        <f>'02 - Krytá kontejnerová s...'!F34</f>
        <v>0</v>
      </c>
      <c r="BB96" s="79">
        <f>'02 - Krytá kontejnerová s...'!F35</f>
        <v>0</v>
      </c>
      <c r="BC96" s="79">
        <f>'02 - Krytá kontejnerová s...'!F36</f>
        <v>0</v>
      </c>
      <c r="BD96" s="81">
        <f>'02 - Krytá kontejnerová s...'!F37</f>
        <v>0</v>
      </c>
      <c r="BT96" s="82" t="s">
        <v>81</v>
      </c>
      <c r="BV96" s="82" t="s">
        <v>75</v>
      </c>
      <c r="BW96" s="82" t="s">
        <v>86</v>
      </c>
      <c r="BX96" s="82" t="s">
        <v>4</v>
      </c>
      <c r="CL96" s="82" t="s">
        <v>1</v>
      </c>
      <c r="CM96" s="82" t="s">
        <v>83</v>
      </c>
    </row>
    <row r="97" spans="1:91" s="7" customFormat="1" ht="24.75" customHeight="1">
      <c r="A97" s="73" t="s">
        <v>77</v>
      </c>
      <c r="B97" s="74"/>
      <c r="C97" s="75"/>
      <c r="D97" s="173" t="s">
        <v>87</v>
      </c>
      <c r="E97" s="173"/>
      <c r="F97" s="173"/>
      <c r="G97" s="173"/>
      <c r="H97" s="173"/>
      <c r="I97" s="76"/>
      <c r="J97" s="173" t="s">
        <v>88</v>
      </c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1">
        <f>'03 - Krytá kontejnerová s...'!J30</f>
        <v>0</v>
      </c>
      <c r="AH97" s="172"/>
      <c r="AI97" s="172"/>
      <c r="AJ97" s="172"/>
      <c r="AK97" s="172"/>
      <c r="AL97" s="172"/>
      <c r="AM97" s="172"/>
      <c r="AN97" s="171">
        <f>SUM(AG97,AT97)</f>
        <v>0</v>
      </c>
      <c r="AO97" s="172"/>
      <c r="AP97" s="172"/>
      <c r="AQ97" s="77" t="s">
        <v>80</v>
      </c>
      <c r="AR97" s="74"/>
      <c r="AS97" s="78">
        <v>0</v>
      </c>
      <c r="AT97" s="79">
        <f>ROUND(SUM(AV97:AW97),2)</f>
        <v>0</v>
      </c>
      <c r="AU97" s="80">
        <f>'03 - Krytá kontejnerová s...'!P129</f>
        <v>217.69306600000002</v>
      </c>
      <c r="AV97" s="79">
        <f>'03 - Krytá kontejnerová s...'!J33</f>
        <v>0</v>
      </c>
      <c r="AW97" s="79">
        <f>'03 - Krytá kontejnerová s...'!J34</f>
        <v>0</v>
      </c>
      <c r="AX97" s="79">
        <f>'03 - Krytá kontejnerová s...'!J35</f>
        <v>0</v>
      </c>
      <c r="AY97" s="79">
        <f>'03 - Krytá kontejnerová s...'!J36</f>
        <v>0</v>
      </c>
      <c r="AZ97" s="79">
        <f>'03 - Krytá kontejnerová s...'!F33</f>
        <v>0</v>
      </c>
      <c r="BA97" s="79">
        <f>'03 - Krytá kontejnerová s...'!F34</f>
        <v>0</v>
      </c>
      <c r="BB97" s="79">
        <f>'03 - Krytá kontejnerová s...'!F35</f>
        <v>0</v>
      </c>
      <c r="BC97" s="79">
        <f>'03 - Krytá kontejnerová s...'!F36</f>
        <v>0</v>
      </c>
      <c r="BD97" s="81">
        <f>'03 - Krytá kontejnerová s...'!F37</f>
        <v>0</v>
      </c>
      <c r="BT97" s="82" t="s">
        <v>81</v>
      </c>
      <c r="BV97" s="82" t="s">
        <v>75</v>
      </c>
      <c r="BW97" s="82" t="s">
        <v>89</v>
      </c>
      <c r="BX97" s="82" t="s">
        <v>4</v>
      </c>
      <c r="CL97" s="82" t="s">
        <v>1</v>
      </c>
      <c r="CM97" s="82" t="s">
        <v>83</v>
      </c>
    </row>
    <row r="98" spans="1:91" s="7" customFormat="1" ht="24.75" customHeight="1">
      <c r="A98" s="73" t="s">
        <v>77</v>
      </c>
      <c r="B98" s="74"/>
      <c r="C98" s="75"/>
      <c r="D98" s="173" t="s">
        <v>90</v>
      </c>
      <c r="E98" s="173"/>
      <c r="F98" s="173"/>
      <c r="G98" s="173"/>
      <c r="H98" s="173"/>
      <c r="I98" s="76"/>
      <c r="J98" s="173" t="s">
        <v>91</v>
      </c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1">
        <f>'04 - Krytá kontejnerová s...'!J30</f>
        <v>0</v>
      </c>
      <c r="AH98" s="172"/>
      <c r="AI98" s="172"/>
      <c r="AJ98" s="172"/>
      <c r="AK98" s="172"/>
      <c r="AL98" s="172"/>
      <c r="AM98" s="172"/>
      <c r="AN98" s="171">
        <f>SUM(AG98,AT98)</f>
        <v>0</v>
      </c>
      <c r="AO98" s="172"/>
      <c r="AP98" s="172"/>
      <c r="AQ98" s="77" t="s">
        <v>80</v>
      </c>
      <c r="AR98" s="74"/>
      <c r="AS98" s="83">
        <v>0</v>
      </c>
      <c r="AT98" s="84">
        <f>ROUND(SUM(AV98:AW98),2)</f>
        <v>0</v>
      </c>
      <c r="AU98" s="85">
        <f>'04 - Krytá kontejnerová s...'!P129</f>
        <v>292.36662999999993</v>
      </c>
      <c r="AV98" s="84">
        <f>'04 - Krytá kontejnerová s...'!J33</f>
        <v>0</v>
      </c>
      <c r="AW98" s="84">
        <f>'04 - Krytá kontejnerová s...'!J34</f>
        <v>0</v>
      </c>
      <c r="AX98" s="84">
        <f>'04 - Krytá kontejnerová s...'!J35</f>
        <v>0</v>
      </c>
      <c r="AY98" s="84">
        <f>'04 - Krytá kontejnerová s...'!J36</f>
        <v>0</v>
      </c>
      <c r="AZ98" s="84">
        <f>'04 - Krytá kontejnerová s...'!F33</f>
        <v>0</v>
      </c>
      <c r="BA98" s="84">
        <f>'04 - Krytá kontejnerová s...'!F34</f>
        <v>0</v>
      </c>
      <c r="BB98" s="84">
        <f>'04 - Krytá kontejnerová s...'!F35</f>
        <v>0</v>
      </c>
      <c r="BC98" s="84">
        <f>'04 - Krytá kontejnerová s...'!F36</f>
        <v>0</v>
      </c>
      <c r="BD98" s="86">
        <f>'04 - Krytá kontejnerová s...'!F37</f>
        <v>0</v>
      </c>
      <c r="BT98" s="82" t="s">
        <v>81</v>
      </c>
      <c r="BV98" s="82" t="s">
        <v>75</v>
      </c>
      <c r="BW98" s="82" t="s">
        <v>92</v>
      </c>
      <c r="BX98" s="82" t="s">
        <v>4</v>
      </c>
      <c r="CL98" s="82" t="s">
        <v>1</v>
      </c>
      <c r="CM98" s="82" t="s">
        <v>83</v>
      </c>
    </row>
    <row r="99" spans="1:57" s="2" customFormat="1" ht="30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</sheetData>
  <mergeCells count="5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01 - Krytá kontejnerová s...'!C2" display="/"/>
    <hyperlink ref="A96" location="'02 - Krytá kontejnerová s...'!C2" display="/"/>
    <hyperlink ref="A97" location="'03 - Krytá kontejnerová s...'!C2" display="/"/>
    <hyperlink ref="A98" location="'04 - Krytá kontejnerová 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5"/>
  <sheetViews>
    <sheetView showGridLines="0" workbookViewId="0" topLeftCell="A145">
      <selection activeCell="F160" sqref="F1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4" t="s">
        <v>82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191" t="str">
        <f>'Rekapitulace stavby'!K6</f>
        <v>Krytá kontejnerová stání na sídlišti Zd. Štěpánka, Chomutov</v>
      </c>
      <c r="F7" s="192"/>
      <c r="G7" s="192"/>
      <c r="H7" s="192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30" customHeight="1">
      <c r="A9" s="26"/>
      <c r="B9" s="27"/>
      <c r="C9" s="26"/>
      <c r="D9" s="26"/>
      <c r="E9" s="181" t="s">
        <v>95</v>
      </c>
      <c r="F9" s="190"/>
      <c r="G9" s="190"/>
      <c r="H9" s="19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13. 9. 2021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">
        <v>24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25</v>
      </c>
      <c r="F15" s="26"/>
      <c r="G15" s="26"/>
      <c r="H15" s="26"/>
      <c r="I15" s="23" t="s">
        <v>26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27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5" t="str">
        <f>'Rekapitulace stavby'!E14</f>
        <v xml:space="preserve"> </v>
      </c>
      <c r="F18" s="165"/>
      <c r="G18" s="165"/>
      <c r="H18" s="165"/>
      <c r="I18" s="23" t="s">
        <v>26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26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23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26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67" t="s">
        <v>1</v>
      </c>
      <c r="F27" s="167"/>
      <c r="G27" s="167"/>
      <c r="H27" s="167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37</v>
      </c>
      <c r="E33" s="23" t="s">
        <v>38</v>
      </c>
      <c r="F33" s="94">
        <f>ROUND((SUM(BE129:BE164)),2)</f>
        <v>0</v>
      </c>
      <c r="G33" s="26"/>
      <c r="H33" s="26"/>
      <c r="I33" s="95">
        <v>0.21</v>
      </c>
      <c r="J33" s="94">
        <f>ROUND(((SUM(BE129:BE164))*I33),2)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4">
        <f>ROUND((SUM(BF129:BF164)),2)</f>
        <v>0</v>
      </c>
      <c r="G34" s="26"/>
      <c r="H34" s="26"/>
      <c r="I34" s="95">
        <v>0.15</v>
      </c>
      <c r="J34" s="94">
        <f>ROUND(((SUM(BF129:BF164))*I34),2)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40</v>
      </c>
      <c r="F35" s="94">
        <f>ROUND((SUM(BG129:BG164)),2)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41</v>
      </c>
      <c r="F36" s="94">
        <f>ROUND((SUM(BH129:BH164)),2)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42</v>
      </c>
      <c r="F37" s="94">
        <f>ROUND((SUM(BI129:BI164)),2)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1" t="str">
        <f>E7</f>
        <v>Krytá kontejnerová stání na sídlišti Zd. Štěpánka, Chomutov</v>
      </c>
      <c r="F85" s="192"/>
      <c r="G85" s="192"/>
      <c r="H85" s="19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30" customHeight="1">
      <c r="A87" s="26"/>
      <c r="B87" s="27"/>
      <c r="C87" s="26"/>
      <c r="D87" s="26"/>
      <c r="E87" s="181" t="str">
        <f>E9</f>
        <v>01 - Krytá kontejnerová stání na sídlišti Zd. Štěpánka - stanoviště č. 1</v>
      </c>
      <c r="F87" s="190"/>
      <c r="G87" s="190"/>
      <c r="H87" s="19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>13. 9. 2021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>STATUTÁRNÍ MĚSTO CHOMUTOV</v>
      </c>
      <c r="G91" s="26"/>
      <c r="H91" s="26"/>
      <c r="I91" s="23" t="s">
        <v>28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27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J130</f>
        <v>0</v>
      </c>
      <c r="L97" s="107"/>
    </row>
    <row r="98" spans="2:12" s="10" customFormat="1" ht="19.9" customHeight="1">
      <c r="B98" s="111"/>
      <c r="D98" s="112" t="s">
        <v>102</v>
      </c>
      <c r="E98" s="113"/>
      <c r="F98" s="113"/>
      <c r="G98" s="113"/>
      <c r="H98" s="113"/>
      <c r="I98" s="113"/>
      <c r="J98" s="114">
        <f>J131</f>
        <v>0</v>
      </c>
      <c r="L98" s="111"/>
    </row>
    <row r="99" spans="2:12" s="10" customFormat="1" ht="19.9" customHeight="1">
      <c r="B99" s="111"/>
      <c r="D99" s="112" t="s">
        <v>103</v>
      </c>
      <c r="E99" s="113"/>
      <c r="F99" s="113"/>
      <c r="G99" s="113"/>
      <c r="H99" s="113"/>
      <c r="I99" s="113"/>
      <c r="J99" s="114">
        <f>J140</f>
        <v>0</v>
      </c>
      <c r="L99" s="111"/>
    </row>
    <row r="100" spans="2:12" s="10" customFormat="1" ht="19.9" customHeight="1">
      <c r="B100" s="111"/>
      <c r="D100" s="112" t="s">
        <v>104</v>
      </c>
      <c r="E100" s="113"/>
      <c r="F100" s="113"/>
      <c r="G100" s="113"/>
      <c r="H100" s="113"/>
      <c r="I100" s="113"/>
      <c r="J100" s="114">
        <f>J143</f>
        <v>0</v>
      </c>
      <c r="L100" s="111"/>
    </row>
    <row r="101" spans="2:12" s="10" customFormat="1" ht="19.9" customHeight="1">
      <c r="B101" s="111"/>
      <c r="D101" s="112" t="s">
        <v>105</v>
      </c>
      <c r="E101" s="113"/>
      <c r="F101" s="113"/>
      <c r="G101" s="113"/>
      <c r="H101" s="113"/>
      <c r="I101" s="113"/>
      <c r="J101" s="114">
        <f>J146</f>
        <v>0</v>
      </c>
      <c r="L101" s="111"/>
    </row>
    <row r="102" spans="2:12" s="10" customFormat="1" ht="19.9" customHeight="1">
      <c r="B102" s="111"/>
      <c r="D102" s="112" t="s">
        <v>106</v>
      </c>
      <c r="E102" s="113"/>
      <c r="F102" s="113"/>
      <c r="G102" s="113"/>
      <c r="H102" s="113"/>
      <c r="I102" s="113"/>
      <c r="J102" s="114">
        <f>J148</f>
        <v>0</v>
      </c>
      <c r="L102" s="111"/>
    </row>
    <row r="103" spans="2:12" s="10" customFormat="1" ht="19.9" customHeight="1">
      <c r="B103" s="111"/>
      <c r="D103" s="112" t="s">
        <v>107</v>
      </c>
      <c r="E103" s="113"/>
      <c r="F103" s="113"/>
      <c r="G103" s="113"/>
      <c r="H103" s="113"/>
      <c r="I103" s="113"/>
      <c r="J103" s="114">
        <f>J153</f>
        <v>0</v>
      </c>
      <c r="L103" s="111"/>
    </row>
    <row r="104" spans="2:12" s="9" customFormat="1" ht="24.95" customHeight="1">
      <c r="B104" s="107"/>
      <c r="D104" s="108" t="s">
        <v>108</v>
      </c>
      <c r="E104" s="109"/>
      <c r="F104" s="109"/>
      <c r="G104" s="109"/>
      <c r="H104" s="109"/>
      <c r="I104" s="109"/>
      <c r="J104" s="110">
        <f>J155</f>
        <v>0</v>
      </c>
      <c r="L104" s="107"/>
    </row>
    <row r="105" spans="2:12" s="10" customFormat="1" ht="19.9" customHeight="1">
      <c r="B105" s="111"/>
      <c r="D105" s="112" t="s">
        <v>109</v>
      </c>
      <c r="E105" s="113"/>
      <c r="F105" s="113"/>
      <c r="G105" s="113"/>
      <c r="H105" s="113"/>
      <c r="I105" s="113"/>
      <c r="J105" s="114">
        <f>J156</f>
        <v>0</v>
      </c>
      <c r="L105" s="111"/>
    </row>
    <row r="106" spans="2:12" s="9" customFormat="1" ht="24.95" customHeight="1">
      <c r="B106" s="107"/>
      <c r="D106" s="108" t="s">
        <v>110</v>
      </c>
      <c r="E106" s="109"/>
      <c r="F106" s="109"/>
      <c r="G106" s="109"/>
      <c r="H106" s="109"/>
      <c r="I106" s="109"/>
      <c r="J106" s="110">
        <f>J158</f>
        <v>0</v>
      </c>
      <c r="L106" s="107"/>
    </row>
    <row r="107" spans="2:12" s="10" customFormat="1" ht="19.9" customHeight="1">
      <c r="B107" s="111"/>
      <c r="D107" s="112" t="s">
        <v>111</v>
      </c>
      <c r="E107" s="113"/>
      <c r="F107" s="113"/>
      <c r="G107" s="113"/>
      <c r="H107" s="113"/>
      <c r="I107" s="113"/>
      <c r="J107" s="114">
        <f>J159</f>
        <v>0</v>
      </c>
      <c r="L107" s="111"/>
    </row>
    <row r="108" spans="2:12" s="10" customFormat="1" ht="19.9" customHeight="1">
      <c r="B108" s="111"/>
      <c r="D108" s="112" t="s">
        <v>112</v>
      </c>
      <c r="E108" s="113"/>
      <c r="F108" s="113"/>
      <c r="G108" s="113"/>
      <c r="H108" s="113"/>
      <c r="I108" s="113"/>
      <c r="J108" s="114">
        <f>J161</f>
        <v>0</v>
      </c>
      <c r="L108" s="111"/>
    </row>
    <row r="109" spans="2:12" s="10" customFormat="1" ht="19.9" customHeight="1">
      <c r="B109" s="111"/>
      <c r="D109" s="112" t="s">
        <v>113</v>
      </c>
      <c r="E109" s="113"/>
      <c r="F109" s="113"/>
      <c r="G109" s="113"/>
      <c r="H109" s="113"/>
      <c r="I109" s="113"/>
      <c r="J109" s="114">
        <f>J163</f>
        <v>0</v>
      </c>
      <c r="L109" s="111"/>
    </row>
    <row r="110" spans="1:31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114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191" t="str">
        <f>E7</f>
        <v>Krytá kontejnerová stání na sídlišti Zd. Štěpánka, Chomutov</v>
      </c>
      <c r="F119" s="192"/>
      <c r="G119" s="192"/>
      <c r="H119" s="192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94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30" customHeight="1">
      <c r="A121" s="26"/>
      <c r="B121" s="27"/>
      <c r="C121" s="26"/>
      <c r="D121" s="26"/>
      <c r="E121" s="181" t="str">
        <f>E9</f>
        <v>01 - Krytá kontejnerová stání na sídlišti Zd. Štěpánka - stanoviště č. 1</v>
      </c>
      <c r="F121" s="190"/>
      <c r="G121" s="190"/>
      <c r="H121" s="190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18</v>
      </c>
      <c r="D123" s="26"/>
      <c r="E123" s="26"/>
      <c r="F123" s="21" t="str">
        <f>F12</f>
        <v xml:space="preserve"> </v>
      </c>
      <c r="G123" s="26"/>
      <c r="H123" s="26"/>
      <c r="I123" s="23" t="s">
        <v>20</v>
      </c>
      <c r="J123" s="49" t="str">
        <f>IF(J12="","",J12)</f>
        <v>13. 9. 2021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27"/>
      <c r="C125" s="23" t="s">
        <v>22</v>
      </c>
      <c r="D125" s="26"/>
      <c r="E125" s="26"/>
      <c r="F125" s="21" t="str">
        <f>E15</f>
        <v>STATUTÁRNÍ MĚSTO CHOMUTOV</v>
      </c>
      <c r="G125" s="26"/>
      <c r="H125" s="26"/>
      <c r="I125" s="23" t="s">
        <v>28</v>
      </c>
      <c r="J125" s="24" t="str">
        <f>E21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27</v>
      </c>
      <c r="D126" s="26"/>
      <c r="E126" s="26"/>
      <c r="F126" s="21" t="str">
        <f>IF(E18="","",E18)</f>
        <v xml:space="preserve"> </v>
      </c>
      <c r="G126" s="26"/>
      <c r="H126" s="26"/>
      <c r="I126" s="23" t="s">
        <v>29</v>
      </c>
      <c r="J126" s="24" t="str">
        <f>E24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15"/>
      <c r="B128" s="116"/>
      <c r="C128" s="117" t="s">
        <v>115</v>
      </c>
      <c r="D128" s="118" t="s">
        <v>58</v>
      </c>
      <c r="E128" s="118" t="s">
        <v>54</v>
      </c>
      <c r="F128" s="118" t="s">
        <v>55</v>
      </c>
      <c r="G128" s="118" t="s">
        <v>116</v>
      </c>
      <c r="H128" s="118" t="s">
        <v>117</v>
      </c>
      <c r="I128" s="118" t="s">
        <v>118</v>
      </c>
      <c r="J128" s="119" t="s">
        <v>98</v>
      </c>
      <c r="K128" s="120" t="s">
        <v>119</v>
      </c>
      <c r="L128" s="121"/>
      <c r="M128" s="56" t="s">
        <v>1</v>
      </c>
      <c r="N128" s="57" t="s">
        <v>37</v>
      </c>
      <c r="O128" s="57" t="s">
        <v>120</v>
      </c>
      <c r="P128" s="57" t="s">
        <v>121</v>
      </c>
      <c r="Q128" s="57" t="s">
        <v>122</v>
      </c>
      <c r="R128" s="57" t="s">
        <v>123</v>
      </c>
      <c r="S128" s="57" t="s">
        <v>124</v>
      </c>
      <c r="T128" s="58" t="s">
        <v>125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</row>
    <row r="129" spans="1:63" s="2" customFormat="1" ht="22.9" customHeight="1">
      <c r="A129" s="26"/>
      <c r="B129" s="27"/>
      <c r="C129" s="63" t="s">
        <v>126</v>
      </c>
      <c r="D129" s="26"/>
      <c r="E129" s="26"/>
      <c r="F129" s="26"/>
      <c r="G129" s="26"/>
      <c r="H129" s="26"/>
      <c r="I129" s="26"/>
      <c r="J129" s="122">
        <f>BK129</f>
        <v>0</v>
      </c>
      <c r="K129" s="26"/>
      <c r="L129" s="27"/>
      <c r="M129" s="59"/>
      <c r="N129" s="50"/>
      <c r="O129" s="60"/>
      <c r="P129" s="123">
        <f>P130+P155+P158</f>
        <v>130.612308</v>
      </c>
      <c r="Q129" s="60"/>
      <c r="R129" s="123">
        <f>R130+R155+R158</f>
        <v>21.9690274</v>
      </c>
      <c r="S129" s="60"/>
      <c r="T129" s="124">
        <f>T130+T155+T158</f>
        <v>9.9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100</v>
      </c>
      <c r="BK129" s="125">
        <f>BK130+BK155+BK158</f>
        <v>0</v>
      </c>
    </row>
    <row r="130" spans="2:63" s="12" customFormat="1" ht="25.9" customHeight="1">
      <c r="B130" s="126"/>
      <c r="D130" s="127" t="s">
        <v>72</v>
      </c>
      <c r="E130" s="128" t="s">
        <v>127</v>
      </c>
      <c r="F130" s="128" t="s">
        <v>128</v>
      </c>
      <c r="J130" s="129">
        <f>BK130</f>
        <v>0</v>
      </c>
      <c r="L130" s="126"/>
      <c r="M130" s="130"/>
      <c r="N130" s="131"/>
      <c r="O130" s="131"/>
      <c r="P130" s="132">
        <f>P131+P140+P143+P146+P148+P153</f>
        <v>130.612308</v>
      </c>
      <c r="Q130" s="131"/>
      <c r="R130" s="132">
        <f>R131+R140+R143+R146+R148+R153</f>
        <v>21.9690274</v>
      </c>
      <c r="S130" s="131"/>
      <c r="T130" s="133">
        <f>T131+T140+T143+T146+T148+T153</f>
        <v>9.9</v>
      </c>
      <c r="AR130" s="127" t="s">
        <v>81</v>
      </c>
      <c r="AT130" s="134" t="s">
        <v>72</v>
      </c>
      <c r="AU130" s="134" t="s">
        <v>73</v>
      </c>
      <c r="AY130" s="127" t="s">
        <v>129</v>
      </c>
      <c r="BK130" s="135">
        <f>BK131+BK140+BK143+BK146+BK148+BK153</f>
        <v>0</v>
      </c>
    </row>
    <row r="131" spans="2:63" s="12" customFormat="1" ht="22.9" customHeight="1">
      <c r="B131" s="126"/>
      <c r="D131" s="127" t="s">
        <v>72</v>
      </c>
      <c r="E131" s="136" t="s">
        <v>81</v>
      </c>
      <c r="F131" s="136" t="s">
        <v>130</v>
      </c>
      <c r="J131" s="137">
        <f>BK131</f>
        <v>0</v>
      </c>
      <c r="L131" s="126"/>
      <c r="M131" s="130"/>
      <c r="N131" s="131"/>
      <c r="O131" s="131"/>
      <c r="P131" s="132">
        <f>SUM(P132:P139)</f>
        <v>81.67914</v>
      </c>
      <c r="Q131" s="131"/>
      <c r="R131" s="132">
        <f>SUM(R132:R139)</f>
        <v>0</v>
      </c>
      <c r="S131" s="131"/>
      <c r="T131" s="133">
        <f>SUM(T132:T139)</f>
        <v>9.9</v>
      </c>
      <c r="AR131" s="127" t="s">
        <v>81</v>
      </c>
      <c r="AT131" s="134" t="s">
        <v>72</v>
      </c>
      <c r="AU131" s="134" t="s">
        <v>81</v>
      </c>
      <c r="AY131" s="127" t="s">
        <v>129</v>
      </c>
      <c r="BK131" s="135">
        <f>SUM(BK132:BK139)</f>
        <v>0</v>
      </c>
    </row>
    <row r="132" spans="1:65" s="2" customFormat="1" ht="24.2" customHeight="1">
      <c r="A132" s="26"/>
      <c r="B132" s="138"/>
      <c r="C132" s="139" t="s">
        <v>81</v>
      </c>
      <c r="D132" s="139" t="s">
        <v>131</v>
      </c>
      <c r="E132" s="140" t="s">
        <v>132</v>
      </c>
      <c r="F132" s="141" t="s">
        <v>133</v>
      </c>
      <c r="G132" s="142" t="s">
        <v>134</v>
      </c>
      <c r="H132" s="143">
        <v>22.5</v>
      </c>
      <c r="I132" s="144"/>
      <c r="J132" s="144">
        <f aca="true" t="shared" si="0" ref="J132:J139">ROUND(I132*H132,2)</f>
        <v>0</v>
      </c>
      <c r="K132" s="145"/>
      <c r="L132" s="27"/>
      <c r="M132" s="146" t="s">
        <v>1</v>
      </c>
      <c r="N132" s="147" t="s">
        <v>38</v>
      </c>
      <c r="O132" s="148">
        <v>0.41</v>
      </c>
      <c r="P132" s="148">
        <f aca="true" t="shared" si="1" ref="P132:P139">O132*H132</f>
        <v>9.225</v>
      </c>
      <c r="Q132" s="148">
        <v>0</v>
      </c>
      <c r="R132" s="148">
        <f aca="true" t="shared" si="2" ref="R132:R139">Q132*H132</f>
        <v>0</v>
      </c>
      <c r="S132" s="148">
        <v>0</v>
      </c>
      <c r="T132" s="149">
        <f aca="true" t="shared" si="3" ref="T132:T139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135</v>
      </c>
      <c r="AT132" s="150" t="s">
        <v>131</v>
      </c>
      <c r="AU132" s="150" t="s">
        <v>83</v>
      </c>
      <c r="AY132" s="14" t="s">
        <v>129</v>
      </c>
      <c r="BE132" s="151">
        <f aca="true" t="shared" si="4" ref="BE132:BE139">IF(N132="základní",J132,0)</f>
        <v>0</v>
      </c>
      <c r="BF132" s="151">
        <f aca="true" t="shared" si="5" ref="BF132:BF139">IF(N132="snížená",J132,0)</f>
        <v>0</v>
      </c>
      <c r="BG132" s="151">
        <f aca="true" t="shared" si="6" ref="BG132:BG139">IF(N132="zákl. přenesená",J132,0)</f>
        <v>0</v>
      </c>
      <c r="BH132" s="151">
        <f aca="true" t="shared" si="7" ref="BH132:BH139">IF(N132="sníž. přenesená",J132,0)</f>
        <v>0</v>
      </c>
      <c r="BI132" s="151">
        <f aca="true" t="shared" si="8" ref="BI132:BI139">IF(N132="nulová",J132,0)</f>
        <v>0</v>
      </c>
      <c r="BJ132" s="14" t="s">
        <v>81</v>
      </c>
      <c r="BK132" s="151">
        <f aca="true" t="shared" si="9" ref="BK132:BK139">ROUND(I132*H132,2)</f>
        <v>0</v>
      </c>
      <c r="BL132" s="14" t="s">
        <v>135</v>
      </c>
      <c r="BM132" s="150" t="s">
        <v>136</v>
      </c>
    </row>
    <row r="133" spans="1:65" s="2" customFormat="1" ht="24.2" customHeight="1">
      <c r="A133" s="26"/>
      <c r="B133" s="138"/>
      <c r="C133" s="139" t="s">
        <v>83</v>
      </c>
      <c r="D133" s="139" t="s">
        <v>131</v>
      </c>
      <c r="E133" s="140" t="s">
        <v>137</v>
      </c>
      <c r="F133" s="141" t="s">
        <v>138</v>
      </c>
      <c r="G133" s="142" t="s">
        <v>134</v>
      </c>
      <c r="H133" s="143">
        <v>22.5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38</v>
      </c>
      <c r="O133" s="148">
        <v>2.175</v>
      </c>
      <c r="P133" s="148">
        <f t="shared" si="1"/>
        <v>48.93749999999999</v>
      </c>
      <c r="Q133" s="148">
        <v>0</v>
      </c>
      <c r="R133" s="148">
        <f t="shared" si="2"/>
        <v>0</v>
      </c>
      <c r="S133" s="148">
        <v>0.44</v>
      </c>
      <c r="T133" s="149">
        <f t="shared" si="3"/>
        <v>9.9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135</v>
      </c>
      <c r="AT133" s="150" t="s">
        <v>131</v>
      </c>
      <c r="AU133" s="150" t="s">
        <v>83</v>
      </c>
      <c r="AY133" s="14" t="s">
        <v>129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81</v>
      </c>
      <c r="BK133" s="151">
        <f t="shared" si="9"/>
        <v>0</v>
      </c>
      <c r="BL133" s="14" t="s">
        <v>135</v>
      </c>
      <c r="BM133" s="150" t="s">
        <v>139</v>
      </c>
    </row>
    <row r="134" spans="1:65" s="2" customFormat="1" ht="24.2" customHeight="1">
      <c r="A134" s="26"/>
      <c r="B134" s="138"/>
      <c r="C134" s="139" t="s">
        <v>140</v>
      </c>
      <c r="D134" s="139" t="s">
        <v>131</v>
      </c>
      <c r="E134" s="140" t="s">
        <v>141</v>
      </c>
      <c r="F134" s="141" t="s">
        <v>142</v>
      </c>
      <c r="G134" s="142" t="s">
        <v>143</v>
      </c>
      <c r="H134" s="143">
        <v>3.36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38</v>
      </c>
      <c r="O134" s="148">
        <v>5.333</v>
      </c>
      <c r="P134" s="148">
        <f t="shared" si="1"/>
        <v>17.91888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135</v>
      </c>
      <c r="AT134" s="150" t="s">
        <v>131</v>
      </c>
      <c r="AU134" s="150" t="s">
        <v>83</v>
      </c>
      <c r="AY134" s="14" t="s">
        <v>129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81</v>
      </c>
      <c r="BK134" s="151">
        <f t="shared" si="9"/>
        <v>0</v>
      </c>
      <c r="BL134" s="14" t="s">
        <v>135</v>
      </c>
      <c r="BM134" s="150" t="s">
        <v>144</v>
      </c>
    </row>
    <row r="135" spans="1:65" s="2" customFormat="1" ht="37.9" customHeight="1">
      <c r="A135" s="26"/>
      <c r="B135" s="138"/>
      <c r="C135" s="139" t="s">
        <v>135</v>
      </c>
      <c r="D135" s="139" t="s">
        <v>131</v>
      </c>
      <c r="E135" s="140" t="s">
        <v>145</v>
      </c>
      <c r="F135" s="141" t="s">
        <v>146</v>
      </c>
      <c r="G135" s="142" t="s">
        <v>143</v>
      </c>
      <c r="H135" s="143">
        <v>3.36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38</v>
      </c>
      <c r="O135" s="148">
        <v>0.099</v>
      </c>
      <c r="P135" s="148">
        <f t="shared" si="1"/>
        <v>0.33264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135</v>
      </c>
      <c r="AT135" s="150" t="s">
        <v>131</v>
      </c>
      <c r="AU135" s="150" t="s">
        <v>83</v>
      </c>
      <c r="AY135" s="14" t="s">
        <v>129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81</v>
      </c>
      <c r="BK135" s="151">
        <f t="shared" si="9"/>
        <v>0</v>
      </c>
      <c r="BL135" s="14" t="s">
        <v>135</v>
      </c>
      <c r="BM135" s="150" t="s">
        <v>147</v>
      </c>
    </row>
    <row r="136" spans="1:65" s="2" customFormat="1" ht="37.9" customHeight="1">
      <c r="A136" s="26"/>
      <c r="B136" s="138"/>
      <c r="C136" s="139" t="s">
        <v>148</v>
      </c>
      <c r="D136" s="139" t="s">
        <v>131</v>
      </c>
      <c r="E136" s="140" t="s">
        <v>149</v>
      </c>
      <c r="F136" s="141" t="s">
        <v>150</v>
      </c>
      <c r="G136" s="142" t="s">
        <v>143</v>
      </c>
      <c r="H136" s="143">
        <v>50.4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38</v>
      </c>
      <c r="O136" s="148">
        <v>0.006</v>
      </c>
      <c r="P136" s="148">
        <f t="shared" si="1"/>
        <v>0.3024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135</v>
      </c>
      <c r="AT136" s="150" t="s">
        <v>131</v>
      </c>
      <c r="AU136" s="150" t="s">
        <v>83</v>
      </c>
      <c r="AY136" s="14" t="s">
        <v>129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81</v>
      </c>
      <c r="BK136" s="151">
        <f t="shared" si="9"/>
        <v>0</v>
      </c>
      <c r="BL136" s="14" t="s">
        <v>135</v>
      </c>
      <c r="BM136" s="150" t="s">
        <v>151</v>
      </c>
    </row>
    <row r="137" spans="1:65" s="2" customFormat="1" ht="24.2" customHeight="1">
      <c r="A137" s="26"/>
      <c r="B137" s="138"/>
      <c r="C137" s="139" t="s">
        <v>152</v>
      </c>
      <c r="D137" s="139" t="s">
        <v>131</v>
      </c>
      <c r="E137" s="140" t="s">
        <v>153</v>
      </c>
      <c r="F137" s="141" t="s">
        <v>154</v>
      </c>
      <c r="G137" s="142" t="s">
        <v>143</v>
      </c>
      <c r="H137" s="143">
        <v>3.36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38</v>
      </c>
      <c r="O137" s="148">
        <v>1.468</v>
      </c>
      <c r="P137" s="148">
        <f t="shared" si="1"/>
        <v>4.93248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135</v>
      </c>
      <c r="AT137" s="150" t="s">
        <v>131</v>
      </c>
      <c r="AU137" s="150" t="s">
        <v>83</v>
      </c>
      <c r="AY137" s="14" t="s">
        <v>129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81</v>
      </c>
      <c r="BK137" s="151">
        <f t="shared" si="9"/>
        <v>0</v>
      </c>
      <c r="BL137" s="14" t="s">
        <v>135</v>
      </c>
      <c r="BM137" s="150" t="s">
        <v>155</v>
      </c>
    </row>
    <row r="138" spans="1:65" s="2" customFormat="1" ht="24.2" customHeight="1">
      <c r="A138" s="26"/>
      <c r="B138" s="138"/>
      <c r="C138" s="139" t="s">
        <v>156</v>
      </c>
      <c r="D138" s="139" t="s">
        <v>131</v>
      </c>
      <c r="E138" s="140" t="s">
        <v>157</v>
      </c>
      <c r="F138" s="141" t="s">
        <v>158</v>
      </c>
      <c r="G138" s="142" t="s">
        <v>159</v>
      </c>
      <c r="H138" s="143">
        <v>6.048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38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135</v>
      </c>
      <c r="AT138" s="150" t="s">
        <v>131</v>
      </c>
      <c r="AU138" s="150" t="s">
        <v>83</v>
      </c>
      <c r="AY138" s="14" t="s">
        <v>129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81</v>
      </c>
      <c r="BK138" s="151">
        <f t="shared" si="9"/>
        <v>0</v>
      </c>
      <c r="BL138" s="14" t="s">
        <v>135</v>
      </c>
      <c r="BM138" s="150" t="s">
        <v>160</v>
      </c>
    </row>
    <row r="139" spans="1:65" s="2" customFormat="1" ht="16.5" customHeight="1">
      <c r="A139" s="26"/>
      <c r="B139" s="138"/>
      <c r="C139" s="139" t="s">
        <v>161</v>
      </c>
      <c r="D139" s="139" t="s">
        <v>131</v>
      </c>
      <c r="E139" s="140" t="s">
        <v>162</v>
      </c>
      <c r="F139" s="141" t="s">
        <v>163</v>
      </c>
      <c r="G139" s="142" t="s">
        <v>143</v>
      </c>
      <c r="H139" s="143">
        <v>3.36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38</v>
      </c>
      <c r="O139" s="148">
        <v>0.009</v>
      </c>
      <c r="P139" s="148">
        <f t="shared" si="1"/>
        <v>0.030239999999999996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135</v>
      </c>
      <c r="AT139" s="150" t="s">
        <v>131</v>
      </c>
      <c r="AU139" s="150" t="s">
        <v>83</v>
      </c>
      <c r="AY139" s="14" t="s">
        <v>129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81</v>
      </c>
      <c r="BK139" s="151">
        <f t="shared" si="9"/>
        <v>0</v>
      </c>
      <c r="BL139" s="14" t="s">
        <v>135</v>
      </c>
      <c r="BM139" s="150" t="s">
        <v>164</v>
      </c>
    </row>
    <row r="140" spans="2:63" s="12" customFormat="1" ht="22.9" customHeight="1">
      <c r="B140" s="126"/>
      <c r="D140" s="127" t="s">
        <v>72</v>
      </c>
      <c r="E140" s="136" t="s">
        <v>83</v>
      </c>
      <c r="F140" s="136" t="s">
        <v>165</v>
      </c>
      <c r="J140" s="137">
        <f>BK140</f>
        <v>0</v>
      </c>
      <c r="L140" s="126"/>
      <c r="M140" s="130"/>
      <c r="N140" s="131"/>
      <c r="O140" s="131"/>
      <c r="P140" s="132">
        <f>SUM(P141:P142)</f>
        <v>4.079739999999999</v>
      </c>
      <c r="Q140" s="131"/>
      <c r="R140" s="132">
        <f>SUM(R141:R142)</f>
        <v>9.255177399999999</v>
      </c>
      <c r="S140" s="131"/>
      <c r="T140" s="133">
        <f>SUM(T141:T142)</f>
        <v>0</v>
      </c>
      <c r="AR140" s="127" t="s">
        <v>81</v>
      </c>
      <c r="AT140" s="134" t="s">
        <v>72</v>
      </c>
      <c r="AU140" s="134" t="s">
        <v>81</v>
      </c>
      <c r="AY140" s="127" t="s">
        <v>129</v>
      </c>
      <c r="BK140" s="135">
        <f>SUM(BK141:BK142)</f>
        <v>0</v>
      </c>
    </row>
    <row r="141" spans="1:65" s="2" customFormat="1" ht="16.5" customHeight="1">
      <c r="A141" s="26"/>
      <c r="B141" s="138"/>
      <c r="C141" s="139" t="s">
        <v>166</v>
      </c>
      <c r="D141" s="139" t="s">
        <v>131</v>
      </c>
      <c r="E141" s="140" t="s">
        <v>167</v>
      </c>
      <c r="F141" s="141" t="s">
        <v>168</v>
      </c>
      <c r="G141" s="142" t="s">
        <v>143</v>
      </c>
      <c r="H141" s="143">
        <v>3.36</v>
      </c>
      <c r="I141" s="144"/>
      <c r="J141" s="144">
        <f>ROUND(I141*H141,2)</f>
        <v>0</v>
      </c>
      <c r="K141" s="145"/>
      <c r="L141" s="27"/>
      <c r="M141" s="146" t="s">
        <v>1</v>
      </c>
      <c r="N141" s="147" t="s">
        <v>38</v>
      </c>
      <c r="O141" s="148">
        <v>0.584</v>
      </c>
      <c r="P141" s="148">
        <f>O141*H141</f>
        <v>1.9622399999999998</v>
      </c>
      <c r="Q141" s="148">
        <v>2.25634</v>
      </c>
      <c r="R141" s="148">
        <f>Q141*H141</f>
        <v>7.581302399999999</v>
      </c>
      <c r="S141" s="148">
        <v>0</v>
      </c>
      <c r="T141" s="149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135</v>
      </c>
      <c r="AT141" s="150" t="s">
        <v>131</v>
      </c>
      <c r="AU141" s="150" t="s">
        <v>83</v>
      </c>
      <c r="AY141" s="14" t="s">
        <v>129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4" t="s">
        <v>81</v>
      </c>
      <c r="BK141" s="151">
        <f>ROUND(I141*H141,2)</f>
        <v>0</v>
      </c>
      <c r="BL141" s="14" t="s">
        <v>135</v>
      </c>
      <c r="BM141" s="150" t="s">
        <v>169</v>
      </c>
    </row>
    <row r="142" spans="1:65" s="2" customFormat="1" ht="33" customHeight="1">
      <c r="A142" s="26"/>
      <c r="B142" s="138"/>
      <c r="C142" s="139" t="s">
        <v>170</v>
      </c>
      <c r="D142" s="139" t="s">
        <v>131</v>
      </c>
      <c r="E142" s="140" t="s">
        <v>171</v>
      </c>
      <c r="F142" s="141" t="s">
        <v>172</v>
      </c>
      <c r="G142" s="142" t="s">
        <v>134</v>
      </c>
      <c r="H142" s="143">
        <v>1.75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38</v>
      </c>
      <c r="O142" s="148">
        <v>1.21</v>
      </c>
      <c r="P142" s="148">
        <f>O142*H142</f>
        <v>2.1174999999999997</v>
      </c>
      <c r="Q142" s="148">
        <v>0.9565</v>
      </c>
      <c r="R142" s="148">
        <f>Q142*H142</f>
        <v>1.673875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135</v>
      </c>
      <c r="AT142" s="150" t="s">
        <v>131</v>
      </c>
      <c r="AU142" s="150" t="s">
        <v>83</v>
      </c>
      <c r="AY142" s="14" t="s">
        <v>129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4" t="s">
        <v>81</v>
      </c>
      <c r="BK142" s="151">
        <f>ROUND(I142*H142,2)</f>
        <v>0</v>
      </c>
      <c r="BL142" s="14" t="s">
        <v>135</v>
      </c>
      <c r="BM142" s="150" t="s">
        <v>173</v>
      </c>
    </row>
    <row r="143" spans="2:63" s="12" customFormat="1" ht="22.9" customHeight="1">
      <c r="B143" s="126"/>
      <c r="D143" s="127" t="s">
        <v>72</v>
      </c>
      <c r="E143" s="136" t="s">
        <v>148</v>
      </c>
      <c r="F143" s="136" t="s">
        <v>174</v>
      </c>
      <c r="J143" s="137">
        <f>BK143</f>
        <v>0</v>
      </c>
      <c r="L143" s="126"/>
      <c r="M143" s="130"/>
      <c r="N143" s="131"/>
      <c r="O143" s="131"/>
      <c r="P143" s="132">
        <f>SUM(P144:P145)</f>
        <v>29.002499999999998</v>
      </c>
      <c r="Q143" s="131"/>
      <c r="R143" s="132">
        <f>SUM(R144:R145)</f>
        <v>12.71385</v>
      </c>
      <c r="S143" s="131"/>
      <c r="T143" s="133">
        <f>SUM(T144:T145)</f>
        <v>0</v>
      </c>
      <c r="AR143" s="127" t="s">
        <v>81</v>
      </c>
      <c r="AT143" s="134" t="s">
        <v>72</v>
      </c>
      <c r="AU143" s="134" t="s">
        <v>81</v>
      </c>
      <c r="AY143" s="127" t="s">
        <v>129</v>
      </c>
      <c r="BK143" s="135">
        <f>SUM(BK144:BK145)</f>
        <v>0</v>
      </c>
    </row>
    <row r="144" spans="1:65" s="2" customFormat="1" ht="37.9" customHeight="1">
      <c r="A144" s="26"/>
      <c r="B144" s="138"/>
      <c r="C144" s="139" t="s">
        <v>175</v>
      </c>
      <c r="D144" s="139" t="s">
        <v>131</v>
      </c>
      <c r="E144" s="140" t="s">
        <v>176</v>
      </c>
      <c r="F144" s="141" t="s">
        <v>177</v>
      </c>
      <c r="G144" s="142" t="s">
        <v>134</v>
      </c>
      <c r="H144" s="143">
        <v>22.5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38</v>
      </c>
      <c r="O144" s="148">
        <v>0.569</v>
      </c>
      <c r="P144" s="148">
        <f>O144*H144</f>
        <v>12.802499999999998</v>
      </c>
      <c r="Q144" s="148">
        <v>0.48081</v>
      </c>
      <c r="R144" s="148">
        <f>Q144*H144</f>
        <v>10.818225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135</v>
      </c>
      <c r="AT144" s="150" t="s">
        <v>131</v>
      </c>
      <c r="AU144" s="150" t="s">
        <v>83</v>
      </c>
      <c r="AY144" s="14" t="s">
        <v>129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4" t="s">
        <v>81</v>
      </c>
      <c r="BK144" s="151">
        <f>ROUND(I144*H144,2)</f>
        <v>0</v>
      </c>
      <c r="BL144" s="14" t="s">
        <v>135</v>
      </c>
      <c r="BM144" s="150" t="s">
        <v>178</v>
      </c>
    </row>
    <row r="145" spans="1:65" s="2" customFormat="1" ht="24.2" customHeight="1">
      <c r="A145" s="26"/>
      <c r="B145" s="138"/>
      <c r="C145" s="139" t="s">
        <v>179</v>
      </c>
      <c r="D145" s="139" t="s">
        <v>131</v>
      </c>
      <c r="E145" s="140" t="s">
        <v>180</v>
      </c>
      <c r="F145" s="141" t="s">
        <v>181</v>
      </c>
      <c r="G145" s="142" t="s">
        <v>134</v>
      </c>
      <c r="H145" s="143">
        <v>22.5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38</v>
      </c>
      <c r="O145" s="148">
        <v>0.72</v>
      </c>
      <c r="P145" s="148">
        <f>O145*H145</f>
        <v>16.2</v>
      </c>
      <c r="Q145" s="148">
        <v>0.08425</v>
      </c>
      <c r="R145" s="148">
        <f>Q145*H145</f>
        <v>1.8956250000000001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135</v>
      </c>
      <c r="AT145" s="150" t="s">
        <v>131</v>
      </c>
      <c r="AU145" s="150" t="s">
        <v>83</v>
      </c>
      <c r="AY145" s="14" t="s">
        <v>129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4" t="s">
        <v>81</v>
      </c>
      <c r="BK145" s="151">
        <f>ROUND(I145*H145,2)</f>
        <v>0</v>
      </c>
      <c r="BL145" s="14" t="s">
        <v>135</v>
      </c>
      <c r="BM145" s="150" t="s">
        <v>182</v>
      </c>
    </row>
    <row r="146" spans="2:63" s="12" customFormat="1" ht="22.9" customHeight="1">
      <c r="B146" s="126"/>
      <c r="D146" s="127" t="s">
        <v>72</v>
      </c>
      <c r="E146" s="136" t="s">
        <v>183</v>
      </c>
      <c r="F146" s="136" t="s">
        <v>184</v>
      </c>
      <c r="J146" s="137">
        <f>BK146</f>
        <v>0</v>
      </c>
      <c r="L146" s="126"/>
      <c r="M146" s="130"/>
      <c r="N146" s="131"/>
      <c r="O146" s="131"/>
      <c r="P146" s="132">
        <f>P147</f>
        <v>7.402500000000001</v>
      </c>
      <c r="Q146" s="131"/>
      <c r="R146" s="132">
        <f>R147</f>
        <v>0</v>
      </c>
      <c r="S146" s="131"/>
      <c r="T146" s="133">
        <f>T147</f>
        <v>0</v>
      </c>
      <c r="AR146" s="127" t="s">
        <v>81</v>
      </c>
      <c r="AT146" s="134" t="s">
        <v>72</v>
      </c>
      <c r="AU146" s="134" t="s">
        <v>81</v>
      </c>
      <c r="AY146" s="127" t="s">
        <v>129</v>
      </c>
      <c r="BK146" s="135">
        <f>BK147</f>
        <v>0</v>
      </c>
    </row>
    <row r="147" spans="1:65" s="2" customFormat="1" ht="33" customHeight="1">
      <c r="A147" s="26"/>
      <c r="B147" s="138"/>
      <c r="C147" s="139" t="s">
        <v>183</v>
      </c>
      <c r="D147" s="139" t="s">
        <v>131</v>
      </c>
      <c r="E147" s="140" t="s">
        <v>185</v>
      </c>
      <c r="F147" s="141" t="s">
        <v>186</v>
      </c>
      <c r="G147" s="142" t="s">
        <v>134</v>
      </c>
      <c r="H147" s="143">
        <v>22.5</v>
      </c>
      <c r="I147" s="144"/>
      <c r="J147" s="144">
        <f>ROUND(I147*H147,2)</f>
        <v>0</v>
      </c>
      <c r="K147" s="145"/>
      <c r="L147" s="27"/>
      <c r="M147" s="146" t="s">
        <v>1</v>
      </c>
      <c r="N147" s="147" t="s">
        <v>38</v>
      </c>
      <c r="O147" s="148">
        <v>0.329</v>
      </c>
      <c r="P147" s="148">
        <f>O147*H147</f>
        <v>7.402500000000001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135</v>
      </c>
      <c r="AT147" s="150" t="s">
        <v>131</v>
      </c>
      <c r="AU147" s="150" t="s">
        <v>83</v>
      </c>
      <c r="AY147" s="14" t="s">
        <v>129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4" t="s">
        <v>81</v>
      </c>
      <c r="BK147" s="151">
        <f>ROUND(I147*H147,2)</f>
        <v>0</v>
      </c>
      <c r="BL147" s="14" t="s">
        <v>135</v>
      </c>
      <c r="BM147" s="150" t="s">
        <v>187</v>
      </c>
    </row>
    <row r="148" spans="2:63" s="12" customFormat="1" ht="22.9" customHeight="1">
      <c r="B148" s="126"/>
      <c r="D148" s="127" t="s">
        <v>72</v>
      </c>
      <c r="E148" s="136" t="s">
        <v>188</v>
      </c>
      <c r="F148" s="136" t="s">
        <v>189</v>
      </c>
      <c r="J148" s="137">
        <f>BK148</f>
        <v>0</v>
      </c>
      <c r="L148" s="126"/>
      <c r="M148" s="130"/>
      <c r="N148" s="131"/>
      <c r="O148" s="131"/>
      <c r="P148" s="132">
        <f>SUM(P149:P152)</f>
        <v>1.637496</v>
      </c>
      <c r="Q148" s="131"/>
      <c r="R148" s="132">
        <f>SUM(R149:R152)</f>
        <v>0</v>
      </c>
      <c r="S148" s="131"/>
      <c r="T148" s="133">
        <f>SUM(T149:T152)</f>
        <v>0</v>
      </c>
      <c r="AR148" s="127" t="s">
        <v>81</v>
      </c>
      <c r="AT148" s="134" t="s">
        <v>72</v>
      </c>
      <c r="AU148" s="134" t="s">
        <v>81</v>
      </c>
      <c r="AY148" s="127" t="s">
        <v>129</v>
      </c>
      <c r="BK148" s="135">
        <f>SUM(BK149:BK152)</f>
        <v>0</v>
      </c>
    </row>
    <row r="149" spans="1:65" s="2" customFormat="1" ht="21.75" customHeight="1">
      <c r="A149" s="26"/>
      <c r="B149" s="138"/>
      <c r="C149" s="139" t="s">
        <v>190</v>
      </c>
      <c r="D149" s="139" t="s">
        <v>131</v>
      </c>
      <c r="E149" s="140" t="s">
        <v>191</v>
      </c>
      <c r="F149" s="141" t="s">
        <v>192</v>
      </c>
      <c r="G149" s="142" t="s">
        <v>159</v>
      </c>
      <c r="H149" s="143">
        <v>6.156</v>
      </c>
      <c r="I149" s="144"/>
      <c r="J149" s="144">
        <f>ROUND(I149*H149,2)</f>
        <v>0</v>
      </c>
      <c r="K149" s="145"/>
      <c r="L149" s="27"/>
      <c r="M149" s="146" t="s">
        <v>1</v>
      </c>
      <c r="N149" s="147" t="s">
        <v>38</v>
      </c>
      <c r="O149" s="148">
        <v>0.032</v>
      </c>
      <c r="P149" s="148">
        <f>O149*H149</f>
        <v>0.196992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135</v>
      </c>
      <c r="AT149" s="150" t="s">
        <v>131</v>
      </c>
      <c r="AU149" s="150" t="s">
        <v>83</v>
      </c>
      <c r="AY149" s="14" t="s">
        <v>129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4" t="s">
        <v>81</v>
      </c>
      <c r="BK149" s="151">
        <f>ROUND(I149*H149,2)</f>
        <v>0</v>
      </c>
      <c r="BL149" s="14" t="s">
        <v>135</v>
      </c>
      <c r="BM149" s="150" t="s">
        <v>193</v>
      </c>
    </row>
    <row r="150" spans="1:65" s="2" customFormat="1" ht="24.2" customHeight="1">
      <c r="A150" s="26"/>
      <c r="B150" s="138"/>
      <c r="C150" s="139" t="s">
        <v>8</v>
      </c>
      <c r="D150" s="139" t="s">
        <v>131</v>
      </c>
      <c r="E150" s="140" t="s">
        <v>194</v>
      </c>
      <c r="F150" s="141" t="s">
        <v>195</v>
      </c>
      <c r="G150" s="142" t="s">
        <v>159</v>
      </c>
      <c r="H150" s="143">
        <v>153.9</v>
      </c>
      <c r="I150" s="144"/>
      <c r="J150" s="144">
        <f>ROUND(I150*H150,2)</f>
        <v>0</v>
      </c>
      <c r="K150" s="145"/>
      <c r="L150" s="27"/>
      <c r="M150" s="146" t="s">
        <v>1</v>
      </c>
      <c r="N150" s="147" t="s">
        <v>38</v>
      </c>
      <c r="O150" s="148">
        <v>0.003</v>
      </c>
      <c r="P150" s="148">
        <f>O150*H150</f>
        <v>0.4617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135</v>
      </c>
      <c r="AT150" s="150" t="s">
        <v>131</v>
      </c>
      <c r="AU150" s="150" t="s">
        <v>83</v>
      </c>
      <c r="AY150" s="14" t="s">
        <v>129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4" t="s">
        <v>81</v>
      </c>
      <c r="BK150" s="151">
        <f>ROUND(I150*H150,2)</f>
        <v>0</v>
      </c>
      <c r="BL150" s="14" t="s">
        <v>135</v>
      </c>
      <c r="BM150" s="150" t="s">
        <v>196</v>
      </c>
    </row>
    <row r="151" spans="1:65" s="2" customFormat="1" ht="24.2" customHeight="1">
      <c r="A151" s="26"/>
      <c r="B151" s="138"/>
      <c r="C151" s="139" t="s">
        <v>197</v>
      </c>
      <c r="D151" s="139" t="s">
        <v>131</v>
      </c>
      <c r="E151" s="140" t="s">
        <v>198</v>
      </c>
      <c r="F151" s="141" t="s">
        <v>199</v>
      </c>
      <c r="G151" s="142" t="s">
        <v>159</v>
      </c>
      <c r="H151" s="143">
        <v>6.156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38</v>
      </c>
      <c r="O151" s="148">
        <v>0.159</v>
      </c>
      <c r="P151" s="148">
        <f>O151*H151</f>
        <v>0.978804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135</v>
      </c>
      <c r="AT151" s="150" t="s">
        <v>131</v>
      </c>
      <c r="AU151" s="150" t="s">
        <v>83</v>
      </c>
      <c r="AY151" s="14" t="s">
        <v>129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81</v>
      </c>
      <c r="BK151" s="151">
        <f>ROUND(I151*H151,2)</f>
        <v>0</v>
      </c>
      <c r="BL151" s="14" t="s">
        <v>135</v>
      </c>
      <c r="BM151" s="150" t="s">
        <v>200</v>
      </c>
    </row>
    <row r="152" spans="1:65" s="2" customFormat="1" ht="33" customHeight="1">
      <c r="A152" s="26"/>
      <c r="B152" s="138"/>
      <c r="C152" s="139" t="s">
        <v>201</v>
      </c>
      <c r="D152" s="139" t="s">
        <v>131</v>
      </c>
      <c r="E152" s="140" t="s">
        <v>202</v>
      </c>
      <c r="F152" s="141" t="s">
        <v>203</v>
      </c>
      <c r="G152" s="142" t="s">
        <v>159</v>
      </c>
      <c r="H152" s="143">
        <v>6.156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38</v>
      </c>
      <c r="O152" s="148">
        <v>0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135</v>
      </c>
      <c r="AT152" s="150" t="s">
        <v>131</v>
      </c>
      <c r="AU152" s="150" t="s">
        <v>83</v>
      </c>
      <c r="AY152" s="14" t="s">
        <v>129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4" t="s">
        <v>81</v>
      </c>
      <c r="BK152" s="151">
        <f>ROUND(I152*H152,2)</f>
        <v>0</v>
      </c>
      <c r="BL152" s="14" t="s">
        <v>135</v>
      </c>
      <c r="BM152" s="150" t="s">
        <v>204</v>
      </c>
    </row>
    <row r="153" spans="2:63" s="12" customFormat="1" ht="22.9" customHeight="1">
      <c r="B153" s="126"/>
      <c r="D153" s="127" t="s">
        <v>72</v>
      </c>
      <c r="E153" s="136" t="s">
        <v>205</v>
      </c>
      <c r="F153" s="136" t="s">
        <v>206</v>
      </c>
      <c r="J153" s="137">
        <f>BK153</f>
        <v>0</v>
      </c>
      <c r="L153" s="126"/>
      <c r="M153" s="130"/>
      <c r="N153" s="131"/>
      <c r="O153" s="131"/>
      <c r="P153" s="132">
        <f>P154</f>
        <v>6.810932</v>
      </c>
      <c r="Q153" s="131"/>
      <c r="R153" s="132">
        <f>R154</f>
        <v>0</v>
      </c>
      <c r="S153" s="131"/>
      <c r="T153" s="133">
        <f>T154</f>
        <v>0</v>
      </c>
      <c r="AR153" s="127" t="s">
        <v>81</v>
      </c>
      <c r="AT153" s="134" t="s">
        <v>72</v>
      </c>
      <c r="AU153" s="134" t="s">
        <v>81</v>
      </c>
      <c r="AY153" s="127" t="s">
        <v>129</v>
      </c>
      <c r="BK153" s="135">
        <f>BK154</f>
        <v>0</v>
      </c>
    </row>
    <row r="154" spans="1:65" s="2" customFormat="1" ht="24.2" customHeight="1">
      <c r="A154" s="26"/>
      <c r="B154" s="138"/>
      <c r="C154" s="139" t="s">
        <v>207</v>
      </c>
      <c r="D154" s="139" t="s">
        <v>131</v>
      </c>
      <c r="E154" s="140" t="s">
        <v>208</v>
      </c>
      <c r="F154" s="141" t="s">
        <v>209</v>
      </c>
      <c r="G154" s="142" t="s">
        <v>159</v>
      </c>
      <c r="H154" s="143">
        <v>17.156</v>
      </c>
      <c r="I154" s="144"/>
      <c r="J154" s="144">
        <f>ROUND(I154*H154,2)</f>
        <v>0</v>
      </c>
      <c r="K154" s="145"/>
      <c r="L154" s="27"/>
      <c r="M154" s="146" t="s">
        <v>1</v>
      </c>
      <c r="N154" s="147" t="s">
        <v>38</v>
      </c>
      <c r="O154" s="148">
        <v>0.397</v>
      </c>
      <c r="P154" s="148">
        <f>O154*H154</f>
        <v>6.810932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135</v>
      </c>
      <c r="AT154" s="150" t="s">
        <v>131</v>
      </c>
      <c r="AU154" s="150" t="s">
        <v>83</v>
      </c>
      <c r="AY154" s="14" t="s">
        <v>129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4" t="s">
        <v>81</v>
      </c>
      <c r="BK154" s="151">
        <f>ROUND(I154*H154,2)</f>
        <v>0</v>
      </c>
      <c r="BL154" s="14" t="s">
        <v>135</v>
      </c>
      <c r="BM154" s="150" t="s">
        <v>210</v>
      </c>
    </row>
    <row r="155" spans="2:63" s="12" customFormat="1" ht="25.9" customHeight="1">
      <c r="B155" s="126"/>
      <c r="D155" s="127" t="s">
        <v>72</v>
      </c>
      <c r="E155" s="128" t="s">
        <v>211</v>
      </c>
      <c r="F155" s="128" t="s">
        <v>212</v>
      </c>
      <c r="J155" s="129">
        <f>BK155</f>
        <v>0</v>
      </c>
      <c r="L155" s="126"/>
      <c r="M155" s="130"/>
      <c r="N155" s="131"/>
      <c r="O155" s="131"/>
      <c r="P155" s="132">
        <f>P156</f>
        <v>0</v>
      </c>
      <c r="Q155" s="131"/>
      <c r="R155" s="132">
        <f>R156</f>
        <v>0</v>
      </c>
      <c r="S155" s="131"/>
      <c r="T155" s="133">
        <f>T156</f>
        <v>0</v>
      </c>
      <c r="AR155" s="127" t="s">
        <v>83</v>
      </c>
      <c r="AT155" s="134" t="s">
        <v>72</v>
      </c>
      <c r="AU155" s="134" t="s">
        <v>73</v>
      </c>
      <c r="AY155" s="127" t="s">
        <v>129</v>
      </c>
      <c r="BK155" s="135">
        <f>BK156</f>
        <v>0</v>
      </c>
    </row>
    <row r="156" spans="2:63" s="12" customFormat="1" ht="22.9" customHeight="1">
      <c r="B156" s="126"/>
      <c r="D156" s="127" t="s">
        <v>72</v>
      </c>
      <c r="E156" s="136" t="s">
        <v>213</v>
      </c>
      <c r="F156" s="136" t="s">
        <v>214</v>
      </c>
      <c r="J156" s="137">
        <f>BK156</f>
        <v>0</v>
      </c>
      <c r="L156" s="126"/>
      <c r="M156" s="130"/>
      <c r="N156" s="131"/>
      <c r="O156" s="131"/>
      <c r="P156" s="132">
        <f>P157</f>
        <v>0</v>
      </c>
      <c r="Q156" s="131"/>
      <c r="R156" s="132">
        <f>R157</f>
        <v>0</v>
      </c>
      <c r="S156" s="131"/>
      <c r="T156" s="133">
        <f>T157</f>
        <v>0</v>
      </c>
      <c r="AR156" s="127" t="s">
        <v>83</v>
      </c>
      <c r="AT156" s="134" t="s">
        <v>72</v>
      </c>
      <c r="AU156" s="134" t="s">
        <v>81</v>
      </c>
      <c r="AY156" s="127" t="s">
        <v>129</v>
      </c>
      <c r="BK156" s="135">
        <f>BK157</f>
        <v>0</v>
      </c>
    </row>
    <row r="157" spans="1:65" s="2" customFormat="1" ht="16.5" customHeight="1">
      <c r="A157" s="26"/>
      <c r="B157" s="138"/>
      <c r="C157" s="139" t="s">
        <v>215</v>
      </c>
      <c r="D157" s="139" t="s">
        <v>131</v>
      </c>
      <c r="E157" s="140" t="s">
        <v>216</v>
      </c>
      <c r="F157" s="141" t="s">
        <v>245</v>
      </c>
      <c r="G157" s="142" t="s">
        <v>217</v>
      </c>
      <c r="H157" s="143">
        <v>1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38</v>
      </c>
      <c r="O157" s="148">
        <v>0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197</v>
      </c>
      <c r="AT157" s="150" t="s">
        <v>131</v>
      </c>
      <c r="AU157" s="150" t="s">
        <v>83</v>
      </c>
      <c r="AY157" s="14" t="s">
        <v>129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4" t="s">
        <v>81</v>
      </c>
      <c r="BK157" s="151">
        <f>ROUND(I157*H157,2)</f>
        <v>0</v>
      </c>
      <c r="BL157" s="14" t="s">
        <v>197</v>
      </c>
      <c r="BM157" s="150" t="s">
        <v>218</v>
      </c>
    </row>
    <row r="158" spans="2:63" s="12" customFormat="1" ht="25.9" customHeight="1">
      <c r="B158" s="126"/>
      <c r="D158" s="127" t="s">
        <v>72</v>
      </c>
      <c r="E158" s="128" t="s">
        <v>219</v>
      </c>
      <c r="F158" s="128" t="s">
        <v>220</v>
      </c>
      <c r="J158" s="129">
        <f>BK158</f>
        <v>0</v>
      </c>
      <c r="L158" s="126"/>
      <c r="M158" s="130"/>
      <c r="N158" s="131"/>
      <c r="O158" s="131"/>
      <c r="P158" s="132">
        <f>P159+P161+P163</f>
        <v>0</v>
      </c>
      <c r="Q158" s="131"/>
      <c r="R158" s="132">
        <f>R159+R161+R163</f>
        <v>0</v>
      </c>
      <c r="S158" s="131"/>
      <c r="T158" s="133">
        <f>T159+T161+T163</f>
        <v>0</v>
      </c>
      <c r="AR158" s="127" t="s">
        <v>148</v>
      </c>
      <c r="AT158" s="134" t="s">
        <v>72</v>
      </c>
      <c r="AU158" s="134" t="s">
        <v>73</v>
      </c>
      <c r="AY158" s="127" t="s">
        <v>129</v>
      </c>
      <c r="BK158" s="135">
        <f>BK159+BK161+BK163</f>
        <v>0</v>
      </c>
    </row>
    <row r="159" spans="2:63" s="12" customFormat="1" ht="22.9" customHeight="1">
      <c r="B159" s="126"/>
      <c r="D159" s="127" t="s">
        <v>72</v>
      </c>
      <c r="E159" s="136" t="s">
        <v>221</v>
      </c>
      <c r="F159" s="136" t="s">
        <v>222</v>
      </c>
      <c r="J159" s="137">
        <f>BK159</f>
        <v>0</v>
      </c>
      <c r="L159" s="126"/>
      <c r="M159" s="130"/>
      <c r="N159" s="131"/>
      <c r="O159" s="131"/>
      <c r="P159" s="132">
        <f>P160</f>
        <v>0</v>
      </c>
      <c r="Q159" s="131"/>
      <c r="R159" s="132">
        <f>R160</f>
        <v>0</v>
      </c>
      <c r="S159" s="131"/>
      <c r="T159" s="133">
        <f>T160</f>
        <v>0</v>
      </c>
      <c r="AR159" s="127" t="s">
        <v>148</v>
      </c>
      <c r="AT159" s="134" t="s">
        <v>72</v>
      </c>
      <c r="AU159" s="134" t="s">
        <v>81</v>
      </c>
      <c r="AY159" s="127" t="s">
        <v>129</v>
      </c>
      <c r="BK159" s="135">
        <f>BK160</f>
        <v>0</v>
      </c>
    </row>
    <row r="160" spans="1:65" s="2" customFormat="1" ht="16.5" customHeight="1">
      <c r="A160" s="26"/>
      <c r="B160" s="138"/>
      <c r="C160" s="139" t="s">
        <v>223</v>
      </c>
      <c r="D160" s="139" t="s">
        <v>131</v>
      </c>
      <c r="E160" s="140" t="s">
        <v>224</v>
      </c>
      <c r="F160" s="141" t="s">
        <v>225</v>
      </c>
      <c r="G160" s="142" t="s">
        <v>217</v>
      </c>
      <c r="H160" s="143">
        <v>1</v>
      </c>
      <c r="I160" s="144"/>
      <c r="J160" s="144">
        <f>ROUND(I160*H160,2)</f>
        <v>0</v>
      </c>
      <c r="K160" s="145"/>
      <c r="L160" s="27"/>
      <c r="M160" s="146" t="s">
        <v>1</v>
      </c>
      <c r="N160" s="147" t="s">
        <v>38</v>
      </c>
      <c r="O160" s="148">
        <v>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226</v>
      </c>
      <c r="AT160" s="150" t="s">
        <v>131</v>
      </c>
      <c r="AU160" s="150" t="s">
        <v>83</v>
      </c>
      <c r="AY160" s="14" t="s">
        <v>129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81</v>
      </c>
      <c r="BK160" s="151">
        <f>ROUND(I160*H160,2)</f>
        <v>0</v>
      </c>
      <c r="BL160" s="14" t="s">
        <v>226</v>
      </c>
      <c r="BM160" s="150" t="s">
        <v>227</v>
      </c>
    </row>
    <row r="161" spans="2:63" s="12" customFormat="1" ht="22.9" customHeight="1">
      <c r="B161" s="126"/>
      <c r="D161" s="127" t="s">
        <v>72</v>
      </c>
      <c r="E161" s="136" t="s">
        <v>228</v>
      </c>
      <c r="F161" s="136" t="s">
        <v>229</v>
      </c>
      <c r="J161" s="137">
        <f>BK161</f>
        <v>0</v>
      </c>
      <c r="L161" s="126"/>
      <c r="M161" s="130"/>
      <c r="N161" s="131"/>
      <c r="O161" s="131"/>
      <c r="P161" s="132">
        <f>P162</f>
        <v>0</v>
      </c>
      <c r="Q161" s="131"/>
      <c r="R161" s="132">
        <f>R162</f>
        <v>0</v>
      </c>
      <c r="S161" s="131"/>
      <c r="T161" s="133">
        <f>T162</f>
        <v>0</v>
      </c>
      <c r="AR161" s="127" t="s">
        <v>148</v>
      </c>
      <c r="AT161" s="134" t="s">
        <v>72</v>
      </c>
      <c r="AU161" s="134" t="s">
        <v>81</v>
      </c>
      <c r="AY161" s="127" t="s">
        <v>129</v>
      </c>
      <c r="BK161" s="135">
        <f>BK162</f>
        <v>0</v>
      </c>
    </row>
    <row r="162" spans="1:65" s="2" customFormat="1" ht="16.5" customHeight="1">
      <c r="A162" s="26"/>
      <c r="B162" s="138"/>
      <c r="C162" s="139" t="s">
        <v>7</v>
      </c>
      <c r="D162" s="139" t="s">
        <v>131</v>
      </c>
      <c r="E162" s="140" t="s">
        <v>230</v>
      </c>
      <c r="F162" s="141" t="s">
        <v>229</v>
      </c>
      <c r="G162" s="142" t="s">
        <v>231</v>
      </c>
      <c r="H162" s="143"/>
      <c r="I162" s="144">
        <v>5</v>
      </c>
      <c r="J162" s="144">
        <f>ROUND(I162*H162,2)</f>
        <v>0</v>
      </c>
      <c r="K162" s="145"/>
      <c r="L162" s="27"/>
      <c r="M162" s="146" t="s">
        <v>1</v>
      </c>
      <c r="N162" s="147" t="s">
        <v>38</v>
      </c>
      <c r="O162" s="148">
        <v>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135</v>
      </c>
      <c r="AT162" s="150" t="s">
        <v>131</v>
      </c>
      <c r="AU162" s="150" t="s">
        <v>83</v>
      </c>
      <c r="AY162" s="14" t="s">
        <v>129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4" t="s">
        <v>81</v>
      </c>
      <c r="BK162" s="151">
        <f>ROUND(I162*H162,2)</f>
        <v>0</v>
      </c>
      <c r="BL162" s="14" t="s">
        <v>135</v>
      </c>
      <c r="BM162" s="150" t="s">
        <v>232</v>
      </c>
    </row>
    <row r="163" spans="2:63" s="12" customFormat="1" ht="22.9" customHeight="1">
      <c r="B163" s="126"/>
      <c r="D163" s="127" t="s">
        <v>72</v>
      </c>
      <c r="E163" s="136" t="s">
        <v>233</v>
      </c>
      <c r="F163" s="136" t="s">
        <v>234</v>
      </c>
      <c r="J163" s="137">
        <f>BK163</f>
        <v>0</v>
      </c>
      <c r="L163" s="126"/>
      <c r="M163" s="130"/>
      <c r="N163" s="131"/>
      <c r="O163" s="131"/>
      <c r="P163" s="132">
        <f>P164</f>
        <v>0</v>
      </c>
      <c r="Q163" s="131"/>
      <c r="R163" s="132">
        <f>R164</f>
        <v>0</v>
      </c>
      <c r="S163" s="131"/>
      <c r="T163" s="133">
        <f>T164</f>
        <v>0</v>
      </c>
      <c r="AR163" s="127" t="s">
        <v>148</v>
      </c>
      <c r="AT163" s="134" t="s">
        <v>72</v>
      </c>
      <c r="AU163" s="134" t="s">
        <v>81</v>
      </c>
      <c r="AY163" s="127" t="s">
        <v>129</v>
      </c>
      <c r="BK163" s="135">
        <f>BK164</f>
        <v>0</v>
      </c>
    </row>
    <row r="164" spans="1:65" s="2" customFormat="1" ht="16.5" customHeight="1">
      <c r="A164" s="26"/>
      <c r="B164" s="138"/>
      <c r="C164" s="139" t="s">
        <v>235</v>
      </c>
      <c r="D164" s="139" t="s">
        <v>131</v>
      </c>
      <c r="E164" s="140" t="s">
        <v>236</v>
      </c>
      <c r="F164" s="141" t="s">
        <v>237</v>
      </c>
      <c r="G164" s="142" t="s">
        <v>217</v>
      </c>
      <c r="H164" s="143">
        <v>1</v>
      </c>
      <c r="I164" s="144"/>
      <c r="J164" s="144">
        <f>ROUND(I164*H164,2)</f>
        <v>0</v>
      </c>
      <c r="K164" s="145"/>
      <c r="L164" s="27"/>
      <c r="M164" s="152" t="s">
        <v>1</v>
      </c>
      <c r="N164" s="153" t="s">
        <v>38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135</v>
      </c>
      <c r="AT164" s="150" t="s">
        <v>131</v>
      </c>
      <c r="AU164" s="150" t="s">
        <v>83</v>
      </c>
      <c r="AY164" s="14" t="s">
        <v>129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4" t="s">
        <v>81</v>
      </c>
      <c r="BK164" s="151">
        <f>ROUND(I164*H164,2)</f>
        <v>0</v>
      </c>
      <c r="BL164" s="14" t="s">
        <v>135</v>
      </c>
      <c r="BM164" s="150" t="s">
        <v>238</v>
      </c>
    </row>
    <row r="165" spans="1:31" s="2" customFormat="1" ht="6.95" customHeight="1">
      <c r="A165" s="26"/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27"/>
      <c r="M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</sheetData>
  <autoFilter ref="C128:K16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65"/>
  <sheetViews>
    <sheetView showGridLines="0" workbookViewId="0" topLeftCell="A142">
      <selection activeCell="F164" sqref="F16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4" t="s">
        <v>86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191" t="str">
        <f>'Rekapitulace stavby'!K6</f>
        <v>Krytá kontejnerová stání na sídlišti Zd. Štěpánka, Chomutov</v>
      </c>
      <c r="F7" s="192"/>
      <c r="G7" s="192"/>
      <c r="H7" s="192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30" customHeight="1">
      <c r="A9" s="26"/>
      <c r="B9" s="27"/>
      <c r="C9" s="26"/>
      <c r="D9" s="26"/>
      <c r="E9" s="181" t="s">
        <v>239</v>
      </c>
      <c r="F9" s="190"/>
      <c r="G9" s="190"/>
      <c r="H9" s="19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13. 9. 2021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">
        <v>24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25</v>
      </c>
      <c r="F15" s="26"/>
      <c r="G15" s="26"/>
      <c r="H15" s="26"/>
      <c r="I15" s="23" t="s">
        <v>26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27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5" t="str">
        <f>'Rekapitulace stavby'!E14</f>
        <v xml:space="preserve"> </v>
      </c>
      <c r="F18" s="165"/>
      <c r="G18" s="165"/>
      <c r="H18" s="165"/>
      <c r="I18" s="23" t="s">
        <v>26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26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23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26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67" t="s">
        <v>1</v>
      </c>
      <c r="F27" s="167"/>
      <c r="G27" s="167"/>
      <c r="H27" s="167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37</v>
      </c>
      <c r="E33" s="23" t="s">
        <v>38</v>
      </c>
      <c r="F33" s="94">
        <f>ROUND((SUM(BE129:BE164)),2)</f>
        <v>0</v>
      </c>
      <c r="G33" s="26"/>
      <c r="H33" s="26"/>
      <c r="I33" s="95">
        <v>0.21</v>
      </c>
      <c r="J33" s="94">
        <f>ROUND(((SUM(BE129:BE164))*I33),2)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4">
        <f>ROUND((SUM(BF129:BF164)),2)</f>
        <v>0</v>
      </c>
      <c r="G34" s="26"/>
      <c r="H34" s="26"/>
      <c r="I34" s="95">
        <v>0.15</v>
      </c>
      <c r="J34" s="94">
        <f>ROUND(((SUM(BF129:BF164))*I34),2)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40</v>
      </c>
      <c r="F35" s="94">
        <f>ROUND((SUM(BG129:BG164)),2)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41</v>
      </c>
      <c r="F36" s="94">
        <f>ROUND((SUM(BH129:BH164)),2)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42</v>
      </c>
      <c r="F37" s="94">
        <f>ROUND((SUM(BI129:BI164)),2)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1" t="str">
        <f>E7</f>
        <v>Krytá kontejnerová stání na sídlišti Zd. Štěpánka, Chomutov</v>
      </c>
      <c r="F85" s="192"/>
      <c r="G85" s="192"/>
      <c r="H85" s="19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30" customHeight="1">
      <c r="A87" s="26"/>
      <c r="B87" s="27"/>
      <c r="C87" s="26"/>
      <c r="D87" s="26"/>
      <c r="E87" s="181" t="str">
        <f>E9</f>
        <v>02 - Krytá kontejnerová stání na sídlišti Zd. Štěpánka - stanoviště č. 2</v>
      </c>
      <c r="F87" s="190"/>
      <c r="G87" s="190"/>
      <c r="H87" s="19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>13. 9. 2021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>STATUTÁRNÍ MĚSTO CHOMUTOV</v>
      </c>
      <c r="G91" s="26"/>
      <c r="H91" s="26"/>
      <c r="I91" s="23" t="s">
        <v>28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27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J130</f>
        <v>0</v>
      </c>
      <c r="L97" s="107"/>
    </row>
    <row r="98" spans="2:12" s="10" customFormat="1" ht="19.9" customHeight="1">
      <c r="B98" s="111"/>
      <c r="D98" s="112" t="s">
        <v>102</v>
      </c>
      <c r="E98" s="113"/>
      <c r="F98" s="113"/>
      <c r="G98" s="113"/>
      <c r="H98" s="113"/>
      <c r="I98" s="113"/>
      <c r="J98" s="114">
        <f>J131</f>
        <v>0</v>
      </c>
      <c r="L98" s="111"/>
    </row>
    <row r="99" spans="2:12" s="10" customFormat="1" ht="19.9" customHeight="1">
      <c r="B99" s="111"/>
      <c r="D99" s="112" t="s">
        <v>103</v>
      </c>
      <c r="E99" s="113"/>
      <c r="F99" s="113"/>
      <c r="G99" s="113"/>
      <c r="H99" s="113"/>
      <c r="I99" s="113"/>
      <c r="J99" s="114">
        <f>J140</f>
        <v>0</v>
      </c>
      <c r="L99" s="111"/>
    </row>
    <row r="100" spans="2:12" s="10" customFormat="1" ht="19.9" customHeight="1">
      <c r="B100" s="111"/>
      <c r="D100" s="112" t="s">
        <v>104</v>
      </c>
      <c r="E100" s="113"/>
      <c r="F100" s="113"/>
      <c r="G100" s="113"/>
      <c r="H100" s="113"/>
      <c r="I100" s="113"/>
      <c r="J100" s="114">
        <f>J143</f>
        <v>0</v>
      </c>
      <c r="L100" s="111"/>
    </row>
    <row r="101" spans="2:12" s="10" customFormat="1" ht="19.9" customHeight="1">
      <c r="B101" s="111"/>
      <c r="D101" s="112" t="s">
        <v>105</v>
      </c>
      <c r="E101" s="113"/>
      <c r="F101" s="113"/>
      <c r="G101" s="113"/>
      <c r="H101" s="113"/>
      <c r="I101" s="113"/>
      <c r="J101" s="114">
        <f>J146</f>
        <v>0</v>
      </c>
      <c r="L101" s="111"/>
    </row>
    <row r="102" spans="2:12" s="10" customFormat="1" ht="19.9" customHeight="1">
      <c r="B102" s="111"/>
      <c r="D102" s="112" t="s">
        <v>106</v>
      </c>
      <c r="E102" s="113"/>
      <c r="F102" s="113"/>
      <c r="G102" s="113"/>
      <c r="H102" s="113"/>
      <c r="I102" s="113"/>
      <c r="J102" s="114">
        <f>J148</f>
        <v>0</v>
      </c>
      <c r="L102" s="111"/>
    </row>
    <row r="103" spans="2:12" s="10" customFormat="1" ht="19.9" customHeight="1">
      <c r="B103" s="111"/>
      <c r="D103" s="112" t="s">
        <v>107</v>
      </c>
      <c r="E103" s="113"/>
      <c r="F103" s="113"/>
      <c r="G103" s="113"/>
      <c r="H103" s="113"/>
      <c r="I103" s="113"/>
      <c r="J103" s="114">
        <f>J153</f>
        <v>0</v>
      </c>
      <c r="L103" s="111"/>
    </row>
    <row r="104" spans="2:12" s="9" customFormat="1" ht="24.95" customHeight="1">
      <c r="B104" s="107"/>
      <c r="D104" s="108" t="s">
        <v>108</v>
      </c>
      <c r="E104" s="109"/>
      <c r="F104" s="109"/>
      <c r="G104" s="109"/>
      <c r="H104" s="109"/>
      <c r="I104" s="109"/>
      <c r="J104" s="110">
        <f>J155</f>
        <v>0</v>
      </c>
      <c r="L104" s="107"/>
    </row>
    <row r="105" spans="2:12" s="10" customFormat="1" ht="19.9" customHeight="1">
      <c r="B105" s="111"/>
      <c r="D105" s="112" t="s">
        <v>109</v>
      </c>
      <c r="E105" s="113"/>
      <c r="F105" s="113"/>
      <c r="G105" s="113"/>
      <c r="H105" s="113"/>
      <c r="I105" s="113"/>
      <c r="J105" s="114">
        <f>J156</f>
        <v>0</v>
      </c>
      <c r="L105" s="111"/>
    </row>
    <row r="106" spans="2:12" s="9" customFormat="1" ht="24.95" customHeight="1">
      <c r="B106" s="107"/>
      <c r="D106" s="108" t="s">
        <v>110</v>
      </c>
      <c r="E106" s="109"/>
      <c r="F106" s="109"/>
      <c r="G106" s="109"/>
      <c r="H106" s="109"/>
      <c r="I106" s="109"/>
      <c r="J106" s="110">
        <f>J158</f>
        <v>0</v>
      </c>
      <c r="L106" s="107"/>
    </row>
    <row r="107" spans="2:12" s="10" customFormat="1" ht="19.9" customHeight="1">
      <c r="B107" s="111"/>
      <c r="D107" s="112" t="s">
        <v>111</v>
      </c>
      <c r="E107" s="113"/>
      <c r="F107" s="113"/>
      <c r="G107" s="113"/>
      <c r="H107" s="113"/>
      <c r="I107" s="113"/>
      <c r="J107" s="114">
        <f>J159</f>
        <v>0</v>
      </c>
      <c r="L107" s="111"/>
    </row>
    <row r="108" spans="2:12" s="10" customFormat="1" ht="19.9" customHeight="1">
      <c r="B108" s="111"/>
      <c r="D108" s="112" t="s">
        <v>112</v>
      </c>
      <c r="E108" s="113"/>
      <c r="F108" s="113"/>
      <c r="G108" s="113"/>
      <c r="H108" s="113"/>
      <c r="I108" s="113"/>
      <c r="J108" s="114">
        <f>J161</f>
        <v>0</v>
      </c>
      <c r="L108" s="111"/>
    </row>
    <row r="109" spans="2:12" s="10" customFormat="1" ht="19.9" customHeight="1">
      <c r="B109" s="111"/>
      <c r="D109" s="112" t="s">
        <v>113</v>
      </c>
      <c r="E109" s="113"/>
      <c r="F109" s="113"/>
      <c r="G109" s="113"/>
      <c r="H109" s="113"/>
      <c r="I109" s="113"/>
      <c r="J109" s="114">
        <f>J163</f>
        <v>0</v>
      </c>
      <c r="L109" s="111"/>
    </row>
    <row r="110" spans="1:31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114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191" t="str">
        <f>E7</f>
        <v>Krytá kontejnerová stání na sídlišti Zd. Štěpánka, Chomutov</v>
      </c>
      <c r="F119" s="192"/>
      <c r="G119" s="192"/>
      <c r="H119" s="192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94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30" customHeight="1">
      <c r="A121" s="26"/>
      <c r="B121" s="27"/>
      <c r="C121" s="26"/>
      <c r="D121" s="26"/>
      <c r="E121" s="181" t="str">
        <f>E9</f>
        <v>02 - Krytá kontejnerová stání na sídlišti Zd. Štěpánka - stanoviště č. 2</v>
      </c>
      <c r="F121" s="190"/>
      <c r="G121" s="190"/>
      <c r="H121" s="190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18</v>
      </c>
      <c r="D123" s="26"/>
      <c r="E123" s="26"/>
      <c r="F123" s="21" t="str">
        <f>F12</f>
        <v xml:space="preserve"> </v>
      </c>
      <c r="G123" s="26"/>
      <c r="H123" s="26"/>
      <c r="I123" s="23" t="s">
        <v>20</v>
      </c>
      <c r="J123" s="49" t="str">
        <f>IF(J12="","",J12)</f>
        <v>13. 9. 2021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27"/>
      <c r="C125" s="23" t="s">
        <v>22</v>
      </c>
      <c r="D125" s="26"/>
      <c r="E125" s="26"/>
      <c r="F125" s="21" t="str">
        <f>E15</f>
        <v>STATUTÁRNÍ MĚSTO CHOMUTOV</v>
      </c>
      <c r="G125" s="26"/>
      <c r="H125" s="26"/>
      <c r="I125" s="23" t="s">
        <v>28</v>
      </c>
      <c r="J125" s="24" t="str">
        <f>E21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27</v>
      </c>
      <c r="D126" s="26"/>
      <c r="E126" s="26"/>
      <c r="F126" s="21" t="str">
        <f>IF(E18="","",E18)</f>
        <v xml:space="preserve"> </v>
      </c>
      <c r="G126" s="26"/>
      <c r="H126" s="26"/>
      <c r="I126" s="23" t="s">
        <v>29</v>
      </c>
      <c r="J126" s="24" t="str">
        <f>E24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15"/>
      <c r="B128" s="116"/>
      <c r="C128" s="117" t="s">
        <v>115</v>
      </c>
      <c r="D128" s="118" t="s">
        <v>58</v>
      </c>
      <c r="E128" s="118" t="s">
        <v>54</v>
      </c>
      <c r="F128" s="118" t="s">
        <v>55</v>
      </c>
      <c r="G128" s="118" t="s">
        <v>116</v>
      </c>
      <c r="H128" s="118" t="s">
        <v>117</v>
      </c>
      <c r="I128" s="118" t="s">
        <v>118</v>
      </c>
      <c r="J128" s="119" t="s">
        <v>98</v>
      </c>
      <c r="K128" s="120" t="s">
        <v>119</v>
      </c>
      <c r="L128" s="121"/>
      <c r="M128" s="56" t="s">
        <v>1</v>
      </c>
      <c r="N128" s="57" t="s">
        <v>37</v>
      </c>
      <c r="O128" s="57" t="s">
        <v>120</v>
      </c>
      <c r="P128" s="57" t="s">
        <v>121</v>
      </c>
      <c r="Q128" s="57" t="s">
        <v>122</v>
      </c>
      <c r="R128" s="57" t="s">
        <v>123</v>
      </c>
      <c r="S128" s="57" t="s">
        <v>124</v>
      </c>
      <c r="T128" s="58" t="s">
        <v>125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</row>
    <row r="129" spans="1:63" s="2" customFormat="1" ht="22.9" customHeight="1">
      <c r="A129" s="26"/>
      <c r="B129" s="27"/>
      <c r="C129" s="63" t="s">
        <v>126</v>
      </c>
      <c r="D129" s="26"/>
      <c r="E129" s="26"/>
      <c r="F129" s="26"/>
      <c r="G129" s="26"/>
      <c r="H129" s="26"/>
      <c r="I129" s="26"/>
      <c r="J129" s="122">
        <f>BK129</f>
        <v>0</v>
      </c>
      <c r="K129" s="26"/>
      <c r="L129" s="27"/>
      <c r="M129" s="59"/>
      <c r="N129" s="50"/>
      <c r="O129" s="60"/>
      <c r="P129" s="123">
        <f>P130+P155+P158</f>
        <v>130.966788</v>
      </c>
      <c r="Q129" s="60"/>
      <c r="R129" s="123">
        <f>R130+R155+R158</f>
        <v>21.9690274</v>
      </c>
      <c r="S129" s="60"/>
      <c r="T129" s="124">
        <f>T130+T155+T158</f>
        <v>9.9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100</v>
      </c>
      <c r="BK129" s="125">
        <f>BK130+BK155+BK158</f>
        <v>0</v>
      </c>
    </row>
    <row r="130" spans="2:63" s="12" customFormat="1" ht="25.9" customHeight="1">
      <c r="B130" s="126"/>
      <c r="D130" s="127" t="s">
        <v>72</v>
      </c>
      <c r="E130" s="128" t="s">
        <v>127</v>
      </c>
      <c r="F130" s="128" t="s">
        <v>128</v>
      </c>
      <c r="J130" s="129">
        <f>BK130</f>
        <v>0</v>
      </c>
      <c r="L130" s="126"/>
      <c r="M130" s="130"/>
      <c r="N130" s="131"/>
      <c r="O130" s="131"/>
      <c r="P130" s="132">
        <f>P131+P140+P143+P146+P148+P153</f>
        <v>130.966788</v>
      </c>
      <c r="Q130" s="131"/>
      <c r="R130" s="132">
        <f>R131+R140+R143+R146+R148+R153</f>
        <v>21.9690274</v>
      </c>
      <c r="S130" s="131"/>
      <c r="T130" s="133">
        <f>T131+T140+T143+T146+T148+T153</f>
        <v>9.9</v>
      </c>
      <c r="AR130" s="127" t="s">
        <v>81</v>
      </c>
      <c r="AT130" s="134" t="s">
        <v>72</v>
      </c>
      <c r="AU130" s="134" t="s">
        <v>73</v>
      </c>
      <c r="AY130" s="127" t="s">
        <v>129</v>
      </c>
      <c r="BK130" s="135">
        <f>BK131+BK140+BK143+BK146+BK148+BK153</f>
        <v>0</v>
      </c>
    </row>
    <row r="131" spans="2:63" s="12" customFormat="1" ht="22.9" customHeight="1">
      <c r="B131" s="126"/>
      <c r="D131" s="127" t="s">
        <v>72</v>
      </c>
      <c r="E131" s="136" t="s">
        <v>81</v>
      </c>
      <c r="F131" s="136" t="s">
        <v>130</v>
      </c>
      <c r="J131" s="137">
        <f>BK131</f>
        <v>0</v>
      </c>
      <c r="L131" s="126"/>
      <c r="M131" s="130"/>
      <c r="N131" s="131"/>
      <c r="O131" s="131"/>
      <c r="P131" s="132">
        <f>SUM(P132:P139)</f>
        <v>82.03362</v>
      </c>
      <c r="Q131" s="131"/>
      <c r="R131" s="132">
        <f>SUM(R132:R139)</f>
        <v>0</v>
      </c>
      <c r="S131" s="131"/>
      <c r="T131" s="133">
        <f>SUM(T132:T139)</f>
        <v>9.9</v>
      </c>
      <c r="AR131" s="127" t="s">
        <v>81</v>
      </c>
      <c r="AT131" s="134" t="s">
        <v>72</v>
      </c>
      <c r="AU131" s="134" t="s">
        <v>81</v>
      </c>
      <c r="AY131" s="127" t="s">
        <v>129</v>
      </c>
      <c r="BK131" s="135">
        <f>SUM(BK132:BK139)</f>
        <v>0</v>
      </c>
    </row>
    <row r="132" spans="1:65" s="2" customFormat="1" ht="24.2" customHeight="1">
      <c r="A132" s="26"/>
      <c r="B132" s="138"/>
      <c r="C132" s="139" t="s">
        <v>81</v>
      </c>
      <c r="D132" s="139" t="s">
        <v>131</v>
      </c>
      <c r="E132" s="140" t="s">
        <v>132</v>
      </c>
      <c r="F132" s="141" t="s">
        <v>133</v>
      </c>
      <c r="G132" s="142" t="s">
        <v>134</v>
      </c>
      <c r="H132" s="143">
        <v>22.5</v>
      </c>
      <c r="I132" s="144"/>
      <c r="J132" s="144">
        <f aca="true" t="shared" si="0" ref="J132:J139">ROUND(I132*H132,2)</f>
        <v>0</v>
      </c>
      <c r="K132" s="145"/>
      <c r="L132" s="27"/>
      <c r="M132" s="146" t="s">
        <v>1</v>
      </c>
      <c r="N132" s="147" t="s">
        <v>38</v>
      </c>
      <c r="O132" s="148">
        <v>0.41</v>
      </c>
      <c r="P132" s="148">
        <f aca="true" t="shared" si="1" ref="P132:P139">O132*H132</f>
        <v>9.225</v>
      </c>
      <c r="Q132" s="148">
        <v>0</v>
      </c>
      <c r="R132" s="148">
        <f aca="true" t="shared" si="2" ref="R132:R139">Q132*H132</f>
        <v>0</v>
      </c>
      <c r="S132" s="148">
        <v>0</v>
      </c>
      <c r="T132" s="149">
        <f aca="true" t="shared" si="3" ref="T132:T139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135</v>
      </c>
      <c r="AT132" s="150" t="s">
        <v>131</v>
      </c>
      <c r="AU132" s="150" t="s">
        <v>83</v>
      </c>
      <c r="AY132" s="14" t="s">
        <v>129</v>
      </c>
      <c r="BE132" s="151">
        <f aca="true" t="shared" si="4" ref="BE132:BE139">IF(N132="základní",J132,0)</f>
        <v>0</v>
      </c>
      <c r="BF132" s="151">
        <f aca="true" t="shared" si="5" ref="BF132:BF139">IF(N132="snížená",J132,0)</f>
        <v>0</v>
      </c>
      <c r="BG132" s="151">
        <f aca="true" t="shared" si="6" ref="BG132:BG139">IF(N132="zákl. přenesená",J132,0)</f>
        <v>0</v>
      </c>
      <c r="BH132" s="151">
        <f aca="true" t="shared" si="7" ref="BH132:BH139">IF(N132="sníž. přenesená",J132,0)</f>
        <v>0</v>
      </c>
      <c r="BI132" s="151">
        <f aca="true" t="shared" si="8" ref="BI132:BI139">IF(N132="nulová",J132,0)</f>
        <v>0</v>
      </c>
      <c r="BJ132" s="14" t="s">
        <v>81</v>
      </c>
      <c r="BK132" s="151">
        <f aca="true" t="shared" si="9" ref="BK132:BK139">ROUND(I132*H132,2)</f>
        <v>0</v>
      </c>
      <c r="BL132" s="14" t="s">
        <v>135</v>
      </c>
      <c r="BM132" s="150" t="s">
        <v>136</v>
      </c>
    </row>
    <row r="133" spans="1:65" s="2" customFormat="1" ht="24.2" customHeight="1">
      <c r="A133" s="26"/>
      <c r="B133" s="138"/>
      <c r="C133" s="139" t="s">
        <v>83</v>
      </c>
      <c r="D133" s="139" t="s">
        <v>131</v>
      </c>
      <c r="E133" s="140" t="s">
        <v>137</v>
      </c>
      <c r="F133" s="141" t="s">
        <v>138</v>
      </c>
      <c r="G133" s="142" t="s">
        <v>134</v>
      </c>
      <c r="H133" s="143">
        <v>22.5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38</v>
      </c>
      <c r="O133" s="148">
        <v>2.175</v>
      </c>
      <c r="P133" s="148">
        <f t="shared" si="1"/>
        <v>48.93749999999999</v>
      </c>
      <c r="Q133" s="148">
        <v>0</v>
      </c>
      <c r="R133" s="148">
        <f t="shared" si="2"/>
        <v>0</v>
      </c>
      <c r="S133" s="148">
        <v>0.44</v>
      </c>
      <c r="T133" s="149">
        <f t="shared" si="3"/>
        <v>9.9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135</v>
      </c>
      <c r="AT133" s="150" t="s">
        <v>131</v>
      </c>
      <c r="AU133" s="150" t="s">
        <v>83</v>
      </c>
      <c r="AY133" s="14" t="s">
        <v>129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81</v>
      </c>
      <c r="BK133" s="151">
        <f t="shared" si="9"/>
        <v>0</v>
      </c>
      <c r="BL133" s="14" t="s">
        <v>135</v>
      </c>
      <c r="BM133" s="150" t="s">
        <v>139</v>
      </c>
    </row>
    <row r="134" spans="1:65" s="2" customFormat="1" ht="24.2" customHeight="1">
      <c r="A134" s="26"/>
      <c r="B134" s="138"/>
      <c r="C134" s="139" t="s">
        <v>140</v>
      </c>
      <c r="D134" s="139" t="s">
        <v>131</v>
      </c>
      <c r="E134" s="140" t="s">
        <v>141</v>
      </c>
      <c r="F134" s="141" t="s">
        <v>142</v>
      </c>
      <c r="G134" s="142" t="s">
        <v>143</v>
      </c>
      <c r="H134" s="143">
        <v>3.36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38</v>
      </c>
      <c r="O134" s="148">
        <v>5.333</v>
      </c>
      <c r="P134" s="148">
        <f t="shared" si="1"/>
        <v>17.91888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135</v>
      </c>
      <c r="AT134" s="150" t="s">
        <v>131</v>
      </c>
      <c r="AU134" s="150" t="s">
        <v>83</v>
      </c>
      <c r="AY134" s="14" t="s">
        <v>129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81</v>
      </c>
      <c r="BK134" s="151">
        <f t="shared" si="9"/>
        <v>0</v>
      </c>
      <c r="BL134" s="14" t="s">
        <v>135</v>
      </c>
      <c r="BM134" s="150" t="s">
        <v>144</v>
      </c>
    </row>
    <row r="135" spans="1:65" s="2" customFormat="1" ht="37.9" customHeight="1">
      <c r="A135" s="26"/>
      <c r="B135" s="138"/>
      <c r="C135" s="139" t="s">
        <v>135</v>
      </c>
      <c r="D135" s="139" t="s">
        <v>131</v>
      </c>
      <c r="E135" s="140" t="s">
        <v>145</v>
      </c>
      <c r="F135" s="141" t="s">
        <v>146</v>
      </c>
      <c r="G135" s="142" t="s">
        <v>143</v>
      </c>
      <c r="H135" s="143">
        <v>3.36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38</v>
      </c>
      <c r="O135" s="148">
        <v>0.099</v>
      </c>
      <c r="P135" s="148">
        <f t="shared" si="1"/>
        <v>0.33264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135</v>
      </c>
      <c r="AT135" s="150" t="s">
        <v>131</v>
      </c>
      <c r="AU135" s="150" t="s">
        <v>83</v>
      </c>
      <c r="AY135" s="14" t="s">
        <v>129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81</v>
      </c>
      <c r="BK135" s="151">
        <f t="shared" si="9"/>
        <v>0</v>
      </c>
      <c r="BL135" s="14" t="s">
        <v>135</v>
      </c>
      <c r="BM135" s="150" t="s">
        <v>147</v>
      </c>
    </row>
    <row r="136" spans="1:65" s="2" customFormat="1" ht="37.9" customHeight="1">
      <c r="A136" s="26"/>
      <c r="B136" s="138"/>
      <c r="C136" s="139" t="s">
        <v>148</v>
      </c>
      <c r="D136" s="139" t="s">
        <v>131</v>
      </c>
      <c r="E136" s="140" t="s">
        <v>149</v>
      </c>
      <c r="F136" s="141" t="s">
        <v>150</v>
      </c>
      <c r="G136" s="142" t="s">
        <v>143</v>
      </c>
      <c r="H136" s="143">
        <v>50.4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38</v>
      </c>
      <c r="O136" s="148">
        <v>0.006</v>
      </c>
      <c r="P136" s="148">
        <f t="shared" si="1"/>
        <v>0.3024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135</v>
      </c>
      <c r="AT136" s="150" t="s">
        <v>131</v>
      </c>
      <c r="AU136" s="150" t="s">
        <v>83</v>
      </c>
      <c r="AY136" s="14" t="s">
        <v>129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81</v>
      </c>
      <c r="BK136" s="151">
        <f t="shared" si="9"/>
        <v>0</v>
      </c>
      <c r="BL136" s="14" t="s">
        <v>135</v>
      </c>
      <c r="BM136" s="150" t="s">
        <v>151</v>
      </c>
    </row>
    <row r="137" spans="1:65" s="2" customFormat="1" ht="24.2" customHeight="1">
      <c r="A137" s="26"/>
      <c r="B137" s="138"/>
      <c r="C137" s="139" t="s">
        <v>152</v>
      </c>
      <c r="D137" s="139" t="s">
        <v>131</v>
      </c>
      <c r="E137" s="140" t="s">
        <v>153</v>
      </c>
      <c r="F137" s="141" t="s">
        <v>154</v>
      </c>
      <c r="G137" s="142" t="s">
        <v>143</v>
      </c>
      <c r="H137" s="143">
        <v>3.6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38</v>
      </c>
      <c r="O137" s="148">
        <v>1.468</v>
      </c>
      <c r="P137" s="148">
        <f t="shared" si="1"/>
        <v>5.2848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135</v>
      </c>
      <c r="AT137" s="150" t="s">
        <v>131</v>
      </c>
      <c r="AU137" s="150" t="s">
        <v>83</v>
      </c>
      <c r="AY137" s="14" t="s">
        <v>129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81</v>
      </c>
      <c r="BK137" s="151">
        <f t="shared" si="9"/>
        <v>0</v>
      </c>
      <c r="BL137" s="14" t="s">
        <v>135</v>
      </c>
      <c r="BM137" s="150" t="s">
        <v>155</v>
      </c>
    </row>
    <row r="138" spans="1:65" s="2" customFormat="1" ht="24.2" customHeight="1">
      <c r="A138" s="26"/>
      <c r="B138" s="138"/>
      <c r="C138" s="139" t="s">
        <v>156</v>
      </c>
      <c r="D138" s="139" t="s">
        <v>131</v>
      </c>
      <c r="E138" s="140" t="s">
        <v>157</v>
      </c>
      <c r="F138" s="141" t="s">
        <v>158</v>
      </c>
      <c r="G138" s="142" t="s">
        <v>159</v>
      </c>
      <c r="H138" s="143">
        <v>6.048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38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135</v>
      </c>
      <c r="AT138" s="150" t="s">
        <v>131</v>
      </c>
      <c r="AU138" s="150" t="s">
        <v>83</v>
      </c>
      <c r="AY138" s="14" t="s">
        <v>129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81</v>
      </c>
      <c r="BK138" s="151">
        <f t="shared" si="9"/>
        <v>0</v>
      </c>
      <c r="BL138" s="14" t="s">
        <v>135</v>
      </c>
      <c r="BM138" s="150" t="s">
        <v>160</v>
      </c>
    </row>
    <row r="139" spans="1:65" s="2" customFormat="1" ht="16.5" customHeight="1">
      <c r="A139" s="26"/>
      <c r="B139" s="138"/>
      <c r="C139" s="139" t="s">
        <v>161</v>
      </c>
      <c r="D139" s="139" t="s">
        <v>131</v>
      </c>
      <c r="E139" s="140" t="s">
        <v>162</v>
      </c>
      <c r="F139" s="141" t="s">
        <v>163</v>
      </c>
      <c r="G139" s="142" t="s">
        <v>143</v>
      </c>
      <c r="H139" s="143">
        <v>3.6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38</v>
      </c>
      <c r="O139" s="148">
        <v>0.009</v>
      </c>
      <c r="P139" s="148">
        <f t="shared" si="1"/>
        <v>0.0324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135</v>
      </c>
      <c r="AT139" s="150" t="s">
        <v>131</v>
      </c>
      <c r="AU139" s="150" t="s">
        <v>83</v>
      </c>
      <c r="AY139" s="14" t="s">
        <v>129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81</v>
      </c>
      <c r="BK139" s="151">
        <f t="shared" si="9"/>
        <v>0</v>
      </c>
      <c r="BL139" s="14" t="s">
        <v>135</v>
      </c>
      <c r="BM139" s="150" t="s">
        <v>164</v>
      </c>
    </row>
    <row r="140" spans="2:63" s="12" customFormat="1" ht="22.9" customHeight="1">
      <c r="B140" s="126"/>
      <c r="D140" s="127" t="s">
        <v>72</v>
      </c>
      <c r="E140" s="136" t="s">
        <v>83</v>
      </c>
      <c r="F140" s="136" t="s">
        <v>165</v>
      </c>
      <c r="J140" s="137">
        <f>BK140</f>
        <v>0</v>
      </c>
      <c r="L140" s="126"/>
      <c r="M140" s="130"/>
      <c r="N140" s="131"/>
      <c r="O140" s="131"/>
      <c r="P140" s="132">
        <f>SUM(P141:P142)</f>
        <v>4.079739999999999</v>
      </c>
      <c r="Q140" s="131"/>
      <c r="R140" s="132">
        <f>SUM(R141:R142)</f>
        <v>9.255177399999999</v>
      </c>
      <c r="S140" s="131"/>
      <c r="T140" s="133">
        <f>SUM(T141:T142)</f>
        <v>0</v>
      </c>
      <c r="AR140" s="127" t="s">
        <v>81</v>
      </c>
      <c r="AT140" s="134" t="s">
        <v>72</v>
      </c>
      <c r="AU140" s="134" t="s">
        <v>81</v>
      </c>
      <c r="AY140" s="127" t="s">
        <v>129</v>
      </c>
      <c r="BK140" s="135">
        <f>SUM(BK141:BK142)</f>
        <v>0</v>
      </c>
    </row>
    <row r="141" spans="1:65" s="2" customFormat="1" ht="16.5" customHeight="1">
      <c r="A141" s="26"/>
      <c r="B141" s="138"/>
      <c r="C141" s="139" t="s">
        <v>166</v>
      </c>
      <c r="D141" s="139" t="s">
        <v>131</v>
      </c>
      <c r="E141" s="140" t="s">
        <v>167</v>
      </c>
      <c r="F141" s="141" t="s">
        <v>168</v>
      </c>
      <c r="G141" s="142" t="s">
        <v>143</v>
      </c>
      <c r="H141" s="143">
        <v>3.36</v>
      </c>
      <c r="I141" s="144"/>
      <c r="J141" s="144">
        <f>ROUND(I141*H141,2)</f>
        <v>0</v>
      </c>
      <c r="K141" s="145"/>
      <c r="L141" s="27"/>
      <c r="M141" s="146" t="s">
        <v>1</v>
      </c>
      <c r="N141" s="147" t="s">
        <v>38</v>
      </c>
      <c r="O141" s="148">
        <v>0.584</v>
      </c>
      <c r="P141" s="148">
        <f>O141*H141</f>
        <v>1.9622399999999998</v>
      </c>
      <c r="Q141" s="148">
        <v>2.25634</v>
      </c>
      <c r="R141" s="148">
        <f>Q141*H141</f>
        <v>7.581302399999999</v>
      </c>
      <c r="S141" s="148">
        <v>0</v>
      </c>
      <c r="T141" s="149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135</v>
      </c>
      <c r="AT141" s="150" t="s">
        <v>131</v>
      </c>
      <c r="AU141" s="150" t="s">
        <v>83</v>
      </c>
      <c r="AY141" s="14" t="s">
        <v>129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4" t="s">
        <v>81</v>
      </c>
      <c r="BK141" s="151">
        <f>ROUND(I141*H141,2)</f>
        <v>0</v>
      </c>
      <c r="BL141" s="14" t="s">
        <v>135</v>
      </c>
      <c r="BM141" s="150" t="s">
        <v>169</v>
      </c>
    </row>
    <row r="142" spans="1:65" s="2" customFormat="1" ht="33" customHeight="1">
      <c r="A142" s="26"/>
      <c r="B142" s="138"/>
      <c r="C142" s="139" t="s">
        <v>170</v>
      </c>
      <c r="D142" s="139" t="s">
        <v>131</v>
      </c>
      <c r="E142" s="140" t="s">
        <v>171</v>
      </c>
      <c r="F142" s="141" t="s">
        <v>172</v>
      </c>
      <c r="G142" s="142" t="s">
        <v>134</v>
      </c>
      <c r="H142" s="143">
        <v>1.75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38</v>
      </c>
      <c r="O142" s="148">
        <v>1.21</v>
      </c>
      <c r="P142" s="148">
        <f>O142*H142</f>
        <v>2.1174999999999997</v>
      </c>
      <c r="Q142" s="148">
        <v>0.9565</v>
      </c>
      <c r="R142" s="148">
        <f>Q142*H142</f>
        <v>1.673875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135</v>
      </c>
      <c r="AT142" s="150" t="s">
        <v>131</v>
      </c>
      <c r="AU142" s="150" t="s">
        <v>83</v>
      </c>
      <c r="AY142" s="14" t="s">
        <v>129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4" t="s">
        <v>81</v>
      </c>
      <c r="BK142" s="151">
        <f>ROUND(I142*H142,2)</f>
        <v>0</v>
      </c>
      <c r="BL142" s="14" t="s">
        <v>135</v>
      </c>
      <c r="BM142" s="150" t="s">
        <v>173</v>
      </c>
    </row>
    <row r="143" spans="2:63" s="12" customFormat="1" ht="22.9" customHeight="1">
      <c r="B143" s="126"/>
      <c r="D143" s="127" t="s">
        <v>72</v>
      </c>
      <c r="E143" s="136" t="s">
        <v>148</v>
      </c>
      <c r="F143" s="136" t="s">
        <v>174</v>
      </c>
      <c r="J143" s="137">
        <f>BK143</f>
        <v>0</v>
      </c>
      <c r="L143" s="126"/>
      <c r="M143" s="130"/>
      <c r="N143" s="131"/>
      <c r="O143" s="131"/>
      <c r="P143" s="132">
        <f>SUM(P144:P145)</f>
        <v>29.002499999999998</v>
      </c>
      <c r="Q143" s="131"/>
      <c r="R143" s="132">
        <f>SUM(R144:R145)</f>
        <v>12.71385</v>
      </c>
      <c r="S143" s="131"/>
      <c r="T143" s="133">
        <f>SUM(T144:T145)</f>
        <v>0</v>
      </c>
      <c r="AR143" s="127" t="s">
        <v>81</v>
      </c>
      <c r="AT143" s="134" t="s">
        <v>72</v>
      </c>
      <c r="AU143" s="134" t="s">
        <v>81</v>
      </c>
      <c r="AY143" s="127" t="s">
        <v>129</v>
      </c>
      <c r="BK143" s="135">
        <f>SUM(BK144:BK145)</f>
        <v>0</v>
      </c>
    </row>
    <row r="144" spans="1:65" s="2" customFormat="1" ht="37.9" customHeight="1">
      <c r="A144" s="26"/>
      <c r="B144" s="138"/>
      <c r="C144" s="139" t="s">
        <v>175</v>
      </c>
      <c r="D144" s="139" t="s">
        <v>131</v>
      </c>
      <c r="E144" s="140" t="s">
        <v>176</v>
      </c>
      <c r="F144" s="141" t="s">
        <v>177</v>
      </c>
      <c r="G144" s="142" t="s">
        <v>134</v>
      </c>
      <c r="H144" s="143">
        <v>22.5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38</v>
      </c>
      <c r="O144" s="148">
        <v>0.569</v>
      </c>
      <c r="P144" s="148">
        <f>O144*H144</f>
        <v>12.802499999999998</v>
      </c>
      <c r="Q144" s="148">
        <v>0.48081</v>
      </c>
      <c r="R144" s="148">
        <f>Q144*H144</f>
        <v>10.818225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135</v>
      </c>
      <c r="AT144" s="150" t="s">
        <v>131</v>
      </c>
      <c r="AU144" s="150" t="s">
        <v>83</v>
      </c>
      <c r="AY144" s="14" t="s">
        <v>129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4" t="s">
        <v>81</v>
      </c>
      <c r="BK144" s="151">
        <f>ROUND(I144*H144,2)</f>
        <v>0</v>
      </c>
      <c r="BL144" s="14" t="s">
        <v>135</v>
      </c>
      <c r="BM144" s="150" t="s">
        <v>178</v>
      </c>
    </row>
    <row r="145" spans="1:65" s="2" customFormat="1" ht="24.2" customHeight="1">
      <c r="A145" s="26"/>
      <c r="B145" s="138"/>
      <c r="C145" s="139" t="s">
        <v>179</v>
      </c>
      <c r="D145" s="139" t="s">
        <v>131</v>
      </c>
      <c r="E145" s="140" t="s">
        <v>180</v>
      </c>
      <c r="F145" s="141" t="s">
        <v>181</v>
      </c>
      <c r="G145" s="142" t="s">
        <v>134</v>
      </c>
      <c r="H145" s="143">
        <v>22.5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38</v>
      </c>
      <c r="O145" s="148">
        <v>0.72</v>
      </c>
      <c r="P145" s="148">
        <f>O145*H145</f>
        <v>16.2</v>
      </c>
      <c r="Q145" s="148">
        <v>0.08425</v>
      </c>
      <c r="R145" s="148">
        <f>Q145*H145</f>
        <v>1.8956250000000001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135</v>
      </c>
      <c r="AT145" s="150" t="s">
        <v>131</v>
      </c>
      <c r="AU145" s="150" t="s">
        <v>83</v>
      </c>
      <c r="AY145" s="14" t="s">
        <v>129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4" t="s">
        <v>81</v>
      </c>
      <c r="BK145" s="151">
        <f>ROUND(I145*H145,2)</f>
        <v>0</v>
      </c>
      <c r="BL145" s="14" t="s">
        <v>135</v>
      </c>
      <c r="BM145" s="150" t="s">
        <v>182</v>
      </c>
    </row>
    <row r="146" spans="2:63" s="12" customFormat="1" ht="22.9" customHeight="1">
      <c r="B146" s="126"/>
      <c r="D146" s="127" t="s">
        <v>72</v>
      </c>
      <c r="E146" s="136" t="s">
        <v>183</v>
      </c>
      <c r="F146" s="136" t="s">
        <v>184</v>
      </c>
      <c r="J146" s="137">
        <f>BK146</f>
        <v>0</v>
      </c>
      <c r="L146" s="126"/>
      <c r="M146" s="130"/>
      <c r="N146" s="131"/>
      <c r="O146" s="131"/>
      <c r="P146" s="132">
        <f>P147</f>
        <v>7.402500000000001</v>
      </c>
      <c r="Q146" s="131"/>
      <c r="R146" s="132">
        <f>R147</f>
        <v>0</v>
      </c>
      <c r="S146" s="131"/>
      <c r="T146" s="133">
        <f>T147</f>
        <v>0</v>
      </c>
      <c r="AR146" s="127" t="s">
        <v>81</v>
      </c>
      <c r="AT146" s="134" t="s">
        <v>72</v>
      </c>
      <c r="AU146" s="134" t="s">
        <v>81</v>
      </c>
      <c r="AY146" s="127" t="s">
        <v>129</v>
      </c>
      <c r="BK146" s="135">
        <f>BK147</f>
        <v>0</v>
      </c>
    </row>
    <row r="147" spans="1:65" s="2" customFormat="1" ht="33" customHeight="1">
      <c r="A147" s="26"/>
      <c r="B147" s="138"/>
      <c r="C147" s="139" t="s">
        <v>183</v>
      </c>
      <c r="D147" s="139" t="s">
        <v>131</v>
      </c>
      <c r="E147" s="140" t="s">
        <v>185</v>
      </c>
      <c r="F147" s="141" t="s">
        <v>186</v>
      </c>
      <c r="G147" s="142" t="s">
        <v>134</v>
      </c>
      <c r="H147" s="143">
        <v>22.5</v>
      </c>
      <c r="I147" s="144"/>
      <c r="J147" s="144">
        <f>ROUND(I147*H147,2)</f>
        <v>0</v>
      </c>
      <c r="K147" s="145"/>
      <c r="L147" s="27"/>
      <c r="M147" s="146" t="s">
        <v>1</v>
      </c>
      <c r="N147" s="147" t="s">
        <v>38</v>
      </c>
      <c r="O147" s="148">
        <v>0.329</v>
      </c>
      <c r="P147" s="148">
        <f>O147*H147</f>
        <v>7.402500000000001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135</v>
      </c>
      <c r="AT147" s="150" t="s">
        <v>131</v>
      </c>
      <c r="AU147" s="150" t="s">
        <v>83</v>
      </c>
      <c r="AY147" s="14" t="s">
        <v>129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4" t="s">
        <v>81</v>
      </c>
      <c r="BK147" s="151">
        <f>ROUND(I147*H147,2)</f>
        <v>0</v>
      </c>
      <c r="BL147" s="14" t="s">
        <v>135</v>
      </c>
      <c r="BM147" s="150" t="s">
        <v>187</v>
      </c>
    </row>
    <row r="148" spans="2:63" s="12" customFormat="1" ht="22.9" customHeight="1">
      <c r="B148" s="126"/>
      <c r="D148" s="127" t="s">
        <v>72</v>
      </c>
      <c r="E148" s="136" t="s">
        <v>188</v>
      </c>
      <c r="F148" s="136" t="s">
        <v>189</v>
      </c>
      <c r="J148" s="137">
        <f>BK148</f>
        <v>0</v>
      </c>
      <c r="L148" s="126"/>
      <c r="M148" s="130"/>
      <c r="N148" s="131"/>
      <c r="O148" s="131"/>
      <c r="P148" s="132">
        <f>SUM(P149:P152)</f>
        <v>1.637496</v>
      </c>
      <c r="Q148" s="131"/>
      <c r="R148" s="132">
        <f>SUM(R149:R152)</f>
        <v>0</v>
      </c>
      <c r="S148" s="131"/>
      <c r="T148" s="133">
        <f>SUM(T149:T152)</f>
        <v>0</v>
      </c>
      <c r="AR148" s="127" t="s">
        <v>81</v>
      </c>
      <c r="AT148" s="134" t="s">
        <v>72</v>
      </c>
      <c r="AU148" s="134" t="s">
        <v>81</v>
      </c>
      <c r="AY148" s="127" t="s">
        <v>129</v>
      </c>
      <c r="BK148" s="135">
        <f>SUM(BK149:BK152)</f>
        <v>0</v>
      </c>
    </row>
    <row r="149" spans="1:65" s="2" customFormat="1" ht="21.75" customHeight="1">
      <c r="A149" s="26"/>
      <c r="B149" s="138"/>
      <c r="C149" s="139" t="s">
        <v>190</v>
      </c>
      <c r="D149" s="139" t="s">
        <v>131</v>
      </c>
      <c r="E149" s="140" t="s">
        <v>191</v>
      </c>
      <c r="F149" s="141" t="s">
        <v>192</v>
      </c>
      <c r="G149" s="142" t="s">
        <v>159</v>
      </c>
      <c r="H149" s="143">
        <v>6.156</v>
      </c>
      <c r="I149" s="144"/>
      <c r="J149" s="144">
        <f>ROUND(I149*H149,2)</f>
        <v>0</v>
      </c>
      <c r="K149" s="145"/>
      <c r="L149" s="27"/>
      <c r="M149" s="146" t="s">
        <v>1</v>
      </c>
      <c r="N149" s="147" t="s">
        <v>38</v>
      </c>
      <c r="O149" s="148">
        <v>0.032</v>
      </c>
      <c r="P149" s="148">
        <f>O149*H149</f>
        <v>0.196992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135</v>
      </c>
      <c r="AT149" s="150" t="s">
        <v>131</v>
      </c>
      <c r="AU149" s="150" t="s">
        <v>83</v>
      </c>
      <c r="AY149" s="14" t="s">
        <v>129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4" t="s">
        <v>81</v>
      </c>
      <c r="BK149" s="151">
        <f>ROUND(I149*H149,2)</f>
        <v>0</v>
      </c>
      <c r="BL149" s="14" t="s">
        <v>135</v>
      </c>
      <c r="BM149" s="150" t="s">
        <v>193</v>
      </c>
    </row>
    <row r="150" spans="1:65" s="2" customFormat="1" ht="24.2" customHeight="1">
      <c r="A150" s="26"/>
      <c r="B150" s="138"/>
      <c r="C150" s="139" t="s">
        <v>8</v>
      </c>
      <c r="D150" s="139" t="s">
        <v>131</v>
      </c>
      <c r="E150" s="140" t="s">
        <v>194</v>
      </c>
      <c r="F150" s="141" t="s">
        <v>195</v>
      </c>
      <c r="G150" s="142" t="s">
        <v>159</v>
      </c>
      <c r="H150" s="143">
        <v>153.9</v>
      </c>
      <c r="I150" s="144"/>
      <c r="J150" s="144">
        <f>ROUND(I150*H150,2)</f>
        <v>0</v>
      </c>
      <c r="K150" s="145"/>
      <c r="L150" s="27"/>
      <c r="M150" s="146" t="s">
        <v>1</v>
      </c>
      <c r="N150" s="147" t="s">
        <v>38</v>
      </c>
      <c r="O150" s="148">
        <v>0.003</v>
      </c>
      <c r="P150" s="148">
        <f>O150*H150</f>
        <v>0.4617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135</v>
      </c>
      <c r="AT150" s="150" t="s">
        <v>131</v>
      </c>
      <c r="AU150" s="150" t="s">
        <v>83</v>
      </c>
      <c r="AY150" s="14" t="s">
        <v>129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4" t="s">
        <v>81</v>
      </c>
      <c r="BK150" s="151">
        <f>ROUND(I150*H150,2)</f>
        <v>0</v>
      </c>
      <c r="BL150" s="14" t="s">
        <v>135</v>
      </c>
      <c r="BM150" s="150" t="s">
        <v>196</v>
      </c>
    </row>
    <row r="151" spans="1:65" s="2" customFormat="1" ht="24.2" customHeight="1">
      <c r="A151" s="26"/>
      <c r="B151" s="138"/>
      <c r="C151" s="139" t="s">
        <v>197</v>
      </c>
      <c r="D151" s="139" t="s">
        <v>131</v>
      </c>
      <c r="E151" s="140" t="s">
        <v>198</v>
      </c>
      <c r="F151" s="141" t="s">
        <v>199</v>
      </c>
      <c r="G151" s="142" t="s">
        <v>159</v>
      </c>
      <c r="H151" s="143">
        <v>6.156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38</v>
      </c>
      <c r="O151" s="148">
        <v>0.159</v>
      </c>
      <c r="P151" s="148">
        <f>O151*H151</f>
        <v>0.978804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135</v>
      </c>
      <c r="AT151" s="150" t="s">
        <v>131</v>
      </c>
      <c r="AU151" s="150" t="s">
        <v>83</v>
      </c>
      <c r="AY151" s="14" t="s">
        <v>129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81</v>
      </c>
      <c r="BK151" s="151">
        <f>ROUND(I151*H151,2)</f>
        <v>0</v>
      </c>
      <c r="BL151" s="14" t="s">
        <v>135</v>
      </c>
      <c r="BM151" s="150" t="s">
        <v>200</v>
      </c>
    </row>
    <row r="152" spans="1:65" s="2" customFormat="1" ht="33" customHeight="1">
      <c r="A152" s="26"/>
      <c r="B152" s="138"/>
      <c r="C152" s="139" t="s">
        <v>201</v>
      </c>
      <c r="D152" s="139" t="s">
        <v>131</v>
      </c>
      <c r="E152" s="140" t="s">
        <v>202</v>
      </c>
      <c r="F152" s="141" t="s">
        <v>203</v>
      </c>
      <c r="G152" s="142" t="s">
        <v>159</v>
      </c>
      <c r="H152" s="143">
        <v>6.156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38</v>
      </c>
      <c r="O152" s="148">
        <v>0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135</v>
      </c>
      <c r="AT152" s="150" t="s">
        <v>131</v>
      </c>
      <c r="AU152" s="150" t="s">
        <v>83</v>
      </c>
      <c r="AY152" s="14" t="s">
        <v>129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4" t="s">
        <v>81</v>
      </c>
      <c r="BK152" s="151">
        <f>ROUND(I152*H152,2)</f>
        <v>0</v>
      </c>
      <c r="BL152" s="14" t="s">
        <v>135</v>
      </c>
      <c r="BM152" s="150" t="s">
        <v>204</v>
      </c>
    </row>
    <row r="153" spans="2:63" s="12" customFormat="1" ht="22.9" customHeight="1">
      <c r="B153" s="126"/>
      <c r="D153" s="127" t="s">
        <v>72</v>
      </c>
      <c r="E153" s="136" t="s">
        <v>205</v>
      </c>
      <c r="F153" s="136" t="s">
        <v>206</v>
      </c>
      <c r="J153" s="137">
        <f>BK153</f>
        <v>0</v>
      </c>
      <c r="L153" s="126"/>
      <c r="M153" s="130"/>
      <c r="N153" s="131"/>
      <c r="O153" s="131"/>
      <c r="P153" s="132">
        <f>P154</f>
        <v>6.810932</v>
      </c>
      <c r="Q153" s="131"/>
      <c r="R153" s="132">
        <f>R154</f>
        <v>0</v>
      </c>
      <c r="S153" s="131"/>
      <c r="T153" s="133">
        <f>T154</f>
        <v>0</v>
      </c>
      <c r="AR153" s="127" t="s">
        <v>81</v>
      </c>
      <c r="AT153" s="134" t="s">
        <v>72</v>
      </c>
      <c r="AU153" s="134" t="s">
        <v>81</v>
      </c>
      <c r="AY153" s="127" t="s">
        <v>129</v>
      </c>
      <c r="BK153" s="135">
        <f>BK154</f>
        <v>0</v>
      </c>
    </row>
    <row r="154" spans="1:65" s="2" customFormat="1" ht="24.2" customHeight="1">
      <c r="A154" s="26"/>
      <c r="B154" s="138"/>
      <c r="C154" s="139" t="s">
        <v>207</v>
      </c>
      <c r="D154" s="139" t="s">
        <v>131</v>
      </c>
      <c r="E154" s="140" t="s">
        <v>208</v>
      </c>
      <c r="F154" s="141" t="s">
        <v>209</v>
      </c>
      <c r="G154" s="142" t="s">
        <v>159</v>
      </c>
      <c r="H154" s="143">
        <v>17.156</v>
      </c>
      <c r="I154" s="144"/>
      <c r="J154" s="144">
        <f>ROUND(I154*H154,2)</f>
        <v>0</v>
      </c>
      <c r="K154" s="145"/>
      <c r="L154" s="27"/>
      <c r="M154" s="146" t="s">
        <v>1</v>
      </c>
      <c r="N154" s="147" t="s">
        <v>38</v>
      </c>
      <c r="O154" s="148">
        <v>0.397</v>
      </c>
      <c r="P154" s="148">
        <f>O154*H154</f>
        <v>6.810932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135</v>
      </c>
      <c r="AT154" s="150" t="s">
        <v>131</v>
      </c>
      <c r="AU154" s="150" t="s">
        <v>83</v>
      </c>
      <c r="AY154" s="14" t="s">
        <v>129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4" t="s">
        <v>81</v>
      </c>
      <c r="BK154" s="151">
        <f>ROUND(I154*H154,2)</f>
        <v>0</v>
      </c>
      <c r="BL154" s="14" t="s">
        <v>135</v>
      </c>
      <c r="BM154" s="150" t="s">
        <v>210</v>
      </c>
    </row>
    <row r="155" spans="2:63" s="12" customFormat="1" ht="25.9" customHeight="1">
      <c r="B155" s="126"/>
      <c r="D155" s="127" t="s">
        <v>72</v>
      </c>
      <c r="E155" s="128" t="s">
        <v>211</v>
      </c>
      <c r="F155" s="128" t="s">
        <v>212</v>
      </c>
      <c r="J155" s="129">
        <f>BK155</f>
        <v>0</v>
      </c>
      <c r="L155" s="126"/>
      <c r="M155" s="130"/>
      <c r="N155" s="131"/>
      <c r="O155" s="131"/>
      <c r="P155" s="132">
        <f>P156</f>
        <v>0</v>
      </c>
      <c r="Q155" s="131"/>
      <c r="R155" s="132">
        <f>R156</f>
        <v>0</v>
      </c>
      <c r="S155" s="131"/>
      <c r="T155" s="133">
        <f>T156</f>
        <v>0</v>
      </c>
      <c r="AR155" s="127" t="s">
        <v>83</v>
      </c>
      <c r="AT155" s="134" t="s">
        <v>72</v>
      </c>
      <c r="AU155" s="134" t="s">
        <v>73</v>
      </c>
      <c r="AY155" s="127" t="s">
        <v>129</v>
      </c>
      <c r="BK155" s="135">
        <f>BK156</f>
        <v>0</v>
      </c>
    </row>
    <row r="156" spans="2:63" s="12" customFormat="1" ht="22.9" customHeight="1">
      <c r="B156" s="126"/>
      <c r="D156" s="127" t="s">
        <v>72</v>
      </c>
      <c r="E156" s="136" t="s">
        <v>213</v>
      </c>
      <c r="F156" s="136" t="s">
        <v>214</v>
      </c>
      <c r="J156" s="137">
        <f>BK156</f>
        <v>0</v>
      </c>
      <c r="L156" s="126"/>
      <c r="M156" s="130"/>
      <c r="N156" s="131"/>
      <c r="O156" s="131"/>
      <c r="P156" s="132">
        <f>P157</f>
        <v>0</v>
      </c>
      <c r="Q156" s="131"/>
      <c r="R156" s="132">
        <f>R157</f>
        <v>0</v>
      </c>
      <c r="S156" s="131"/>
      <c r="T156" s="133">
        <f>T157</f>
        <v>0</v>
      </c>
      <c r="AR156" s="127" t="s">
        <v>83</v>
      </c>
      <c r="AT156" s="134" t="s">
        <v>72</v>
      </c>
      <c r="AU156" s="134" t="s">
        <v>81</v>
      </c>
      <c r="AY156" s="127" t="s">
        <v>129</v>
      </c>
      <c r="BK156" s="135">
        <f>BK157</f>
        <v>0</v>
      </c>
    </row>
    <row r="157" spans="1:65" s="2" customFormat="1" ht="16.5" customHeight="1">
      <c r="A157" s="26"/>
      <c r="B157" s="138"/>
      <c r="C157" s="139" t="s">
        <v>215</v>
      </c>
      <c r="D157" s="139" t="s">
        <v>131</v>
      </c>
      <c r="E157" s="140" t="s">
        <v>240</v>
      </c>
      <c r="F157" s="141" t="s">
        <v>245</v>
      </c>
      <c r="G157" s="142" t="s">
        <v>217</v>
      </c>
      <c r="H157" s="143">
        <v>1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38</v>
      </c>
      <c r="O157" s="148">
        <v>0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197</v>
      </c>
      <c r="AT157" s="150" t="s">
        <v>131</v>
      </c>
      <c r="AU157" s="150" t="s">
        <v>83</v>
      </c>
      <c r="AY157" s="14" t="s">
        <v>129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4" t="s">
        <v>81</v>
      </c>
      <c r="BK157" s="151">
        <f>ROUND(I157*H157,2)</f>
        <v>0</v>
      </c>
      <c r="BL157" s="14" t="s">
        <v>197</v>
      </c>
      <c r="BM157" s="150" t="s">
        <v>218</v>
      </c>
    </row>
    <row r="158" spans="2:63" s="12" customFormat="1" ht="25.9" customHeight="1">
      <c r="B158" s="126"/>
      <c r="D158" s="127" t="s">
        <v>72</v>
      </c>
      <c r="E158" s="128" t="s">
        <v>219</v>
      </c>
      <c r="F158" s="128" t="s">
        <v>220</v>
      </c>
      <c r="J158" s="129">
        <f>BK158</f>
        <v>0</v>
      </c>
      <c r="L158" s="126"/>
      <c r="M158" s="130"/>
      <c r="N158" s="131"/>
      <c r="O158" s="131"/>
      <c r="P158" s="132">
        <f>P159+P161+P163</f>
        <v>0</v>
      </c>
      <c r="Q158" s="131"/>
      <c r="R158" s="132">
        <f>R159+R161+R163</f>
        <v>0</v>
      </c>
      <c r="S158" s="131"/>
      <c r="T158" s="133">
        <f>T159+T161+T163</f>
        <v>0</v>
      </c>
      <c r="AR158" s="127" t="s">
        <v>148</v>
      </c>
      <c r="AT158" s="134" t="s">
        <v>72</v>
      </c>
      <c r="AU158" s="134" t="s">
        <v>73</v>
      </c>
      <c r="AY158" s="127" t="s">
        <v>129</v>
      </c>
      <c r="BK158" s="135">
        <f>BK159+BK161+BK163</f>
        <v>0</v>
      </c>
    </row>
    <row r="159" spans="2:63" s="12" customFormat="1" ht="22.9" customHeight="1">
      <c r="B159" s="126"/>
      <c r="D159" s="127" t="s">
        <v>72</v>
      </c>
      <c r="E159" s="136" t="s">
        <v>221</v>
      </c>
      <c r="F159" s="136" t="s">
        <v>222</v>
      </c>
      <c r="J159" s="137">
        <f>BK159</f>
        <v>0</v>
      </c>
      <c r="L159" s="126"/>
      <c r="M159" s="130"/>
      <c r="N159" s="131"/>
      <c r="O159" s="131"/>
      <c r="P159" s="132">
        <f>P160</f>
        <v>0</v>
      </c>
      <c r="Q159" s="131"/>
      <c r="R159" s="132">
        <f>R160</f>
        <v>0</v>
      </c>
      <c r="S159" s="131"/>
      <c r="T159" s="133">
        <f>T160</f>
        <v>0</v>
      </c>
      <c r="AR159" s="127" t="s">
        <v>148</v>
      </c>
      <c r="AT159" s="134" t="s">
        <v>72</v>
      </c>
      <c r="AU159" s="134" t="s">
        <v>81</v>
      </c>
      <c r="AY159" s="127" t="s">
        <v>129</v>
      </c>
      <c r="BK159" s="135">
        <f>BK160</f>
        <v>0</v>
      </c>
    </row>
    <row r="160" spans="1:65" s="2" customFormat="1" ht="16.5" customHeight="1">
      <c r="A160" s="26"/>
      <c r="B160" s="138"/>
      <c r="C160" s="139" t="s">
        <v>223</v>
      </c>
      <c r="D160" s="139" t="s">
        <v>131</v>
      </c>
      <c r="E160" s="140" t="s">
        <v>224</v>
      </c>
      <c r="F160" s="141" t="s">
        <v>225</v>
      </c>
      <c r="G160" s="142" t="s">
        <v>217</v>
      </c>
      <c r="H160" s="143">
        <v>1</v>
      </c>
      <c r="I160" s="144"/>
      <c r="J160" s="144">
        <f>ROUND(I160*H160,2)</f>
        <v>0</v>
      </c>
      <c r="K160" s="145"/>
      <c r="L160" s="27"/>
      <c r="M160" s="146" t="s">
        <v>1</v>
      </c>
      <c r="N160" s="147" t="s">
        <v>38</v>
      </c>
      <c r="O160" s="148">
        <v>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226</v>
      </c>
      <c r="AT160" s="150" t="s">
        <v>131</v>
      </c>
      <c r="AU160" s="150" t="s">
        <v>83</v>
      </c>
      <c r="AY160" s="14" t="s">
        <v>129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81</v>
      </c>
      <c r="BK160" s="151">
        <f>ROUND(I160*H160,2)</f>
        <v>0</v>
      </c>
      <c r="BL160" s="14" t="s">
        <v>226</v>
      </c>
      <c r="BM160" s="150" t="s">
        <v>227</v>
      </c>
    </row>
    <row r="161" spans="2:63" s="12" customFormat="1" ht="22.9" customHeight="1">
      <c r="B161" s="126"/>
      <c r="D161" s="127" t="s">
        <v>72</v>
      </c>
      <c r="E161" s="136" t="s">
        <v>228</v>
      </c>
      <c r="F161" s="136" t="s">
        <v>229</v>
      </c>
      <c r="J161" s="137">
        <f>BK161</f>
        <v>0</v>
      </c>
      <c r="L161" s="126"/>
      <c r="M161" s="130"/>
      <c r="N161" s="131"/>
      <c r="O161" s="131"/>
      <c r="P161" s="132">
        <f>P162</f>
        <v>0</v>
      </c>
      <c r="Q161" s="131"/>
      <c r="R161" s="132">
        <f>R162</f>
        <v>0</v>
      </c>
      <c r="S161" s="131"/>
      <c r="T161" s="133">
        <f>T162</f>
        <v>0</v>
      </c>
      <c r="AR161" s="127" t="s">
        <v>148</v>
      </c>
      <c r="AT161" s="134" t="s">
        <v>72</v>
      </c>
      <c r="AU161" s="134" t="s">
        <v>81</v>
      </c>
      <c r="AY161" s="127" t="s">
        <v>129</v>
      </c>
      <c r="BK161" s="135">
        <f>BK162</f>
        <v>0</v>
      </c>
    </row>
    <row r="162" spans="1:65" s="2" customFormat="1" ht="16.5" customHeight="1">
      <c r="A162" s="26"/>
      <c r="B162" s="138"/>
      <c r="C162" s="139" t="s">
        <v>7</v>
      </c>
      <c r="D162" s="139" t="s">
        <v>131</v>
      </c>
      <c r="E162" s="140" t="s">
        <v>230</v>
      </c>
      <c r="F162" s="141" t="s">
        <v>229</v>
      </c>
      <c r="G162" s="142" t="s">
        <v>231</v>
      </c>
      <c r="H162" s="143"/>
      <c r="I162" s="144">
        <v>5</v>
      </c>
      <c r="J162" s="144">
        <f>ROUND(I162*H162,2)</f>
        <v>0</v>
      </c>
      <c r="K162" s="145"/>
      <c r="L162" s="27"/>
      <c r="M162" s="146" t="s">
        <v>1</v>
      </c>
      <c r="N162" s="147" t="s">
        <v>38</v>
      </c>
      <c r="O162" s="148">
        <v>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135</v>
      </c>
      <c r="AT162" s="150" t="s">
        <v>131</v>
      </c>
      <c r="AU162" s="150" t="s">
        <v>83</v>
      </c>
      <c r="AY162" s="14" t="s">
        <v>129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4" t="s">
        <v>81</v>
      </c>
      <c r="BK162" s="151">
        <f>ROUND(I162*H162,2)</f>
        <v>0</v>
      </c>
      <c r="BL162" s="14" t="s">
        <v>135</v>
      </c>
      <c r="BM162" s="150" t="s">
        <v>232</v>
      </c>
    </row>
    <row r="163" spans="2:63" s="12" customFormat="1" ht="22.9" customHeight="1">
      <c r="B163" s="126"/>
      <c r="D163" s="127" t="s">
        <v>72</v>
      </c>
      <c r="E163" s="136" t="s">
        <v>233</v>
      </c>
      <c r="F163" s="136" t="s">
        <v>234</v>
      </c>
      <c r="J163" s="137">
        <f>BK163</f>
        <v>0</v>
      </c>
      <c r="L163" s="126"/>
      <c r="M163" s="130"/>
      <c r="N163" s="131"/>
      <c r="O163" s="131"/>
      <c r="P163" s="132">
        <f>P164</f>
        <v>0</v>
      </c>
      <c r="Q163" s="131"/>
      <c r="R163" s="132">
        <f>R164</f>
        <v>0</v>
      </c>
      <c r="S163" s="131"/>
      <c r="T163" s="133">
        <f>T164</f>
        <v>0</v>
      </c>
      <c r="AR163" s="127" t="s">
        <v>148</v>
      </c>
      <c r="AT163" s="134" t="s">
        <v>72</v>
      </c>
      <c r="AU163" s="134" t="s">
        <v>81</v>
      </c>
      <c r="AY163" s="127" t="s">
        <v>129</v>
      </c>
      <c r="BK163" s="135">
        <f>BK164</f>
        <v>0</v>
      </c>
    </row>
    <row r="164" spans="1:65" s="2" customFormat="1" ht="16.5" customHeight="1">
      <c r="A164" s="26"/>
      <c r="B164" s="138"/>
      <c r="C164" s="139" t="s">
        <v>235</v>
      </c>
      <c r="D164" s="139" t="s">
        <v>131</v>
      </c>
      <c r="E164" s="140" t="s">
        <v>236</v>
      </c>
      <c r="F164" s="141" t="s">
        <v>237</v>
      </c>
      <c r="G164" s="142" t="s">
        <v>217</v>
      </c>
      <c r="H164" s="143">
        <v>1</v>
      </c>
      <c r="I164" s="144"/>
      <c r="J164" s="144">
        <f>ROUND(I164*H164,2)</f>
        <v>0</v>
      </c>
      <c r="K164" s="145"/>
      <c r="L164" s="27"/>
      <c r="M164" s="152" t="s">
        <v>1</v>
      </c>
      <c r="N164" s="153" t="s">
        <v>38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135</v>
      </c>
      <c r="AT164" s="150" t="s">
        <v>131</v>
      </c>
      <c r="AU164" s="150" t="s">
        <v>83</v>
      </c>
      <c r="AY164" s="14" t="s">
        <v>129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4" t="s">
        <v>81</v>
      </c>
      <c r="BK164" s="151">
        <f>ROUND(I164*H164,2)</f>
        <v>0</v>
      </c>
      <c r="BL164" s="14" t="s">
        <v>135</v>
      </c>
      <c r="BM164" s="150" t="s">
        <v>238</v>
      </c>
    </row>
    <row r="165" spans="1:31" s="2" customFormat="1" ht="6.95" customHeight="1">
      <c r="A165" s="26"/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27"/>
      <c r="M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</sheetData>
  <autoFilter ref="C128:K16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65"/>
  <sheetViews>
    <sheetView showGridLines="0" workbookViewId="0" topLeftCell="A148">
      <selection activeCell="F160" sqref="F1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4" t="s">
        <v>89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191" t="str">
        <f>'Rekapitulace stavby'!K6</f>
        <v>Krytá kontejnerová stání na sídlišti Zd. Štěpánka, Chomutov</v>
      </c>
      <c r="F7" s="192"/>
      <c r="G7" s="192"/>
      <c r="H7" s="192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30" customHeight="1">
      <c r="A9" s="26"/>
      <c r="B9" s="27"/>
      <c r="C9" s="26"/>
      <c r="D9" s="26"/>
      <c r="E9" s="181" t="s">
        <v>241</v>
      </c>
      <c r="F9" s="190"/>
      <c r="G9" s="190"/>
      <c r="H9" s="19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13. 9. 2021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">
        <v>24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25</v>
      </c>
      <c r="F15" s="26"/>
      <c r="G15" s="26"/>
      <c r="H15" s="26"/>
      <c r="I15" s="23" t="s">
        <v>26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27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5" t="str">
        <f>'Rekapitulace stavby'!E14</f>
        <v xml:space="preserve"> </v>
      </c>
      <c r="F18" s="165"/>
      <c r="G18" s="165"/>
      <c r="H18" s="165"/>
      <c r="I18" s="23" t="s">
        <v>26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26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23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26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67" t="s">
        <v>1</v>
      </c>
      <c r="F27" s="167"/>
      <c r="G27" s="167"/>
      <c r="H27" s="167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37</v>
      </c>
      <c r="E33" s="23" t="s">
        <v>38</v>
      </c>
      <c r="F33" s="94">
        <f>ROUND((SUM(BE129:BE164)),2)</f>
        <v>0</v>
      </c>
      <c r="G33" s="26"/>
      <c r="H33" s="26"/>
      <c r="I33" s="95">
        <v>0.21</v>
      </c>
      <c r="J33" s="94">
        <f>ROUND(((SUM(BE129:BE164))*I33),2)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4">
        <f>ROUND((SUM(BF129:BF164)),2)</f>
        <v>0</v>
      </c>
      <c r="G34" s="26"/>
      <c r="H34" s="26"/>
      <c r="I34" s="95">
        <v>0.15</v>
      </c>
      <c r="J34" s="94">
        <f>ROUND(((SUM(BF129:BF164))*I34),2)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40</v>
      </c>
      <c r="F35" s="94">
        <f>ROUND((SUM(BG129:BG164)),2)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41</v>
      </c>
      <c r="F36" s="94">
        <f>ROUND((SUM(BH129:BH164)),2)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42</v>
      </c>
      <c r="F37" s="94">
        <f>ROUND((SUM(BI129:BI164)),2)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1" t="str">
        <f>E7</f>
        <v>Krytá kontejnerová stání na sídlišti Zd. Štěpánka, Chomutov</v>
      </c>
      <c r="F85" s="192"/>
      <c r="G85" s="192"/>
      <c r="H85" s="19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30" customHeight="1">
      <c r="A87" s="26"/>
      <c r="B87" s="27"/>
      <c r="C87" s="26"/>
      <c r="D87" s="26"/>
      <c r="E87" s="181" t="str">
        <f>E9</f>
        <v>03 - Krytá kontejnerová stání na sídlišti Zd. Štěpánka - stanoviště č. 3</v>
      </c>
      <c r="F87" s="190"/>
      <c r="G87" s="190"/>
      <c r="H87" s="19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>13. 9. 2021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>STATUTÁRNÍ MĚSTO CHOMUTOV</v>
      </c>
      <c r="G91" s="26"/>
      <c r="H91" s="26"/>
      <c r="I91" s="23" t="s">
        <v>28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27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J130</f>
        <v>0</v>
      </c>
      <c r="L97" s="107"/>
    </row>
    <row r="98" spans="2:12" s="10" customFormat="1" ht="19.9" customHeight="1">
      <c r="B98" s="111"/>
      <c r="D98" s="112" t="s">
        <v>102</v>
      </c>
      <c r="E98" s="113"/>
      <c r="F98" s="113"/>
      <c r="G98" s="113"/>
      <c r="H98" s="113"/>
      <c r="I98" s="113"/>
      <c r="J98" s="114">
        <f>J131</f>
        <v>0</v>
      </c>
      <c r="L98" s="111"/>
    </row>
    <row r="99" spans="2:12" s="10" customFormat="1" ht="19.9" customHeight="1">
      <c r="B99" s="111"/>
      <c r="D99" s="112" t="s">
        <v>103</v>
      </c>
      <c r="E99" s="113"/>
      <c r="F99" s="113"/>
      <c r="G99" s="113"/>
      <c r="H99" s="113"/>
      <c r="I99" s="113"/>
      <c r="J99" s="114">
        <f>J140</f>
        <v>0</v>
      </c>
      <c r="L99" s="111"/>
    </row>
    <row r="100" spans="2:12" s="10" customFormat="1" ht="19.9" customHeight="1">
      <c r="B100" s="111"/>
      <c r="D100" s="112" t="s">
        <v>104</v>
      </c>
      <c r="E100" s="113"/>
      <c r="F100" s="113"/>
      <c r="G100" s="113"/>
      <c r="H100" s="113"/>
      <c r="I100" s="113"/>
      <c r="J100" s="114">
        <f>J143</f>
        <v>0</v>
      </c>
      <c r="L100" s="111"/>
    </row>
    <row r="101" spans="2:12" s="10" customFormat="1" ht="19.9" customHeight="1">
      <c r="B101" s="111"/>
      <c r="D101" s="112" t="s">
        <v>105</v>
      </c>
      <c r="E101" s="113"/>
      <c r="F101" s="113"/>
      <c r="G101" s="113"/>
      <c r="H101" s="113"/>
      <c r="I101" s="113"/>
      <c r="J101" s="114">
        <f>J146</f>
        <v>0</v>
      </c>
      <c r="L101" s="111"/>
    </row>
    <row r="102" spans="2:12" s="10" customFormat="1" ht="19.9" customHeight="1">
      <c r="B102" s="111"/>
      <c r="D102" s="112" t="s">
        <v>106</v>
      </c>
      <c r="E102" s="113"/>
      <c r="F102" s="113"/>
      <c r="G102" s="113"/>
      <c r="H102" s="113"/>
      <c r="I102" s="113"/>
      <c r="J102" s="114">
        <f>J148</f>
        <v>0</v>
      </c>
      <c r="L102" s="111"/>
    </row>
    <row r="103" spans="2:12" s="10" customFormat="1" ht="19.9" customHeight="1">
      <c r="B103" s="111"/>
      <c r="D103" s="112" t="s">
        <v>107</v>
      </c>
      <c r="E103" s="113"/>
      <c r="F103" s="113"/>
      <c r="G103" s="113"/>
      <c r="H103" s="113"/>
      <c r="I103" s="113"/>
      <c r="J103" s="114">
        <f>J153</f>
        <v>0</v>
      </c>
      <c r="L103" s="111"/>
    </row>
    <row r="104" spans="2:12" s="9" customFormat="1" ht="24.95" customHeight="1">
      <c r="B104" s="107"/>
      <c r="D104" s="108" t="s">
        <v>108</v>
      </c>
      <c r="E104" s="109"/>
      <c r="F104" s="109"/>
      <c r="G104" s="109"/>
      <c r="H104" s="109"/>
      <c r="I104" s="109"/>
      <c r="J104" s="110">
        <f>J155</f>
        <v>0</v>
      </c>
      <c r="L104" s="107"/>
    </row>
    <row r="105" spans="2:12" s="10" customFormat="1" ht="19.9" customHeight="1">
      <c r="B105" s="111"/>
      <c r="D105" s="112" t="s">
        <v>109</v>
      </c>
      <c r="E105" s="113"/>
      <c r="F105" s="113"/>
      <c r="G105" s="113"/>
      <c r="H105" s="113"/>
      <c r="I105" s="113"/>
      <c r="J105" s="114">
        <f>J156</f>
        <v>0</v>
      </c>
      <c r="L105" s="111"/>
    </row>
    <row r="106" spans="2:12" s="9" customFormat="1" ht="24.95" customHeight="1">
      <c r="B106" s="107"/>
      <c r="D106" s="108" t="s">
        <v>110</v>
      </c>
      <c r="E106" s="109"/>
      <c r="F106" s="109"/>
      <c r="G106" s="109"/>
      <c r="H106" s="109"/>
      <c r="I106" s="109"/>
      <c r="J106" s="110">
        <f>J158</f>
        <v>0</v>
      </c>
      <c r="L106" s="107"/>
    </row>
    <row r="107" spans="2:12" s="10" customFormat="1" ht="19.9" customHeight="1">
      <c r="B107" s="111"/>
      <c r="D107" s="112" t="s">
        <v>111</v>
      </c>
      <c r="E107" s="113"/>
      <c r="F107" s="113"/>
      <c r="G107" s="113"/>
      <c r="H107" s="113"/>
      <c r="I107" s="113"/>
      <c r="J107" s="114">
        <f>J159</f>
        <v>0</v>
      </c>
      <c r="L107" s="111"/>
    </row>
    <row r="108" spans="2:12" s="10" customFormat="1" ht="19.9" customHeight="1">
      <c r="B108" s="111"/>
      <c r="D108" s="112" t="s">
        <v>112</v>
      </c>
      <c r="E108" s="113"/>
      <c r="F108" s="113"/>
      <c r="G108" s="113"/>
      <c r="H108" s="113"/>
      <c r="I108" s="113"/>
      <c r="J108" s="114">
        <f>J161</f>
        <v>0</v>
      </c>
      <c r="L108" s="111"/>
    </row>
    <row r="109" spans="2:12" s="10" customFormat="1" ht="19.9" customHeight="1">
      <c r="B109" s="111"/>
      <c r="D109" s="112" t="s">
        <v>113</v>
      </c>
      <c r="E109" s="113"/>
      <c r="F109" s="113"/>
      <c r="G109" s="113"/>
      <c r="H109" s="113"/>
      <c r="I109" s="113"/>
      <c r="J109" s="114">
        <f>J163</f>
        <v>0</v>
      </c>
      <c r="L109" s="111"/>
    </row>
    <row r="110" spans="1:31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114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191" t="str">
        <f>E7</f>
        <v>Krytá kontejnerová stání na sídlišti Zd. Štěpánka, Chomutov</v>
      </c>
      <c r="F119" s="192"/>
      <c r="G119" s="192"/>
      <c r="H119" s="192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94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30" customHeight="1">
      <c r="A121" s="26"/>
      <c r="B121" s="27"/>
      <c r="C121" s="26"/>
      <c r="D121" s="26"/>
      <c r="E121" s="181" t="str">
        <f>E9</f>
        <v>03 - Krytá kontejnerová stání na sídlišti Zd. Štěpánka - stanoviště č. 3</v>
      </c>
      <c r="F121" s="190"/>
      <c r="G121" s="190"/>
      <c r="H121" s="190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18</v>
      </c>
      <c r="D123" s="26"/>
      <c r="E123" s="26"/>
      <c r="F123" s="21" t="str">
        <f>F12</f>
        <v xml:space="preserve"> </v>
      </c>
      <c r="G123" s="26"/>
      <c r="H123" s="26"/>
      <c r="I123" s="23" t="s">
        <v>20</v>
      </c>
      <c r="J123" s="49" t="str">
        <f>IF(J12="","",J12)</f>
        <v>13. 9. 2021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27"/>
      <c r="C125" s="23" t="s">
        <v>22</v>
      </c>
      <c r="D125" s="26"/>
      <c r="E125" s="26"/>
      <c r="F125" s="21" t="str">
        <f>E15</f>
        <v>STATUTÁRNÍ MĚSTO CHOMUTOV</v>
      </c>
      <c r="G125" s="26"/>
      <c r="H125" s="26"/>
      <c r="I125" s="23" t="s">
        <v>28</v>
      </c>
      <c r="J125" s="24" t="str">
        <f>E21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27</v>
      </c>
      <c r="D126" s="26"/>
      <c r="E126" s="26"/>
      <c r="F126" s="21" t="str">
        <f>IF(E18="","",E18)</f>
        <v xml:space="preserve"> </v>
      </c>
      <c r="G126" s="26"/>
      <c r="H126" s="26"/>
      <c r="I126" s="23" t="s">
        <v>29</v>
      </c>
      <c r="J126" s="24" t="str">
        <f>E24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15"/>
      <c r="B128" s="116"/>
      <c r="C128" s="117" t="s">
        <v>115</v>
      </c>
      <c r="D128" s="118" t="s">
        <v>58</v>
      </c>
      <c r="E128" s="118" t="s">
        <v>54</v>
      </c>
      <c r="F128" s="118" t="s">
        <v>55</v>
      </c>
      <c r="G128" s="118" t="s">
        <v>116</v>
      </c>
      <c r="H128" s="118" t="s">
        <v>117</v>
      </c>
      <c r="I128" s="118" t="s">
        <v>118</v>
      </c>
      <c r="J128" s="119" t="s">
        <v>98</v>
      </c>
      <c r="K128" s="120" t="s">
        <v>119</v>
      </c>
      <c r="L128" s="121"/>
      <c r="M128" s="56" t="s">
        <v>1</v>
      </c>
      <c r="N128" s="57" t="s">
        <v>37</v>
      </c>
      <c r="O128" s="57" t="s">
        <v>120</v>
      </c>
      <c r="P128" s="57" t="s">
        <v>121</v>
      </c>
      <c r="Q128" s="57" t="s">
        <v>122</v>
      </c>
      <c r="R128" s="57" t="s">
        <v>123</v>
      </c>
      <c r="S128" s="57" t="s">
        <v>124</v>
      </c>
      <c r="T128" s="58" t="s">
        <v>125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</row>
    <row r="129" spans="1:63" s="2" customFormat="1" ht="22.9" customHeight="1">
      <c r="A129" s="26"/>
      <c r="B129" s="27"/>
      <c r="C129" s="63" t="s">
        <v>126</v>
      </c>
      <c r="D129" s="26"/>
      <c r="E129" s="26"/>
      <c r="F129" s="26"/>
      <c r="G129" s="26"/>
      <c r="H129" s="26"/>
      <c r="I129" s="26"/>
      <c r="J129" s="122">
        <f>BK129</f>
        <v>0</v>
      </c>
      <c r="K129" s="26"/>
      <c r="L129" s="27"/>
      <c r="M129" s="59"/>
      <c r="N129" s="50"/>
      <c r="O129" s="60"/>
      <c r="P129" s="123">
        <f>P130+P155+P158</f>
        <v>217.69306600000002</v>
      </c>
      <c r="Q129" s="60"/>
      <c r="R129" s="123">
        <f>R130+R155+R158</f>
        <v>36.618234</v>
      </c>
      <c r="S129" s="60"/>
      <c r="T129" s="124">
        <f>T130+T155+T158</f>
        <v>16.5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100</v>
      </c>
      <c r="BK129" s="125">
        <f>BK130+BK155+BK158</f>
        <v>0</v>
      </c>
    </row>
    <row r="130" spans="2:63" s="12" customFormat="1" ht="25.9" customHeight="1">
      <c r="B130" s="126"/>
      <c r="D130" s="127" t="s">
        <v>72</v>
      </c>
      <c r="E130" s="128" t="s">
        <v>127</v>
      </c>
      <c r="F130" s="128" t="s">
        <v>128</v>
      </c>
      <c r="J130" s="129">
        <f>BK130</f>
        <v>0</v>
      </c>
      <c r="L130" s="126"/>
      <c r="M130" s="130"/>
      <c r="N130" s="131"/>
      <c r="O130" s="131"/>
      <c r="P130" s="132">
        <f>P131+P140+P143+P146+P148+P153</f>
        <v>217.69306600000002</v>
      </c>
      <c r="Q130" s="131"/>
      <c r="R130" s="132">
        <f>R131+R140+R143+R146+R148+R153</f>
        <v>36.618234</v>
      </c>
      <c r="S130" s="131"/>
      <c r="T130" s="133">
        <f>T131+T140+T143+T146+T148+T153</f>
        <v>16.5</v>
      </c>
      <c r="AR130" s="127" t="s">
        <v>81</v>
      </c>
      <c r="AT130" s="134" t="s">
        <v>72</v>
      </c>
      <c r="AU130" s="134" t="s">
        <v>73</v>
      </c>
      <c r="AY130" s="127" t="s">
        <v>129</v>
      </c>
      <c r="BK130" s="135">
        <f>BK131+BK140+BK143+BK146+BK148+BK153</f>
        <v>0</v>
      </c>
    </row>
    <row r="131" spans="2:63" s="12" customFormat="1" ht="22.9" customHeight="1">
      <c r="B131" s="126"/>
      <c r="D131" s="127" t="s">
        <v>72</v>
      </c>
      <c r="E131" s="136" t="s">
        <v>81</v>
      </c>
      <c r="F131" s="136" t="s">
        <v>130</v>
      </c>
      <c r="J131" s="137">
        <f>BK131</f>
        <v>0</v>
      </c>
      <c r="L131" s="126"/>
      <c r="M131" s="130"/>
      <c r="N131" s="131"/>
      <c r="O131" s="131"/>
      <c r="P131" s="132">
        <f>SUM(P132:P139)</f>
        <v>136.1319</v>
      </c>
      <c r="Q131" s="131"/>
      <c r="R131" s="132">
        <f>SUM(R132:R139)</f>
        <v>0</v>
      </c>
      <c r="S131" s="131"/>
      <c r="T131" s="133">
        <f>SUM(T132:T139)</f>
        <v>16.5</v>
      </c>
      <c r="AR131" s="127" t="s">
        <v>81</v>
      </c>
      <c r="AT131" s="134" t="s">
        <v>72</v>
      </c>
      <c r="AU131" s="134" t="s">
        <v>81</v>
      </c>
      <c r="AY131" s="127" t="s">
        <v>129</v>
      </c>
      <c r="BK131" s="135">
        <f>SUM(BK132:BK139)</f>
        <v>0</v>
      </c>
    </row>
    <row r="132" spans="1:65" s="2" customFormat="1" ht="24.2" customHeight="1">
      <c r="A132" s="26"/>
      <c r="B132" s="138"/>
      <c r="C132" s="139" t="s">
        <v>81</v>
      </c>
      <c r="D132" s="139" t="s">
        <v>131</v>
      </c>
      <c r="E132" s="140" t="s">
        <v>132</v>
      </c>
      <c r="F132" s="141" t="s">
        <v>133</v>
      </c>
      <c r="G132" s="142" t="s">
        <v>134</v>
      </c>
      <c r="H132" s="143">
        <v>37.5</v>
      </c>
      <c r="I132" s="144"/>
      <c r="J132" s="144">
        <f aca="true" t="shared" si="0" ref="J132:J139">ROUND(I132*H132,2)</f>
        <v>0</v>
      </c>
      <c r="K132" s="145"/>
      <c r="L132" s="27"/>
      <c r="M132" s="146" t="s">
        <v>1</v>
      </c>
      <c r="N132" s="147" t="s">
        <v>38</v>
      </c>
      <c r="O132" s="148">
        <v>0.41</v>
      </c>
      <c r="P132" s="148">
        <f aca="true" t="shared" si="1" ref="P132:P139">O132*H132</f>
        <v>15.374999999999998</v>
      </c>
      <c r="Q132" s="148">
        <v>0</v>
      </c>
      <c r="R132" s="148">
        <f aca="true" t="shared" si="2" ref="R132:R139">Q132*H132</f>
        <v>0</v>
      </c>
      <c r="S132" s="148">
        <v>0</v>
      </c>
      <c r="T132" s="149">
        <f aca="true" t="shared" si="3" ref="T132:T139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135</v>
      </c>
      <c r="AT132" s="150" t="s">
        <v>131</v>
      </c>
      <c r="AU132" s="150" t="s">
        <v>83</v>
      </c>
      <c r="AY132" s="14" t="s">
        <v>129</v>
      </c>
      <c r="BE132" s="151">
        <f aca="true" t="shared" si="4" ref="BE132:BE139">IF(N132="základní",J132,0)</f>
        <v>0</v>
      </c>
      <c r="BF132" s="151">
        <f aca="true" t="shared" si="5" ref="BF132:BF139">IF(N132="snížená",J132,0)</f>
        <v>0</v>
      </c>
      <c r="BG132" s="151">
        <f aca="true" t="shared" si="6" ref="BG132:BG139">IF(N132="zákl. přenesená",J132,0)</f>
        <v>0</v>
      </c>
      <c r="BH132" s="151">
        <f aca="true" t="shared" si="7" ref="BH132:BH139">IF(N132="sníž. přenesená",J132,0)</f>
        <v>0</v>
      </c>
      <c r="BI132" s="151">
        <f aca="true" t="shared" si="8" ref="BI132:BI139">IF(N132="nulová",J132,0)</f>
        <v>0</v>
      </c>
      <c r="BJ132" s="14" t="s">
        <v>81</v>
      </c>
      <c r="BK132" s="151">
        <f aca="true" t="shared" si="9" ref="BK132:BK139">ROUND(I132*H132,2)</f>
        <v>0</v>
      </c>
      <c r="BL132" s="14" t="s">
        <v>135</v>
      </c>
      <c r="BM132" s="150" t="s">
        <v>136</v>
      </c>
    </row>
    <row r="133" spans="1:65" s="2" customFormat="1" ht="24.2" customHeight="1">
      <c r="A133" s="26"/>
      <c r="B133" s="138"/>
      <c r="C133" s="139" t="s">
        <v>83</v>
      </c>
      <c r="D133" s="139" t="s">
        <v>131</v>
      </c>
      <c r="E133" s="140" t="s">
        <v>137</v>
      </c>
      <c r="F133" s="141" t="s">
        <v>138</v>
      </c>
      <c r="G133" s="142" t="s">
        <v>134</v>
      </c>
      <c r="H133" s="143">
        <v>37.5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38</v>
      </c>
      <c r="O133" s="148">
        <v>2.175</v>
      </c>
      <c r="P133" s="148">
        <f t="shared" si="1"/>
        <v>81.5625</v>
      </c>
      <c r="Q133" s="148">
        <v>0</v>
      </c>
      <c r="R133" s="148">
        <f t="shared" si="2"/>
        <v>0</v>
      </c>
      <c r="S133" s="148">
        <v>0.44</v>
      </c>
      <c r="T133" s="149">
        <f t="shared" si="3"/>
        <v>16.5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135</v>
      </c>
      <c r="AT133" s="150" t="s">
        <v>131</v>
      </c>
      <c r="AU133" s="150" t="s">
        <v>83</v>
      </c>
      <c r="AY133" s="14" t="s">
        <v>129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81</v>
      </c>
      <c r="BK133" s="151">
        <f t="shared" si="9"/>
        <v>0</v>
      </c>
      <c r="BL133" s="14" t="s">
        <v>135</v>
      </c>
      <c r="BM133" s="150" t="s">
        <v>139</v>
      </c>
    </row>
    <row r="134" spans="1:65" s="2" customFormat="1" ht="24.2" customHeight="1">
      <c r="A134" s="26"/>
      <c r="B134" s="138"/>
      <c r="C134" s="139" t="s">
        <v>140</v>
      </c>
      <c r="D134" s="139" t="s">
        <v>131</v>
      </c>
      <c r="E134" s="140" t="s">
        <v>141</v>
      </c>
      <c r="F134" s="141" t="s">
        <v>142</v>
      </c>
      <c r="G134" s="142" t="s">
        <v>143</v>
      </c>
      <c r="H134" s="143">
        <v>5.6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38</v>
      </c>
      <c r="O134" s="148">
        <v>5.333</v>
      </c>
      <c r="P134" s="148">
        <f t="shared" si="1"/>
        <v>29.8648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135</v>
      </c>
      <c r="AT134" s="150" t="s">
        <v>131</v>
      </c>
      <c r="AU134" s="150" t="s">
        <v>83</v>
      </c>
      <c r="AY134" s="14" t="s">
        <v>129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81</v>
      </c>
      <c r="BK134" s="151">
        <f t="shared" si="9"/>
        <v>0</v>
      </c>
      <c r="BL134" s="14" t="s">
        <v>135</v>
      </c>
      <c r="BM134" s="150" t="s">
        <v>144</v>
      </c>
    </row>
    <row r="135" spans="1:65" s="2" customFormat="1" ht="37.9" customHeight="1">
      <c r="A135" s="26"/>
      <c r="B135" s="138"/>
      <c r="C135" s="139" t="s">
        <v>135</v>
      </c>
      <c r="D135" s="139" t="s">
        <v>131</v>
      </c>
      <c r="E135" s="140" t="s">
        <v>145</v>
      </c>
      <c r="F135" s="141" t="s">
        <v>146</v>
      </c>
      <c r="G135" s="142" t="s">
        <v>143</v>
      </c>
      <c r="H135" s="143">
        <v>5.6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38</v>
      </c>
      <c r="O135" s="148">
        <v>0.099</v>
      </c>
      <c r="P135" s="148">
        <f t="shared" si="1"/>
        <v>0.5544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135</v>
      </c>
      <c r="AT135" s="150" t="s">
        <v>131</v>
      </c>
      <c r="AU135" s="150" t="s">
        <v>83</v>
      </c>
      <c r="AY135" s="14" t="s">
        <v>129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81</v>
      </c>
      <c r="BK135" s="151">
        <f t="shared" si="9"/>
        <v>0</v>
      </c>
      <c r="BL135" s="14" t="s">
        <v>135</v>
      </c>
      <c r="BM135" s="150" t="s">
        <v>147</v>
      </c>
    </row>
    <row r="136" spans="1:65" s="2" customFormat="1" ht="37.9" customHeight="1">
      <c r="A136" s="26"/>
      <c r="B136" s="138"/>
      <c r="C136" s="139" t="s">
        <v>148</v>
      </c>
      <c r="D136" s="139" t="s">
        <v>131</v>
      </c>
      <c r="E136" s="140" t="s">
        <v>149</v>
      </c>
      <c r="F136" s="141" t="s">
        <v>150</v>
      </c>
      <c r="G136" s="142" t="s">
        <v>143</v>
      </c>
      <c r="H136" s="143">
        <v>84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38</v>
      </c>
      <c r="O136" s="148">
        <v>0.006</v>
      </c>
      <c r="P136" s="148">
        <f t="shared" si="1"/>
        <v>0.504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135</v>
      </c>
      <c r="AT136" s="150" t="s">
        <v>131</v>
      </c>
      <c r="AU136" s="150" t="s">
        <v>83</v>
      </c>
      <c r="AY136" s="14" t="s">
        <v>129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81</v>
      </c>
      <c r="BK136" s="151">
        <f t="shared" si="9"/>
        <v>0</v>
      </c>
      <c r="BL136" s="14" t="s">
        <v>135</v>
      </c>
      <c r="BM136" s="150" t="s">
        <v>151</v>
      </c>
    </row>
    <row r="137" spans="1:65" s="2" customFormat="1" ht="24.2" customHeight="1">
      <c r="A137" s="26"/>
      <c r="B137" s="138"/>
      <c r="C137" s="139" t="s">
        <v>152</v>
      </c>
      <c r="D137" s="139" t="s">
        <v>131</v>
      </c>
      <c r="E137" s="140" t="s">
        <v>153</v>
      </c>
      <c r="F137" s="141" t="s">
        <v>154</v>
      </c>
      <c r="G137" s="142" t="s">
        <v>143</v>
      </c>
      <c r="H137" s="143">
        <v>5.6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38</v>
      </c>
      <c r="O137" s="148">
        <v>1.468</v>
      </c>
      <c r="P137" s="148">
        <f t="shared" si="1"/>
        <v>8.220799999999999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135</v>
      </c>
      <c r="AT137" s="150" t="s">
        <v>131</v>
      </c>
      <c r="AU137" s="150" t="s">
        <v>83</v>
      </c>
      <c r="AY137" s="14" t="s">
        <v>129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81</v>
      </c>
      <c r="BK137" s="151">
        <f t="shared" si="9"/>
        <v>0</v>
      </c>
      <c r="BL137" s="14" t="s">
        <v>135</v>
      </c>
      <c r="BM137" s="150" t="s">
        <v>155</v>
      </c>
    </row>
    <row r="138" spans="1:65" s="2" customFormat="1" ht="24.2" customHeight="1">
      <c r="A138" s="26"/>
      <c r="B138" s="138"/>
      <c r="C138" s="139" t="s">
        <v>156</v>
      </c>
      <c r="D138" s="139" t="s">
        <v>131</v>
      </c>
      <c r="E138" s="140" t="s">
        <v>157</v>
      </c>
      <c r="F138" s="141" t="s">
        <v>158</v>
      </c>
      <c r="G138" s="142" t="s">
        <v>159</v>
      </c>
      <c r="H138" s="143">
        <v>10.08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38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135</v>
      </c>
      <c r="AT138" s="150" t="s">
        <v>131</v>
      </c>
      <c r="AU138" s="150" t="s">
        <v>83</v>
      </c>
      <c r="AY138" s="14" t="s">
        <v>129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81</v>
      </c>
      <c r="BK138" s="151">
        <f t="shared" si="9"/>
        <v>0</v>
      </c>
      <c r="BL138" s="14" t="s">
        <v>135</v>
      </c>
      <c r="BM138" s="150" t="s">
        <v>160</v>
      </c>
    </row>
    <row r="139" spans="1:65" s="2" customFormat="1" ht="16.5" customHeight="1">
      <c r="A139" s="26"/>
      <c r="B139" s="138"/>
      <c r="C139" s="139" t="s">
        <v>161</v>
      </c>
      <c r="D139" s="139" t="s">
        <v>131</v>
      </c>
      <c r="E139" s="140" t="s">
        <v>162</v>
      </c>
      <c r="F139" s="141" t="s">
        <v>163</v>
      </c>
      <c r="G139" s="142" t="s">
        <v>143</v>
      </c>
      <c r="H139" s="143">
        <v>5.6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38</v>
      </c>
      <c r="O139" s="148">
        <v>0.009</v>
      </c>
      <c r="P139" s="148">
        <f t="shared" si="1"/>
        <v>0.05039999999999999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135</v>
      </c>
      <c r="AT139" s="150" t="s">
        <v>131</v>
      </c>
      <c r="AU139" s="150" t="s">
        <v>83</v>
      </c>
      <c r="AY139" s="14" t="s">
        <v>129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81</v>
      </c>
      <c r="BK139" s="151">
        <f t="shared" si="9"/>
        <v>0</v>
      </c>
      <c r="BL139" s="14" t="s">
        <v>135</v>
      </c>
      <c r="BM139" s="150" t="s">
        <v>164</v>
      </c>
    </row>
    <row r="140" spans="2:63" s="12" customFormat="1" ht="22.9" customHeight="1">
      <c r="B140" s="126"/>
      <c r="D140" s="127" t="s">
        <v>72</v>
      </c>
      <c r="E140" s="136" t="s">
        <v>83</v>
      </c>
      <c r="F140" s="136" t="s">
        <v>165</v>
      </c>
      <c r="J140" s="137">
        <f>BK140</f>
        <v>0</v>
      </c>
      <c r="L140" s="126"/>
      <c r="M140" s="130"/>
      <c r="N140" s="131"/>
      <c r="O140" s="131"/>
      <c r="P140" s="132">
        <f>SUM(P141:P142)</f>
        <v>6.803599999999999</v>
      </c>
      <c r="Q140" s="131"/>
      <c r="R140" s="132">
        <f>SUM(R141:R142)</f>
        <v>15.428483999999997</v>
      </c>
      <c r="S140" s="131"/>
      <c r="T140" s="133">
        <f>SUM(T141:T142)</f>
        <v>0</v>
      </c>
      <c r="AR140" s="127" t="s">
        <v>81</v>
      </c>
      <c r="AT140" s="134" t="s">
        <v>72</v>
      </c>
      <c r="AU140" s="134" t="s">
        <v>81</v>
      </c>
      <c r="AY140" s="127" t="s">
        <v>129</v>
      </c>
      <c r="BK140" s="135">
        <f>SUM(BK141:BK142)</f>
        <v>0</v>
      </c>
    </row>
    <row r="141" spans="1:65" s="2" customFormat="1" ht="16.5" customHeight="1">
      <c r="A141" s="26"/>
      <c r="B141" s="138"/>
      <c r="C141" s="139" t="s">
        <v>166</v>
      </c>
      <c r="D141" s="139" t="s">
        <v>131</v>
      </c>
      <c r="E141" s="140" t="s">
        <v>167</v>
      </c>
      <c r="F141" s="141" t="s">
        <v>168</v>
      </c>
      <c r="G141" s="142" t="s">
        <v>143</v>
      </c>
      <c r="H141" s="143">
        <v>5.6</v>
      </c>
      <c r="I141" s="144"/>
      <c r="J141" s="144">
        <f>ROUND(I141*H141,2)</f>
        <v>0</v>
      </c>
      <c r="K141" s="145"/>
      <c r="L141" s="27"/>
      <c r="M141" s="146" t="s">
        <v>1</v>
      </c>
      <c r="N141" s="147" t="s">
        <v>38</v>
      </c>
      <c r="O141" s="148">
        <v>0.584</v>
      </c>
      <c r="P141" s="148">
        <f>O141*H141</f>
        <v>3.2703999999999995</v>
      </c>
      <c r="Q141" s="148">
        <v>2.25634</v>
      </c>
      <c r="R141" s="148">
        <f>Q141*H141</f>
        <v>12.635503999999997</v>
      </c>
      <c r="S141" s="148">
        <v>0</v>
      </c>
      <c r="T141" s="149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135</v>
      </c>
      <c r="AT141" s="150" t="s">
        <v>131</v>
      </c>
      <c r="AU141" s="150" t="s">
        <v>83</v>
      </c>
      <c r="AY141" s="14" t="s">
        <v>129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4" t="s">
        <v>81</v>
      </c>
      <c r="BK141" s="151">
        <f>ROUND(I141*H141,2)</f>
        <v>0</v>
      </c>
      <c r="BL141" s="14" t="s">
        <v>135</v>
      </c>
      <c r="BM141" s="150" t="s">
        <v>169</v>
      </c>
    </row>
    <row r="142" spans="1:65" s="2" customFormat="1" ht="33" customHeight="1">
      <c r="A142" s="26"/>
      <c r="B142" s="138"/>
      <c r="C142" s="139" t="s">
        <v>170</v>
      </c>
      <c r="D142" s="139" t="s">
        <v>131</v>
      </c>
      <c r="E142" s="140" t="s">
        <v>171</v>
      </c>
      <c r="F142" s="141" t="s">
        <v>172</v>
      </c>
      <c r="G142" s="142" t="s">
        <v>134</v>
      </c>
      <c r="H142" s="143">
        <v>2.92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38</v>
      </c>
      <c r="O142" s="148">
        <v>1.21</v>
      </c>
      <c r="P142" s="148">
        <f>O142*H142</f>
        <v>3.5332</v>
      </c>
      <c r="Q142" s="148">
        <v>0.9565</v>
      </c>
      <c r="R142" s="148">
        <f>Q142*H142</f>
        <v>2.79298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135</v>
      </c>
      <c r="AT142" s="150" t="s">
        <v>131</v>
      </c>
      <c r="AU142" s="150" t="s">
        <v>83</v>
      </c>
      <c r="AY142" s="14" t="s">
        <v>129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4" t="s">
        <v>81</v>
      </c>
      <c r="BK142" s="151">
        <f>ROUND(I142*H142,2)</f>
        <v>0</v>
      </c>
      <c r="BL142" s="14" t="s">
        <v>135</v>
      </c>
      <c r="BM142" s="150" t="s">
        <v>173</v>
      </c>
    </row>
    <row r="143" spans="2:63" s="12" customFormat="1" ht="22.9" customHeight="1">
      <c r="B143" s="126"/>
      <c r="D143" s="127" t="s">
        <v>72</v>
      </c>
      <c r="E143" s="136" t="s">
        <v>148</v>
      </c>
      <c r="F143" s="136" t="s">
        <v>174</v>
      </c>
      <c r="J143" s="137">
        <f>BK143</f>
        <v>0</v>
      </c>
      <c r="L143" s="126"/>
      <c r="M143" s="130"/>
      <c r="N143" s="131"/>
      <c r="O143" s="131"/>
      <c r="P143" s="132">
        <f>SUM(P144:P145)</f>
        <v>48.3375</v>
      </c>
      <c r="Q143" s="131"/>
      <c r="R143" s="132">
        <f>SUM(R144:R145)</f>
        <v>21.18975</v>
      </c>
      <c r="S143" s="131"/>
      <c r="T143" s="133">
        <f>SUM(T144:T145)</f>
        <v>0</v>
      </c>
      <c r="AR143" s="127" t="s">
        <v>81</v>
      </c>
      <c r="AT143" s="134" t="s">
        <v>72</v>
      </c>
      <c r="AU143" s="134" t="s">
        <v>81</v>
      </c>
      <c r="AY143" s="127" t="s">
        <v>129</v>
      </c>
      <c r="BK143" s="135">
        <f>SUM(BK144:BK145)</f>
        <v>0</v>
      </c>
    </row>
    <row r="144" spans="1:65" s="2" customFormat="1" ht="37.9" customHeight="1">
      <c r="A144" s="26"/>
      <c r="B144" s="138"/>
      <c r="C144" s="139" t="s">
        <v>175</v>
      </c>
      <c r="D144" s="139" t="s">
        <v>131</v>
      </c>
      <c r="E144" s="140" t="s">
        <v>176</v>
      </c>
      <c r="F144" s="141" t="s">
        <v>177</v>
      </c>
      <c r="G144" s="142" t="s">
        <v>134</v>
      </c>
      <c r="H144" s="143">
        <v>37.5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38</v>
      </c>
      <c r="O144" s="148">
        <v>0.569</v>
      </c>
      <c r="P144" s="148">
        <f>O144*H144</f>
        <v>21.3375</v>
      </c>
      <c r="Q144" s="148">
        <v>0.48081</v>
      </c>
      <c r="R144" s="148">
        <f>Q144*H144</f>
        <v>18.030375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135</v>
      </c>
      <c r="AT144" s="150" t="s">
        <v>131</v>
      </c>
      <c r="AU144" s="150" t="s">
        <v>83</v>
      </c>
      <c r="AY144" s="14" t="s">
        <v>129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4" t="s">
        <v>81</v>
      </c>
      <c r="BK144" s="151">
        <f>ROUND(I144*H144,2)</f>
        <v>0</v>
      </c>
      <c r="BL144" s="14" t="s">
        <v>135</v>
      </c>
      <c r="BM144" s="150" t="s">
        <v>178</v>
      </c>
    </row>
    <row r="145" spans="1:65" s="2" customFormat="1" ht="24.2" customHeight="1">
      <c r="A145" s="26"/>
      <c r="B145" s="138"/>
      <c r="C145" s="139" t="s">
        <v>179</v>
      </c>
      <c r="D145" s="139" t="s">
        <v>131</v>
      </c>
      <c r="E145" s="140" t="s">
        <v>180</v>
      </c>
      <c r="F145" s="141" t="s">
        <v>181</v>
      </c>
      <c r="G145" s="142" t="s">
        <v>134</v>
      </c>
      <c r="H145" s="143">
        <v>37.5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38</v>
      </c>
      <c r="O145" s="148">
        <v>0.72</v>
      </c>
      <c r="P145" s="148">
        <f>O145*H145</f>
        <v>27</v>
      </c>
      <c r="Q145" s="148">
        <v>0.08425</v>
      </c>
      <c r="R145" s="148">
        <f>Q145*H145</f>
        <v>3.1593750000000003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135</v>
      </c>
      <c r="AT145" s="150" t="s">
        <v>131</v>
      </c>
      <c r="AU145" s="150" t="s">
        <v>83</v>
      </c>
      <c r="AY145" s="14" t="s">
        <v>129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4" t="s">
        <v>81</v>
      </c>
      <c r="BK145" s="151">
        <f>ROUND(I145*H145,2)</f>
        <v>0</v>
      </c>
      <c r="BL145" s="14" t="s">
        <v>135</v>
      </c>
      <c r="BM145" s="150" t="s">
        <v>182</v>
      </c>
    </row>
    <row r="146" spans="2:63" s="12" customFormat="1" ht="22.9" customHeight="1">
      <c r="B146" s="126"/>
      <c r="D146" s="127" t="s">
        <v>72</v>
      </c>
      <c r="E146" s="136" t="s">
        <v>183</v>
      </c>
      <c r="F146" s="136" t="s">
        <v>184</v>
      </c>
      <c r="J146" s="137">
        <f>BK146</f>
        <v>0</v>
      </c>
      <c r="L146" s="126"/>
      <c r="M146" s="130"/>
      <c r="N146" s="131"/>
      <c r="O146" s="131"/>
      <c r="P146" s="132">
        <f>P147</f>
        <v>12.3375</v>
      </c>
      <c r="Q146" s="131"/>
      <c r="R146" s="132">
        <f>R147</f>
        <v>0</v>
      </c>
      <c r="S146" s="131"/>
      <c r="T146" s="133">
        <f>T147</f>
        <v>0</v>
      </c>
      <c r="AR146" s="127" t="s">
        <v>81</v>
      </c>
      <c r="AT146" s="134" t="s">
        <v>72</v>
      </c>
      <c r="AU146" s="134" t="s">
        <v>81</v>
      </c>
      <c r="AY146" s="127" t="s">
        <v>129</v>
      </c>
      <c r="BK146" s="135">
        <f>BK147</f>
        <v>0</v>
      </c>
    </row>
    <row r="147" spans="1:65" s="2" customFormat="1" ht="33" customHeight="1">
      <c r="A147" s="26"/>
      <c r="B147" s="138"/>
      <c r="C147" s="139" t="s">
        <v>183</v>
      </c>
      <c r="D147" s="139" t="s">
        <v>131</v>
      </c>
      <c r="E147" s="140" t="s">
        <v>185</v>
      </c>
      <c r="F147" s="141" t="s">
        <v>186</v>
      </c>
      <c r="G147" s="142" t="s">
        <v>134</v>
      </c>
      <c r="H147" s="143">
        <v>37.5</v>
      </c>
      <c r="I147" s="144"/>
      <c r="J147" s="144">
        <f>ROUND(I147*H147,2)</f>
        <v>0</v>
      </c>
      <c r="K147" s="145"/>
      <c r="L147" s="27"/>
      <c r="M147" s="146" t="s">
        <v>1</v>
      </c>
      <c r="N147" s="147" t="s">
        <v>38</v>
      </c>
      <c r="O147" s="148">
        <v>0.329</v>
      </c>
      <c r="P147" s="148">
        <f>O147*H147</f>
        <v>12.3375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135</v>
      </c>
      <c r="AT147" s="150" t="s">
        <v>131</v>
      </c>
      <c r="AU147" s="150" t="s">
        <v>83</v>
      </c>
      <c r="AY147" s="14" t="s">
        <v>129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4" t="s">
        <v>81</v>
      </c>
      <c r="BK147" s="151">
        <f>ROUND(I147*H147,2)</f>
        <v>0</v>
      </c>
      <c r="BL147" s="14" t="s">
        <v>135</v>
      </c>
      <c r="BM147" s="150" t="s">
        <v>187</v>
      </c>
    </row>
    <row r="148" spans="2:63" s="12" customFormat="1" ht="22.9" customHeight="1">
      <c r="B148" s="126"/>
      <c r="D148" s="127" t="s">
        <v>72</v>
      </c>
      <c r="E148" s="136" t="s">
        <v>188</v>
      </c>
      <c r="F148" s="136" t="s">
        <v>189</v>
      </c>
      <c r="J148" s="137">
        <f>BK148</f>
        <v>0</v>
      </c>
      <c r="L148" s="126"/>
      <c r="M148" s="130"/>
      <c r="N148" s="131"/>
      <c r="O148" s="131"/>
      <c r="P148" s="132">
        <f>SUM(P149:P152)</f>
        <v>2.7291600000000003</v>
      </c>
      <c r="Q148" s="131"/>
      <c r="R148" s="132">
        <f>SUM(R149:R152)</f>
        <v>0</v>
      </c>
      <c r="S148" s="131"/>
      <c r="T148" s="133">
        <f>SUM(T149:T152)</f>
        <v>0</v>
      </c>
      <c r="AR148" s="127" t="s">
        <v>81</v>
      </c>
      <c r="AT148" s="134" t="s">
        <v>72</v>
      </c>
      <c r="AU148" s="134" t="s">
        <v>81</v>
      </c>
      <c r="AY148" s="127" t="s">
        <v>129</v>
      </c>
      <c r="BK148" s="135">
        <f>SUM(BK149:BK152)</f>
        <v>0</v>
      </c>
    </row>
    <row r="149" spans="1:65" s="2" customFormat="1" ht="21.75" customHeight="1">
      <c r="A149" s="26"/>
      <c r="B149" s="138"/>
      <c r="C149" s="139" t="s">
        <v>190</v>
      </c>
      <c r="D149" s="139" t="s">
        <v>131</v>
      </c>
      <c r="E149" s="140" t="s">
        <v>191</v>
      </c>
      <c r="F149" s="141" t="s">
        <v>192</v>
      </c>
      <c r="G149" s="142" t="s">
        <v>159</v>
      </c>
      <c r="H149" s="143">
        <v>10.26</v>
      </c>
      <c r="I149" s="144"/>
      <c r="J149" s="144">
        <f>ROUND(I149*H149,2)</f>
        <v>0</v>
      </c>
      <c r="K149" s="145"/>
      <c r="L149" s="27"/>
      <c r="M149" s="146" t="s">
        <v>1</v>
      </c>
      <c r="N149" s="147" t="s">
        <v>38</v>
      </c>
      <c r="O149" s="148">
        <v>0.032</v>
      </c>
      <c r="P149" s="148">
        <f>O149*H149</f>
        <v>0.32832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135</v>
      </c>
      <c r="AT149" s="150" t="s">
        <v>131</v>
      </c>
      <c r="AU149" s="150" t="s">
        <v>83</v>
      </c>
      <c r="AY149" s="14" t="s">
        <v>129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4" t="s">
        <v>81</v>
      </c>
      <c r="BK149" s="151">
        <f>ROUND(I149*H149,2)</f>
        <v>0</v>
      </c>
      <c r="BL149" s="14" t="s">
        <v>135</v>
      </c>
      <c r="BM149" s="150" t="s">
        <v>193</v>
      </c>
    </row>
    <row r="150" spans="1:65" s="2" customFormat="1" ht="24.2" customHeight="1">
      <c r="A150" s="26"/>
      <c r="B150" s="138"/>
      <c r="C150" s="139" t="s">
        <v>8</v>
      </c>
      <c r="D150" s="139" t="s">
        <v>131</v>
      </c>
      <c r="E150" s="140" t="s">
        <v>194</v>
      </c>
      <c r="F150" s="141" t="s">
        <v>195</v>
      </c>
      <c r="G150" s="142" t="s">
        <v>159</v>
      </c>
      <c r="H150" s="143">
        <v>256.5</v>
      </c>
      <c r="I150" s="144"/>
      <c r="J150" s="144">
        <f>ROUND(I150*H150,2)</f>
        <v>0</v>
      </c>
      <c r="K150" s="145"/>
      <c r="L150" s="27"/>
      <c r="M150" s="146" t="s">
        <v>1</v>
      </c>
      <c r="N150" s="147" t="s">
        <v>38</v>
      </c>
      <c r="O150" s="148">
        <v>0.003</v>
      </c>
      <c r="P150" s="148">
        <f>O150*H150</f>
        <v>0.7695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135</v>
      </c>
      <c r="AT150" s="150" t="s">
        <v>131</v>
      </c>
      <c r="AU150" s="150" t="s">
        <v>83</v>
      </c>
      <c r="AY150" s="14" t="s">
        <v>129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4" t="s">
        <v>81</v>
      </c>
      <c r="BK150" s="151">
        <f>ROUND(I150*H150,2)</f>
        <v>0</v>
      </c>
      <c r="BL150" s="14" t="s">
        <v>135</v>
      </c>
      <c r="BM150" s="150" t="s">
        <v>196</v>
      </c>
    </row>
    <row r="151" spans="1:65" s="2" customFormat="1" ht="24.2" customHeight="1">
      <c r="A151" s="26"/>
      <c r="B151" s="138"/>
      <c r="C151" s="139" t="s">
        <v>197</v>
      </c>
      <c r="D151" s="139" t="s">
        <v>131</v>
      </c>
      <c r="E151" s="140" t="s">
        <v>198</v>
      </c>
      <c r="F151" s="141" t="s">
        <v>199</v>
      </c>
      <c r="G151" s="142" t="s">
        <v>159</v>
      </c>
      <c r="H151" s="143">
        <v>10.26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38</v>
      </c>
      <c r="O151" s="148">
        <v>0.159</v>
      </c>
      <c r="P151" s="148">
        <f>O151*H151</f>
        <v>1.63134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135</v>
      </c>
      <c r="AT151" s="150" t="s">
        <v>131</v>
      </c>
      <c r="AU151" s="150" t="s">
        <v>83</v>
      </c>
      <c r="AY151" s="14" t="s">
        <v>129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81</v>
      </c>
      <c r="BK151" s="151">
        <f>ROUND(I151*H151,2)</f>
        <v>0</v>
      </c>
      <c r="BL151" s="14" t="s">
        <v>135</v>
      </c>
      <c r="BM151" s="150" t="s">
        <v>200</v>
      </c>
    </row>
    <row r="152" spans="1:65" s="2" customFormat="1" ht="33" customHeight="1">
      <c r="A152" s="26"/>
      <c r="B152" s="138"/>
      <c r="C152" s="139" t="s">
        <v>201</v>
      </c>
      <c r="D152" s="139" t="s">
        <v>131</v>
      </c>
      <c r="E152" s="140" t="s">
        <v>202</v>
      </c>
      <c r="F152" s="141" t="s">
        <v>203</v>
      </c>
      <c r="G152" s="142" t="s">
        <v>159</v>
      </c>
      <c r="H152" s="143">
        <v>10.26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38</v>
      </c>
      <c r="O152" s="148">
        <v>0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135</v>
      </c>
      <c r="AT152" s="150" t="s">
        <v>131</v>
      </c>
      <c r="AU152" s="150" t="s">
        <v>83</v>
      </c>
      <c r="AY152" s="14" t="s">
        <v>129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4" t="s">
        <v>81</v>
      </c>
      <c r="BK152" s="151">
        <f>ROUND(I152*H152,2)</f>
        <v>0</v>
      </c>
      <c r="BL152" s="14" t="s">
        <v>135</v>
      </c>
      <c r="BM152" s="150" t="s">
        <v>204</v>
      </c>
    </row>
    <row r="153" spans="2:63" s="12" customFormat="1" ht="22.9" customHeight="1">
      <c r="B153" s="126"/>
      <c r="D153" s="127" t="s">
        <v>72</v>
      </c>
      <c r="E153" s="136" t="s">
        <v>205</v>
      </c>
      <c r="F153" s="136" t="s">
        <v>206</v>
      </c>
      <c r="J153" s="137">
        <f>BK153</f>
        <v>0</v>
      </c>
      <c r="L153" s="126"/>
      <c r="M153" s="130"/>
      <c r="N153" s="131"/>
      <c r="O153" s="131"/>
      <c r="P153" s="132">
        <f>P154</f>
        <v>11.353406</v>
      </c>
      <c r="Q153" s="131"/>
      <c r="R153" s="132">
        <f>R154</f>
        <v>0</v>
      </c>
      <c r="S153" s="131"/>
      <c r="T153" s="133">
        <f>T154</f>
        <v>0</v>
      </c>
      <c r="AR153" s="127" t="s">
        <v>81</v>
      </c>
      <c r="AT153" s="134" t="s">
        <v>72</v>
      </c>
      <c r="AU153" s="134" t="s">
        <v>81</v>
      </c>
      <c r="AY153" s="127" t="s">
        <v>129</v>
      </c>
      <c r="BK153" s="135">
        <f>BK154</f>
        <v>0</v>
      </c>
    </row>
    <row r="154" spans="1:65" s="2" customFormat="1" ht="24.2" customHeight="1">
      <c r="A154" s="26"/>
      <c r="B154" s="138"/>
      <c r="C154" s="139" t="s">
        <v>207</v>
      </c>
      <c r="D154" s="139" t="s">
        <v>131</v>
      </c>
      <c r="E154" s="140" t="s">
        <v>208</v>
      </c>
      <c r="F154" s="141" t="s">
        <v>209</v>
      </c>
      <c r="G154" s="142" t="s">
        <v>159</v>
      </c>
      <c r="H154" s="143">
        <v>28.598</v>
      </c>
      <c r="I154" s="144"/>
      <c r="J154" s="144">
        <f>ROUND(I154*H154,2)</f>
        <v>0</v>
      </c>
      <c r="K154" s="145"/>
      <c r="L154" s="27"/>
      <c r="M154" s="146" t="s">
        <v>1</v>
      </c>
      <c r="N154" s="147" t="s">
        <v>38</v>
      </c>
      <c r="O154" s="148">
        <v>0.397</v>
      </c>
      <c r="P154" s="148">
        <f>O154*H154</f>
        <v>11.353406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135</v>
      </c>
      <c r="AT154" s="150" t="s">
        <v>131</v>
      </c>
      <c r="AU154" s="150" t="s">
        <v>83</v>
      </c>
      <c r="AY154" s="14" t="s">
        <v>129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4" t="s">
        <v>81</v>
      </c>
      <c r="BK154" s="151">
        <f>ROUND(I154*H154,2)</f>
        <v>0</v>
      </c>
      <c r="BL154" s="14" t="s">
        <v>135</v>
      </c>
      <c r="BM154" s="150" t="s">
        <v>210</v>
      </c>
    </row>
    <row r="155" spans="2:63" s="12" customFormat="1" ht="25.9" customHeight="1">
      <c r="B155" s="126"/>
      <c r="D155" s="127" t="s">
        <v>72</v>
      </c>
      <c r="E155" s="128" t="s">
        <v>211</v>
      </c>
      <c r="F155" s="128" t="s">
        <v>212</v>
      </c>
      <c r="J155" s="129">
        <f>BK155</f>
        <v>0</v>
      </c>
      <c r="L155" s="126"/>
      <c r="M155" s="130"/>
      <c r="N155" s="131"/>
      <c r="O155" s="131"/>
      <c r="P155" s="132">
        <f>P156</f>
        <v>0</v>
      </c>
      <c r="Q155" s="131"/>
      <c r="R155" s="132">
        <f>R156</f>
        <v>0</v>
      </c>
      <c r="S155" s="131"/>
      <c r="T155" s="133">
        <f>T156</f>
        <v>0</v>
      </c>
      <c r="AR155" s="127" t="s">
        <v>83</v>
      </c>
      <c r="AT155" s="134" t="s">
        <v>72</v>
      </c>
      <c r="AU155" s="134" t="s">
        <v>73</v>
      </c>
      <c r="AY155" s="127" t="s">
        <v>129</v>
      </c>
      <c r="BK155" s="135">
        <f>BK156</f>
        <v>0</v>
      </c>
    </row>
    <row r="156" spans="2:63" s="12" customFormat="1" ht="22.9" customHeight="1">
      <c r="B156" s="126"/>
      <c r="D156" s="127" t="s">
        <v>72</v>
      </c>
      <c r="E156" s="136" t="s">
        <v>213</v>
      </c>
      <c r="F156" s="136" t="s">
        <v>214</v>
      </c>
      <c r="J156" s="137">
        <f>BK156</f>
        <v>0</v>
      </c>
      <c r="L156" s="126"/>
      <c r="M156" s="130"/>
      <c r="N156" s="131"/>
      <c r="O156" s="131"/>
      <c r="P156" s="132">
        <f>P157</f>
        <v>0</v>
      </c>
      <c r="Q156" s="131"/>
      <c r="R156" s="132">
        <f>R157</f>
        <v>0</v>
      </c>
      <c r="S156" s="131"/>
      <c r="T156" s="133">
        <f>T157</f>
        <v>0</v>
      </c>
      <c r="AR156" s="127" t="s">
        <v>83</v>
      </c>
      <c r="AT156" s="134" t="s">
        <v>72</v>
      </c>
      <c r="AU156" s="134" t="s">
        <v>81</v>
      </c>
      <c r="AY156" s="127" t="s">
        <v>129</v>
      </c>
      <c r="BK156" s="135">
        <f>BK157</f>
        <v>0</v>
      </c>
    </row>
    <row r="157" spans="1:65" s="2" customFormat="1" ht="16.5" customHeight="1">
      <c r="A157" s="26"/>
      <c r="B157" s="138"/>
      <c r="C157" s="139" t="s">
        <v>215</v>
      </c>
      <c r="D157" s="139" t="s">
        <v>131</v>
      </c>
      <c r="E157" s="140" t="s">
        <v>242</v>
      </c>
      <c r="F157" s="141" t="s">
        <v>246</v>
      </c>
      <c r="G157" s="142" t="s">
        <v>217</v>
      </c>
      <c r="H157" s="143">
        <v>1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38</v>
      </c>
      <c r="O157" s="148">
        <v>0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197</v>
      </c>
      <c r="AT157" s="150" t="s">
        <v>131</v>
      </c>
      <c r="AU157" s="150" t="s">
        <v>83</v>
      </c>
      <c r="AY157" s="14" t="s">
        <v>129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4" t="s">
        <v>81</v>
      </c>
      <c r="BK157" s="151">
        <f>ROUND(I157*H157,2)</f>
        <v>0</v>
      </c>
      <c r="BL157" s="14" t="s">
        <v>197</v>
      </c>
      <c r="BM157" s="150" t="s">
        <v>218</v>
      </c>
    </row>
    <row r="158" spans="2:63" s="12" customFormat="1" ht="25.9" customHeight="1">
      <c r="B158" s="126"/>
      <c r="D158" s="127" t="s">
        <v>72</v>
      </c>
      <c r="E158" s="128" t="s">
        <v>219</v>
      </c>
      <c r="F158" s="128" t="s">
        <v>220</v>
      </c>
      <c r="J158" s="129">
        <f>BK158</f>
        <v>0</v>
      </c>
      <c r="L158" s="126"/>
      <c r="M158" s="130"/>
      <c r="N158" s="131"/>
      <c r="O158" s="131"/>
      <c r="P158" s="132">
        <f>P159+P161+P163</f>
        <v>0</v>
      </c>
      <c r="Q158" s="131"/>
      <c r="R158" s="132">
        <f>R159+R161+R163</f>
        <v>0</v>
      </c>
      <c r="S158" s="131"/>
      <c r="T158" s="133">
        <f>T159+T161+T163</f>
        <v>0</v>
      </c>
      <c r="AR158" s="127" t="s">
        <v>148</v>
      </c>
      <c r="AT158" s="134" t="s">
        <v>72</v>
      </c>
      <c r="AU158" s="134" t="s">
        <v>73</v>
      </c>
      <c r="AY158" s="127" t="s">
        <v>129</v>
      </c>
      <c r="BK158" s="135">
        <f>BK159+BK161+BK163</f>
        <v>0</v>
      </c>
    </row>
    <row r="159" spans="2:63" s="12" customFormat="1" ht="22.9" customHeight="1">
      <c r="B159" s="126"/>
      <c r="D159" s="127" t="s">
        <v>72</v>
      </c>
      <c r="E159" s="136" t="s">
        <v>221</v>
      </c>
      <c r="F159" s="136" t="s">
        <v>222</v>
      </c>
      <c r="J159" s="137">
        <f>BK159</f>
        <v>0</v>
      </c>
      <c r="L159" s="126"/>
      <c r="M159" s="130"/>
      <c r="N159" s="131"/>
      <c r="O159" s="131"/>
      <c r="P159" s="132">
        <f>P160</f>
        <v>0</v>
      </c>
      <c r="Q159" s="131"/>
      <c r="R159" s="132">
        <f>R160</f>
        <v>0</v>
      </c>
      <c r="S159" s="131"/>
      <c r="T159" s="133">
        <f>T160</f>
        <v>0</v>
      </c>
      <c r="AR159" s="127" t="s">
        <v>148</v>
      </c>
      <c r="AT159" s="134" t="s">
        <v>72</v>
      </c>
      <c r="AU159" s="134" t="s">
        <v>81</v>
      </c>
      <c r="AY159" s="127" t="s">
        <v>129</v>
      </c>
      <c r="BK159" s="135">
        <f>BK160</f>
        <v>0</v>
      </c>
    </row>
    <row r="160" spans="1:65" s="2" customFormat="1" ht="16.5" customHeight="1">
      <c r="A160" s="26"/>
      <c r="B160" s="138"/>
      <c r="C160" s="139" t="s">
        <v>223</v>
      </c>
      <c r="D160" s="139" t="s">
        <v>131</v>
      </c>
      <c r="E160" s="140" t="s">
        <v>224</v>
      </c>
      <c r="F160" s="141" t="s">
        <v>225</v>
      </c>
      <c r="G160" s="142" t="s">
        <v>217</v>
      </c>
      <c r="H160" s="143">
        <v>1</v>
      </c>
      <c r="I160" s="144"/>
      <c r="J160" s="144">
        <f>ROUND(I160*H160,2)</f>
        <v>0</v>
      </c>
      <c r="K160" s="145"/>
      <c r="L160" s="27"/>
      <c r="M160" s="146" t="s">
        <v>1</v>
      </c>
      <c r="N160" s="147" t="s">
        <v>38</v>
      </c>
      <c r="O160" s="148">
        <v>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226</v>
      </c>
      <c r="AT160" s="150" t="s">
        <v>131</v>
      </c>
      <c r="AU160" s="150" t="s">
        <v>83</v>
      </c>
      <c r="AY160" s="14" t="s">
        <v>129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81</v>
      </c>
      <c r="BK160" s="151">
        <f>ROUND(I160*H160,2)</f>
        <v>0</v>
      </c>
      <c r="BL160" s="14" t="s">
        <v>226</v>
      </c>
      <c r="BM160" s="150" t="s">
        <v>227</v>
      </c>
    </row>
    <row r="161" spans="2:63" s="12" customFormat="1" ht="22.9" customHeight="1">
      <c r="B161" s="126"/>
      <c r="D161" s="127" t="s">
        <v>72</v>
      </c>
      <c r="E161" s="136" t="s">
        <v>228</v>
      </c>
      <c r="F161" s="136" t="s">
        <v>229</v>
      </c>
      <c r="J161" s="137">
        <f>BK161</f>
        <v>0</v>
      </c>
      <c r="L161" s="126"/>
      <c r="M161" s="130"/>
      <c r="N161" s="131"/>
      <c r="O161" s="131"/>
      <c r="P161" s="132">
        <f>P162</f>
        <v>0</v>
      </c>
      <c r="Q161" s="131"/>
      <c r="R161" s="132">
        <f>R162</f>
        <v>0</v>
      </c>
      <c r="S161" s="131"/>
      <c r="T161" s="133">
        <f>T162</f>
        <v>0</v>
      </c>
      <c r="AR161" s="127" t="s">
        <v>148</v>
      </c>
      <c r="AT161" s="134" t="s">
        <v>72</v>
      </c>
      <c r="AU161" s="134" t="s">
        <v>81</v>
      </c>
      <c r="AY161" s="127" t="s">
        <v>129</v>
      </c>
      <c r="BK161" s="135">
        <f>BK162</f>
        <v>0</v>
      </c>
    </row>
    <row r="162" spans="1:65" s="2" customFormat="1" ht="16.5" customHeight="1">
      <c r="A162" s="26"/>
      <c r="B162" s="138"/>
      <c r="C162" s="139" t="s">
        <v>7</v>
      </c>
      <c r="D162" s="139" t="s">
        <v>131</v>
      </c>
      <c r="E162" s="140" t="s">
        <v>230</v>
      </c>
      <c r="F162" s="141" t="s">
        <v>229</v>
      </c>
      <c r="G162" s="142" t="s">
        <v>231</v>
      </c>
      <c r="H162" s="143"/>
      <c r="I162" s="144">
        <v>5</v>
      </c>
      <c r="J162" s="144">
        <f>ROUND(I162*H162,2)</f>
        <v>0</v>
      </c>
      <c r="K162" s="145"/>
      <c r="L162" s="27"/>
      <c r="M162" s="146" t="s">
        <v>1</v>
      </c>
      <c r="N162" s="147" t="s">
        <v>38</v>
      </c>
      <c r="O162" s="148">
        <v>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135</v>
      </c>
      <c r="AT162" s="150" t="s">
        <v>131</v>
      </c>
      <c r="AU162" s="150" t="s">
        <v>83</v>
      </c>
      <c r="AY162" s="14" t="s">
        <v>129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4" t="s">
        <v>81</v>
      </c>
      <c r="BK162" s="151">
        <f>ROUND(I162*H162,2)</f>
        <v>0</v>
      </c>
      <c r="BL162" s="14" t="s">
        <v>135</v>
      </c>
      <c r="BM162" s="150" t="s">
        <v>232</v>
      </c>
    </row>
    <row r="163" spans="2:63" s="12" customFormat="1" ht="22.9" customHeight="1">
      <c r="B163" s="126"/>
      <c r="D163" s="127" t="s">
        <v>72</v>
      </c>
      <c r="E163" s="136" t="s">
        <v>233</v>
      </c>
      <c r="F163" s="136" t="s">
        <v>234</v>
      </c>
      <c r="J163" s="137">
        <f>BK163</f>
        <v>0</v>
      </c>
      <c r="L163" s="126"/>
      <c r="M163" s="130"/>
      <c r="N163" s="131"/>
      <c r="O163" s="131"/>
      <c r="P163" s="132">
        <f>P164</f>
        <v>0</v>
      </c>
      <c r="Q163" s="131"/>
      <c r="R163" s="132">
        <f>R164</f>
        <v>0</v>
      </c>
      <c r="S163" s="131"/>
      <c r="T163" s="133">
        <f>T164</f>
        <v>0</v>
      </c>
      <c r="AR163" s="127" t="s">
        <v>148</v>
      </c>
      <c r="AT163" s="134" t="s">
        <v>72</v>
      </c>
      <c r="AU163" s="134" t="s">
        <v>81</v>
      </c>
      <c r="AY163" s="127" t="s">
        <v>129</v>
      </c>
      <c r="BK163" s="135">
        <f>BK164</f>
        <v>0</v>
      </c>
    </row>
    <row r="164" spans="1:65" s="2" customFormat="1" ht="16.5" customHeight="1">
      <c r="A164" s="26"/>
      <c r="B164" s="138"/>
      <c r="C164" s="139" t="s">
        <v>235</v>
      </c>
      <c r="D164" s="139" t="s">
        <v>131</v>
      </c>
      <c r="E164" s="140" t="s">
        <v>236</v>
      </c>
      <c r="F164" s="141" t="s">
        <v>237</v>
      </c>
      <c r="G164" s="142" t="s">
        <v>217</v>
      </c>
      <c r="H164" s="143">
        <v>1</v>
      </c>
      <c r="I164" s="144"/>
      <c r="J164" s="144">
        <f>ROUND(I164*H164,2)</f>
        <v>0</v>
      </c>
      <c r="K164" s="145"/>
      <c r="L164" s="27"/>
      <c r="M164" s="152" t="s">
        <v>1</v>
      </c>
      <c r="N164" s="153" t="s">
        <v>38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135</v>
      </c>
      <c r="AT164" s="150" t="s">
        <v>131</v>
      </c>
      <c r="AU164" s="150" t="s">
        <v>83</v>
      </c>
      <c r="AY164" s="14" t="s">
        <v>129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4" t="s">
        <v>81</v>
      </c>
      <c r="BK164" s="151">
        <f>ROUND(I164*H164,2)</f>
        <v>0</v>
      </c>
      <c r="BL164" s="14" t="s">
        <v>135</v>
      </c>
      <c r="BM164" s="150" t="s">
        <v>238</v>
      </c>
    </row>
    <row r="165" spans="1:31" s="2" customFormat="1" ht="6.95" customHeight="1">
      <c r="A165" s="26"/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27"/>
      <c r="M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</sheetData>
  <autoFilter ref="C128:K16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65"/>
  <sheetViews>
    <sheetView showGridLines="0" tabSelected="1" workbookViewId="0" topLeftCell="A142">
      <selection activeCell="F157" sqref="F15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4" t="s">
        <v>92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93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191" t="str">
        <f>'Rekapitulace stavby'!K6</f>
        <v>Krytá kontejnerová stání na sídlišti Zd. Štěpánka, Chomutov</v>
      </c>
      <c r="F7" s="192"/>
      <c r="G7" s="192"/>
      <c r="H7" s="192"/>
      <c r="L7" s="17"/>
    </row>
    <row r="8" spans="1:31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30" customHeight="1">
      <c r="A9" s="26"/>
      <c r="B9" s="27"/>
      <c r="C9" s="26"/>
      <c r="D9" s="26"/>
      <c r="E9" s="181" t="s">
        <v>243</v>
      </c>
      <c r="F9" s="190"/>
      <c r="G9" s="190"/>
      <c r="H9" s="19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13. 9. 2021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">
        <v>24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25</v>
      </c>
      <c r="F15" s="26"/>
      <c r="G15" s="26"/>
      <c r="H15" s="26"/>
      <c r="I15" s="23" t="s">
        <v>26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27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5" t="str">
        <f>'Rekapitulace stavby'!E14</f>
        <v xml:space="preserve"> </v>
      </c>
      <c r="F18" s="165"/>
      <c r="G18" s="165"/>
      <c r="H18" s="165"/>
      <c r="I18" s="23" t="s">
        <v>26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26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23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26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67" t="s">
        <v>1</v>
      </c>
      <c r="F27" s="167"/>
      <c r="G27" s="167"/>
      <c r="H27" s="167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37</v>
      </c>
      <c r="E33" s="23" t="s">
        <v>38</v>
      </c>
      <c r="F33" s="94">
        <f>ROUND((SUM(BE129:BE164)),2)</f>
        <v>0</v>
      </c>
      <c r="G33" s="26"/>
      <c r="H33" s="26"/>
      <c r="I33" s="95">
        <v>0.21</v>
      </c>
      <c r="J33" s="94">
        <f>ROUND(((SUM(BE129:BE164))*I33),2)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4">
        <f>ROUND((SUM(BF129:BF164)),2)</f>
        <v>0</v>
      </c>
      <c r="G34" s="26"/>
      <c r="H34" s="26"/>
      <c r="I34" s="95">
        <v>0.15</v>
      </c>
      <c r="J34" s="94">
        <f>ROUND(((SUM(BF129:BF164))*I34),2)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40</v>
      </c>
      <c r="F35" s="94">
        <f>ROUND((SUM(BG129:BG164)),2)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41</v>
      </c>
      <c r="F36" s="94">
        <f>ROUND((SUM(BH129:BH164)),2)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42</v>
      </c>
      <c r="F37" s="94">
        <f>ROUND((SUM(BI129:BI164)),2)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1" t="str">
        <f>E7</f>
        <v>Krytá kontejnerová stání na sídlišti Zd. Štěpánka, Chomutov</v>
      </c>
      <c r="F85" s="192"/>
      <c r="G85" s="192"/>
      <c r="H85" s="19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30" customHeight="1">
      <c r="A87" s="26"/>
      <c r="B87" s="27"/>
      <c r="C87" s="26"/>
      <c r="D87" s="26"/>
      <c r="E87" s="181" t="str">
        <f>E9</f>
        <v>04 - Krytá kontejnerová stání na sídlišti Zd. Štěpánka - stanoviště č. 4</v>
      </c>
      <c r="F87" s="190"/>
      <c r="G87" s="190"/>
      <c r="H87" s="19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>13. 9. 2021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>STATUTÁRNÍ MĚSTO CHOMUTOV</v>
      </c>
      <c r="G91" s="26"/>
      <c r="H91" s="26"/>
      <c r="I91" s="23" t="s">
        <v>28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27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2:12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J130</f>
        <v>0</v>
      </c>
      <c r="L97" s="107"/>
    </row>
    <row r="98" spans="2:12" s="10" customFormat="1" ht="19.9" customHeight="1">
      <c r="B98" s="111"/>
      <c r="D98" s="112" t="s">
        <v>102</v>
      </c>
      <c r="E98" s="113"/>
      <c r="F98" s="113"/>
      <c r="G98" s="113"/>
      <c r="H98" s="113"/>
      <c r="I98" s="113"/>
      <c r="J98" s="114">
        <f>J131</f>
        <v>0</v>
      </c>
      <c r="L98" s="111"/>
    </row>
    <row r="99" spans="2:12" s="10" customFormat="1" ht="19.9" customHeight="1">
      <c r="B99" s="111"/>
      <c r="D99" s="112" t="s">
        <v>103</v>
      </c>
      <c r="E99" s="113"/>
      <c r="F99" s="113"/>
      <c r="G99" s="113"/>
      <c r="H99" s="113"/>
      <c r="I99" s="113"/>
      <c r="J99" s="114">
        <f>J140</f>
        <v>0</v>
      </c>
      <c r="L99" s="111"/>
    </row>
    <row r="100" spans="2:12" s="10" customFormat="1" ht="19.9" customHeight="1">
      <c r="B100" s="111"/>
      <c r="D100" s="112" t="s">
        <v>104</v>
      </c>
      <c r="E100" s="113"/>
      <c r="F100" s="113"/>
      <c r="G100" s="113"/>
      <c r="H100" s="113"/>
      <c r="I100" s="113"/>
      <c r="J100" s="114">
        <f>J143</f>
        <v>0</v>
      </c>
      <c r="L100" s="111"/>
    </row>
    <row r="101" spans="2:12" s="10" customFormat="1" ht="19.9" customHeight="1">
      <c r="B101" s="111"/>
      <c r="D101" s="112" t="s">
        <v>105</v>
      </c>
      <c r="E101" s="113"/>
      <c r="F101" s="113"/>
      <c r="G101" s="113"/>
      <c r="H101" s="113"/>
      <c r="I101" s="113"/>
      <c r="J101" s="114">
        <f>J146</f>
        <v>0</v>
      </c>
      <c r="L101" s="111"/>
    </row>
    <row r="102" spans="2:12" s="10" customFormat="1" ht="19.9" customHeight="1">
      <c r="B102" s="111"/>
      <c r="D102" s="112" t="s">
        <v>106</v>
      </c>
      <c r="E102" s="113"/>
      <c r="F102" s="113"/>
      <c r="G102" s="113"/>
      <c r="H102" s="113"/>
      <c r="I102" s="113"/>
      <c r="J102" s="114">
        <f>J148</f>
        <v>0</v>
      </c>
      <c r="L102" s="111"/>
    </row>
    <row r="103" spans="2:12" s="10" customFormat="1" ht="19.9" customHeight="1">
      <c r="B103" s="111"/>
      <c r="D103" s="112" t="s">
        <v>107</v>
      </c>
      <c r="E103" s="113"/>
      <c r="F103" s="113"/>
      <c r="G103" s="113"/>
      <c r="H103" s="113"/>
      <c r="I103" s="113"/>
      <c r="J103" s="114">
        <f>J153</f>
        <v>0</v>
      </c>
      <c r="L103" s="111"/>
    </row>
    <row r="104" spans="2:12" s="9" customFormat="1" ht="24.95" customHeight="1">
      <c r="B104" s="107"/>
      <c r="D104" s="108" t="s">
        <v>108</v>
      </c>
      <c r="E104" s="109"/>
      <c r="F104" s="109"/>
      <c r="G104" s="109"/>
      <c r="H104" s="109"/>
      <c r="I104" s="109"/>
      <c r="J104" s="110">
        <f>J155</f>
        <v>0</v>
      </c>
      <c r="L104" s="107"/>
    </row>
    <row r="105" spans="2:12" s="10" customFormat="1" ht="19.9" customHeight="1">
      <c r="B105" s="111"/>
      <c r="D105" s="112" t="s">
        <v>109</v>
      </c>
      <c r="E105" s="113"/>
      <c r="F105" s="113"/>
      <c r="G105" s="113"/>
      <c r="H105" s="113"/>
      <c r="I105" s="113"/>
      <c r="J105" s="114">
        <f>J156</f>
        <v>0</v>
      </c>
      <c r="L105" s="111"/>
    </row>
    <row r="106" spans="2:12" s="9" customFormat="1" ht="24.95" customHeight="1">
      <c r="B106" s="107"/>
      <c r="D106" s="108" t="s">
        <v>110</v>
      </c>
      <c r="E106" s="109"/>
      <c r="F106" s="109"/>
      <c r="G106" s="109"/>
      <c r="H106" s="109"/>
      <c r="I106" s="109"/>
      <c r="J106" s="110">
        <f>J158</f>
        <v>0</v>
      </c>
      <c r="L106" s="107"/>
    </row>
    <row r="107" spans="2:12" s="10" customFormat="1" ht="19.9" customHeight="1">
      <c r="B107" s="111"/>
      <c r="D107" s="112" t="s">
        <v>111</v>
      </c>
      <c r="E107" s="113"/>
      <c r="F107" s="113"/>
      <c r="G107" s="113"/>
      <c r="H107" s="113"/>
      <c r="I107" s="113"/>
      <c r="J107" s="114">
        <f>J159</f>
        <v>0</v>
      </c>
      <c r="L107" s="111"/>
    </row>
    <row r="108" spans="2:12" s="10" customFormat="1" ht="19.9" customHeight="1">
      <c r="B108" s="111"/>
      <c r="D108" s="112" t="s">
        <v>112</v>
      </c>
      <c r="E108" s="113"/>
      <c r="F108" s="113"/>
      <c r="G108" s="113"/>
      <c r="H108" s="113"/>
      <c r="I108" s="113"/>
      <c r="J108" s="114">
        <f>J161</f>
        <v>0</v>
      </c>
      <c r="L108" s="111"/>
    </row>
    <row r="109" spans="2:12" s="10" customFormat="1" ht="19.9" customHeight="1">
      <c r="B109" s="111"/>
      <c r="D109" s="112" t="s">
        <v>113</v>
      </c>
      <c r="E109" s="113"/>
      <c r="F109" s="113"/>
      <c r="G109" s="113"/>
      <c r="H109" s="113"/>
      <c r="I109" s="113"/>
      <c r="J109" s="114">
        <f>J163</f>
        <v>0</v>
      </c>
      <c r="L109" s="111"/>
    </row>
    <row r="110" spans="1:31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114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191" t="str">
        <f>E7</f>
        <v>Krytá kontejnerová stání na sídlišti Zd. Štěpánka, Chomutov</v>
      </c>
      <c r="F119" s="192"/>
      <c r="G119" s="192"/>
      <c r="H119" s="192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94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30" customHeight="1">
      <c r="A121" s="26"/>
      <c r="B121" s="27"/>
      <c r="C121" s="26"/>
      <c r="D121" s="26"/>
      <c r="E121" s="181" t="str">
        <f>E9</f>
        <v>04 - Krytá kontejnerová stání na sídlišti Zd. Štěpánka - stanoviště č. 4</v>
      </c>
      <c r="F121" s="190"/>
      <c r="G121" s="190"/>
      <c r="H121" s="190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18</v>
      </c>
      <c r="D123" s="26"/>
      <c r="E123" s="26"/>
      <c r="F123" s="21" t="str">
        <f>F12</f>
        <v xml:space="preserve"> </v>
      </c>
      <c r="G123" s="26"/>
      <c r="H123" s="26"/>
      <c r="I123" s="23" t="s">
        <v>20</v>
      </c>
      <c r="J123" s="49" t="str">
        <f>IF(J12="","",J12)</f>
        <v>13. 9. 2021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27"/>
      <c r="C125" s="23" t="s">
        <v>22</v>
      </c>
      <c r="D125" s="26"/>
      <c r="E125" s="26"/>
      <c r="F125" s="21" t="str">
        <f>E15</f>
        <v>STATUTÁRNÍ MĚSTO CHOMUTOV</v>
      </c>
      <c r="G125" s="26"/>
      <c r="H125" s="26"/>
      <c r="I125" s="23" t="s">
        <v>28</v>
      </c>
      <c r="J125" s="24" t="str">
        <f>E21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27</v>
      </c>
      <c r="D126" s="26"/>
      <c r="E126" s="26"/>
      <c r="F126" s="21" t="str">
        <f>IF(E18="","",E18)</f>
        <v xml:space="preserve"> </v>
      </c>
      <c r="G126" s="26"/>
      <c r="H126" s="26"/>
      <c r="I126" s="23" t="s">
        <v>29</v>
      </c>
      <c r="J126" s="24" t="str">
        <f>E24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15"/>
      <c r="B128" s="116"/>
      <c r="C128" s="117" t="s">
        <v>115</v>
      </c>
      <c r="D128" s="118" t="s">
        <v>58</v>
      </c>
      <c r="E128" s="118" t="s">
        <v>54</v>
      </c>
      <c r="F128" s="118" t="s">
        <v>55</v>
      </c>
      <c r="G128" s="118" t="s">
        <v>116</v>
      </c>
      <c r="H128" s="118" t="s">
        <v>117</v>
      </c>
      <c r="I128" s="118" t="s">
        <v>118</v>
      </c>
      <c r="J128" s="119" t="s">
        <v>98</v>
      </c>
      <c r="K128" s="120" t="s">
        <v>119</v>
      </c>
      <c r="L128" s="121"/>
      <c r="M128" s="56" t="s">
        <v>1</v>
      </c>
      <c r="N128" s="57" t="s">
        <v>37</v>
      </c>
      <c r="O128" s="57" t="s">
        <v>120</v>
      </c>
      <c r="P128" s="57" t="s">
        <v>121</v>
      </c>
      <c r="Q128" s="57" t="s">
        <v>122</v>
      </c>
      <c r="R128" s="57" t="s">
        <v>123</v>
      </c>
      <c r="S128" s="57" t="s">
        <v>124</v>
      </c>
      <c r="T128" s="58" t="s">
        <v>125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</row>
    <row r="129" spans="1:63" s="2" customFormat="1" ht="22.9" customHeight="1">
      <c r="A129" s="26"/>
      <c r="B129" s="27"/>
      <c r="C129" s="63" t="s">
        <v>126</v>
      </c>
      <c r="D129" s="26"/>
      <c r="E129" s="26"/>
      <c r="F129" s="26"/>
      <c r="G129" s="26"/>
      <c r="H129" s="26"/>
      <c r="I129" s="26"/>
      <c r="J129" s="122">
        <f>BK129</f>
        <v>0</v>
      </c>
      <c r="K129" s="26"/>
      <c r="L129" s="27"/>
      <c r="M129" s="59"/>
      <c r="N129" s="50"/>
      <c r="O129" s="60"/>
      <c r="P129" s="123">
        <f>P130+P155+P158</f>
        <v>292.36662999999993</v>
      </c>
      <c r="Q129" s="60"/>
      <c r="R129" s="123">
        <f>R130+R155+R158</f>
        <v>52.5405922</v>
      </c>
      <c r="S129" s="60"/>
      <c r="T129" s="124">
        <f>T130+T155+T158</f>
        <v>20.9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100</v>
      </c>
      <c r="BK129" s="125">
        <f>BK130+BK155+BK158</f>
        <v>0</v>
      </c>
    </row>
    <row r="130" spans="2:63" s="12" customFormat="1" ht="25.9" customHeight="1">
      <c r="B130" s="126"/>
      <c r="D130" s="127" t="s">
        <v>72</v>
      </c>
      <c r="E130" s="128" t="s">
        <v>127</v>
      </c>
      <c r="F130" s="128" t="s">
        <v>128</v>
      </c>
      <c r="J130" s="129">
        <f>BK130</f>
        <v>0</v>
      </c>
      <c r="L130" s="126"/>
      <c r="M130" s="130"/>
      <c r="N130" s="131"/>
      <c r="O130" s="131"/>
      <c r="P130" s="132">
        <f>P131+P140+P143+P146+P148+P153</f>
        <v>292.36662999999993</v>
      </c>
      <c r="Q130" s="131"/>
      <c r="R130" s="132">
        <f>R131+R140+R143+R146+R148+R153</f>
        <v>52.5405922</v>
      </c>
      <c r="S130" s="131"/>
      <c r="T130" s="133">
        <f>T131+T140+T143+T146+T148+T153</f>
        <v>20.9</v>
      </c>
      <c r="AR130" s="127" t="s">
        <v>81</v>
      </c>
      <c r="AT130" s="134" t="s">
        <v>72</v>
      </c>
      <c r="AU130" s="134" t="s">
        <v>73</v>
      </c>
      <c r="AY130" s="127" t="s">
        <v>129</v>
      </c>
      <c r="BK130" s="135">
        <f>BK131+BK140+BK143+BK146+BK148+BK153</f>
        <v>0</v>
      </c>
    </row>
    <row r="131" spans="2:63" s="12" customFormat="1" ht="22.9" customHeight="1">
      <c r="B131" s="126"/>
      <c r="D131" s="127" t="s">
        <v>72</v>
      </c>
      <c r="E131" s="136" t="s">
        <v>81</v>
      </c>
      <c r="F131" s="136" t="s">
        <v>130</v>
      </c>
      <c r="J131" s="137">
        <f>BK131</f>
        <v>0</v>
      </c>
      <c r="L131" s="126"/>
      <c r="M131" s="130"/>
      <c r="N131" s="131"/>
      <c r="O131" s="131"/>
      <c r="P131" s="132">
        <f>SUM(P132:P139)</f>
        <v>188.08816999999996</v>
      </c>
      <c r="Q131" s="131"/>
      <c r="R131" s="132">
        <f>SUM(R132:R139)</f>
        <v>0</v>
      </c>
      <c r="S131" s="131"/>
      <c r="T131" s="133">
        <f>SUM(T132:T139)</f>
        <v>20.9</v>
      </c>
      <c r="AR131" s="127" t="s">
        <v>81</v>
      </c>
      <c r="AT131" s="134" t="s">
        <v>72</v>
      </c>
      <c r="AU131" s="134" t="s">
        <v>81</v>
      </c>
      <c r="AY131" s="127" t="s">
        <v>129</v>
      </c>
      <c r="BK131" s="135">
        <f>SUM(BK132:BK139)</f>
        <v>0</v>
      </c>
    </row>
    <row r="132" spans="1:65" s="2" customFormat="1" ht="24.2" customHeight="1">
      <c r="A132" s="26"/>
      <c r="B132" s="138"/>
      <c r="C132" s="139" t="s">
        <v>81</v>
      </c>
      <c r="D132" s="139" t="s">
        <v>131</v>
      </c>
      <c r="E132" s="140" t="s">
        <v>132</v>
      </c>
      <c r="F132" s="141" t="s">
        <v>133</v>
      </c>
      <c r="G132" s="142" t="s">
        <v>134</v>
      </c>
      <c r="H132" s="143">
        <v>47.5</v>
      </c>
      <c r="I132" s="144"/>
      <c r="J132" s="144">
        <f aca="true" t="shared" si="0" ref="J132:J139">ROUND(I132*H132,2)</f>
        <v>0</v>
      </c>
      <c r="K132" s="145"/>
      <c r="L132" s="27"/>
      <c r="M132" s="146" t="s">
        <v>1</v>
      </c>
      <c r="N132" s="147" t="s">
        <v>38</v>
      </c>
      <c r="O132" s="148">
        <v>0.41</v>
      </c>
      <c r="P132" s="148">
        <f aca="true" t="shared" si="1" ref="P132:P139">O132*H132</f>
        <v>19.474999999999998</v>
      </c>
      <c r="Q132" s="148">
        <v>0</v>
      </c>
      <c r="R132" s="148">
        <f aca="true" t="shared" si="2" ref="R132:R139">Q132*H132</f>
        <v>0</v>
      </c>
      <c r="S132" s="148">
        <v>0</v>
      </c>
      <c r="T132" s="149">
        <f aca="true" t="shared" si="3" ref="T132:T139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135</v>
      </c>
      <c r="AT132" s="150" t="s">
        <v>131</v>
      </c>
      <c r="AU132" s="150" t="s">
        <v>83</v>
      </c>
      <c r="AY132" s="14" t="s">
        <v>129</v>
      </c>
      <c r="BE132" s="151">
        <f aca="true" t="shared" si="4" ref="BE132:BE139">IF(N132="základní",J132,0)</f>
        <v>0</v>
      </c>
      <c r="BF132" s="151">
        <f aca="true" t="shared" si="5" ref="BF132:BF139">IF(N132="snížená",J132,0)</f>
        <v>0</v>
      </c>
      <c r="BG132" s="151">
        <f aca="true" t="shared" si="6" ref="BG132:BG139">IF(N132="zákl. přenesená",J132,0)</f>
        <v>0</v>
      </c>
      <c r="BH132" s="151">
        <f aca="true" t="shared" si="7" ref="BH132:BH139">IF(N132="sníž. přenesená",J132,0)</f>
        <v>0</v>
      </c>
      <c r="BI132" s="151">
        <f aca="true" t="shared" si="8" ref="BI132:BI139">IF(N132="nulová",J132,0)</f>
        <v>0</v>
      </c>
      <c r="BJ132" s="14" t="s">
        <v>81</v>
      </c>
      <c r="BK132" s="151">
        <f aca="true" t="shared" si="9" ref="BK132:BK139">ROUND(I132*H132,2)</f>
        <v>0</v>
      </c>
      <c r="BL132" s="14" t="s">
        <v>135</v>
      </c>
      <c r="BM132" s="150" t="s">
        <v>136</v>
      </c>
    </row>
    <row r="133" spans="1:65" s="2" customFormat="1" ht="24.2" customHeight="1">
      <c r="A133" s="26"/>
      <c r="B133" s="138"/>
      <c r="C133" s="139" t="s">
        <v>83</v>
      </c>
      <c r="D133" s="139" t="s">
        <v>131</v>
      </c>
      <c r="E133" s="140" t="s">
        <v>137</v>
      </c>
      <c r="F133" s="141" t="s">
        <v>138</v>
      </c>
      <c r="G133" s="142" t="s">
        <v>134</v>
      </c>
      <c r="H133" s="143">
        <v>47.5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38</v>
      </c>
      <c r="O133" s="148">
        <v>2.175</v>
      </c>
      <c r="P133" s="148">
        <f t="shared" si="1"/>
        <v>103.31249999999999</v>
      </c>
      <c r="Q133" s="148">
        <v>0</v>
      </c>
      <c r="R133" s="148">
        <f t="shared" si="2"/>
        <v>0</v>
      </c>
      <c r="S133" s="148">
        <v>0.44</v>
      </c>
      <c r="T133" s="149">
        <f t="shared" si="3"/>
        <v>20.9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135</v>
      </c>
      <c r="AT133" s="150" t="s">
        <v>131</v>
      </c>
      <c r="AU133" s="150" t="s">
        <v>83</v>
      </c>
      <c r="AY133" s="14" t="s">
        <v>129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81</v>
      </c>
      <c r="BK133" s="151">
        <f t="shared" si="9"/>
        <v>0</v>
      </c>
      <c r="BL133" s="14" t="s">
        <v>135</v>
      </c>
      <c r="BM133" s="150" t="s">
        <v>139</v>
      </c>
    </row>
    <row r="134" spans="1:65" s="2" customFormat="1" ht="24.2" customHeight="1">
      <c r="A134" s="26"/>
      <c r="B134" s="138"/>
      <c r="C134" s="139" t="s">
        <v>140</v>
      </c>
      <c r="D134" s="139" t="s">
        <v>131</v>
      </c>
      <c r="E134" s="140" t="s">
        <v>141</v>
      </c>
      <c r="F134" s="141" t="s">
        <v>142</v>
      </c>
      <c r="G134" s="142" t="s">
        <v>143</v>
      </c>
      <c r="H134" s="143">
        <v>9.33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38</v>
      </c>
      <c r="O134" s="148">
        <v>5.333</v>
      </c>
      <c r="P134" s="148">
        <f t="shared" si="1"/>
        <v>49.756890000000006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135</v>
      </c>
      <c r="AT134" s="150" t="s">
        <v>131</v>
      </c>
      <c r="AU134" s="150" t="s">
        <v>83</v>
      </c>
      <c r="AY134" s="14" t="s">
        <v>129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81</v>
      </c>
      <c r="BK134" s="151">
        <f t="shared" si="9"/>
        <v>0</v>
      </c>
      <c r="BL134" s="14" t="s">
        <v>135</v>
      </c>
      <c r="BM134" s="150" t="s">
        <v>144</v>
      </c>
    </row>
    <row r="135" spans="1:65" s="2" customFormat="1" ht="37.9" customHeight="1">
      <c r="A135" s="26"/>
      <c r="B135" s="138"/>
      <c r="C135" s="139" t="s">
        <v>135</v>
      </c>
      <c r="D135" s="139" t="s">
        <v>131</v>
      </c>
      <c r="E135" s="140" t="s">
        <v>145</v>
      </c>
      <c r="F135" s="141" t="s">
        <v>146</v>
      </c>
      <c r="G135" s="142" t="s">
        <v>143</v>
      </c>
      <c r="H135" s="143">
        <v>9.33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38</v>
      </c>
      <c r="O135" s="148">
        <v>0.099</v>
      </c>
      <c r="P135" s="148">
        <f t="shared" si="1"/>
        <v>0.9236700000000001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135</v>
      </c>
      <c r="AT135" s="150" t="s">
        <v>131</v>
      </c>
      <c r="AU135" s="150" t="s">
        <v>83</v>
      </c>
      <c r="AY135" s="14" t="s">
        <v>129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81</v>
      </c>
      <c r="BK135" s="151">
        <f t="shared" si="9"/>
        <v>0</v>
      </c>
      <c r="BL135" s="14" t="s">
        <v>135</v>
      </c>
      <c r="BM135" s="150" t="s">
        <v>147</v>
      </c>
    </row>
    <row r="136" spans="1:65" s="2" customFormat="1" ht="37.9" customHeight="1">
      <c r="A136" s="26"/>
      <c r="B136" s="138"/>
      <c r="C136" s="139" t="s">
        <v>148</v>
      </c>
      <c r="D136" s="139" t="s">
        <v>131</v>
      </c>
      <c r="E136" s="140" t="s">
        <v>149</v>
      </c>
      <c r="F136" s="141" t="s">
        <v>150</v>
      </c>
      <c r="G136" s="142" t="s">
        <v>143</v>
      </c>
      <c r="H136" s="143">
        <v>139.95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38</v>
      </c>
      <c r="O136" s="148">
        <v>0.006</v>
      </c>
      <c r="P136" s="148">
        <f t="shared" si="1"/>
        <v>0.8397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135</v>
      </c>
      <c r="AT136" s="150" t="s">
        <v>131</v>
      </c>
      <c r="AU136" s="150" t="s">
        <v>83</v>
      </c>
      <c r="AY136" s="14" t="s">
        <v>129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81</v>
      </c>
      <c r="BK136" s="151">
        <f t="shared" si="9"/>
        <v>0</v>
      </c>
      <c r="BL136" s="14" t="s">
        <v>135</v>
      </c>
      <c r="BM136" s="150" t="s">
        <v>151</v>
      </c>
    </row>
    <row r="137" spans="1:65" s="2" customFormat="1" ht="24.2" customHeight="1">
      <c r="A137" s="26"/>
      <c r="B137" s="138"/>
      <c r="C137" s="139" t="s">
        <v>152</v>
      </c>
      <c r="D137" s="139" t="s">
        <v>131</v>
      </c>
      <c r="E137" s="140" t="s">
        <v>153</v>
      </c>
      <c r="F137" s="141" t="s">
        <v>154</v>
      </c>
      <c r="G137" s="142" t="s">
        <v>143</v>
      </c>
      <c r="H137" s="143">
        <v>9.33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38</v>
      </c>
      <c r="O137" s="148">
        <v>1.468</v>
      </c>
      <c r="P137" s="148">
        <f t="shared" si="1"/>
        <v>13.696439999999999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135</v>
      </c>
      <c r="AT137" s="150" t="s">
        <v>131</v>
      </c>
      <c r="AU137" s="150" t="s">
        <v>83</v>
      </c>
      <c r="AY137" s="14" t="s">
        <v>129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81</v>
      </c>
      <c r="BK137" s="151">
        <f t="shared" si="9"/>
        <v>0</v>
      </c>
      <c r="BL137" s="14" t="s">
        <v>135</v>
      </c>
      <c r="BM137" s="150" t="s">
        <v>155</v>
      </c>
    </row>
    <row r="138" spans="1:65" s="2" customFormat="1" ht="24.2" customHeight="1">
      <c r="A138" s="26"/>
      <c r="B138" s="138"/>
      <c r="C138" s="139" t="s">
        <v>156</v>
      </c>
      <c r="D138" s="139" t="s">
        <v>131</v>
      </c>
      <c r="E138" s="140" t="s">
        <v>157</v>
      </c>
      <c r="F138" s="141" t="s">
        <v>158</v>
      </c>
      <c r="G138" s="142" t="s">
        <v>159</v>
      </c>
      <c r="H138" s="143">
        <v>16.8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38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135</v>
      </c>
      <c r="AT138" s="150" t="s">
        <v>131</v>
      </c>
      <c r="AU138" s="150" t="s">
        <v>83</v>
      </c>
      <c r="AY138" s="14" t="s">
        <v>129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81</v>
      </c>
      <c r="BK138" s="151">
        <f t="shared" si="9"/>
        <v>0</v>
      </c>
      <c r="BL138" s="14" t="s">
        <v>135</v>
      </c>
      <c r="BM138" s="150" t="s">
        <v>160</v>
      </c>
    </row>
    <row r="139" spans="1:65" s="2" customFormat="1" ht="16.5" customHeight="1">
      <c r="A139" s="26"/>
      <c r="B139" s="138"/>
      <c r="C139" s="139" t="s">
        <v>161</v>
      </c>
      <c r="D139" s="139" t="s">
        <v>131</v>
      </c>
      <c r="E139" s="140" t="s">
        <v>162</v>
      </c>
      <c r="F139" s="141" t="s">
        <v>163</v>
      </c>
      <c r="G139" s="142" t="s">
        <v>143</v>
      </c>
      <c r="H139" s="143">
        <v>9.33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38</v>
      </c>
      <c r="O139" s="148">
        <v>0.009</v>
      </c>
      <c r="P139" s="148">
        <f t="shared" si="1"/>
        <v>0.08396999999999999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135</v>
      </c>
      <c r="AT139" s="150" t="s">
        <v>131</v>
      </c>
      <c r="AU139" s="150" t="s">
        <v>83</v>
      </c>
      <c r="AY139" s="14" t="s">
        <v>129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81</v>
      </c>
      <c r="BK139" s="151">
        <f t="shared" si="9"/>
        <v>0</v>
      </c>
      <c r="BL139" s="14" t="s">
        <v>135</v>
      </c>
      <c r="BM139" s="150" t="s">
        <v>164</v>
      </c>
    </row>
    <row r="140" spans="2:63" s="12" customFormat="1" ht="22.9" customHeight="1">
      <c r="B140" s="126"/>
      <c r="D140" s="127" t="s">
        <v>72</v>
      </c>
      <c r="E140" s="136" t="s">
        <v>83</v>
      </c>
      <c r="F140" s="136" t="s">
        <v>165</v>
      </c>
      <c r="J140" s="137">
        <f>BK140</f>
        <v>0</v>
      </c>
      <c r="L140" s="126"/>
      <c r="M140" s="130"/>
      <c r="N140" s="131"/>
      <c r="O140" s="131"/>
      <c r="P140" s="132">
        <f>SUM(P141:P142)</f>
        <v>11.32932</v>
      </c>
      <c r="Q140" s="131"/>
      <c r="R140" s="132">
        <f>SUM(R141:R142)</f>
        <v>25.700242199999998</v>
      </c>
      <c r="S140" s="131"/>
      <c r="T140" s="133">
        <f>SUM(T141:T142)</f>
        <v>0</v>
      </c>
      <c r="AR140" s="127" t="s">
        <v>81</v>
      </c>
      <c r="AT140" s="134" t="s">
        <v>72</v>
      </c>
      <c r="AU140" s="134" t="s">
        <v>81</v>
      </c>
      <c r="AY140" s="127" t="s">
        <v>129</v>
      </c>
      <c r="BK140" s="135">
        <f>SUM(BK141:BK142)</f>
        <v>0</v>
      </c>
    </row>
    <row r="141" spans="1:65" s="2" customFormat="1" ht="16.5" customHeight="1">
      <c r="A141" s="26"/>
      <c r="B141" s="138"/>
      <c r="C141" s="139" t="s">
        <v>166</v>
      </c>
      <c r="D141" s="139" t="s">
        <v>131</v>
      </c>
      <c r="E141" s="140" t="s">
        <v>167</v>
      </c>
      <c r="F141" s="141" t="s">
        <v>168</v>
      </c>
      <c r="G141" s="142" t="s">
        <v>143</v>
      </c>
      <c r="H141" s="143">
        <v>9.33</v>
      </c>
      <c r="I141" s="144"/>
      <c r="J141" s="144">
        <f>ROUND(I141*H141,2)</f>
        <v>0</v>
      </c>
      <c r="K141" s="145"/>
      <c r="L141" s="27"/>
      <c r="M141" s="146" t="s">
        <v>1</v>
      </c>
      <c r="N141" s="147" t="s">
        <v>38</v>
      </c>
      <c r="O141" s="148">
        <v>0.584</v>
      </c>
      <c r="P141" s="148">
        <f>O141*H141</f>
        <v>5.44872</v>
      </c>
      <c r="Q141" s="148">
        <v>2.25634</v>
      </c>
      <c r="R141" s="148">
        <f>Q141*H141</f>
        <v>21.0516522</v>
      </c>
      <c r="S141" s="148">
        <v>0</v>
      </c>
      <c r="T141" s="149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135</v>
      </c>
      <c r="AT141" s="150" t="s">
        <v>131</v>
      </c>
      <c r="AU141" s="150" t="s">
        <v>83</v>
      </c>
      <c r="AY141" s="14" t="s">
        <v>129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4" t="s">
        <v>81</v>
      </c>
      <c r="BK141" s="151">
        <f>ROUND(I141*H141,2)</f>
        <v>0</v>
      </c>
      <c r="BL141" s="14" t="s">
        <v>135</v>
      </c>
      <c r="BM141" s="150" t="s">
        <v>169</v>
      </c>
    </row>
    <row r="142" spans="1:65" s="2" customFormat="1" ht="33" customHeight="1">
      <c r="A142" s="26"/>
      <c r="B142" s="138"/>
      <c r="C142" s="139" t="s">
        <v>170</v>
      </c>
      <c r="D142" s="139" t="s">
        <v>131</v>
      </c>
      <c r="E142" s="140" t="s">
        <v>171</v>
      </c>
      <c r="F142" s="141" t="s">
        <v>172</v>
      </c>
      <c r="G142" s="142" t="s">
        <v>134</v>
      </c>
      <c r="H142" s="143">
        <v>4.86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38</v>
      </c>
      <c r="O142" s="148">
        <v>1.21</v>
      </c>
      <c r="P142" s="148">
        <f>O142*H142</f>
        <v>5.8806</v>
      </c>
      <c r="Q142" s="148">
        <v>0.9565</v>
      </c>
      <c r="R142" s="148">
        <f>Q142*H142</f>
        <v>4.64859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135</v>
      </c>
      <c r="AT142" s="150" t="s">
        <v>131</v>
      </c>
      <c r="AU142" s="150" t="s">
        <v>83</v>
      </c>
      <c r="AY142" s="14" t="s">
        <v>129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4" t="s">
        <v>81</v>
      </c>
      <c r="BK142" s="151">
        <f>ROUND(I142*H142,2)</f>
        <v>0</v>
      </c>
      <c r="BL142" s="14" t="s">
        <v>135</v>
      </c>
      <c r="BM142" s="150" t="s">
        <v>173</v>
      </c>
    </row>
    <row r="143" spans="2:63" s="12" customFormat="1" ht="22.9" customHeight="1">
      <c r="B143" s="126"/>
      <c r="D143" s="127" t="s">
        <v>72</v>
      </c>
      <c r="E143" s="136" t="s">
        <v>148</v>
      </c>
      <c r="F143" s="136" t="s">
        <v>174</v>
      </c>
      <c r="J143" s="137">
        <f>BK143</f>
        <v>0</v>
      </c>
      <c r="L143" s="126"/>
      <c r="M143" s="130"/>
      <c r="N143" s="131"/>
      <c r="O143" s="131"/>
      <c r="P143" s="132">
        <f>SUM(P144:P145)</f>
        <v>61.22749999999999</v>
      </c>
      <c r="Q143" s="131"/>
      <c r="R143" s="132">
        <f>SUM(R144:R145)</f>
        <v>26.84035</v>
      </c>
      <c r="S143" s="131"/>
      <c r="T143" s="133">
        <f>SUM(T144:T145)</f>
        <v>0</v>
      </c>
      <c r="AR143" s="127" t="s">
        <v>81</v>
      </c>
      <c r="AT143" s="134" t="s">
        <v>72</v>
      </c>
      <c r="AU143" s="134" t="s">
        <v>81</v>
      </c>
      <c r="AY143" s="127" t="s">
        <v>129</v>
      </c>
      <c r="BK143" s="135">
        <f>SUM(BK144:BK145)</f>
        <v>0</v>
      </c>
    </row>
    <row r="144" spans="1:65" s="2" customFormat="1" ht="37.9" customHeight="1">
      <c r="A144" s="26"/>
      <c r="B144" s="138"/>
      <c r="C144" s="139" t="s">
        <v>175</v>
      </c>
      <c r="D144" s="139" t="s">
        <v>131</v>
      </c>
      <c r="E144" s="140" t="s">
        <v>176</v>
      </c>
      <c r="F144" s="141" t="s">
        <v>177</v>
      </c>
      <c r="G144" s="142" t="s">
        <v>134</v>
      </c>
      <c r="H144" s="143">
        <v>47.5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38</v>
      </c>
      <c r="O144" s="148">
        <v>0.569</v>
      </c>
      <c r="P144" s="148">
        <f>O144*H144</f>
        <v>27.027499999999996</v>
      </c>
      <c r="Q144" s="148">
        <v>0.48081</v>
      </c>
      <c r="R144" s="148">
        <f>Q144*H144</f>
        <v>22.838475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135</v>
      </c>
      <c r="AT144" s="150" t="s">
        <v>131</v>
      </c>
      <c r="AU144" s="150" t="s">
        <v>83</v>
      </c>
      <c r="AY144" s="14" t="s">
        <v>129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4" t="s">
        <v>81</v>
      </c>
      <c r="BK144" s="151">
        <f>ROUND(I144*H144,2)</f>
        <v>0</v>
      </c>
      <c r="BL144" s="14" t="s">
        <v>135</v>
      </c>
      <c r="BM144" s="150" t="s">
        <v>178</v>
      </c>
    </row>
    <row r="145" spans="1:65" s="2" customFormat="1" ht="24.2" customHeight="1">
      <c r="A145" s="26"/>
      <c r="B145" s="138"/>
      <c r="C145" s="139" t="s">
        <v>179</v>
      </c>
      <c r="D145" s="139" t="s">
        <v>131</v>
      </c>
      <c r="E145" s="140" t="s">
        <v>180</v>
      </c>
      <c r="F145" s="141" t="s">
        <v>181</v>
      </c>
      <c r="G145" s="142" t="s">
        <v>134</v>
      </c>
      <c r="H145" s="143">
        <v>47.5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38</v>
      </c>
      <c r="O145" s="148">
        <v>0.72</v>
      </c>
      <c r="P145" s="148">
        <f>O145*H145</f>
        <v>34.199999999999996</v>
      </c>
      <c r="Q145" s="148">
        <v>0.08425</v>
      </c>
      <c r="R145" s="148">
        <f>Q145*H145</f>
        <v>4.001875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135</v>
      </c>
      <c r="AT145" s="150" t="s">
        <v>131</v>
      </c>
      <c r="AU145" s="150" t="s">
        <v>83</v>
      </c>
      <c r="AY145" s="14" t="s">
        <v>129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4" t="s">
        <v>81</v>
      </c>
      <c r="BK145" s="151">
        <f>ROUND(I145*H145,2)</f>
        <v>0</v>
      </c>
      <c r="BL145" s="14" t="s">
        <v>135</v>
      </c>
      <c r="BM145" s="150" t="s">
        <v>182</v>
      </c>
    </row>
    <row r="146" spans="2:63" s="12" customFormat="1" ht="22.9" customHeight="1">
      <c r="B146" s="126"/>
      <c r="D146" s="127" t="s">
        <v>72</v>
      </c>
      <c r="E146" s="136" t="s">
        <v>183</v>
      </c>
      <c r="F146" s="136" t="s">
        <v>184</v>
      </c>
      <c r="J146" s="137">
        <f>BK146</f>
        <v>0</v>
      </c>
      <c r="L146" s="126"/>
      <c r="M146" s="130"/>
      <c r="N146" s="131"/>
      <c r="O146" s="131"/>
      <c r="P146" s="132">
        <f>P147</f>
        <v>15.627500000000001</v>
      </c>
      <c r="Q146" s="131"/>
      <c r="R146" s="132">
        <f>R147</f>
        <v>0</v>
      </c>
      <c r="S146" s="131"/>
      <c r="T146" s="133">
        <f>T147</f>
        <v>0</v>
      </c>
      <c r="AR146" s="127" t="s">
        <v>81</v>
      </c>
      <c r="AT146" s="134" t="s">
        <v>72</v>
      </c>
      <c r="AU146" s="134" t="s">
        <v>81</v>
      </c>
      <c r="AY146" s="127" t="s">
        <v>129</v>
      </c>
      <c r="BK146" s="135">
        <f>BK147</f>
        <v>0</v>
      </c>
    </row>
    <row r="147" spans="1:65" s="2" customFormat="1" ht="33" customHeight="1">
      <c r="A147" s="26"/>
      <c r="B147" s="138"/>
      <c r="C147" s="139" t="s">
        <v>183</v>
      </c>
      <c r="D147" s="139" t="s">
        <v>131</v>
      </c>
      <c r="E147" s="140" t="s">
        <v>185</v>
      </c>
      <c r="F147" s="141" t="s">
        <v>186</v>
      </c>
      <c r="G147" s="142" t="s">
        <v>134</v>
      </c>
      <c r="H147" s="143">
        <v>47.5</v>
      </c>
      <c r="I147" s="144"/>
      <c r="J147" s="144">
        <f>ROUND(I147*H147,2)</f>
        <v>0</v>
      </c>
      <c r="K147" s="145"/>
      <c r="L147" s="27"/>
      <c r="M147" s="146" t="s">
        <v>1</v>
      </c>
      <c r="N147" s="147" t="s">
        <v>38</v>
      </c>
      <c r="O147" s="148">
        <v>0.329</v>
      </c>
      <c r="P147" s="148">
        <f>O147*H147</f>
        <v>15.627500000000001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135</v>
      </c>
      <c r="AT147" s="150" t="s">
        <v>131</v>
      </c>
      <c r="AU147" s="150" t="s">
        <v>83</v>
      </c>
      <c r="AY147" s="14" t="s">
        <v>129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4" t="s">
        <v>81</v>
      </c>
      <c r="BK147" s="151">
        <f>ROUND(I147*H147,2)</f>
        <v>0</v>
      </c>
      <c r="BL147" s="14" t="s">
        <v>135</v>
      </c>
      <c r="BM147" s="150" t="s">
        <v>187</v>
      </c>
    </row>
    <row r="148" spans="2:63" s="12" customFormat="1" ht="22.9" customHeight="1">
      <c r="B148" s="126"/>
      <c r="D148" s="127" t="s">
        <v>72</v>
      </c>
      <c r="E148" s="136" t="s">
        <v>188</v>
      </c>
      <c r="F148" s="136" t="s">
        <v>189</v>
      </c>
      <c r="J148" s="137">
        <f>BK148</f>
        <v>0</v>
      </c>
      <c r="L148" s="126"/>
      <c r="M148" s="130"/>
      <c r="N148" s="131"/>
      <c r="O148" s="131"/>
      <c r="P148" s="132">
        <f>SUM(P149:P152)</f>
        <v>3.1201800000000004</v>
      </c>
      <c r="Q148" s="131"/>
      <c r="R148" s="132">
        <f>SUM(R149:R152)</f>
        <v>0</v>
      </c>
      <c r="S148" s="131"/>
      <c r="T148" s="133">
        <f>SUM(T149:T152)</f>
        <v>0</v>
      </c>
      <c r="AR148" s="127" t="s">
        <v>81</v>
      </c>
      <c r="AT148" s="134" t="s">
        <v>72</v>
      </c>
      <c r="AU148" s="134" t="s">
        <v>81</v>
      </c>
      <c r="AY148" s="127" t="s">
        <v>129</v>
      </c>
      <c r="BK148" s="135">
        <f>SUM(BK149:BK152)</f>
        <v>0</v>
      </c>
    </row>
    <row r="149" spans="1:65" s="2" customFormat="1" ht="21.75" customHeight="1">
      <c r="A149" s="26"/>
      <c r="B149" s="138"/>
      <c r="C149" s="139" t="s">
        <v>190</v>
      </c>
      <c r="D149" s="139" t="s">
        <v>131</v>
      </c>
      <c r="E149" s="140" t="s">
        <v>191</v>
      </c>
      <c r="F149" s="141" t="s">
        <v>192</v>
      </c>
      <c r="G149" s="142" t="s">
        <v>159</v>
      </c>
      <c r="H149" s="143">
        <v>11.73</v>
      </c>
      <c r="I149" s="144"/>
      <c r="J149" s="144">
        <f>ROUND(I149*H149,2)</f>
        <v>0</v>
      </c>
      <c r="K149" s="145"/>
      <c r="L149" s="27"/>
      <c r="M149" s="146" t="s">
        <v>1</v>
      </c>
      <c r="N149" s="147" t="s">
        <v>38</v>
      </c>
      <c r="O149" s="148">
        <v>0.032</v>
      </c>
      <c r="P149" s="148">
        <f>O149*H149</f>
        <v>0.37536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135</v>
      </c>
      <c r="AT149" s="150" t="s">
        <v>131</v>
      </c>
      <c r="AU149" s="150" t="s">
        <v>83</v>
      </c>
      <c r="AY149" s="14" t="s">
        <v>129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4" t="s">
        <v>81</v>
      </c>
      <c r="BK149" s="151">
        <f>ROUND(I149*H149,2)</f>
        <v>0</v>
      </c>
      <c r="BL149" s="14" t="s">
        <v>135</v>
      </c>
      <c r="BM149" s="150" t="s">
        <v>193</v>
      </c>
    </row>
    <row r="150" spans="1:65" s="2" customFormat="1" ht="24.2" customHeight="1">
      <c r="A150" s="26"/>
      <c r="B150" s="138"/>
      <c r="C150" s="139" t="s">
        <v>8</v>
      </c>
      <c r="D150" s="139" t="s">
        <v>131</v>
      </c>
      <c r="E150" s="140" t="s">
        <v>194</v>
      </c>
      <c r="F150" s="141" t="s">
        <v>195</v>
      </c>
      <c r="G150" s="142" t="s">
        <v>159</v>
      </c>
      <c r="H150" s="143">
        <v>293.25</v>
      </c>
      <c r="I150" s="144"/>
      <c r="J150" s="144">
        <f>ROUND(I150*H150,2)</f>
        <v>0</v>
      </c>
      <c r="K150" s="145"/>
      <c r="L150" s="27"/>
      <c r="M150" s="146" t="s">
        <v>1</v>
      </c>
      <c r="N150" s="147" t="s">
        <v>38</v>
      </c>
      <c r="O150" s="148">
        <v>0.003</v>
      </c>
      <c r="P150" s="148">
        <f>O150*H150</f>
        <v>0.87975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135</v>
      </c>
      <c r="AT150" s="150" t="s">
        <v>131</v>
      </c>
      <c r="AU150" s="150" t="s">
        <v>83</v>
      </c>
      <c r="AY150" s="14" t="s">
        <v>129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4" t="s">
        <v>81</v>
      </c>
      <c r="BK150" s="151">
        <f>ROUND(I150*H150,2)</f>
        <v>0</v>
      </c>
      <c r="BL150" s="14" t="s">
        <v>135</v>
      </c>
      <c r="BM150" s="150" t="s">
        <v>196</v>
      </c>
    </row>
    <row r="151" spans="1:65" s="2" customFormat="1" ht="24.2" customHeight="1">
      <c r="A151" s="26"/>
      <c r="B151" s="138"/>
      <c r="C151" s="139" t="s">
        <v>197</v>
      </c>
      <c r="D151" s="139" t="s">
        <v>131</v>
      </c>
      <c r="E151" s="140" t="s">
        <v>198</v>
      </c>
      <c r="F151" s="141" t="s">
        <v>199</v>
      </c>
      <c r="G151" s="142" t="s">
        <v>159</v>
      </c>
      <c r="H151" s="143">
        <v>11.73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38</v>
      </c>
      <c r="O151" s="148">
        <v>0.159</v>
      </c>
      <c r="P151" s="148">
        <f>O151*H151</f>
        <v>1.86507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135</v>
      </c>
      <c r="AT151" s="150" t="s">
        <v>131</v>
      </c>
      <c r="AU151" s="150" t="s">
        <v>83</v>
      </c>
      <c r="AY151" s="14" t="s">
        <v>129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81</v>
      </c>
      <c r="BK151" s="151">
        <f>ROUND(I151*H151,2)</f>
        <v>0</v>
      </c>
      <c r="BL151" s="14" t="s">
        <v>135</v>
      </c>
      <c r="BM151" s="150" t="s">
        <v>200</v>
      </c>
    </row>
    <row r="152" spans="1:65" s="2" customFormat="1" ht="33" customHeight="1">
      <c r="A152" s="26"/>
      <c r="B152" s="138"/>
      <c r="C152" s="139" t="s">
        <v>201</v>
      </c>
      <c r="D152" s="139" t="s">
        <v>131</v>
      </c>
      <c r="E152" s="140" t="s">
        <v>202</v>
      </c>
      <c r="F152" s="141" t="s">
        <v>203</v>
      </c>
      <c r="G152" s="142" t="s">
        <v>159</v>
      </c>
      <c r="H152" s="143">
        <v>11.73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38</v>
      </c>
      <c r="O152" s="148">
        <v>0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135</v>
      </c>
      <c r="AT152" s="150" t="s">
        <v>131</v>
      </c>
      <c r="AU152" s="150" t="s">
        <v>83</v>
      </c>
      <c r="AY152" s="14" t="s">
        <v>129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4" t="s">
        <v>81</v>
      </c>
      <c r="BK152" s="151">
        <f>ROUND(I152*H152,2)</f>
        <v>0</v>
      </c>
      <c r="BL152" s="14" t="s">
        <v>135</v>
      </c>
      <c r="BM152" s="150" t="s">
        <v>204</v>
      </c>
    </row>
    <row r="153" spans="2:63" s="12" customFormat="1" ht="22.9" customHeight="1">
      <c r="B153" s="126"/>
      <c r="D153" s="127" t="s">
        <v>72</v>
      </c>
      <c r="E153" s="136" t="s">
        <v>205</v>
      </c>
      <c r="F153" s="136" t="s">
        <v>206</v>
      </c>
      <c r="J153" s="137">
        <f>BK153</f>
        <v>0</v>
      </c>
      <c r="L153" s="126"/>
      <c r="M153" s="130"/>
      <c r="N153" s="131"/>
      <c r="O153" s="131"/>
      <c r="P153" s="132">
        <f>P154</f>
        <v>12.97396</v>
      </c>
      <c r="Q153" s="131"/>
      <c r="R153" s="132">
        <f>R154</f>
        <v>0</v>
      </c>
      <c r="S153" s="131"/>
      <c r="T153" s="133">
        <f>T154</f>
        <v>0</v>
      </c>
      <c r="AR153" s="127" t="s">
        <v>81</v>
      </c>
      <c r="AT153" s="134" t="s">
        <v>72</v>
      </c>
      <c r="AU153" s="134" t="s">
        <v>81</v>
      </c>
      <c r="AY153" s="127" t="s">
        <v>129</v>
      </c>
      <c r="BK153" s="135">
        <f>BK154</f>
        <v>0</v>
      </c>
    </row>
    <row r="154" spans="1:65" s="2" customFormat="1" ht="24.2" customHeight="1">
      <c r="A154" s="26"/>
      <c r="B154" s="138"/>
      <c r="C154" s="139" t="s">
        <v>207</v>
      </c>
      <c r="D154" s="139" t="s">
        <v>131</v>
      </c>
      <c r="E154" s="140" t="s">
        <v>208</v>
      </c>
      <c r="F154" s="141" t="s">
        <v>209</v>
      </c>
      <c r="G154" s="142" t="s">
        <v>159</v>
      </c>
      <c r="H154" s="143">
        <v>32.68</v>
      </c>
      <c r="I154" s="144"/>
      <c r="J154" s="144">
        <f>ROUND(I154*H154,2)</f>
        <v>0</v>
      </c>
      <c r="K154" s="145"/>
      <c r="L154" s="27"/>
      <c r="M154" s="146" t="s">
        <v>1</v>
      </c>
      <c r="N154" s="147" t="s">
        <v>38</v>
      </c>
      <c r="O154" s="148">
        <v>0.397</v>
      </c>
      <c r="P154" s="148">
        <f>O154*H154</f>
        <v>12.97396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135</v>
      </c>
      <c r="AT154" s="150" t="s">
        <v>131</v>
      </c>
      <c r="AU154" s="150" t="s">
        <v>83</v>
      </c>
      <c r="AY154" s="14" t="s">
        <v>129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4" t="s">
        <v>81</v>
      </c>
      <c r="BK154" s="151">
        <f>ROUND(I154*H154,2)</f>
        <v>0</v>
      </c>
      <c r="BL154" s="14" t="s">
        <v>135</v>
      </c>
      <c r="BM154" s="150" t="s">
        <v>210</v>
      </c>
    </row>
    <row r="155" spans="2:63" s="12" customFormat="1" ht="25.9" customHeight="1">
      <c r="B155" s="126"/>
      <c r="D155" s="127" t="s">
        <v>72</v>
      </c>
      <c r="E155" s="128" t="s">
        <v>211</v>
      </c>
      <c r="F155" s="128" t="s">
        <v>212</v>
      </c>
      <c r="J155" s="129">
        <f>BK155</f>
        <v>0</v>
      </c>
      <c r="L155" s="126"/>
      <c r="M155" s="130"/>
      <c r="N155" s="131"/>
      <c r="O155" s="131"/>
      <c r="P155" s="132">
        <f>P156</f>
        <v>0</v>
      </c>
      <c r="Q155" s="131"/>
      <c r="R155" s="132">
        <f>R156</f>
        <v>0</v>
      </c>
      <c r="S155" s="131"/>
      <c r="T155" s="133">
        <f>T156</f>
        <v>0</v>
      </c>
      <c r="AR155" s="127" t="s">
        <v>83</v>
      </c>
      <c r="AT155" s="134" t="s">
        <v>72</v>
      </c>
      <c r="AU155" s="134" t="s">
        <v>73</v>
      </c>
      <c r="AY155" s="127" t="s">
        <v>129</v>
      </c>
      <c r="BK155" s="135">
        <f>BK156</f>
        <v>0</v>
      </c>
    </row>
    <row r="156" spans="2:63" s="12" customFormat="1" ht="22.9" customHeight="1">
      <c r="B156" s="126"/>
      <c r="D156" s="127" t="s">
        <v>72</v>
      </c>
      <c r="E156" s="136" t="s">
        <v>213</v>
      </c>
      <c r="F156" s="136" t="s">
        <v>214</v>
      </c>
      <c r="J156" s="137">
        <f>BK156</f>
        <v>0</v>
      </c>
      <c r="L156" s="126"/>
      <c r="M156" s="130"/>
      <c r="N156" s="131"/>
      <c r="O156" s="131"/>
      <c r="P156" s="132">
        <f>P157</f>
        <v>0</v>
      </c>
      <c r="Q156" s="131"/>
      <c r="R156" s="132">
        <f>R157</f>
        <v>0</v>
      </c>
      <c r="S156" s="131"/>
      <c r="T156" s="133">
        <f>T157</f>
        <v>0</v>
      </c>
      <c r="AR156" s="127" t="s">
        <v>83</v>
      </c>
      <c r="AT156" s="134" t="s">
        <v>72</v>
      </c>
      <c r="AU156" s="134" t="s">
        <v>81</v>
      </c>
      <c r="AY156" s="127" t="s">
        <v>129</v>
      </c>
      <c r="BK156" s="135">
        <f>BK157</f>
        <v>0</v>
      </c>
    </row>
    <row r="157" spans="1:65" s="2" customFormat="1" ht="16.5" customHeight="1">
      <c r="A157" s="26"/>
      <c r="B157" s="138"/>
      <c r="C157" s="139" t="s">
        <v>215</v>
      </c>
      <c r="D157" s="139" t="s">
        <v>131</v>
      </c>
      <c r="E157" s="140" t="s">
        <v>244</v>
      </c>
      <c r="F157" s="141" t="s">
        <v>247</v>
      </c>
      <c r="G157" s="142" t="s">
        <v>217</v>
      </c>
      <c r="H157" s="143">
        <v>1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38</v>
      </c>
      <c r="O157" s="148">
        <v>0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197</v>
      </c>
      <c r="AT157" s="150" t="s">
        <v>131</v>
      </c>
      <c r="AU157" s="150" t="s">
        <v>83</v>
      </c>
      <c r="AY157" s="14" t="s">
        <v>129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4" t="s">
        <v>81</v>
      </c>
      <c r="BK157" s="151">
        <f>ROUND(I157*H157,2)</f>
        <v>0</v>
      </c>
      <c r="BL157" s="14" t="s">
        <v>197</v>
      </c>
      <c r="BM157" s="150" t="s">
        <v>218</v>
      </c>
    </row>
    <row r="158" spans="2:63" s="12" customFormat="1" ht="25.9" customHeight="1">
      <c r="B158" s="126"/>
      <c r="D158" s="127" t="s">
        <v>72</v>
      </c>
      <c r="E158" s="128" t="s">
        <v>219</v>
      </c>
      <c r="F158" s="128" t="s">
        <v>220</v>
      </c>
      <c r="J158" s="129">
        <f>BK158</f>
        <v>0</v>
      </c>
      <c r="L158" s="126"/>
      <c r="M158" s="130"/>
      <c r="N158" s="131"/>
      <c r="O158" s="131"/>
      <c r="P158" s="132">
        <f>P159+P161+P163</f>
        <v>0</v>
      </c>
      <c r="Q158" s="131"/>
      <c r="R158" s="132">
        <f>R159+R161+R163</f>
        <v>0</v>
      </c>
      <c r="S158" s="131"/>
      <c r="T158" s="133">
        <f>T159+T161+T163</f>
        <v>0</v>
      </c>
      <c r="AR158" s="127" t="s">
        <v>148</v>
      </c>
      <c r="AT158" s="134" t="s">
        <v>72</v>
      </c>
      <c r="AU158" s="134" t="s">
        <v>73</v>
      </c>
      <c r="AY158" s="127" t="s">
        <v>129</v>
      </c>
      <c r="BK158" s="135">
        <f>BK159+BK161+BK163</f>
        <v>0</v>
      </c>
    </row>
    <row r="159" spans="2:63" s="12" customFormat="1" ht="22.9" customHeight="1">
      <c r="B159" s="126"/>
      <c r="D159" s="127" t="s">
        <v>72</v>
      </c>
      <c r="E159" s="136" t="s">
        <v>221</v>
      </c>
      <c r="F159" s="136" t="s">
        <v>222</v>
      </c>
      <c r="J159" s="137">
        <f>BK159</f>
        <v>0</v>
      </c>
      <c r="L159" s="126"/>
      <c r="M159" s="130"/>
      <c r="N159" s="131"/>
      <c r="O159" s="131"/>
      <c r="P159" s="132">
        <f>P160</f>
        <v>0</v>
      </c>
      <c r="Q159" s="131"/>
      <c r="R159" s="132">
        <f>R160</f>
        <v>0</v>
      </c>
      <c r="S159" s="131"/>
      <c r="T159" s="133">
        <f>T160</f>
        <v>0</v>
      </c>
      <c r="AR159" s="127" t="s">
        <v>148</v>
      </c>
      <c r="AT159" s="134" t="s">
        <v>72</v>
      </c>
      <c r="AU159" s="134" t="s">
        <v>81</v>
      </c>
      <c r="AY159" s="127" t="s">
        <v>129</v>
      </c>
      <c r="BK159" s="135">
        <f>BK160</f>
        <v>0</v>
      </c>
    </row>
    <row r="160" spans="1:65" s="2" customFormat="1" ht="16.5" customHeight="1">
      <c r="A160" s="26"/>
      <c r="B160" s="138"/>
      <c r="C160" s="139" t="s">
        <v>223</v>
      </c>
      <c r="D160" s="139" t="s">
        <v>131</v>
      </c>
      <c r="E160" s="140" t="s">
        <v>224</v>
      </c>
      <c r="F160" s="141" t="s">
        <v>225</v>
      </c>
      <c r="G160" s="142" t="s">
        <v>217</v>
      </c>
      <c r="H160" s="143">
        <v>1</v>
      </c>
      <c r="I160" s="144"/>
      <c r="J160" s="144">
        <f>ROUND(I160*H160,2)</f>
        <v>0</v>
      </c>
      <c r="K160" s="145"/>
      <c r="L160" s="27"/>
      <c r="M160" s="146" t="s">
        <v>1</v>
      </c>
      <c r="N160" s="147" t="s">
        <v>38</v>
      </c>
      <c r="O160" s="148">
        <v>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226</v>
      </c>
      <c r="AT160" s="150" t="s">
        <v>131</v>
      </c>
      <c r="AU160" s="150" t="s">
        <v>83</v>
      </c>
      <c r="AY160" s="14" t="s">
        <v>129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81</v>
      </c>
      <c r="BK160" s="151">
        <f>ROUND(I160*H160,2)</f>
        <v>0</v>
      </c>
      <c r="BL160" s="14" t="s">
        <v>226</v>
      </c>
      <c r="BM160" s="150" t="s">
        <v>227</v>
      </c>
    </row>
    <row r="161" spans="2:63" s="12" customFormat="1" ht="22.9" customHeight="1">
      <c r="B161" s="126"/>
      <c r="D161" s="127" t="s">
        <v>72</v>
      </c>
      <c r="E161" s="136" t="s">
        <v>228</v>
      </c>
      <c r="F161" s="136" t="s">
        <v>229</v>
      </c>
      <c r="J161" s="137">
        <f>BK161</f>
        <v>0</v>
      </c>
      <c r="L161" s="126"/>
      <c r="M161" s="130"/>
      <c r="N161" s="131"/>
      <c r="O161" s="131"/>
      <c r="P161" s="132">
        <f>P162</f>
        <v>0</v>
      </c>
      <c r="Q161" s="131"/>
      <c r="R161" s="132">
        <f>R162</f>
        <v>0</v>
      </c>
      <c r="S161" s="131"/>
      <c r="T161" s="133">
        <f>T162</f>
        <v>0</v>
      </c>
      <c r="AR161" s="127" t="s">
        <v>148</v>
      </c>
      <c r="AT161" s="134" t="s">
        <v>72</v>
      </c>
      <c r="AU161" s="134" t="s">
        <v>81</v>
      </c>
      <c r="AY161" s="127" t="s">
        <v>129</v>
      </c>
      <c r="BK161" s="135">
        <f>BK162</f>
        <v>0</v>
      </c>
    </row>
    <row r="162" spans="1:65" s="2" customFormat="1" ht="16.5" customHeight="1">
      <c r="A162" s="26"/>
      <c r="B162" s="138"/>
      <c r="C162" s="139" t="s">
        <v>7</v>
      </c>
      <c r="D162" s="139" t="s">
        <v>131</v>
      </c>
      <c r="E162" s="140" t="s">
        <v>230</v>
      </c>
      <c r="F162" s="141" t="s">
        <v>229</v>
      </c>
      <c r="G162" s="142" t="s">
        <v>231</v>
      </c>
      <c r="H162" s="143"/>
      <c r="I162" s="144">
        <v>5</v>
      </c>
      <c r="J162" s="144">
        <f>ROUND(I162*H162,2)</f>
        <v>0</v>
      </c>
      <c r="K162" s="145"/>
      <c r="L162" s="27"/>
      <c r="M162" s="146" t="s">
        <v>1</v>
      </c>
      <c r="N162" s="147" t="s">
        <v>38</v>
      </c>
      <c r="O162" s="148">
        <v>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135</v>
      </c>
      <c r="AT162" s="150" t="s">
        <v>131</v>
      </c>
      <c r="AU162" s="150" t="s">
        <v>83</v>
      </c>
      <c r="AY162" s="14" t="s">
        <v>129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4" t="s">
        <v>81</v>
      </c>
      <c r="BK162" s="151">
        <f>ROUND(I162*H162,2)</f>
        <v>0</v>
      </c>
      <c r="BL162" s="14" t="s">
        <v>135</v>
      </c>
      <c r="BM162" s="150" t="s">
        <v>232</v>
      </c>
    </row>
    <row r="163" spans="2:63" s="12" customFormat="1" ht="22.9" customHeight="1">
      <c r="B163" s="126"/>
      <c r="D163" s="127" t="s">
        <v>72</v>
      </c>
      <c r="E163" s="136" t="s">
        <v>233</v>
      </c>
      <c r="F163" s="136" t="s">
        <v>234</v>
      </c>
      <c r="J163" s="137">
        <f>BK163</f>
        <v>0</v>
      </c>
      <c r="L163" s="126"/>
      <c r="M163" s="130"/>
      <c r="N163" s="131"/>
      <c r="O163" s="131"/>
      <c r="P163" s="132">
        <f>P164</f>
        <v>0</v>
      </c>
      <c r="Q163" s="131"/>
      <c r="R163" s="132">
        <f>R164</f>
        <v>0</v>
      </c>
      <c r="S163" s="131"/>
      <c r="T163" s="133">
        <f>T164</f>
        <v>0</v>
      </c>
      <c r="AR163" s="127" t="s">
        <v>148</v>
      </c>
      <c r="AT163" s="134" t="s">
        <v>72</v>
      </c>
      <c r="AU163" s="134" t="s">
        <v>81</v>
      </c>
      <c r="AY163" s="127" t="s">
        <v>129</v>
      </c>
      <c r="BK163" s="135">
        <f>BK164</f>
        <v>0</v>
      </c>
    </row>
    <row r="164" spans="1:65" s="2" customFormat="1" ht="16.5" customHeight="1">
      <c r="A164" s="26"/>
      <c r="B164" s="138"/>
      <c r="C164" s="139" t="s">
        <v>235</v>
      </c>
      <c r="D164" s="139" t="s">
        <v>131</v>
      </c>
      <c r="E164" s="140" t="s">
        <v>236</v>
      </c>
      <c r="F164" s="141" t="s">
        <v>237</v>
      </c>
      <c r="G164" s="142" t="s">
        <v>217</v>
      </c>
      <c r="H164" s="143">
        <v>1</v>
      </c>
      <c r="I164" s="144"/>
      <c r="J164" s="144">
        <f>ROUND(I164*H164,2)</f>
        <v>0</v>
      </c>
      <c r="K164" s="145"/>
      <c r="L164" s="27"/>
      <c r="M164" s="152" t="s">
        <v>1</v>
      </c>
      <c r="N164" s="153" t="s">
        <v>38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135</v>
      </c>
      <c r="AT164" s="150" t="s">
        <v>131</v>
      </c>
      <c r="AU164" s="150" t="s">
        <v>83</v>
      </c>
      <c r="AY164" s="14" t="s">
        <v>129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4" t="s">
        <v>81</v>
      </c>
      <c r="BK164" s="151">
        <f>ROUND(I164*H164,2)</f>
        <v>0</v>
      </c>
      <c r="BL164" s="14" t="s">
        <v>135</v>
      </c>
      <c r="BM164" s="150" t="s">
        <v>238</v>
      </c>
    </row>
    <row r="165" spans="1:31" s="2" customFormat="1" ht="6.95" customHeight="1">
      <c r="A165" s="26"/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27"/>
      <c r="M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</sheetData>
  <autoFilter ref="C128:K16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Melichar Pavel</cp:lastModifiedBy>
  <dcterms:created xsi:type="dcterms:W3CDTF">2021-09-14T05:55:29Z</dcterms:created>
  <dcterms:modified xsi:type="dcterms:W3CDTF">2021-09-24T05:01:03Z</dcterms:modified>
  <cp:category/>
  <cp:version/>
  <cp:contentType/>
  <cp:contentStatus/>
</cp:coreProperties>
</file>