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17 - Chomutov, ul. ..." sheetId="2" r:id="rId2"/>
  </sheets>
  <definedNames>
    <definedName name="_xlnm.Print_Area" localSheetId="0">'Rekapitulace stavby'!$D$4:$AO$76,'Rekapitulace stavby'!$C$82:$AQ$103</definedName>
    <definedName name="_xlnm._FilterDatabase" localSheetId="1" hidden="1">'2020-017 - Chomutov, ul. ...'!$C$129:$K$152</definedName>
    <definedName name="_xlnm.Print_Area" localSheetId="1">'2020-017 - Chomutov, ul. ...'!$C$4:$J$76,'2020-017 - Chomutov, ul. ...'!$C$82:$J$113,'2020-017 - Chomutov, ul. ...'!$C$119:$K$152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<sst xmlns="http://schemas.openxmlformats.org/spreadsheetml/2006/main" count="549" uniqueCount="203">
  <si>
    <t>Export Komplet</t>
  </si>
  <si>
    <t/>
  </si>
  <si>
    <t>2.0</t>
  </si>
  <si>
    <t>ZAMOK</t>
  </si>
  <si>
    <t>False</t>
  </si>
  <si>
    <t>{16e84c03-c030-4e38-ba01-5c25900bba40}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</si>
  <si>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</si>
  <si>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</si>
  <si>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</si>
  <si>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</si>
  <si>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</si>
  <si>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</si>
  <si>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</si>
  <si>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</si>
  <si>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</si>
  <si>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</si>
  <si>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</si>
  <si>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Chomutov, ul. náměstí 1. máje, městská věž - udržovací práce na kulturní památce</t>
  </si>
  <si>
    <t>KSO:</t>
  </si>
  <si>
    <t>CC-CZ:</t>
  </si>
  <si>
    <t>Místo:</t>
  </si>
  <si>
    <t xml:space="preserve"> </t>
  </si>
  <si>
    <t>Datum:</t>
  </si>
  <si>
    <t>9. 3. 2020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</si>
  <si>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</si>
  <si>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</si>
  <si>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</si>
  <si>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</si>
  <si>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</si>
  <si>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</si>
  <si>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</si>
  <si>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</si>
  <si>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</si>
  <si>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</si>
  <si>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</si>
  <si>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</si>
  <si>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</si>
  <si>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</si>
  <si>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</si>
  <si>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</si>
  <si>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</si>
  <si>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</si>
  <si>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</si>
  <si>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</si>
  <si>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</si>
  <si>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</si>
  <si>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</si>
  <si>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</si>
  <si>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</si>
  <si>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</si>
  <si>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</si>
  <si>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</si>
  <si>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</si>
  <si>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</si>
  <si>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</si>
  <si>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</si>
  <si>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</si>
  <si>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</si>
  <si>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</si>
  <si>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</si>
  <si>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</si>
  <si>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</si>
  <si>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</si>
  <si>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</si>
  <si>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</si>
  <si>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</si>
  <si>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</si>
  <si>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</si>
  <si>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</si>
  <si>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</si>
  <si>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</si>
  <si>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</si>
  <si>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</si>
  <si>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</si>
  <si>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</si>
  <si>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</si>
  <si>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</si>
  <si>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</si>
  <si>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</si>
  <si>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</si>
  <si>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</si>
  <si>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</si>
  <si>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</si>
  <si>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</si>
  <si>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</si>
  <si>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</si>
  <si>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</si>
  <si>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</si>
  <si>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</si>
  <si>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</si>
  <si>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</si>
  <si>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</si>
  <si>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</si>
  <si>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</si>
  <si>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</si>
  <si>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</si>
  <si>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</si>
  <si>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</si>
  <si>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</si>
  <si>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</si>
  <si>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</si>
  <si>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</si>
  <si>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</si>
  <si>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</si>
  <si>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</si>
  <si>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</si>
  <si>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</si>
  <si>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</si>
  <si>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</si>
  <si>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</si>
  <si>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</si>
  <si>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</si>
  <si>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</si>
  <si>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</si>
  <si>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</si>
  <si>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</si>
  <si>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</si>
  <si>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</si>
  <si>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</si>
  <si>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</si>
  <si>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</si>
  <si>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</si>
  <si>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</si>
  <si>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</si>
  <si>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</si>
  <si>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</si>
  <si>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</si>
  <si>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</si>
  <si>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</si>
  <si>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</si>
  <si>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</si>
  <si>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</si>
  <si>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</si>
  <si>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</si>
  <si>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</si>
  <si>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</si>
  <si>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3192021x1</t>
  </si>
  <si>
    <t>Dodatečná izolace kamenného zdiva silikonovou injektáží beztlakovou</t>
  </si>
  <si>
    <t>m</t>
  </si>
  <si>
    <t>4</t>
  </si>
  <si>
    <t>-1751876240</t>
  </si>
  <si>
    <t>6</t>
  </si>
  <si>
    <t>Úpravy povrchů, podlahy a osazování výplní</t>
  </si>
  <si>
    <t>622325102</t>
  </si>
  <si>
    <t>Oprava ostění oken</t>
  </si>
  <si>
    <t>kpl</t>
  </si>
  <si>
    <t>851648830</t>
  </si>
  <si>
    <t>622325112</t>
  </si>
  <si>
    <t>Oprava vnější vápenné hladké omítky členitosti 1 stěn v rozsahu do 30%</t>
  </si>
  <si>
    <t>m2</t>
  </si>
  <si>
    <t>-154329957</t>
  </si>
  <si>
    <t>6223251x3</t>
  </si>
  <si>
    <t>Upevnění historických omítek cca 10%</t>
  </si>
  <si>
    <t>1854441953</t>
  </si>
  <si>
    <t>5</t>
  </si>
  <si>
    <t>6223251x7</t>
  </si>
  <si>
    <t>Restaurování historických omítek cca 20%</t>
  </si>
  <si>
    <t>-1579505840</t>
  </si>
  <si>
    <t>9</t>
  </si>
  <si>
    <t>Ostatní konstrukce a práce, bourání</t>
  </si>
  <si>
    <t>941211113</t>
  </si>
  <si>
    <t xml:space="preserve">Montáž a demontáž lešení vč. ochrannýcn sítí </t>
  </si>
  <si>
    <t>-340415552</t>
  </si>
  <si>
    <t>12</t>
  </si>
  <si>
    <t>978019341</t>
  </si>
  <si>
    <t>Otlučení (osekání) vnější vápenné nebo vápenocementové omítky stupně členitosti 3 až 5 do 30%</t>
  </si>
  <si>
    <t>469706758</t>
  </si>
  <si>
    <t>997</t>
  </si>
  <si>
    <t>Přesun sutě</t>
  </si>
  <si>
    <t>13</t>
  </si>
  <si>
    <t>997013161</t>
  </si>
  <si>
    <t>Vnitrostaveništní doprava suti a vybouraných hmot pro budovy v do 45 m s omezením mechanizace</t>
  </si>
  <si>
    <t>t</t>
  </si>
  <si>
    <t>-436371577</t>
  </si>
  <si>
    <t>14</t>
  </si>
  <si>
    <t>997013501</t>
  </si>
  <si>
    <t>Odvoz suti a vybouraných hmot na skládku nebo meziskládku do 1 km se složením</t>
  </si>
  <si>
    <t>-1620824029</t>
  </si>
  <si>
    <t>997013509</t>
  </si>
  <si>
    <t>Příplatek k odvozu suti a vybouraných hmot na skládku ZKD 1 km přes 1 km</t>
  </si>
  <si>
    <t>1593011371</t>
  </si>
  <si>
    <t>16</t>
  </si>
  <si>
    <t>997013831</t>
  </si>
  <si>
    <t>Poplatek za uložení na skládce (skládkovné) stavebního odpadu směsného kód odpadu 170 904</t>
  </si>
  <si>
    <t>1079221096</t>
  </si>
  <si>
    <t>998</t>
  </si>
  <si>
    <t>Přesun hmot</t>
  </si>
  <si>
    <t>17</t>
  </si>
  <si>
    <t>998011005</t>
  </si>
  <si>
    <t>Přesun hmot pro budovy zděné v do 45 m</t>
  </si>
  <si>
    <t>-1047834388</t>
  </si>
  <si>
    <t>PSV</t>
  </si>
  <si>
    <t>Práce a dodávky PSV</t>
  </si>
  <si>
    <t>783</t>
  </si>
  <si>
    <t>Dokončovací práce - nátěry</t>
  </si>
  <si>
    <t>18</t>
  </si>
  <si>
    <t>7838231x7</t>
  </si>
  <si>
    <t>Penetrační vápenný nátěr omítek stupně členitosti 3</t>
  </si>
  <si>
    <t>734605242</t>
  </si>
  <si>
    <t>19</t>
  </si>
  <si>
    <t>783827447</t>
  </si>
  <si>
    <t>Krycí dvojnásobný vápenný nátěr omítek stupně členitosti 3</t>
  </si>
  <si>
    <t>831543707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</si>
</sst>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3" xfId="0" applyFont="1" applyBorder="1" applyAlignment="1" applyProtection="1">
      <alignment horizontal="center" vertical="center"/>
      <protection/>
    </xf>
    <xf numFmtId="49" fontId="21" fillId="0" borderId="23" xfId="0" applyNumberFormat="1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167" fontId="21" fillId="0" borderId="23" xfId="0" applyNumberFormat="1" applyFont="1" applyBorder="1" applyAlignment="1" applyProtection="1">
      <alignment vertical="center"/>
      <protection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14.4" customHeight="1">
      <c r="B26" s="18"/>
      <c r="C26" s="19"/>
      <c r="D26" s="35" t="s">
        <v>34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pans="2:57" s="1" customFormat="1" ht="14.4" customHeight="1">
      <c r="B27" s="18"/>
      <c r="C27" s="19"/>
      <c r="D27" s="35" t="s">
        <v>35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ROUND(AG97,2)</f>
        <v>0</v>
      </c>
      <c r="AL27" s="36"/>
      <c r="AM27" s="36"/>
      <c r="AN27" s="36"/>
      <c r="AO27" s="36"/>
      <c r="AP27" s="19"/>
      <c r="AQ27" s="19"/>
      <c r="AR27" s="17"/>
      <c r="BE27" s="28"/>
    </row>
    <row r="28" spans="1:57" s="2" customFormat="1" ht="6.9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pans="1:57" s="2" customFormat="1" ht="25.9" customHeight="1">
      <c r="A29" s="37"/>
      <c r="B29" s="38"/>
      <c r="C29" s="39"/>
      <c r="D29" s="41" t="s">
        <v>36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39"/>
      <c r="AR29" s="40"/>
      <c r="BE29" s="28"/>
    </row>
    <row r="30" spans="1:57" s="2" customFormat="1" ht="6.95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pans="1:57" s="2" customFormat="1" ht="12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37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38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39</v>
      </c>
      <c r="AL31" s="44"/>
      <c r="AM31" s="44"/>
      <c r="AN31" s="44"/>
      <c r="AO31" s="44"/>
      <c r="AP31" s="39"/>
      <c r="AQ31" s="39"/>
      <c r="AR31" s="40"/>
      <c r="BE31" s="28"/>
    </row>
    <row r="32" spans="1:57" s="3" customFormat="1" ht="14.4" customHeight="1">
      <c r="A32" s="3"/>
      <c r="B32" s="45"/>
      <c r="C32" s="46"/>
      <c r="D32" s="29" t="s">
        <v>40</v>
      </c>
      <c r="E32" s="46"/>
      <c r="F32" s="29" t="s">
        <v>41</v>
      </c>
      <c r="G32" s="46"/>
      <c r="H32" s="46"/>
      <c r="I32" s="46"/>
      <c r="J32" s="46"/>
      <c r="K32" s="46"/>
      <c r="L32" s="47">
        <v>0.21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ROUND(AZ94+SUM(CD97:CD101),2)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ROUND(AV94+SUM(BY97:BY101),2)</f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>
      <c r="A33" s="3"/>
      <c r="B33" s="45"/>
      <c r="C33" s="46"/>
      <c r="D33" s="46"/>
      <c r="E33" s="46"/>
      <c r="F33" s="29" t="s">
        <v>42</v>
      </c>
      <c r="G33" s="46"/>
      <c r="H33" s="46"/>
      <c r="I33" s="46"/>
      <c r="J33" s="46"/>
      <c r="K33" s="46"/>
      <c r="L33" s="47">
        <v>0.15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ROUND(BA94+SUM(CE97:CE101),2)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ROUND(AW94+SUM(BZ97:BZ101),2)</f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3" customFormat="1" ht="14.4" customHeight="1" hidden="1">
      <c r="A34" s="3"/>
      <c r="B34" s="45"/>
      <c r="C34" s="46"/>
      <c r="D34" s="46"/>
      <c r="E34" s="46"/>
      <c r="F34" s="29" t="s">
        <v>43</v>
      </c>
      <c r="G34" s="46"/>
      <c r="H34" s="46"/>
      <c r="I34" s="46"/>
      <c r="J34" s="46"/>
      <c r="K34" s="46"/>
      <c r="L34" s="47">
        <v>0.21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ROUND(BB94+SUM(CF97:CF101),2)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50"/>
    </row>
    <row r="35" spans="1:57" s="3" customFormat="1" ht="14.4" customHeight="1" hidden="1">
      <c r="A35" s="3"/>
      <c r="B35" s="45"/>
      <c r="C35" s="46"/>
      <c r="D35" s="46"/>
      <c r="E35" s="46"/>
      <c r="F35" s="29" t="s">
        <v>44</v>
      </c>
      <c r="G35" s="46"/>
      <c r="H35" s="46"/>
      <c r="I35" s="46"/>
      <c r="J35" s="46"/>
      <c r="K35" s="46"/>
      <c r="L35" s="47">
        <v>0.15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ROUND(BC94+SUM(CG97:CG101),2)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  <c r="BE35" s="3"/>
    </row>
    <row r="36" spans="1:57" s="3" customFormat="1" ht="14.4" customHeight="1" hidden="1">
      <c r="A36" s="3"/>
      <c r="B36" s="45"/>
      <c r="C36" s="46"/>
      <c r="D36" s="46"/>
      <c r="E36" s="46"/>
      <c r="F36" s="29" t="s">
        <v>45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ROUND(BD94+SUM(CH97:CH101),2)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  <c r="BE36" s="3"/>
    </row>
    <row r="37" spans="1:57" s="2" customFormat="1" ht="6.95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pans="1:57" s="2" customFormat="1" ht="25.9" customHeight="1">
      <c r="A38" s="37"/>
      <c r="B38" s="38"/>
      <c r="C38" s="51"/>
      <c r="D38" s="52" t="s">
        <v>46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47</v>
      </c>
      <c r="U38" s="53"/>
      <c r="V38" s="53"/>
      <c r="W38" s="53"/>
      <c r="X38" s="55" t="s">
        <v>48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40"/>
      <c r="BE38" s="37"/>
    </row>
    <row r="39" spans="1:57" s="2" customFormat="1" ht="6.95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pans="1:57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7"/>
      <c r="B60" s="38"/>
      <c r="C60" s="39"/>
      <c r="D60" s="63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3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3" t="s">
        <v>51</v>
      </c>
      <c r="AI60" s="42"/>
      <c r="AJ60" s="42"/>
      <c r="AK60" s="42"/>
      <c r="AL60" s="42"/>
      <c r="AM60" s="63" t="s">
        <v>52</v>
      </c>
      <c r="AN60" s="42"/>
      <c r="AO60" s="42"/>
      <c r="AP60" s="39"/>
      <c r="AQ60" s="39"/>
      <c r="AR60" s="40"/>
      <c r="BE60" s="37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0"/>
      <c r="BE64" s="37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7"/>
      <c r="B75" s="38"/>
      <c r="C75" s="39"/>
      <c r="D75" s="63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3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3" t="s">
        <v>51</v>
      </c>
      <c r="AI75" s="42"/>
      <c r="AJ75" s="42"/>
      <c r="AK75" s="42"/>
      <c r="AL75" s="42"/>
      <c r="AM75" s="63" t="s">
        <v>52</v>
      </c>
      <c r="AN75" s="42"/>
      <c r="AO75" s="42"/>
      <c r="AP75" s="39"/>
      <c r="AQ75" s="39"/>
      <c r="AR75" s="40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0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0"/>
      <c r="BE81" s="37"/>
    </row>
    <row r="82" spans="1:57" s="2" customFormat="1" ht="24.95" customHeight="1">
      <c r="A82" s="37"/>
      <c r="B82" s="38"/>
      <c r="C82" s="20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pans="1:57" s="4" customFormat="1" ht="12" customHeight="1">
      <c r="A84" s="4"/>
      <c r="B84" s="69"/>
      <c r="C84" s="29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2020-017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Chomutov, ul. náměstí 1. máje, městská věž - udržovací práce na kulturní památce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pans="1:57" s="2" customFormat="1" ht="12" customHeight="1">
      <c r="A87" s="37"/>
      <c r="B87" s="38"/>
      <c r="C87" s="29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22</v>
      </c>
      <c r="AJ87" s="39"/>
      <c r="AK87" s="39"/>
      <c r="AL87" s="39"/>
      <c r="AM87" s="78" t="str">
        <f>IF(AN8="","",AN8)</f>
        <v>9. 3. 2020</v>
      </c>
      <c r="AN87" s="78"/>
      <c r="AO87" s="39"/>
      <c r="AP87" s="39"/>
      <c r="AQ87" s="39"/>
      <c r="AR87" s="40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pans="1:57" s="2" customFormat="1" ht="15.15" customHeight="1">
      <c r="A89" s="37"/>
      <c r="B89" s="38"/>
      <c r="C89" s="29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Chomutov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0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29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0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0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ROUND(AZ94*L32,2)</f>
        <v>0</v>
      </c>
      <c r="AW94" s="113">
        <f>ROUND(BA94*L33,2)</f>
        <v>0</v>
      </c>
      <c r="AX94" s="113">
        <f>ROUND(BB94*L32,2)</f>
        <v>0</v>
      </c>
      <c r="AY94" s="113">
        <f>ROUND(BC94*L33,2)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40.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'2020-017 - Chomutov, ul. 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'2020-017 - Chomutov, ul. ...'!P130</f>
        <v>0</v>
      </c>
      <c r="AV95" s="126">
        <f>'2020-017 - Chomutov, ul. ...'!J33</f>
        <v>0</v>
      </c>
      <c r="AW95" s="126">
        <f>'2020-017 - Chomutov, ul. ...'!J34</f>
        <v>0</v>
      </c>
      <c r="AX95" s="126">
        <f>'2020-017 - Chomutov, ul. ...'!J35</f>
        <v>0</v>
      </c>
      <c r="AY95" s="126">
        <f>'2020-017 - Chomutov, ul. ...'!J36</f>
        <v>0</v>
      </c>
      <c r="AZ95" s="126">
        <f>'2020-017 - Chomutov, ul. ...'!F33</f>
        <v>0</v>
      </c>
      <c r="BA95" s="126">
        <f>'2020-017 - Chomutov, ul. ...'!F34</f>
        <v>0</v>
      </c>
      <c r="BB95" s="126">
        <f>'2020-017 - Chomutov, ul. ...'!F35</f>
        <v>0</v>
      </c>
      <c r="BC95" s="126">
        <f>'2020-017 - Chomutov, ul. ...'!F36</f>
        <v>0</v>
      </c>
      <c r="BD95" s="128">
        <f>'2020-017 - Chomutov, ul. ...'!F37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2:44" ht="12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pans="1:57" s="2" customFormat="1" ht="30" customHeight="1">
      <c r="A97" s="37"/>
      <c r="B97" s="38"/>
      <c r="C97" s="106" t="s">
        <v>83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109">
        <f>ROUND(SUM(AG98:AG101),2)</f>
        <v>0</v>
      </c>
      <c r="AH97" s="109"/>
      <c r="AI97" s="109"/>
      <c r="AJ97" s="109"/>
      <c r="AK97" s="109"/>
      <c r="AL97" s="109"/>
      <c r="AM97" s="109"/>
      <c r="AN97" s="109">
        <f>ROUND(SUM(AN98:AN101),2)</f>
        <v>0</v>
      </c>
      <c r="AO97" s="109"/>
      <c r="AP97" s="109"/>
      <c r="AQ97" s="130"/>
      <c r="AR97" s="40"/>
      <c r="AS97" s="99" t="s">
        <v>84</v>
      </c>
      <c r="AT97" s="100" t="s">
        <v>85</v>
      </c>
      <c r="AU97" s="100" t="s">
        <v>40</v>
      </c>
      <c r="AV97" s="101" t="s">
        <v>63</v>
      </c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89" s="2" customFormat="1" ht="19.9" customHeight="1">
      <c r="A98" s="37"/>
      <c r="B98" s="38"/>
      <c r="C98" s="39"/>
      <c r="D98" s="131" t="s">
        <v>86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39"/>
      <c r="AD98" s="39"/>
      <c r="AE98" s="39"/>
      <c r="AF98" s="39"/>
      <c r="AG98" s="132">
        <f>ROUND(AG94*AS98,2)</f>
        <v>0</v>
      </c>
      <c r="AH98" s="133"/>
      <c r="AI98" s="133"/>
      <c r="AJ98" s="133"/>
      <c r="AK98" s="133"/>
      <c r="AL98" s="133"/>
      <c r="AM98" s="133"/>
      <c r="AN98" s="133">
        <f>ROUND(AG98+AV98,2)</f>
        <v>0</v>
      </c>
      <c r="AO98" s="133"/>
      <c r="AP98" s="133"/>
      <c r="AQ98" s="39"/>
      <c r="AR98" s="40"/>
      <c r="AS98" s="134">
        <v>0</v>
      </c>
      <c r="AT98" s="135" t="s">
        <v>87</v>
      </c>
      <c r="AU98" s="135" t="s">
        <v>41</v>
      </c>
      <c r="AV98" s="136">
        <f>ROUND(IF(AU98="základní",AG98*L32,IF(AU98="snížená",AG98*L33,0)),2)</f>
        <v>0</v>
      </c>
      <c r="AW98" s="37"/>
      <c r="AX98" s="37"/>
      <c r="AY98" s="37"/>
      <c r="AZ98" s="37"/>
      <c r="BA98" s="37"/>
      <c r="BB98" s="37"/>
      <c r="BC98" s="37"/>
      <c r="BD98" s="37"/>
      <c r="BE98" s="37"/>
      <c r="BV98" s="14" t="s">
        <v>88</v>
      </c>
      <c r="BY98" s="137">
        <f>IF(AU98="základní",AV98,0)</f>
        <v>0</v>
      </c>
      <c r="BZ98" s="137">
        <f>IF(AU98="snížená",AV98,0)</f>
        <v>0</v>
      </c>
      <c r="CA98" s="137">
        <v>0</v>
      </c>
      <c r="CB98" s="137">
        <v>0</v>
      </c>
      <c r="CC98" s="137">
        <v>0</v>
      </c>
      <c r="CD98" s="137">
        <f>IF(AU98="základní",AG98,0)</f>
        <v>0</v>
      </c>
      <c r="CE98" s="137">
        <f>IF(AU98="snížená",AG98,0)</f>
        <v>0</v>
      </c>
      <c r="CF98" s="137">
        <f>IF(AU98="zákl. přenesená",AG98,0)</f>
        <v>0</v>
      </c>
      <c r="CG98" s="137">
        <f>IF(AU98="sníž. přenesená",AG98,0)</f>
        <v>0</v>
      </c>
      <c r="CH98" s="137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pans="1:89" s="2" customFormat="1" ht="19.9" customHeight="1">
      <c r="A99" s="37"/>
      <c r="B99" s="38"/>
      <c r="C99" s="39"/>
      <c r="D99" s="138" t="s">
        <v>89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39"/>
      <c r="AD99" s="39"/>
      <c r="AE99" s="39"/>
      <c r="AF99" s="39"/>
      <c r="AG99" s="132">
        <f>ROUND(AG94*AS99,2)</f>
        <v>0</v>
      </c>
      <c r="AH99" s="133"/>
      <c r="AI99" s="133"/>
      <c r="AJ99" s="133"/>
      <c r="AK99" s="133"/>
      <c r="AL99" s="133"/>
      <c r="AM99" s="133"/>
      <c r="AN99" s="133">
        <f>ROUND(AG99+AV99,2)</f>
        <v>0</v>
      </c>
      <c r="AO99" s="133"/>
      <c r="AP99" s="133"/>
      <c r="AQ99" s="39"/>
      <c r="AR99" s="40"/>
      <c r="AS99" s="134">
        <v>0</v>
      </c>
      <c r="AT99" s="135" t="s">
        <v>87</v>
      </c>
      <c r="AU99" s="135" t="s">
        <v>41</v>
      </c>
      <c r="AV99" s="136">
        <f>ROUND(IF(AU99="základní",AG99*L32,IF(AU99="snížená",AG99*L33,0)),2)</f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V99" s="14" t="s">
        <v>90</v>
      </c>
      <c r="BY99" s="137">
        <f>IF(AU99="základní",AV99,0)</f>
        <v>0</v>
      </c>
      <c r="BZ99" s="137">
        <f>IF(AU99="snížená",AV99,0)</f>
        <v>0</v>
      </c>
      <c r="CA99" s="137">
        <v>0</v>
      </c>
      <c r="CB99" s="137">
        <v>0</v>
      </c>
      <c r="CC99" s="137">
        <v>0</v>
      </c>
      <c r="CD99" s="137">
        <f>IF(AU99="základní",AG99,0)</f>
        <v>0</v>
      </c>
      <c r="CE99" s="137">
        <f>IF(AU99="snížená",AG99,0)</f>
        <v>0</v>
      </c>
      <c r="CF99" s="137">
        <f>IF(AU99="zákl. přenesená",AG99,0)</f>
        <v>0</v>
      </c>
      <c r="CG99" s="137">
        <f>IF(AU99="sníž. přenesená",AG99,0)</f>
        <v>0</v>
      </c>
      <c r="CH99" s="137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pans="1:89" s="2" customFormat="1" ht="19.9" customHeight="1">
      <c r="A100" s="37"/>
      <c r="B100" s="38"/>
      <c r="C100" s="39"/>
      <c r="D100" s="138" t="s">
        <v>89</v>
      </c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39"/>
      <c r="AD100" s="39"/>
      <c r="AE100" s="39"/>
      <c r="AF100" s="39"/>
      <c r="AG100" s="132">
        <f>ROUND(AG94*AS100,2)</f>
        <v>0</v>
      </c>
      <c r="AH100" s="133"/>
      <c r="AI100" s="133"/>
      <c r="AJ100" s="133"/>
      <c r="AK100" s="133"/>
      <c r="AL100" s="133"/>
      <c r="AM100" s="133"/>
      <c r="AN100" s="133">
        <f>ROUND(AG100+AV100,2)</f>
        <v>0</v>
      </c>
      <c r="AO100" s="133"/>
      <c r="AP100" s="133"/>
      <c r="AQ100" s="39"/>
      <c r="AR100" s="40"/>
      <c r="AS100" s="134">
        <v>0</v>
      </c>
      <c r="AT100" s="135" t="s">
        <v>87</v>
      </c>
      <c r="AU100" s="135" t="s">
        <v>41</v>
      </c>
      <c r="AV100" s="136">
        <f>ROUND(IF(AU100="základní",AG100*L32,IF(AU100="snížená",AG100*L33,0)),2)</f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V100" s="14" t="s">
        <v>90</v>
      </c>
      <c r="BY100" s="137">
        <f>IF(AU100="základní",AV100,0)</f>
        <v>0</v>
      </c>
      <c r="BZ100" s="137">
        <f>IF(AU100="snížená",AV100,0)</f>
        <v>0</v>
      </c>
      <c r="CA100" s="137">
        <v>0</v>
      </c>
      <c r="CB100" s="137">
        <v>0</v>
      </c>
      <c r="CC100" s="137">
        <v>0</v>
      </c>
      <c r="CD100" s="137">
        <f>IF(AU100="základní",AG100,0)</f>
        <v>0</v>
      </c>
      <c r="CE100" s="137">
        <f>IF(AU100="snížená",AG100,0)</f>
        <v>0</v>
      </c>
      <c r="CF100" s="137">
        <f>IF(AU100="zákl. přenesená",AG100,0)</f>
        <v>0</v>
      </c>
      <c r="CG100" s="137">
        <f>IF(AU100="sníž. přenesená",AG100,0)</f>
        <v>0</v>
      </c>
      <c r="CH100" s="137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pans="1:89" s="2" customFormat="1" ht="19.9" customHeight="1">
      <c r="A101" s="37"/>
      <c r="B101" s="38"/>
      <c r="C101" s="39"/>
      <c r="D101" s="138" t="s">
        <v>89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39"/>
      <c r="AD101" s="39"/>
      <c r="AE101" s="39"/>
      <c r="AF101" s="39"/>
      <c r="AG101" s="132">
        <f>ROUND(AG94*AS101,2)</f>
        <v>0</v>
      </c>
      <c r="AH101" s="133"/>
      <c r="AI101" s="133"/>
      <c r="AJ101" s="133"/>
      <c r="AK101" s="133"/>
      <c r="AL101" s="133"/>
      <c r="AM101" s="133"/>
      <c r="AN101" s="133">
        <f>ROUND(AG101+AV101,2)</f>
        <v>0</v>
      </c>
      <c r="AO101" s="133"/>
      <c r="AP101" s="133"/>
      <c r="AQ101" s="39"/>
      <c r="AR101" s="40"/>
      <c r="AS101" s="139">
        <v>0</v>
      </c>
      <c r="AT101" s="140" t="s">
        <v>87</v>
      </c>
      <c r="AU101" s="140" t="s">
        <v>41</v>
      </c>
      <c r="AV101" s="141">
        <f>ROUND(IF(AU101="základní",AG101*L32,IF(AU101="snížená",AG101*L33,0)),2)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4" t="s">
        <v>90</v>
      </c>
      <c r="BY101" s="137">
        <f>IF(AU101="základní",AV101,0)</f>
        <v>0</v>
      </c>
      <c r="BZ101" s="137">
        <f>IF(AU101="snížená",AV101,0)</f>
        <v>0</v>
      </c>
      <c r="CA101" s="137">
        <v>0</v>
      </c>
      <c r="CB101" s="137">
        <v>0</v>
      </c>
      <c r="CC101" s="137">
        <v>0</v>
      </c>
      <c r="CD101" s="137">
        <f>IF(AU101="základní",AG101,0)</f>
        <v>0</v>
      </c>
      <c r="CE101" s="137">
        <f>IF(AU101="snížená",AG101,0)</f>
        <v>0</v>
      </c>
      <c r="CF101" s="137">
        <f>IF(AU101="zákl. přenesená",AG101,0)</f>
        <v>0</v>
      </c>
      <c r="CG101" s="137">
        <f>IF(AU101="sníž. přenesená",AG101,0)</f>
        <v>0</v>
      </c>
      <c r="CH101" s="137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pans="1:57" s="2" customFormat="1" ht="10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s="2" customFormat="1" ht="30" customHeight="1">
      <c r="A103" s="37"/>
      <c r="B103" s="38"/>
      <c r="C103" s="142" t="s">
        <v>91</v>
      </c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4">
        <f>ROUND(AG94+AG97,2)</f>
        <v>0</v>
      </c>
      <c r="AH103" s="144"/>
      <c r="AI103" s="144"/>
      <c r="AJ103" s="144"/>
      <c r="AK103" s="144"/>
      <c r="AL103" s="144"/>
      <c r="AM103" s="144"/>
      <c r="AN103" s="144">
        <f>ROUND(AN94+AN97,2)</f>
        <v>0</v>
      </c>
      <c r="AO103" s="144"/>
      <c r="AP103" s="144"/>
      <c r="AQ103" s="143"/>
      <c r="AR103" s="40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0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20-017 - Chomutov, ul.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7"/>
      <c r="AT3" s="14" t="s">
        <v>92</v>
      </c>
    </row>
    <row r="4" spans="2:46" s="1" customFormat="1" ht="24.95" customHeight="1">
      <c r="B4" s="17"/>
      <c r="D4" s="149" t="s">
        <v>93</v>
      </c>
      <c r="I4" s="145"/>
      <c r="L4" s="17"/>
      <c r="M4" s="150" t="s">
        <v>10</v>
      </c>
      <c r="AT4" s="14" t="s">
        <v>4</v>
      </c>
    </row>
    <row r="5" spans="2:12" s="1" customFormat="1" ht="6.95" customHeight="1">
      <c r="B5" s="17"/>
      <c r="I5" s="145"/>
      <c r="L5" s="17"/>
    </row>
    <row r="6" spans="1:31" s="2" customFormat="1" ht="12" customHeight="1">
      <c r="A6" s="37"/>
      <c r="B6" s="40"/>
      <c r="C6" s="37"/>
      <c r="D6" s="151" t="s">
        <v>16</v>
      </c>
      <c r="E6" s="37"/>
      <c r="F6" s="37"/>
      <c r="G6" s="37"/>
      <c r="H6" s="37"/>
      <c r="I6" s="152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27" customHeight="1">
      <c r="A7" s="37"/>
      <c r="B7" s="40"/>
      <c r="C7" s="37"/>
      <c r="D7" s="37"/>
      <c r="E7" s="153" t="s">
        <v>17</v>
      </c>
      <c r="F7" s="37"/>
      <c r="G7" s="37"/>
      <c r="H7" s="37"/>
      <c r="I7" s="152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0"/>
      <c r="C8" s="37"/>
      <c r="D8" s="37"/>
      <c r="E8" s="37"/>
      <c r="F8" s="37"/>
      <c r="G8" s="37"/>
      <c r="H8" s="37"/>
      <c r="I8" s="152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0"/>
      <c r="C9" s="37"/>
      <c r="D9" s="151" t="s">
        <v>18</v>
      </c>
      <c r="E9" s="37"/>
      <c r="F9" s="154" t="s">
        <v>1</v>
      </c>
      <c r="G9" s="37"/>
      <c r="H9" s="37"/>
      <c r="I9" s="155" t="s">
        <v>19</v>
      </c>
      <c r="J9" s="154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0"/>
      <c r="C10" s="37"/>
      <c r="D10" s="151" t="s">
        <v>20</v>
      </c>
      <c r="E10" s="37"/>
      <c r="F10" s="154" t="s">
        <v>21</v>
      </c>
      <c r="G10" s="37"/>
      <c r="H10" s="37"/>
      <c r="I10" s="155" t="s">
        <v>22</v>
      </c>
      <c r="J10" s="156" t="str">
        <f>'Rekapitulace stavby'!AN8</f>
        <v>9. 3. 2020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0"/>
      <c r="C11" s="37"/>
      <c r="D11" s="37"/>
      <c r="E11" s="37"/>
      <c r="F11" s="37"/>
      <c r="G11" s="37"/>
      <c r="H11" s="37"/>
      <c r="I11" s="152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0"/>
      <c r="C12" s="37"/>
      <c r="D12" s="151" t="s">
        <v>24</v>
      </c>
      <c r="E12" s="37"/>
      <c r="F12" s="37"/>
      <c r="G12" s="37"/>
      <c r="H12" s="37"/>
      <c r="I12" s="155" t="s">
        <v>25</v>
      </c>
      <c r="J12" s="154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0"/>
      <c r="C13" s="37"/>
      <c r="D13" s="37"/>
      <c r="E13" s="154" t="s">
        <v>26</v>
      </c>
      <c r="F13" s="37"/>
      <c r="G13" s="37"/>
      <c r="H13" s="37"/>
      <c r="I13" s="155" t="s">
        <v>27</v>
      </c>
      <c r="J13" s="154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0"/>
      <c r="C14" s="37"/>
      <c r="D14" s="37"/>
      <c r="E14" s="37"/>
      <c r="F14" s="37"/>
      <c r="G14" s="37"/>
      <c r="H14" s="37"/>
      <c r="I14" s="152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0"/>
      <c r="C15" s="37"/>
      <c r="D15" s="151" t="s">
        <v>28</v>
      </c>
      <c r="E15" s="37"/>
      <c r="F15" s="37"/>
      <c r="G15" s="37"/>
      <c r="H15" s="37"/>
      <c r="I15" s="155" t="s">
        <v>25</v>
      </c>
      <c r="J15" s="30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0"/>
      <c r="C16" s="37"/>
      <c r="D16" s="37"/>
      <c r="E16" s="30" t="str">
        <f>'Rekapitulace stavby'!E14</f>
        <v>Vyplň údaj</v>
      </c>
      <c r="F16" s="154"/>
      <c r="G16" s="154"/>
      <c r="H16" s="154"/>
      <c r="I16" s="155" t="s">
        <v>27</v>
      </c>
      <c r="J16" s="30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0"/>
      <c r="C17" s="37"/>
      <c r="D17" s="37"/>
      <c r="E17" s="37"/>
      <c r="F17" s="37"/>
      <c r="G17" s="37"/>
      <c r="H17" s="37"/>
      <c r="I17" s="152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0"/>
      <c r="C18" s="37"/>
      <c r="D18" s="151" t="s">
        <v>30</v>
      </c>
      <c r="E18" s="37"/>
      <c r="F18" s="37"/>
      <c r="G18" s="37"/>
      <c r="H18" s="37"/>
      <c r="I18" s="155" t="s">
        <v>25</v>
      </c>
      <c r="J18" s="154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0"/>
      <c r="C19" s="37"/>
      <c r="D19" s="37"/>
      <c r="E19" s="154" t="str">
        <f>IF('Rekapitulace stavby'!E17="","",'Rekapitulace stavby'!E17)</f>
        <v xml:space="preserve"> </v>
      </c>
      <c r="F19" s="37"/>
      <c r="G19" s="37"/>
      <c r="H19" s="37"/>
      <c r="I19" s="155" t="s">
        <v>27</v>
      </c>
      <c r="J19" s="154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0"/>
      <c r="C20" s="37"/>
      <c r="D20" s="37"/>
      <c r="E20" s="37"/>
      <c r="F20" s="37"/>
      <c r="G20" s="37"/>
      <c r="H20" s="37"/>
      <c r="I20" s="152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0"/>
      <c r="C21" s="37"/>
      <c r="D21" s="151" t="s">
        <v>32</v>
      </c>
      <c r="E21" s="37"/>
      <c r="F21" s="37"/>
      <c r="G21" s="37"/>
      <c r="H21" s="37"/>
      <c r="I21" s="155" t="s">
        <v>25</v>
      </c>
      <c r="J21" s="154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0"/>
      <c r="C22" s="37"/>
      <c r="D22" s="37"/>
      <c r="E22" s="154" t="str">
        <f>IF('Rekapitulace stavby'!E20="","",'Rekapitulace stavby'!E20)</f>
        <v xml:space="preserve"> </v>
      </c>
      <c r="F22" s="37"/>
      <c r="G22" s="37"/>
      <c r="H22" s="37"/>
      <c r="I22" s="155" t="s">
        <v>27</v>
      </c>
      <c r="J22" s="154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0"/>
      <c r="C23" s="37"/>
      <c r="D23" s="37"/>
      <c r="E23" s="37"/>
      <c r="F23" s="37"/>
      <c r="G23" s="37"/>
      <c r="H23" s="37"/>
      <c r="I23" s="152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0"/>
      <c r="C24" s="37"/>
      <c r="D24" s="151" t="s">
        <v>33</v>
      </c>
      <c r="E24" s="37"/>
      <c r="F24" s="37"/>
      <c r="G24" s="37"/>
      <c r="H24" s="37"/>
      <c r="I24" s="152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57"/>
      <c r="B25" s="158"/>
      <c r="C25" s="157"/>
      <c r="D25" s="157"/>
      <c r="E25" s="159" t="s">
        <v>1</v>
      </c>
      <c r="F25" s="159"/>
      <c r="G25" s="159"/>
      <c r="H25" s="159"/>
      <c r="I25" s="160"/>
      <c r="J25" s="157"/>
      <c r="K25" s="157"/>
      <c r="L25" s="161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</row>
    <row r="26" spans="1:31" s="2" customFormat="1" ht="6.95" customHeight="1">
      <c r="A26" s="37"/>
      <c r="B26" s="40"/>
      <c r="C26" s="37"/>
      <c r="D26" s="37"/>
      <c r="E26" s="37"/>
      <c r="F26" s="37"/>
      <c r="G26" s="37"/>
      <c r="H26" s="37"/>
      <c r="I26" s="152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0"/>
      <c r="C27" s="37"/>
      <c r="D27" s="162"/>
      <c r="E27" s="162"/>
      <c r="F27" s="162"/>
      <c r="G27" s="162"/>
      <c r="H27" s="162"/>
      <c r="I27" s="163"/>
      <c r="J27" s="162"/>
      <c r="K27" s="16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4.4" customHeight="1">
      <c r="A28" s="37"/>
      <c r="B28" s="40"/>
      <c r="C28" s="37"/>
      <c r="D28" s="154" t="s">
        <v>94</v>
      </c>
      <c r="E28" s="37"/>
      <c r="F28" s="37"/>
      <c r="G28" s="37"/>
      <c r="H28" s="37"/>
      <c r="I28" s="152"/>
      <c r="J28" s="164">
        <f>J94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14.4" customHeight="1">
      <c r="A29" s="37"/>
      <c r="B29" s="40"/>
      <c r="C29" s="37"/>
      <c r="D29" s="165" t="s">
        <v>86</v>
      </c>
      <c r="E29" s="37"/>
      <c r="F29" s="37"/>
      <c r="G29" s="37"/>
      <c r="H29" s="37"/>
      <c r="I29" s="152"/>
      <c r="J29" s="164">
        <f>J105</f>
        <v>0</v>
      </c>
      <c r="K29" s="37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0"/>
      <c r="C30" s="37"/>
      <c r="D30" s="166" t="s">
        <v>36</v>
      </c>
      <c r="E30" s="37"/>
      <c r="F30" s="37"/>
      <c r="G30" s="37"/>
      <c r="H30" s="37"/>
      <c r="I30" s="152"/>
      <c r="J30" s="167">
        <f>ROUND(J28+J29,2)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0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0"/>
      <c r="C32" s="37"/>
      <c r="D32" s="37"/>
      <c r="E32" s="37"/>
      <c r="F32" s="168" t="s">
        <v>38</v>
      </c>
      <c r="G32" s="37"/>
      <c r="H32" s="37"/>
      <c r="I32" s="169" t="s">
        <v>37</v>
      </c>
      <c r="J32" s="168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0"/>
      <c r="C33" s="37"/>
      <c r="D33" s="170" t="s">
        <v>40</v>
      </c>
      <c r="E33" s="151" t="s">
        <v>41</v>
      </c>
      <c r="F33" s="171">
        <f>ROUND((SUM(BE105:BE112)+SUM(BE130:BE152)),2)</f>
        <v>0</v>
      </c>
      <c r="G33" s="37"/>
      <c r="H33" s="37"/>
      <c r="I33" s="172">
        <v>0.21</v>
      </c>
      <c r="J33" s="171">
        <f>ROUND(((SUM(BE105:BE112)+SUM(BE130:BE152))*I33),2)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0"/>
      <c r="C34" s="37"/>
      <c r="D34" s="37"/>
      <c r="E34" s="151" t="s">
        <v>42</v>
      </c>
      <c r="F34" s="171">
        <f>ROUND((SUM(BF105:BF112)+SUM(BF130:BF152)),2)</f>
        <v>0</v>
      </c>
      <c r="G34" s="37"/>
      <c r="H34" s="37"/>
      <c r="I34" s="172">
        <v>0.15</v>
      </c>
      <c r="J34" s="171">
        <f>ROUND(((SUM(BF105:BF112)+SUM(BF130:BF152))*I34),2)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0"/>
      <c r="C35" s="37"/>
      <c r="D35" s="37"/>
      <c r="E35" s="151" t="s">
        <v>43</v>
      </c>
      <c r="F35" s="171">
        <f>ROUND((SUM(BG105:BG112)+SUM(BG130:BG152)),2)</f>
        <v>0</v>
      </c>
      <c r="G35" s="37"/>
      <c r="H35" s="37"/>
      <c r="I35" s="172">
        <v>0.21</v>
      </c>
      <c r="J35" s="171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0"/>
      <c r="C36" s="37"/>
      <c r="D36" s="37"/>
      <c r="E36" s="151" t="s">
        <v>44</v>
      </c>
      <c r="F36" s="171">
        <f>ROUND((SUM(BH105:BH112)+SUM(BH130:BH152)),2)</f>
        <v>0</v>
      </c>
      <c r="G36" s="37"/>
      <c r="H36" s="37"/>
      <c r="I36" s="172">
        <v>0.15</v>
      </c>
      <c r="J36" s="171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0"/>
      <c r="C37" s="37"/>
      <c r="D37" s="37"/>
      <c r="E37" s="151" t="s">
        <v>45</v>
      </c>
      <c r="F37" s="171">
        <f>ROUND((SUM(BI105:BI112)+SUM(BI130:BI152)),2)</f>
        <v>0</v>
      </c>
      <c r="G37" s="37"/>
      <c r="H37" s="37"/>
      <c r="I37" s="172">
        <v>0</v>
      </c>
      <c r="J37" s="171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0"/>
      <c r="C38" s="37"/>
      <c r="D38" s="37"/>
      <c r="E38" s="37"/>
      <c r="F38" s="37"/>
      <c r="G38" s="37"/>
      <c r="H38" s="37"/>
      <c r="I38" s="152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0"/>
      <c r="C39" s="173"/>
      <c r="D39" s="174" t="s">
        <v>46</v>
      </c>
      <c r="E39" s="175"/>
      <c r="F39" s="175"/>
      <c r="G39" s="176" t="s">
        <v>47</v>
      </c>
      <c r="H39" s="177" t="s">
        <v>48</v>
      </c>
      <c r="I39" s="178"/>
      <c r="J39" s="179">
        <f>SUM(J30:J37)</f>
        <v>0</v>
      </c>
      <c r="K39" s="180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0"/>
      <c r="C40" s="37"/>
      <c r="D40" s="37"/>
      <c r="E40" s="37"/>
      <c r="F40" s="37"/>
      <c r="G40" s="37"/>
      <c r="H40" s="37"/>
      <c r="I40" s="152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7"/>
      <c r="I41" s="145"/>
      <c r="L41" s="17"/>
    </row>
    <row r="42" spans="2:12" s="1" customFormat="1" ht="14.4" customHeight="1">
      <c r="B42" s="17"/>
      <c r="I42" s="145"/>
      <c r="L42" s="17"/>
    </row>
    <row r="43" spans="2:12" s="1" customFormat="1" ht="14.4" customHeight="1">
      <c r="B43" s="17"/>
      <c r="I43" s="145"/>
      <c r="L43" s="17"/>
    </row>
    <row r="44" spans="2:12" s="1" customFormat="1" ht="14.4" customHeight="1">
      <c r="B44" s="17"/>
      <c r="I44" s="145"/>
      <c r="L44" s="17"/>
    </row>
    <row r="45" spans="2:12" s="1" customFormat="1" ht="14.4" customHeight="1">
      <c r="B45" s="17"/>
      <c r="I45" s="145"/>
      <c r="L45" s="17"/>
    </row>
    <row r="46" spans="2:12" s="1" customFormat="1" ht="14.4" customHeight="1">
      <c r="B46" s="17"/>
      <c r="I46" s="145"/>
      <c r="L46" s="17"/>
    </row>
    <row r="47" spans="2:12" s="1" customFormat="1" ht="14.4" customHeight="1">
      <c r="B47" s="17"/>
      <c r="I47" s="145"/>
      <c r="L47" s="17"/>
    </row>
    <row r="48" spans="2:12" s="1" customFormat="1" ht="14.4" customHeight="1">
      <c r="B48" s="17"/>
      <c r="I48" s="145"/>
      <c r="L48" s="17"/>
    </row>
    <row r="49" spans="2:12" s="1" customFormat="1" ht="14.4" customHeight="1">
      <c r="B49" s="17"/>
      <c r="I49" s="145"/>
      <c r="L49" s="17"/>
    </row>
    <row r="50" spans="2:12" s="2" customFormat="1" ht="14.4" customHeight="1">
      <c r="B50" s="62"/>
      <c r="D50" s="181" t="s">
        <v>49</v>
      </c>
      <c r="E50" s="182"/>
      <c r="F50" s="182"/>
      <c r="G50" s="181" t="s">
        <v>50</v>
      </c>
      <c r="H50" s="182"/>
      <c r="I50" s="183"/>
      <c r="J50" s="182"/>
      <c r="K50" s="182"/>
      <c r="L50" s="62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7"/>
      <c r="B61" s="40"/>
      <c r="C61" s="37"/>
      <c r="D61" s="184" t="s">
        <v>51</v>
      </c>
      <c r="E61" s="185"/>
      <c r="F61" s="186" t="s">
        <v>52</v>
      </c>
      <c r="G61" s="184" t="s">
        <v>51</v>
      </c>
      <c r="H61" s="185"/>
      <c r="I61" s="187"/>
      <c r="J61" s="188" t="s">
        <v>52</v>
      </c>
      <c r="K61" s="18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7"/>
      <c r="B65" s="40"/>
      <c r="C65" s="37"/>
      <c r="D65" s="181" t="s">
        <v>53</v>
      </c>
      <c r="E65" s="189"/>
      <c r="F65" s="189"/>
      <c r="G65" s="181" t="s">
        <v>54</v>
      </c>
      <c r="H65" s="189"/>
      <c r="I65" s="190"/>
      <c r="J65" s="189"/>
      <c r="K65" s="189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7"/>
      <c r="B76" s="40"/>
      <c r="C76" s="37"/>
      <c r="D76" s="184" t="s">
        <v>51</v>
      </c>
      <c r="E76" s="185"/>
      <c r="F76" s="186" t="s">
        <v>52</v>
      </c>
      <c r="G76" s="184" t="s">
        <v>51</v>
      </c>
      <c r="H76" s="185"/>
      <c r="I76" s="187"/>
      <c r="J76" s="188" t="s">
        <v>52</v>
      </c>
      <c r="K76" s="18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0" t="s">
        <v>95</v>
      </c>
      <c r="D82" s="39"/>
      <c r="E82" s="39"/>
      <c r="F82" s="39"/>
      <c r="G82" s="39"/>
      <c r="H82" s="39"/>
      <c r="I82" s="152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2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29" t="s">
        <v>16</v>
      </c>
      <c r="D84" s="39"/>
      <c r="E84" s="39"/>
      <c r="F84" s="39"/>
      <c r="G84" s="39"/>
      <c r="H84" s="39"/>
      <c r="I84" s="152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7" customHeight="1">
      <c r="A85" s="37"/>
      <c r="B85" s="38"/>
      <c r="C85" s="39"/>
      <c r="D85" s="39"/>
      <c r="E85" s="75" t="str">
        <f>E7</f>
        <v>Chomutov, ul. náměstí 1. máje, městská věž - udržovací práce na kulturní památce</v>
      </c>
      <c r="F85" s="39"/>
      <c r="G85" s="39"/>
      <c r="H85" s="39"/>
      <c r="I85" s="152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52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29" t="s">
        <v>20</v>
      </c>
      <c r="D87" s="39"/>
      <c r="E87" s="39"/>
      <c r="F87" s="24" t="str">
        <f>F10</f>
        <v xml:space="preserve"> </v>
      </c>
      <c r="G87" s="39"/>
      <c r="H87" s="39"/>
      <c r="I87" s="155" t="s">
        <v>22</v>
      </c>
      <c r="J87" s="78" t="str">
        <f>IF(J10="","",J10)</f>
        <v>9. 3. 2020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2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29" t="s">
        <v>24</v>
      </c>
      <c r="D89" s="39"/>
      <c r="E89" s="39"/>
      <c r="F89" s="24" t="str">
        <f>E13</f>
        <v>Statutární město Chomutov</v>
      </c>
      <c r="G89" s="39"/>
      <c r="H89" s="39"/>
      <c r="I89" s="155" t="s">
        <v>30</v>
      </c>
      <c r="J89" s="33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29" t="s">
        <v>28</v>
      </c>
      <c r="D90" s="39"/>
      <c r="E90" s="39"/>
      <c r="F90" s="24" t="str">
        <f>IF(E16="","",E16)</f>
        <v>Vyplň údaj</v>
      </c>
      <c r="G90" s="39"/>
      <c r="H90" s="39"/>
      <c r="I90" s="155" t="s">
        <v>32</v>
      </c>
      <c r="J90" s="33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52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97" t="s">
        <v>96</v>
      </c>
      <c r="D92" s="143"/>
      <c r="E92" s="143"/>
      <c r="F92" s="143"/>
      <c r="G92" s="143"/>
      <c r="H92" s="143"/>
      <c r="I92" s="198"/>
      <c r="J92" s="199" t="s">
        <v>97</v>
      </c>
      <c r="K92" s="143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2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200" t="s">
        <v>98</v>
      </c>
      <c r="D94" s="39"/>
      <c r="E94" s="39"/>
      <c r="F94" s="39"/>
      <c r="G94" s="39"/>
      <c r="H94" s="39"/>
      <c r="I94" s="152"/>
      <c r="J94" s="109">
        <f>J130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4" t="s">
        <v>99</v>
      </c>
    </row>
    <row r="95" spans="1:31" s="9" customFormat="1" ht="24.95" customHeight="1">
      <c r="A95" s="9"/>
      <c r="B95" s="201"/>
      <c r="C95" s="202"/>
      <c r="D95" s="203" t="s">
        <v>100</v>
      </c>
      <c r="E95" s="204"/>
      <c r="F95" s="204"/>
      <c r="G95" s="204"/>
      <c r="H95" s="204"/>
      <c r="I95" s="205"/>
      <c r="J95" s="206">
        <f>J131</f>
        <v>0</v>
      </c>
      <c r="K95" s="202"/>
      <c r="L95" s="20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208"/>
      <c r="C96" s="209"/>
      <c r="D96" s="210" t="s">
        <v>101</v>
      </c>
      <c r="E96" s="211"/>
      <c r="F96" s="211"/>
      <c r="G96" s="211"/>
      <c r="H96" s="211"/>
      <c r="I96" s="212"/>
      <c r="J96" s="213">
        <f>J132</f>
        <v>0</v>
      </c>
      <c r="K96" s="209"/>
      <c r="L96" s="21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208"/>
      <c r="C97" s="209"/>
      <c r="D97" s="210" t="s">
        <v>102</v>
      </c>
      <c r="E97" s="211"/>
      <c r="F97" s="211"/>
      <c r="G97" s="211"/>
      <c r="H97" s="211"/>
      <c r="I97" s="212"/>
      <c r="J97" s="213">
        <f>J134</f>
        <v>0</v>
      </c>
      <c r="K97" s="209"/>
      <c r="L97" s="21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208"/>
      <c r="C98" s="209"/>
      <c r="D98" s="210" t="s">
        <v>103</v>
      </c>
      <c r="E98" s="211"/>
      <c r="F98" s="211"/>
      <c r="G98" s="211"/>
      <c r="H98" s="211"/>
      <c r="I98" s="212"/>
      <c r="J98" s="213">
        <f>J139</f>
        <v>0</v>
      </c>
      <c r="K98" s="209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209"/>
      <c r="D99" s="210" t="s">
        <v>104</v>
      </c>
      <c r="E99" s="211"/>
      <c r="F99" s="211"/>
      <c r="G99" s="211"/>
      <c r="H99" s="211"/>
      <c r="I99" s="212"/>
      <c r="J99" s="213">
        <f>J142</f>
        <v>0</v>
      </c>
      <c r="K99" s="209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209"/>
      <c r="D100" s="210" t="s">
        <v>105</v>
      </c>
      <c r="E100" s="211"/>
      <c r="F100" s="211"/>
      <c r="G100" s="211"/>
      <c r="H100" s="211"/>
      <c r="I100" s="212"/>
      <c r="J100" s="213">
        <f>J147</f>
        <v>0</v>
      </c>
      <c r="K100" s="209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1"/>
      <c r="C101" s="202"/>
      <c r="D101" s="203" t="s">
        <v>106</v>
      </c>
      <c r="E101" s="204"/>
      <c r="F101" s="204"/>
      <c r="G101" s="204"/>
      <c r="H101" s="204"/>
      <c r="I101" s="205"/>
      <c r="J101" s="206">
        <f>J149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8"/>
      <c r="C102" s="209"/>
      <c r="D102" s="210" t="s">
        <v>107</v>
      </c>
      <c r="E102" s="211"/>
      <c r="F102" s="211"/>
      <c r="G102" s="211"/>
      <c r="H102" s="211"/>
      <c r="I102" s="212"/>
      <c r="J102" s="213">
        <f>J150</f>
        <v>0</v>
      </c>
      <c r="K102" s="209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52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152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9.25" customHeight="1">
      <c r="A105" s="37"/>
      <c r="B105" s="38"/>
      <c r="C105" s="200" t="s">
        <v>108</v>
      </c>
      <c r="D105" s="39"/>
      <c r="E105" s="39"/>
      <c r="F105" s="39"/>
      <c r="G105" s="39"/>
      <c r="H105" s="39"/>
      <c r="I105" s="152"/>
      <c r="J105" s="215">
        <f>ROUND(J106+J107+J108+J109+J110+J111,2)</f>
        <v>0</v>
      </c>
      <c r="K105" s="39"/>
      <c r="L105" s="62"/>
      <c r="N105" s="216" t="s">
        <v>40</v>
      </c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65" s="2" customFormat="1" ht="18" customHeight="1">
      <c r="A106" s="37"/>
      <c r="B106" s="38"/>
      <c r="C106" s="39"/>
      <c r="D106" s="138" t="s">
        <v>109</v>
      </c>
      <c r="E106" s="131"/>
      <c r="F106" s="131"/>
      <c r="G106" s="39"/>
      <c r="H106" s="39"/>
      <c r="I106" s="152"/>
      <c r="J106" s="132">
        <v>0</v>
      </c>
      <c r="K106" s="39"/>
      <c r="L106" s="217"/>
      <c r="M106" s="218"/>
      <c r="N106" s="219" t="s">
        <v>41</v>
      </c>
      <c r="O106" s="218"/>
      <c r="P106" s="218"/>
      <c r="Q106" s="218"/>
      <c r="R106" s="218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20" t="s">
        <v>110</v>
      </c>
      <c r="AZ106" s="218"/>
      <c r="BA106" s="218"/>
      <c r="BB106" s="218"/>
      <c r="BC106" s="218"/>
      <c r="BD106" s="218"/>
      <c r="BE106" s="221">
        <f>IF(N106="základní",J106,0)</f>
        <v>0</v>
      </c>
      <c r="BF106" s="221">
        <f>IF(N106="snížená",J106,0)</f>
        <v>0</v>
      </c>
      <c r="BG106" s="221">
        <f>IF(N106="zákl. přenesená",J106,0)</f>
        <v>0</v>
      </c>
      <c r="BH106" s="221">
        <f>IF(N106="sníž. přenesená",J106,0)</f>
        <v>0</v>
      </c>
      <c r="BI106" s="221">
        <f>IF(N106="nulová",J106,0)</f>
        <v>0</v>
      </c>
      <c r="BJ106" s="220" t="s">
        <v>81</v>
      </c>
      <c r="BK106" s="218"/>
      <c r="BL106" s="218"/>
      <c r="BM106" s="218"/>
    </row>
    <row r="107" spans="1:65" s="2" customFormat="1" ht="18" customHeight="1">
      <c r="A107" s="37"/>
      <c r="B107" s="38"/>
      <c r="C107" s="39"/>
      <c r="D107" s="138" t="s">
        <v>111</v>
      </c>
      <c r="E107" s="131"/>
      <c r="F107" s="131"/>
      <c r="G107" s="39"/>
      <c r="H107" s="39"/>
      <c r="I107" s="152"/>
      <c r="J107" s="132">
        <v>0</v>
      </c>
      <c r="K107" s="39"/>
      <c r="L107" s="217"/>
      <c r="M107" s="218"/>
      <c r="N107" s="219" t="s">
        <v>41</v>
      </c>
      <c r="O107" s="218"/>
      <c r="P107" s="218"/>
      <c r="Q107" s="218"/>
      <c r="R107" s="218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20" t="s">
        <v>110</v>
      </c>
      <c r="AZ107" s="218"/>
      <c r="BA107" s="218"/>
      <c r="BB107" s="218"/>
      <c r="BC107" s="218"/>
      <c r="BD107" s="218"/>
      <c r="BE107" s="221">
        <f>IF(N107="základní",J107,0)</f>
        <v>0</v>
      </c>
      <c r="BF107" s="221">
        <f>IF(N107="snížená",J107,0)</f>
        <v>0</v>
      </c>
      <c r="BG107" s="221">
        <f>IF(N107="zákl. přenesená",J107,0)</f>
        <v>0</v>
      </c>
      <c r="BH107" s="221">
        <f>IF(N107="sníž. přenesená",J107,0)</f>
        <v>0</v>
      </c>
      <c r="BI107" s="221">
        <f>IF(N107="nulová",J107,0)</f>
        <v>0</v>
      </c>
      <c r="BJ107" s="220" t="s">
        <v>81</v>
      </c>
      <c r="BK107" s="218"/>
      <c r="BL107" s="218"/>
      <c r="BM107" s="218"/>
    </row>
    <row r="108" spans="1:65" s="2" customFormat="1" ht="18" customHeight="1">
      <c r="A108" s="37"/>
      <c r="B108" s="38"/>
      <c r="C108" s="39"/>
      <c r="D108" s="138" t="s">
        <v>112</v>
      </c>
      <c r="E108" s="131"/>
      <c r="F108" s="131"/>
      <c r="G108" s="39"/>
      <c r="H108" s="39"/>
      <c r="I108" s="152"/>
      <c r="J108" s="132">
        <v>0</v>
      </c>
      <c r="K108" s="39"/>
      <c r="L108" s="217"/>
      <c r="M108" s="218"/>
      <c r="N108" s="219" t="s">
        <v>41</v>
      </c>
      <c r="O108" s="218"/>
      <c r="P108" s="218"/>
      <c r="Q108" s="218"/>
      <c r="R108" s="218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20" t="s">
        <v>110</v>
      </c>
      <c r="AZ108" s="218"/>
      <c r="BA108" s="218"/>
      <c r="BB108" s="218"/>
      <c r="BC108" s="218"/>
      <c r="BD108" s="218"/>
      <c r="BE108" s="221">
        <f>IF(N108="základní",J108,0)</f>
        <v>0</v>
      </c>
      <c r="BF108" s="221">
        <f>IF(N108="snížená",J108,0)</f>
        <v>0</v>
      </c>
      <c r="BG108" s="221">
        <f>IF(N108="zákl. přenesená",J108,0)</f>
        <v>0</v>
      </c>
      <c r="BH108" s="221">
        <f>IF(N108="sníž. přenesená",J108,0)</f>
        <v>0</v>
      </c>
      <c r="BI108" s="221">
        <f>IF(N108="nulová",J108,0)</f>
        <v>0</v>
      </c>
      <c r="BJ108" s="220" t="s">
        <v>81</v>
      </c>
      <c r="BK108" s="218"/>
      <c r="BL108" s="218"/>
      <c r="BM108" s="218"/>
    </row>
    <row r="109" spans="1:65" s="2" customFormat="1" ht="18" customHeight="1">
      <c r="A109" s="37"/>
      <c r="B109" s="38"/>
      <c r="C109" s="39"/>
      <c r="D109" s="138" t="s">
        <v>113</v>
      </c>
      <c r="E109" s="131"/>
      <c r="F109" s="131"/>
      <c r="G109" s="39"/>
      <c r="H109" s="39"/>
      <c r="I109" s="152"/>
      <c r="J109" s="132">
        <v>0</v>
      </c>
      <c r="K109" s="39"/>
      <c r="L109" s="217"/>
      <c r="M109" s="218"/>
      <c r="N109" s="219" t="s">
        <v>41</v>
      </c>
      <c r="O109" s="218"/>
      <c r="P109" s="218"/>
      <c r="Q109" s="218"/>
      <c r="R109" s="218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20" t="s">
        <v>110</v>
      </c>
      <c r="AZ109" s="218"/>
      <c r="BA109" s="218"/>
      <c r="BB109" s="218"/>
      <c r="BC109" s="218"/>
      <c r="BD109" s="218"/>
      <c r="BE109" s="221">
        <f>IF(N109="základní",J109,0)</f>
        <v>0</v>
      </c>
      <c r="BF109" s="221">
        <f>IF(N109="snížená",J109,0)</f>
        <v>0</v>
      </c>
      <c r="BG109" s="221">
        <f>IF(N109="zákl. přenesená",J109,0)</f>
        <v>0</v>
      </c>
      <c r="BH109" s="221">
        <f>IF(N109="sníž. přenesená",J109,0)</f>
        <v>0</v>
      </c>
      <c r="BI109" s="221">
        <f>IF(N109="nulová",J109,0)</f>
        <v>0</v>
      </c>
      <c r="BJ109" s="220" t="s">
        <v>81</v>
      </c>
      <c r="BK109" s="218"/>
      <c r="BL109" s="218"/>
      <c r="BM109" s="218"/>
    </row>
    <row r="110" spans="1:65" s="2" customFormat="1" ht="18" customHeight="1">
      <c r="A110" s="37"/>
      <c r="B110" s="38"/>
      <c r="C110" s="39"/>
      <c r="D110" s="138" t="s">
        <v>114</v>
      </c>
      <c r="E110" s="131"/>
      <c r="F110" s="131"/>
      <c r="G110" s="39"/>
      <c r="H110" s="39"/>
      <c r="I110" s="152"/>
      <c r="J110" s="132">
        <v>0</v>
      </c>
      <c r="K110" s="39"/>
      <c r="L110" s="217"/>
      <c r="M110" s="218"/>
      <c r="N110" s="219" t="s">
        <v>41</v>
      </c>
      <c r="O110" s="218"/>
      <c r="P110" s="218"/>
      <c r="Q110" s="218"/>
      <c r="R110" s="218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20" t="s">
        <v>110</v>
      </c>
      <c r="AZ110" s="218"/>
      <c r="BA110" s="218"/>
      <c r="BB110" s="218"/>
      <c r="BC110" s="218"/>
      <c r="BD110" s="218"/>
      <c r="BE110" s="221">
        <f>IF(N110="základní",J110,0)</f>
        <v>0</v>
      </c>
      <c r="BF110" s="221">
        <f>IF(N110="snížená",J110,0)</f>
        <v>0</v>
      </c>
      <c r="BG110" s="221">
        <f>IF(N110="zákl. přenesená",J110,0)</f>
        <v>0</v>
      </c>
      <c r="BH110" s="221">
        <f>IF(N110="sníž. přenesená",J110,0)</f>
        <v>0</v>
      </c>
      <c r="BI110" s="221">
        <f>IF(N110="nulová",J110,0)</f>
        <v>0</v>
      </c>
      <c r="BJ110" s="220" t="s">
        <v>81</v>
      </c>
      <c r="BK110" s="218"/>
      <c r="BL110" s="218"/>
      <c r="BM110" s="218"/>
    </row>
    <row r="111" spans="1:65" s="2" customFormat="1" ht="18" customHeight="1">
      <c r="A111" s="37"/>
      <c r="B111" s="38"/>
      <c r="C111" s="39"/>
      <c r="D111" s="131" t="s">
        <v>115</v>
      </c>
      <c r="E111" s="39"/>
      <c r="F111" s="39"/>
      <c r="G111" s="39"/>
      <c r="H111" s="39"/>
      <c r="I111" s="152"/>
      <c r="J111" s="132">
        <f>ROUND(J28*T111,2)</f>
        <v>0</v>
      </c>
      <c r="K111" s="39"/>
      <c r="L111" s="217"/>
      <c r="M111" s="218"/>
      <c r="N111" s="219" t="s">
        <v>41</v>
      </c>
      <c r="O111" s="218"/>
      <c r="P111" s="218"/>
      <c r="Q111" s="218"/>
      <c r="R111" s="218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20" t="s">
        <v>116</v>
      </c>
      <c r="AZ111" s="218"/>
      <c r="BA111" s="218"/>
      <c r="BB111" s="218"/>
      <c r="BC111" s="218"/>
      <c r="BD111" s="218"/>
      <c r="BE111" s="221">
        <f>IF(N111="základní",J111,0)</f>
        <v>0</v>
      </c>
      <c r="BF111" s="221">
        <f>IF(N111="snížená",J111,0)</f>
        <v>0</v>
      </c>
      <c r="BG111" s="221">
        <f>IF(N111="zákl. přenesená",J111,0)</f>
        <v>0</v>
      </c>
      <c r="BH111" s="221">
        <f>IF(N111="sníž. přenesená",J111,0)</f>
        <v>0</v>
      </c>
      <c r="BI111" s="221">
        <f>IF(N111="nulová",J111,0)</f>
        <v>0</v>
      </c>
      <c r="BJ111" s="220" t="s">
        <v>81</v>
      </c>
      <c r="BK111" s="218"/>
      <c r="BL111" s="218"/>
      <c r="BM111" s="218"/>
    </row>
    <row r="112" spans="1:31" s="2" customFormat="1" ht="12">
      <c r="A112" s="37"/>
      <c r="B112" s="38"/>
      <c r="C112" s="39"/>
      <c r="D112" s="39"/>
      <c r="E112" s="39"/>
      <c r="F112" s="39"/>
      <c r="G112" s="39"/>
      <c r="H112" s="39"/>
      <c r="I112" s="152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9.25" customHeight="1">
      <c r="A113" s="37"/>
      <c r="B113" s="38"/>
      <c r="C113" s="142" t="s">
        <v>91</v>
      </c>
      <c r="D113" s="143"/>
      <c r="E113" s="143"/>
      <c r="F113" s="143"/>
      <c r="G113" s="143"/>
      <c r="H113" s="143"/>
      <c r="I113" s="198"/>
      <c r="J113" s="144">
        <f>ROUND(J94+J105,2)</f>
        <v>0</v>
      </c>
      <c r="K113" s="143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193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196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0" t="s">
        <v>117</v>
      </c>
      <c r="D119" s="39"/>
      <c r="E119" s="39"/>
      <c r="F119" s="39"/>
      <c r="G119" s="39"/>
      <c r="H119" s="39"/>
      <c r="I119" s="152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2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29" t="s">
        <v>16</v>
      </c>
      <c r="D121" s="39"/>
      <c r="E121" s="39"/>
      <c r="F121" s="39"/>
      <c r="G121" s="39"/>
      <c r="H121" s="39"/>
      <c r="I121" s="152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7" customHeight="1">
      <c r="A122" s="37"/>
      <c r="B122" s="38"/>
      <c r="C122" s="39"/>
      <c r="D122" s="39"/>
      <c r="E122" s="75" t="str">
        <f>E7</f>
        <v>Chomutov, ul. náměstí 1. máje, městská věž - udržovací práce na kulturní památce</v>
      </c>
      <c r="F122" s="39"/>
      <c r="G122" s="39"/>
      <c r="H122" s="39"/>
      <c r="I122" s="152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2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29" t="s">
        <v>20</v>
      </c>
      <c r="D124" s="39"/>
      <c r="E124" s="39"/>
      <c r="F124" s="24" t="str">
        <f>F10</f>
        <v xml:space="preserve"> </v>
      </c>
      <c r="G124" s="39"/>
      <c r="H124" s="39"/>
      <c r="I124" s="155" t="s">
        <v>22</v>
      </c>
      <c r="J124" s="78" t="str">
        <f>IF(J10="","",J10)</f>
        <v>9. 3. 2020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2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29" t="s">
        <v>24</v>
      </c>
      <c r="D126" s="39"/>
      <c r="E126" s="39"/>
      <c r="F126" s="24" t="str">
        <f>E13</f>
        <v>Statutární město Chomutov</v>
      </c>
      <c r="G126" s="39"/>
      <c r="H126" s="39"/>
      <c r="I126" s="155" t="s">
        <v>30</v>
      </c>
      <c r="J126" s="33" t="str">
        <f>E19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29" t="s">
        <v>28</v>
      </c>
      <c r="D127" s="39"/>
      <c r="E127" s="39"/>
      <c r="F127" s="24" t="str">
        <f>IF(E16="","",E16)</f>
        <v>Vyplň údaj</v>
      </c>
      <c r="G127" s="39"/>
      <c r="H127" s="39"/>
      <c r="I127" s="155" t="s">
        <v>32</v>
      </c>
      <c r="J127" s="33" t="str">
        <f>E22</f>
        <v xml:space="preserve"> 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152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222"/>
      <c r="B129" s="223"/>
      <c r="C129" s="224" t="s">
        <v>118</v>
      </c>
      <c r="D129" s="225" t="s">
        <v>61</v>
      </c>
      <c r="E129" s="225" t="s">
        <v>57</v>
      </c>
      <c r="F129" s="225" t="s">
        <v>58</v>
      </c>
      <c r="G129" s="225" t="s">
        <v>119</v>
      </c>
      <c r="H129" s="225" t="s">
        <v>120</v>
      </c>
      <c r="I129" s="226" t="s">
        <v>121</v>
      </c>
      <c r="J129" s="227" t="s">
        <v>97</v>
      </c>
      <c r="K129" s="228" t="s">
        <v>122</v>
      </c>
      <c r="L129" s="229"/>
      <c r="M129" s="99" t="s">
        <v>1</v>
      </c>
      <c r="N129" s="100" t="s">
        <v>40</v>
      </c>
      <c r="O129" s="100" t="s">
        <v>123</v>
      </c>
      <c r="P129" s="100" t="s">
        <v>124</v>
      </c>
      <c r="Q129" s="100" t="s">
        <v>125</v>
      </c>
      <c r="R129" s="100" t="s">
        <v>126</v>
      </c>
      <c r="S129" s="100" t="s">
        <v>127</v>
      </c>
      <c r="T129" s="101" t="s">
        <v>128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</row>
    <row r="130" spans="1:63" s="2" customFormat="1" ht="22.8" customHeight="1">
      <c r="A130" s="37"/>
      <c r="B130" s="38"/>
      <c r="C130" s="106" t="s">
        <v>129</v>
      </c>
      <c r="D130" s="39"/>
      <c r="E130" s="39"/>
      <c r="F130" s="39"/>
      <c r="G130" s="39"/>
      <c r="H130" s="39"/>
      <c r="I130" s="152"/>
      <c r="J130" s="230">
        <f>BK130</f>
        <v>0</v>
      </c>
      <c r="K130" s="39"/>
      <c r="L130" s="40"/>
      <c r="M130" s="102"/>
      <c r="N130" s="231"/>
      <c r="O130" s="103"/>
      <c r="P130" s="232">
        <f>P131+P149</f>
        <v>0</v>
      </c>
      <c r="Q130" s="103"/>
      <c r="R130" s="232">
        <f>R131+R149</f>
        <v>16.259770000000003</v>
      </c>
      <c r="S130" s="103"/>
      <c r="T130" s="233">
        <f>T131+T149</f>
        <v>5.192349999999999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4" t="s">
        <v>75</v>
      </c>
      <c r="AU130" s="14" t="s">
        <v>99</v>
      </c>
      <c r="BK130" s="234">
        <f>BK131+BK149</f>
        <v>0</v>
      </c>
    </row>
    <row r="131" spans="1:63" s="12" customFormat="1" ht="25.9" customHeight="1">
      <c r="A131" s="12"/>
      <c r="B131" s="235"/>
      <c r="C131" s="236"/>
      <c r="D131" s="237" t="s">
        <v>75</v>
      </c>
      <c r="E131" s="238" t="s">
        <v>130</v>
      </c>
      <c r="F131" s="238" t="s">
        <v>131</v>
      </c>
      <c r="G131" s="236"/>
      <c r="H131" s="236"/>
      <c r="I131" s="239"/>
      <c r="J131" s="240">
        <f>BK131</f>
        <v>0</v>
      </c>
      <c r="K131" s="236"/>
      <c r="L131" s="241"/>
      <c r="M131" s="242"/>
      <c r="N131" s="243"/>
      <c r="O131" s="243"/>
      <c r="P131" s="244">
        <f>P132+P134+P139+P142+P147</f>
        <v>0</v>
      </c>
      <c r="Q131" s="243"/>
      <c r="R131" s="244">
        <f>R132+R134+R139+R142+R147</f>
        <v>15.443370000000002</v>
      </c>
      <c r="S131" s="243"/>
      <c r="T131" s="245">
        <f>T132+T134+T139+T142+T147</f>
        <v>5.192349999999999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46" t="s">
        <v>81</v>
      </c>
      <c r="AT131" s="247" t="s">
        <v>75</v>
      </c>
      <c r="AU131" s="247" t="s">
        <v>76</v>
      </c>
      <c r="AY131" s="246" t="s">
        <v>132</v>
      </c>
      <c r="BK131" s="248">
        <f>BK132+BK134+BK139+BK142+BK147</f>
        <v>0</v>
      </c>
    </row>
    <row r="132" spans="1:63" s="12" customFormat="1" ht="22.8" customHeight="1">
      <c r="A132" s="12"/>
      <c r="B132" s="235"/>
      <c r="C132" s="236"/>
      <c r="D132" s="237" t="s">
        <v>75</v>
      </c>
      <c r="E132" s="249" t="s">
        <v>133</v>
      </c>
      <c r="F132" s="249" t="s">
        <v>134</v>
      </c>
      <c r="G132" s="236"/>
      <c r="H132" s="236"/>
      <c r="I132" s="239"/>
      <c r="J132" s="250">
        <f>BK132</f>
        <v>0</v>
      </c>
      <c r="K132" s="236"/>
      <c r="L132" s="241"/>
      <c r="M132" s="242"/>
      <c r="N132" s="243"/>
      <c r="O132" s="243"/>
      <c r="P132" s="244">
        <f>P133</f>
        <v>0</v>
      </c>
      <c r="Q132" s="243"/>
      <c r="R132" s="244">
        <f>R133</f>
        <v>0.01015</v>
      </c>
      <c r="S132" s="243"/>
      <c r="T132" s="245">
        <f>T133</f>
        <v>0.00035000000000000005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46" t="s">
        <v>81</v>
      </c>
      <c r="AT132" s="247" t="s">
        <v>75</v>
      </c>
      <c r="AU132" s="247" t="s">
        <v>81</v>
      </c>
      <c r="AY132" s="246" t="s">
        <v>132</v>
      </c>
      <c r="BK132" s="248">
        <f>BK133</f>
        <v>0</v>
      </c>
    </row>
    <row r="133" spans="1:65" s="2" customFormat="1" ht="24" customHeight="1">
      <c r="A133" s="37"/>
      <c r="B133" s="38"/>
      <c r="C133" s="251" t="s">
        <v>81</v>
      </c>
      <c r="D133" s="251" t="s">
        <v>135</v>
      </c>
      <c r="E133" s="252" t="s">
        <v>136</v>
      </c>
      <c r="F133" s="253" t="s">
        <v>137</v>
      </c>
      <c r="G133" s="254" t="s">
        <v>138</v>
      </c>
      <c r="H133" s="255">
        <v>35</v>
      </c>
      <c r="I133" s="256"/>
      <c r="J133" s="257">
        <f>ROUND(I133*H133,2)</f>
        <v>0</v>
      </c>
      <c r="K133" s="258"/>
      <c r="L133" s="40"/>
      <c r="M133" s="259" t="s">
        <v>1</v>
      </c>
      <c r="N133" s="260" t="s">
        <v>41</v>
      </c>
      <c r="O133" s="90"/>
      <c r="P133" s="261">
        <f>O133*H133</f>
        <v>0</v>
      </c>
      <c r="Q133" s="261">
        <v>0.00029</v>
      </c>
      <c r="R133" s="261">
        <f>Q133*H133</f>
        <v>0.01015</v>
      </c>
      <c r="S133" s="261">
        <v>1E-05</v>
      </c>
      <c r="T133" s="262">
        <f>S133*H133</f>
        <v>0.00035000000000000005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63" t="s">
        <v>139</v>
      </c>
      <c r="AT133" s="263" t="s">
        <v>135</v>
      </c>
      <c r="AU133" s="263" t="s">
        <v>92</v>
      </c>
      <c r="AY133" s="14" t="s">
        <v>132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4" t="s">
        <v>81</v>
      </c>
      <c r="BK133" s="137">
        <f>ROUND(I133*H133,2)</f>
        <v>0</v>
      </c>
      <c r="BL133" s="14" t="s">
        <v>139</v>
      </c>
      <c r="BM133" s="263" t="s">
        <v>140</v>
      </c>
    </row>
    <row r="134" spans="1:63" s="12" customFormat="1" ht="22.8" customHeight="1">
      <c r="A134" s="12"/>
      <c r="B134" s="235"/>
      <c r="C134" s="236"/>
      <c r="D134" s="237" t="s">
        <v>75</v>
      </c>
      <c r="E134" s="249" t="s">
        <v>141</v>
      </c>
      <c r="F134" s="249" t="s">
        <v>142</v>
      </c>
      <c r="G134" s="236"/>
      <c r="H134" s="236"/>
      <c r="I134" s="239"/>
      <c r="J134" s="250">
        <f>BK134</f>
        <v>0</v>
      </c>
      <c r="K134" s="236"/>
      <c r="L134" s="241"/>
      <c r="M134" s="242"/>
      <c r="N134" s="243"/>
      <c r="O134" s="243"/>
      <c r="P134" s="244">
        <f>SUM(P135:P138)</f>
        <v>0</v>
      </c>
      <c r="Q134" s="243"/>
      <c r="R134" s="244">
        <f>SUM(R135:R138)</f>
        <v>15.433220000000002</v>
      </c>
      <c r="S134" s="243"/>
      <c r="T134" s="245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46" t="s">
        <v>81</v>
      </c>
      <c r="AT134" s="247" t="s">
        <v>75</v>
      </c>
      <c r="AU134" s="247" t="s">
        <v>81</v>
      </c>
      <c r="AY134" s="246" t="s">
        <v>132</v>
      </c>
      <c r="BK134" s="248">
        <f>SUM(BK135:BK138)</f>
        <v>0</v>
      </c>
    </row>
    <row r="135" spans="1:65" s="2" customFormat="1" ht="16.5" customHeight="1">
      <c r="A135" s="37"/>
      <c r="B135" s="38"/>
      <c r="C135" s="251" t="s">
        <v>92</v>
      </c>
      <c r="D135" s="251" t="s">
        <v>135</v>
      </c>
      <c r="E135" s="252" t="s">
        <v>143</v>
      </c>
      <c r="F135" s="253" t="s">
        <v>144</v>
      </c>
      <c r="G135" s="254" t="s">
        <v>145</v>
      </c>
      <c r="H135" s="255">
        <v>7</v>
      </c>
      <c r="I135" s="256"/>
      <c r="J135" s="257">
        <f>ROUND(I135*H135,2)</f>
        <v>0</v>
      </c>
      <c r="K135" s="258"/>
      <c r="L135" s="40"/>
      <c r="M135" s="259" t="s">
        <v>1</v>
      </c>
      <c r="N135" s="260" t="s">
        <v>41</v>
      </c>
      <c r="O135" s="90"/>
      <c r="P135" s="261">
        <f>O135*H135</f>
        <v>0</v>
      </c>
      <c r="Q135" s="261">
        <v>0.01146</v>
      </c>
      <c r="R135" s="261">
        <f>Q135*H135</f>
        <v>0.08022</v>
      </c>
      <c r="S135" s="261">
        <v>0</v>
      </c>
      <c r="T135" s="26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63" t="s">
        <v>139</v>
      </c>
      <c r="AT135" s="263" t="s">
        <v>135</v>
      </c>
      <c r="AU135" s="263" t="s">
        <v>92</v>
      </c>
      <c r="AY135" s="14" t="s">
        <v>132</v>
      </c>
      <c r="BE135" s="137">
        <f>IF(N135="základní",J135,0)</f>
        <v>0</v>
      </c>
      <c r="BF135" s="137">
        <f>IF(N135="snížená",J135,0)</f>
        <v>0</v>
      </c>
      <c r="BG135" s="137">
        <f>IF(N135="zákl. přenesená",J135,0)</f>
        <v>0</v>
      </c>
      <c r="BH135" s="137">
        <f>IF(N135="sníž. přenesená",J135,0)</f>
        <v>0</v>
      </c>
      <c r="BI135" s="137">
        <f>IF(N135="nulová",J135,0)</f>
        <v>0</v>
      </c>
      <c r="BJ135" s="14" t="s">
        <v>81</v>
      </c>
      <c r="BK135" s="137">
        <f>ROUND(I135*H135,2)</f>
        <v>0</v>
      </c>
      <c r="BL135" s="14" t="s">
        <v>139</v>
      </c>
      <c r="BM135" s="263" t="s">
        <v>146</v>
      </c>
    </row>
    <row r="136" spans="1:65" s="2" customFormat="1" ht="24" customHeight="1">
      <c r="A136" s="37"/>
      <c r="B136" s="38"/>
      <c r="C136" s="251" t="s">
        <v>133</v>
      </c>
      <c r="D136" s="251" t="s">
        <v>135</v>
      </c>
      <c r="E136" s="252" t="s">
        <v>147</v>
      </c>
      <c r="F136" s="253" t="s">
        <v>148</v>
      </c>
      <c r="G136" s="254" t="s">
        <v>149</v>
      </c>
      <c r="H136" s="255">
        <v>785</v>
      </c>
      <c r="I136" s="256"/>
      <c r="J136" s="257">
        <f>ROUND(I136*H136,2)</f>
        <v>0</v>
      </c>
      <c r="K136" s="258"/>
      <c r="L136" s="40"/>
      <c r="M136" s="259" t="s">
        <v>1</v>
      </c>
      <c r="N136" s="260" t="s">
        <v>41</v>
      </c>
      <c r="O136" s="90"/>
      <c r="P136" s="261">
        <f>O136*H136</f>
        <v>0</v>
      </c>
      <c r="Q136" s="261">
        <v>0.01222</v>
      </c>
      <c r="R136" s="261">
        <f>Q136*H136</f>
        <v>9.5927</v>
      </c>
      <c r="S136" s="261">
        <v>0</v>
      </c>
      <c r="T136" s="26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63" t="s">
        <v>139</v>
      </c>
      <c r="AT136" s="263" t="s">
        <v>135</v>
      </c>
      <c r="AU136" s="263" t="s">
        <v>92</v>
      </c>
      <c r="AY136" s="14" t="s">
        <v>132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4" t="s">
        <v>81</v>
      </c>
      <c r="BK136" s="137">
        <f>ROUND(I136*H136,2)</f>
        <v>0</v>
      </c>
      <c r="BL136" s="14" t="s">
        <v>139</v>
      </c>
      <c r="BM136" s="263" t="s">
        <v>150</v>
      </c>
    </row>
    <row r="137" spans="1:65" s="2" customFormat="1" ht="16.5" customHeight="1">
      <c r="A137" s="37"/>
      <c r="B137" s="38"/>
      <c r="C137" s="251" t="s">
        <v>139</v>
      </c>
      <c r="D137" s="251" t="s">
        <v>135</v>
      </c>
      <c r="E137" s="252" t="s">
        <v>151</v>
      </c>
      <c r="F137" s="253" t="s">
        <v>152</v>
      </c>
      <c r="G137" s="254" t="s">
        <v>149</v>
      </c>
      <c r="H137" s="255">
        <v>79</v>
      </c>
      <c r="I137" s="256"/>
      <c r="J137" s="257">
        <f>ROUND(I137*H137,2)</f>
        <v>0</v>
      </c>
      <c r="K137" s="258"/>
      <c r="L137" s="40"/>
      <c r="M137" s="259" t="s">
        <v>1</v>
      </c>
      <c r="N137" s="260" t="s">
        <v>41</v>
      </c>
      <c r="O137" s="90"/>
      <c r="P137" s="261">
        <f>O137*H137</f>
        <v>0</v>
      </c>
      <c r="Q137" s="261">
        <v>0.02035</v>
      </c>
      <c r="R137" s="261">
        <f>Q137*H137</f>
        <v>1.60765</v>
      </c>
      <c r="S137" s="261">
        <v>0</v>
      </c>
      <c r="T137" s="26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63" t="s">
        <v>139</v>
      </c>
      <c r="AT137" s="263" t="s">
        <v>135</v>
      </c>
      <c r="AU137" s="263" t="s">
        <v>92</v>
      </c>
      <c r="AY137" s="14" t="s">
        <v>132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4" t="s">
        <v>81</v>
      </c>
      <c r="BK137" s="137">
        <f>ROUND(I137*H137,2)</f>
        <v>0</v>
      </c>
      <c r="BL137" s="14" t="s">
        <v>139</v>
      </c>
      <c r="BM137" s="263" t="s">
        <v>153</v>
      </c>
    </row>
    <row r="138" spans="1:65" s="2" customFormat="1" ht="16.5" customHeight="1">
      <c r="A138" s="37"/>
      <c r="B138" s="38"/>
      <c r="C138" s="251" t="s">
        <v>154</v>
      </c>
      <c r="D138" s="251" t="s">
        <v>135</v>
      </c>
      <c r="E138" s="252" t="s">
        <v>155</v>
      </c>
      <c r="F138" s="253" t="s">
        <v>156</v>
      </c>
      <c r="G138" s="254" t="s">
        <v>149</v>
      </c>
      <c r="H138" s="255">
        <v>157</v>
      </c>
      <c r="I138" s="256"/>
      <c r="J138" s="257">
        <f>ROUND(I138*H138,2)</f>
        <v>0</v>
      </c>
      <c r="K138" s="258"/>
      <c r="L138" s="40"/>
      <c r="M138" s="259" t="s">
        <v>1</v>
      </c>
      <c r="N138" s="260" t="s">
        <v>41</v>
      </c>
      <c r="O138" s="90"/>
      <c r="P138" s="261">
        <f>O138*H138</f>
        <v>0</v>
      </c>
      <c r="Q138" s="261">
        <v>0.02645</v>
      </c>
      <c r="R138" s="261">
        <f>Q138*H138</f>
        <v>4.15265</v>
      </c>
      <c r="S138" s="261">
        <v>0</v>
      </c>
      <c r="T138" s="26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63" t="s">
        <v>139</v>
      </c>
      <c r="AT138" s="263" t="s">
        <v>135</v>
      </c>
      <c r="AU138" s="263" t="s">
        <v>92</v>
      </c>
      <c r="AY138" s="14" t="s">
        <v>132</v>
      </c>
      <c r="BE138" s="137">
        <f>IF(N138="základní",J138,0)</f>
        <v>0</v>
      </c>
      <c r="BF138" s="137">
        <f>IF(N138="snížená",J138,0)</f>
        <v>0</v>
      </c>
      <c r="BG138" s="137">
        <f>IF(N138="zákl. přenesená",J138,0)</f>
        <v>0</v>
      </c>
      <c r="BH138" s="137">
        <f>IF(N138="sníž. přenesená",J138,0)</f>
        <v>0</v>
      </c>
      <c r="BI138" s="137">
        <f>IF(N138="nulová",J138,0)</f>
        <v>0</v>
      </c>
      <c r="BJ138" s="14" t="s">
        <v>81</v>
      </c>
      <c r="BK138" s="137">
        <f>ROUND(I138*H138,2)</f>
        <v>0</v>
      </c>
      <c r="BL138" s="14" t="s">
        <v>139</v>
      </c>
      <c r="BM138" s="263" t="s">
        <v>157</v>
      </c>
    </row>
    <row r="139" spans="1:63" s="12" customFormat="1" ht="22.8" customHeight="1">
      <c r="A139" s="12"/>
      <c r="B139" s="235"/>
      <c r="C139" s="236"/>
      <c r="D139" s="237" t="s">
        <v>75</v>
      </c>
      <c r="E139" s="249" t="s">
        <v>158</v>
      </c>
      <c r="F139" s="249" t="s">
        <v>159</v>
      </c>
      <c r="G139" s="236"/>
      <c r="H139" s="236"/>
      <c r="I139" s="239"/>
      <c r="J139" s="250">
        <f>BK139</f>
        <v>0</v>
      </c>
      <c r="K139" s="236"/>
      <c r="L139" s="241"/>
      <c r="M139" s="242"/>
      <c r="N139" s="243"/>
      <c r="O139" s="243"/>
      <c r="P139" s="244">
        <f>SUM(P140:P141)</f>
        <v>0</v>
      </c>
      <c r="Q139" s="243"/>
      <c r="R139" s="244">
        <f>SUM(R140:R141)</f>
        <v>0</v>
      </c>
      <c r="S139" s="243"/>
      <c r="T139" s="245">
        <f>SUM(T140:T141)</f>
        <v>5.191999999999999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46" t="s">
        <v>81</v>
      </c>
      <c r="AT139" s="247" t="s">
        <v>75</v>
      </c>
      <c r="AU139" s="247" t="s">
        <v>81</v>
      </c>
      <c r="AY139" s="246" t="s">
        <v>132</v>
      </c>
      <c r="BK139" s="248">
        <f>SUM(BK140:BK141)</f>
        <v>0</v>
      </c>
    </row>
    <row r="140" spans="1:65" s="2" customFormat="1" ht="16.5" customHeight="1">
      <c r="A140" s="37"/>
      <c r="B140" s="38"/>
      <c r="C140" s="251" t="s">
        <v>141</v>
      </c>
      <c r="D140" s="251" t="s">
        <v>135</v>
      </c>
      <c r="E140" s="252" t="s">
        <v>160</v>
      </c>
      <c r="F140" s="253" t="s">
        <v>161</v>
      </c>
      <c r="G140" s="254" t="s">
        <v>145</v>
      </c>
      <c r="H140" s="255">
        <v>1</v>
      </c>
      <c r="I140" s="256"/>
      <c r="J140" s="257">
        <f>ROUND(I140*H140,2)</f>
        <v>0</v>
      </c>
      <c r="K140" s="258"/>
      <c r="L140" s="40"/>
      <c r="M140" s="259" t="s">
        <v>1</v>
      </c>
      <c r="N140" s="260" t="s">
        <v>41</v>
      </c>
      <c r="O140" s="90"/>
      <c r="P140" s="261">
        <f>O140*H140</f>
        <v>0</v>
      </c>
      <c r="Q140" s="261">
        <v>0</v>
      </c>
      <c r="R140" s="261">
        <f>Q140*H140</f>
        <v>0</v>
      </c>
      <c r="S140" s="261">
        <v>0</v>
      </c>
      <c r="T140" s="26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63" t="s">
        <v>139</v>
      </c>
      <c r="AT140" s="263" t="s">
        <v>135</v>
      </c>
      <c r="AU140" s="263" t="s">
        <v>92</v>
      </c>
      <c r="AY140" s="14" t="s">
        <v>132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4" t="s">
        <v>81</v>
      </c>
      <c r="BK140" s="137">
        <f>ROUND(I140*H140,2)</f>
        <v>0</v>
      </c>
      <c r="BL140" s="14" t="s">
        <v>139</v>
      </c>
      <c r="BM140" s="263" t="s">
        <v>162</v>
      </c>
    </row>
    <row r="141" spans="1:65" s="2" customFormat="1" ht="36" customHeight="1">
      <c r="A141" s="37"/>
      <c r="B141" s="38"/>
      <c r="C141" s="251" t="s">
        <v>163</v>
      </c>
      <c r="D141" s="251" t="s">
        <v>135</v>
      </c>
      <c r="E141" s="252" t="s">
        <v>164</v>
      </c>
      <c r="F141" s="253" t="s">
        <v>165</v>
      </c>
      <c r="G141" s="254" t="s">
        <v>149</v>
      </c>
      <c r="H141" s="255">
        <v>236</v>
      </c>
      <c r="I141" s="256"/>
      <c r="J141" s="257">
        <f>ROUND(I141*H141,2)</f>
        <v>0</v>
      </c>
      <c r="K141" s="258"/>
      <c r="L141" s="40"/>
      <c r="M141" s="259" t="s">
        <v>1</v>
      </c>
      <c r="N141" s="260" t="s">
        <v>41</v>
      </c>
      <c r="O141" s="90"/>
      <c r="P141" s="261">
        <f>O141*H141</f>
        <v>0</v>
      </c>
      <c r="Q141" s="261">
        <v>0</v>
      </c>
      <c r="R141" s="261">
        <f>Q141*H141</f>
        <v>0</v>
      </c>
      <c r="S141" s="261">
        <v>0.022</v>
      </c>
      <c r="T141" s="262">
        <f>S141*H141</f>
        <v>5.191999999999999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63" t="s">
        <v>139</v>
      </c>
      <c r="AT141" s="263" t="s">
        <v>135</v>
      </c>
      <c r="AU141" s="263" t="s">
        <v>92</v>
      </c>
      <c r="AY141" s="14" t="s">
        <v>132</v>
      </c>
      <c r="BE141" s="137">
        <f>IF(N141="základní",J141,0)</f>
        <v>0</v>
      </c>
      <c r="BF141" s="137">
        <f>IF(N141="snížená",J141,0)</f>
        <v>0</v>
      </c>
      <c r="BG141" s="137">
        <f>IF(N141="zákl. přenesená",J141,0)</f>
        <v>0</v>
      </c>
      <c r="BH141" s="137">
        <f>IF(N141="sníž. přenesená",J141,0)</f>
        <v>0</v>
      </c>
      <c r="BI141" s="137">
        <f>IF(N141="nulová",J141,0)</f>
        <v>0</v>
      </c>
      <c r="BJ141" s="14" t="s">
        <v>81</v>
      </c>
      <c r="BK141" s="137">
        <f>ROUND(I141*H141,2)</f>
        <v>0</v>
      </c>
      <c r="BL141" s="14" t="s">
        <v>139</v>
      </c>
      <c r="BM141" s="263" t="s">
        <v>166</v>
      </c>
    </row>
    <row r="142" spans="1:63" s="12" customFormat="1" ht="22.8" customHeight="1">
      <c r="A142" s="12"/>
      <c r="B142" s="235"/>
      <c r="C142" s="236"/>
      <c r="D142" s="237" t="s">
        <v>75</v>
      </c>
      <c r="E142" s="249" t="s">
        <v>167</v>
      </c>
      <c r="F142" s="249" t="s">
        <v>168</v>
      </c>
      <c r="G142" s="236"/>
      <c r="H142" s="236"/>
      <c r="I142" s="239"/>
      <c r="J142" s="250">
        <f>BK142</f>
        <v>0</v>
      </c>
      <c r="K142" s="236"/>
      <c r="L142" s="241"/>
      <c r="M142" s="242"/>
      <c r="N142" s="243"/>
      <c r="O142" s="243"/>
      <c r="P142" s="244">
        <f>SUM(P143:P146)</f>
        <v>0</v>
      </c>
      <c r="Q142" s="243"/>
      <c r="R142" s="244">
        <f>SUM(R143:R146)</f>
        <v>0</v>
      </c>
      <c r="S142" s="243"/>
      <c r="T142" s="245">
        <f>SUM(T143:T146)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6" t="s">
        <v>81</v>
      </c>
      <c r="AT142" s="247" t="s">
        <v>75</v>
      </c>
      <c r="AU142" s="247" t="s">
        <v>81</v>
      </c>
      <c r="AY142" s="246" t="s">
        <v>132</v>
      </c>
      <c r="BK142" s="248">
        <f>SUM(BK143:BK146)</f>
        <v>0</v>
      </c>
    </row>
    <row r="143" spans="1:65" s="2" customFormat="1" ht="24" customHeight="1">
      <c r="A143" s="37"/>
      <c r="B143" s="38"/>
      <c r="C143" s="251" t="s">
        <v>169</v>
      </c>
      <c r="D143" s="251" t="s">
        <v>135</v>
      </c>
      <c r="E143" s="252" t="s">
        <v>170</v>
      </c>
      <c r="F143" s="253" t="s">
        <v>171</v>
      </c>
      <c r="G143" s="254" t="s">
        <v>172</v>
      </c>
      <c r="H143" s="255">
        <v>5.192</v>
      </c>
      <c r="I143" s="256"/>
      <c r="J143" s="257">
        <f>ROUND(I143*H143,2)</f>
        <v>0</v>
      </c>
      <c r="K143" s="258"/>
      <c r="L143" s="40"/>
      <c r="M143" s="259" t="s">
        <v>1</v>
      </c>
      <c r="N143" s="260" t="s">
        <v>41</v>
      </c>
      <c r="O143" s="90"/>
      <c r="P143" s="261">
        <f>O143*H143</f>
        <v>0</v>
      </c>
      <c r="Q143" s="261">
        <v>0</v>
      </c>
      <c r="R143" s="261">
        <f>Q143*H143</f>
        <v>0</v>
      </c>
      <c r="S143" s="261">
        <v>0</v>
      </c>
      <c r="T143" s="26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63" t="s">
        <v>139</v>
      </c>
      <c r="AT143" s="263" t="s">
        <v>135</v>
      </c>
      <c r="AU143" s="263" t="s">
        <v>92</v>
      </c>
      <c r="AY143" s="14" t="s">
        <v>132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4" t="s">
        <v>81</v>
      </c>
      <c r="BK143" s="137">
        <f>ROUND(I143*H143,2)</f>
        <v>0</v>
      </c>
      <c r="BL143" s="14" t="s">
        <v>139</v>
      </c>
      <c r="BM143" s="263" t="s">
        <v>173</v>
      </c>
    </row>
    <row r="144" spans="1:65" s="2" customFormat="1" ht="24" customHeight="1">
      <c r="A144" s="37"/>
      <c r="B144" s="38"/>
      <c r="C144" s="251" t="s">
        <v>174</v>
      </c>
      <c r="D144" s="251" t="s">
        <v>135</v>
      </c>
      <c r="E144" s="252" t="s">
        <v>175</v>
      </c>
      <c r="F144" s="253" t="s">
        <v>176</v>
      </c>
      <c r="G144" s="254" t="s">
        <v>172</v>
      </c>
      <c r="H144" s="255">
        <v>5.192</v>
      </c>
      <c r="I144" s="256"/>
      <c r="J144" s="257">
        <f>ROUND(I144*H144,2)</f>
        <v>0</v>
      </c>
      <c r="K144" s="258"/>
      <c r="L144" s="40"/>
      <c r="M144" s="259" t="s">
        <v>1</v>
      </c>
      <c r="N144" s="260" t="s">
        <v>41</v>
      </c>
      <c r="O144" s="90"/>
      <c r="P144" s="261">
        <f>O144*H144</f>
        <v>0</v>
      </c>
      <c r="Q144" s="261">
        <v>0</v>
      </c>
      <c r="R144" s="261">
        <f>Q144*H144</f>
        <v>0</v>
      </c>
      <c r="S144" s="261">
        <v>0</v>
      </c>
      <c r="T144" s="26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63" t="s">
        <v>139</v>
      </c>
      <c r="AT144" s="263" t="s">
        <v>135</v>
      </c>
      <c r="AU144" s="263" t="s">
        <v>92</v>
      </c>
      <c r="AY144" s="14" t="s">
        <v>132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4" t="s">
        <v>81</v>
      </c>
      <c r="BK144" s="137">
        <f>ROUND(I144*H144,2)</f>
        <v>0</v>
      </c>
      <c r="BL144" s="14" t="s">
        <v>139</v>
      </c>
      <c r="BM144" s="263" t="s">
        <v>177</v>
      </c>
    </row>
    <row r="145" spans="1:65" s="2" customFormat="1" ht="24" customHeight="1">
      <c r="A145" s="37"/>
      <c r="B145" s="38"/>
      <c r="C145" s="251" t="s">
        <v>8</v>
      </c>
      <c r="D145" s="251" t="s">
        <v>135</v>
      </c>
      <c r="E145" s="252" t="s">
        <v>178</v>
      </c>
      <c r="F145" s="253" t="s">
        <v>179</v>
      </c>
      <c r="G145" s="254" t="s">
        <v>172</v>
      </c>
      <c r="H145" s="255">
        <v>5.192</v>
      </c>
      <c r="I145" s="256"/>
      <c r="J145" s="257">
        <f>ROUND(I145*H145,2)</f>
        <v>0</v>
      </c>
      <c r="K145" s="258"/>
      <c r="L145" s="40"/>
      <c r="M145" s="259" t="s">
        <v>1</v>
      </c>
      <c r="N145" s="260" t="s">
        <v>41</v>
      </c>
      <c r="O145" s="90"/>
      <c r="P145" s="261">
        <f>O145*H145</f>
        <v>0</v>
      </c>
      <c r="Q145" s="261">
        <v>0</v>
      </c>
      <c r="R145" s="261">
        <f>Q145*H145</f>
        <v>0</v>
      </c>
      <c r="S145" s="261">
        <v>0</v>
      </c>
      <c r="T145" s="26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63" t="s">
        <v>139</v>
      </c>
      <c r="AT145" s="263" t="s">
        <v>135</v>
      </c>
      <c r="AU145" s="263" t="s">
        <v>92</v>
      </c>
      <c r="AY145" s="14" t="s">
        <v>132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4" t="s">
        <v>81</v>
      </c>
      <c r="BK145" s="137">
        <f>ROUND(I145*H145,2)</f>
        <v>0</v>
      </c>
      <c r="BL145" s="14" t="s">
        <v>139</v>
      </c>
      <c r="BM145" s="263" t="s">
        <v>180</v>
      </c>
    </row>
    <row r="146" spans="1:65" s="2" customFormat="1" ht="24" customHeight="1">
      <c r="A146" s="37"/>
      <c r="B146" s="38"/>
      <c r="C146" s="251" t="s">
        <v>181</v>
      </c>
      <c r="D146" s="251" t="s">
        <v>135</v>
      </c>
      <c r="E146" s="252" t="s">
        <v>182</v>
      </c>
      <c r="F146" s="253" t="s">
        <v>183</v>
      </c>
      <c r="G146" s="254" t="s">
        <v>172</v>
      </c>
      <c r="H146" s="255">
        <v>5.192</v>
      </c>
      <c r="I146" s="256"/>
      <c r="J146" s="257">
        <f>ROUND(I146*H146,2)</f>
        <v>0</v>
      </c>
      <c r="K146" s="258"/>
      <c r="L146" s="40"/>
      <c r="M146" s="259" t="s">
        <v>1</v>
      </c>
      <c r="N146" s="260" t="s">
        <v>41</v>
      </c>
      <c r="O146" s="90"/>
      <c r="P146" s="261">
        <f>O146*H146</f>
        <v>0</v>
      </c>
      <c r="Q146" s="261">
        <v>0</v>
      </c>
      <c r="R146" s="261">
        <f>Q146*H146</f>
        <v>0</v>
      </c>
      <c r="S146" s="261">
        <v>0</v>
      </c>
      <c r="T146" s="26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63" t="s">
        <v>139</v>
      </c>
      <c r="AT146" s="263" t="s">
        <v>135</v>
      </c>
      <c r="AU146" s="263" t="s">
        <v>92</v>
      </c>
      <c r="AY146" s="14" t="s">
        <v>132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4" t="s">
        <v>81</v>
      </c>
      <c r="BK146" s="137">
        <f>ROUND(I146*H146,2)</f>
        <v>0</v>
      </c>
      <c r="BL146" s="14" t="s">
        <v>139</v>
      </c>
      <c r="BM146" s="263" t="s">
        <v>184</v>
      </c>
    </row>
    <row r="147" spans="1:63" s="12" customFormat="1" ht="22.8" customHeight="1">
      <c r="A147" s="12"/>
      <c r="B147" s="235"/>
      <c r="C147" s="236"/>
      <c r="D147" s="237" t="s">
        <v>75</v>
      </c>
      <c r="E147" s="249" t="s">
        <v>185</v>
      </c>
      <c r="F147" s="249" t="s">
        <v>186</v>
      </c>
      <c r="G147" s="236"/>
      <c r="H147" s="236"/>
      <c r="I147" s="239"/>
      <c r="J147" s="250">
        <f>BK147</f>
        <v>0</v>
      </c>
      <c r="K147" s="236"/>
      <c r="L147" s="241"/>
      <c r="M147" s="242"/>
      <c r="N147" s="243"/>
      <c r="O147" s="243"/>
      <c r="P147" s="244">
        <f>P148</f>
        <v>0</v>
      </c>
      <c r="Q147" s="243"/>
      <c r="R147" s="244">
        <f>R148</f>
        <v>0</v>
      </c>
      <c r="S147" s="243"/>
      <c r="T147" s="245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46" t="s">
        <v>81</v>
      </c>
      <c r="AT147" s="247" t="s">
        <v>75</v>
      </c>
      <c r="AU147" s="247" t="s">
        <v>81</v>
      </c>
      <c r="AY147" s="246" t="s">
        <v>132</v>
      </c>
      <c r="BK147" s="248">
        <f>BK148</f>
        <v>0</v>
      </c>
    </row>
    <row r="148" spans="1:65" s="2" customFormat="1" ht="16.5" customHeight="1">
      <c r="A148" s="37"/>
      <c r="B148" s="38"/>
      <c r="C148" s="251" t="s">
        <v>187</v>
      </c>
      <c r="D148" s="251" t="s">
        <v>135</v>
      </c>
      <c r="E148" s="252" t="s">
        <v>188</v>
      </c>
      <c r="F148" s="253" t="s">
        <v>189</v>
      </c>
      <c r="G148" s="254" t="s">
        <v>172</v>
      </c>
      <c r="H148" s="255">
        <v>15.443</v>
      </c>
      <c r="I148" s="256"/>
      <c r="J148" s="257">
        <f>ROUND(I148*H148,2)</f>
        <v>0</v>
      </c>
      <c r="K148" s="258"/>
      <c r="L148" s="40"/>
      <c r="M148" s="259" t="s">
        <v>1</v>
      </c>
      <c r="N148" s="260" t="s">
        <v>41</v>
      </c>
      <c r="O148" s="90"/>
      <c r="P148" s="261">
        <f>O148*H148</f>
        <v>0</v>
      </c>
      <c r="Q148" s="261">
        <v>0</v>
      </c>
      <c r="R148" s="261">
        <f>Q148*H148</f>
        <v>0</v>
      </c>
      <c r="S148" s="261">
        <v>0</v>
      </c>
      <c r="T148" s="26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63" t="s">
        <v>139</v>
      </c>
      <c r="AT148" s="263" t="s">
        <v>135</v>
      </c>
      <c r="AU148" s="263" t="s">
        <v>92</v>
      </c>
      <c r="AY148" s="14" t="s">
        <v>132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4" t="s">
        <v>81</v>
      </c>
      <c r="BK148" s="137">
        <f>ROUND(I148*H148,2)</f>
        <v>0</v>
      </c>
      <c r="BL148" s="14" t="s">
        <v>139</v>
      </c>
      <c r="BM148" s="263" t="s">
        <v>190</v>
      </c>
    </row>
    <row r="149" spans="1:63" s="12" customFormat="1" ht="25.9" customHeight="1">
      <c r="A149" s="12"/>
      <c r="B149" s="235"/>
      <c r="C149" s="236"/>
      <c r="D149" s="237" t="s">
        <v>75</v>
      </c>
      <c r="E149" s="238" t="s">
        <v>191</v>
      </c>
      <c r="F149" s="238" t="s">
        <v>192</v>
      </c>
      <c r="G149" s="236"/>
      <c r="H149" s="236"/>
      <c r="I149" s="239"/>
      <c r="J149" s="240">
        <f>BK149</f>
        <v>0</v>
      </c>
      <c r="K149" s="236"/>
      <c r="L149" s="241"/>
      <c r="M149" s="242"/>
      <c r="N149" s="243"/>
      <c r="O149" s="243"/>
      <c r="P149" s="244">
        <f>P150</f>
        <v>0</v>
      </c>
      <c r="Q149" s="243"/>
      <c r="R149" s="244">
        <f>R150</f>
        <v>0.8164</v>
      </c>
      <c r="S149" s="243"/>
      <c r="T149" s="245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46" t="s">
        <v>92</v>
      </c>
      <c r="AT149" s="247" t="s">
        <v>75</v>
      </c>
      <c r="AU149" s="247" t="s">
        <v>76</v>
      </c>
      <c r="AY149" s="246" t="s">
        <v>132</v>
      </c>
      <c r="BK149" s="248">
        <f>BK150</f>
        <v>0</v>
      </c>
    </row>
    <row r="150" spans="1:63" s="12" customFormat="1" ht="22.8" customHeight="1">
      <c r="A150" s="12"/>
      <c r="B150" s="235"/>
      <c r="C150" s="236"/>
      <c r="D150" s="237" t="s">
        <v>75</v>
      </c>
      <c r="E150" s="249" t="s">
        <v>193</v>
      </c>
      <c r="F150" s="249" t="s">
        <v>194</v>
      </c>
      <c r="G150" s="236"/>
      <c r="H150" s="236"/>
      <c r="I150" s="239"/>
      <c r="J150" s="250">
        <f>BK150</f>
        <v>0</v>
      </c>
      <c r="K150" s="236"/>
      <c r="L150" s="241"/>
      <c r="M150" s="242"/>
      <c r="N150" s="243"/>
      <c r="O150" s="243"/>
      <c r="P150" s="244">
        <f>SUM(P151:P152)</f>
        <v>0</v>
      </c>
      <c r="Q150" s="243"/>
      <c r="R150" s="244">
        <f>SUM(R151:R152)</f>
        <v>0.8164</v>
      </c>
      <c r="S150" s="243"/>
      <c r="T150" s="245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46" t="s">
        <v>92</v>
      </c>
      <c r="AT150" s="247" t="s">
        <v>75</v>
      </c>
      <c r="AU150" s="247" t="s">
        <v>81</v>
      </c>
      <c r="AY150" s="246" t="s">
        <v>132</v>
      </c>
      <c r="BK150" s="248">
        <f>SUM(BK151:BK152)</f>
        <v>0</v>
      </c>
    </row>
    <row r="151" spans="1:65" s="2" customFormat="1" ht="16.5" customHeight="1">
      <c r="A151" s="37"/>
      <c r="B151" s="38"/>
      <c r="C151" s="251" t="s">
        <v>195</v>
      </c>
      <c r="D151" s="251" t="s">
        <v>135</v>
      </c>
      <c r="E151" s="252" t="s">
        <v>196</v>
      </c>
      <c r="F151" s="253" t="s">
        <v>197</v>
      </c>
      <c r="G151" s="254" t="s">
        <v>149</v>
      </c>
      <c r="H151" s="255">
        <v>785</v>
      </c>
      <c r="I151" s="256"/>
      <c r="J151" s="257">
        <f>ROUND(I151*H151,2)</f>
        <v>0</v>
      </c>
      <c r="K151" s="258"/>
      <c r="L151" s="40"/>
      <c r="M151" s="259" t="s">
        <v>1</v>
      </c>
      <c r="N151" s="260" t="s">
        <v>41</v>
      </c>
      <c r="O151" s="90"/>
      <c r="P151" s="261">
        <f>O151*H151</f>
        <v>0</v>
      </c>
      <c r="Q151" s="261">
        <v>0.0003</v>
      </c>
      <c r="R151" s="261">
        <f>Q151*H151</f>
        <v>0.2355</v>
      </c>
      <c r="S151" s="261">
        <v>0</v>
      </c>
      <c r="T151" s="26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63" t="s">
        <v>181</v>
      </c>
      <c r="AT151" s="263" t="s">
        <v>135</v>
      </c>
      <c r="AU151" s="263" t="s">
        <v>92</v>
      </c>
      <c r="AY151" s="14" t="s">
        <v>132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4" t="s">
        <v>81</v>
      </c>
      <c r="BK151" s="137">
        <f>ROUND(I151*H151,2)</f>
        <v>0</v>
      </c>
      <c r="BL151" s="14" t="s">
        <v>181</v>
      </c>
      <c r="BM151" s="263" t="s">
        <v>198</v>
      </c>
    </row>
    <row r="152" spans="1:65" s="2" customFormat="1" ht="24" customHeight="1">
      <c r="A152" s="37"/>
      <c r="B152" s="38"/>
      <c r="C152" s="251" t="s">
        <v>199</v>
      </c>
      <c r="D152" s="251" t="s">
        <v>135</v>
      </c>
      <c r="E152" s="252" t="s">
        <v>200</v>
      </c>
      <c r="F152" s="253" t="s">
        <v>201</v>
      </c>
      <c r="G152" s="254" t="s">
        <v>149</v>
      </c>
      <c r="H152" s="255">
        <v>785</v>
      </c>
      <c r="I152" s="256"/>
      <c r="J152" s="257">
        <f>ROUND(I152*H152,2)</f>
        <v>0</v>
      </c>
      <c r="K152" s="258"/>
      <c r="L152" s="40"/>
      <c r="M152" s="264" t="s">
        <v>1</v>
      </c>
      <c r="N152" s="265" t="s">
        <v>41</v>
      </c>
      <c r="O152" s="266"/>
      <c r="P152" s="267">
        <f>O152*H152</f>
        <v>0</v>
      </c>
      <c r="Q152" s="267">
        <v>0.00074</v>
      </c>
      <c r="R152" s="267">
        <f>Q152*H152</f>
        <v>0.5809</v>
      </c>
      <c r="S152" s="267">
        <v>0</v>
      </c>
      <c r="T152" s="268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63" t="s">
        <v>181</v>
      </c>
      <c r="AT152" s="263" t="s">
        <v>135</v>
      </c>
      <c r="AU152" s="263" t="s">
        <v>92</v>
      </c>
      <c r="AY152" s="14" t="s">
        <v>132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4" t="s">
        <v>81</v>
      </c>
      <c r="BK152" s="137">
        <f>ROUND(I152*H152,2)</f>
        <v>0</v>
      </c>
      <c r="BL152" s="14" t="s">
        <v>181</v>
      </c>
      <c r="BM152" s="263" t="s">
        <v>202</v>
      </c>
    </row>
    <row r="153" spans="1:31" s="2" customFormat="1" ht="6.95" customHeight="1">
      <c r="A153" s="37"/>
      <c r="B153" s="65"/>
      <c r="C153" s="66"/>
      <c r="D153" s="66"/>
      <c r="E153" s="66"/>
      <c r="F153" s="66"/>
      <c r="G153" s="66"/>
      <c r="H153" s="66"/>
      <c r="I153" s="193"/>
      <c r="J153" s="66"/>
      <c r="K153" s="66"/>
      <c r="L153" s="40"/>
      <c r="M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</row>
  </sheetData>
  <sheetProtection password="CC35" sheet="1" objects="1" scenarios="1" formatColumns="0" formatRows="0" autoFilter="0"/>
  <autoFilter ref="C129:K152"/>
  <mergeCells count="11">
    <mergeCell ref="E7:H7"/>
    <mergeCell ref="E16:H16"/>
    <mergeCell ref="E25:H25"/>
    <mergeCell ref="E85:H85"/>
    <mergeCell ref="D106:F106"/>
    <mergeCell ref="D107:F107"/>
    <mergeCell ref="D108:F108"/>
    <mergeCell ref="D109:F109"/>
    <mergeCell ref="D110:F11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SWH-NB-05\prasilova</dc:creator>
  <cp:keywords/>
  <dc:description/>
  <cp:lastModifiedBy>SWH-NB-05\prasilova</cp:lastModifiedBy>
  <dcterms:created xsi:type="dcterms:W3CDTF">2020-03-10T12:37:58Z</dcterms:created>
  <dcterms:modified xsi:type="dcterms:W3CDTF">2020-03-10T12:38:00Z</dcterms:modified>
  <cp:category/>
  <cp:version/>
  <cp:contentType/>
  <cp:contentStatus/>
</cp:coreProperties>
</file>