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6" yWindow="516" windowWidth="23256" windowHeight="12720" activeTab="1"/>
  </bookViews>
  <sheets>
    <sheet name="Rekapitulace stavby" sheetId="1" r:id="rId1"/>
    <sheet name="2019-MAN-OPT - rozsireni-..." sheetId="2" r:id="rId2"/>
  </sheets>
  <definedNames>
    <definedName name="_xlnm._FilterDatabase" localSheetId="1" hidden="1">'2019-MAN-OPT - rozsireni-...'!$C$121:$K$158</definedName>
    <definedName name="_xlnm.Print_Area" localSheetId="1">'2019-MAN-OPT - rozsireni-...'!$C$4:$J$76,'2019-MAN-OPT - rozsireni-...'!$C$82:$J$105,'2019-MAN-OPT - rozsireni-...'!$C$111:$K$158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'2019-MAN-OPT - rozsireni-...'!$121:$121</definedName>
  </definedNames>
  <calcPr calcId="145621"/>
</workbook>
</file>

<file path=xl/sharedStrings.xml><?xml version="1.0" encoding="utf-8"?>
<sst xmlns="http://schemas.openxmlformats.org/spreadsheetml/2006/main" count="679" uniqueCount="253">
  <si>
    <t>Export Komplet</t>
  </si>
  <si>
    <t/>
  </si>
  <si>
    <t>2.0</t>
  </si>
  <si>
    <t>False</t>
  </si>
  <si>
    <t>{0d06b8a7-b788-4369-955e-a6695dcf5821}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</si>
  <si>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</si>
  <si>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</si>
  <si>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</si>
  <si>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</si>
  <si>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</si>
  <si>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</si>
  <si>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</si>
  <si>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</si>
  <si>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</si>
  <si>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2019-MAN-OPT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</si>
  <si>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</si>
  <si>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</si>
  <si>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rozsireni-MAN-opticke propojeni obj.112,113+115,116+98-STAVEBNÍ PRÁCE-V1</t>
  </si>
  <si>
    <t>0,1</t>
  </si>
  <si>
    <t>KSO:</t>
  </si>
  <si>
    <t>CC-CZ:</t>
  </si>
  <si>
    <t>1</t>
  </si>
  <si>
    <t>Místo:</t>
  </si>
  <si>
    <t xml:space="preserve"> </t>
  </si>
  <si>
    <t>Datum:</t>
  </si>
  <si>
    <t>4. 11. 2019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</si>
  <si>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</si>
  <si>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</si>
  <si>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</si>
  <si>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</si>
  <si>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</si>
  <si>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</si>
  <si>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</si>
  <si>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</si>
  <si>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</si>
  <si>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</si>
  <si>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</si>
  <si>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</si>
  <si>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</si>
  <si>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</si>
  <si>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</si>
  <si>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</si>
  <si>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</si>
  <si>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</si>
  <si>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</si>
  <si>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</si>
  <si>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</si>
  <si>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</si>
  <si>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</si>
  <si>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</si>
  <si>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</si>
  <si>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</si>
  <si>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</si>
  <si>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</si>
  <si>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</si>
  <si>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</si>
  <si>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</si>
  <si>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</si>
  <si>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</si>
  <si>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</si>
  <si>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</si>
  <si>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</si>
  <si>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</si>
  <si>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</si>
  <si>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</si>
  <si>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</si>
  <si>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</si>
  <si>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</si>
  <si>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</si>
  <si>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</si>
  <si>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</si>
  <si>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</si>
  <si>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</si>
  <si>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</si>
  <si>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</si>
  <si>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</si>
  <si>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</si>
  <si>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</si>
  <si>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</si>
  <si>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</si>
  <si>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</si>
  <si>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</si>
  <si>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</si>
  <si>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</si>
  <si>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</si>
  <si>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</si>
  <si>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</si>
  <si>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</si>
  <si>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</si>
  <si>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</si>
  <si>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</si>
  <si>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9 - Ostatní konstrukce a práce-bourání</t>
  </si>
  <si>
    <t xml:space="preserve">      99 - Přesun hmot</t>
  </si>
  <si>
    <t>PSV - Práce a dodávky PSV</t>
  </si>
  <si>
    <t xml:space="preserve">    743 - Elektromontáže - hrubá montáž</t>
  </si>
  <si>
    <t>M - Práce a dodávky M</t>
  </si>
  <si>
    <t xml:space="preserve">    46-M - Zemní práce při extr.mont.pracích</t>
  </si>
  <si>
    <t>HZS - Hodinové zúčtovací sazby</t>
  </si>
  <si>
    <t>VRN - Vedlejší rozpočtové náklady</t>
  </si>
  <si>
    <t xml:space="preserve">    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</si>
  <si>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</si>
  <si>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</si>
  <si>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</si>
  <si>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</si>
  <si>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</si>
  <si>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</si>
  <si>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</si>
  <si>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</si>
  <si>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</si>
  <si>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</si>
  <si>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</si>
  <si>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</si>
  <si>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</si>
  <si>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</si>
  <si>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</si>
  <si>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9</t>
  </si>
  <si>
    <t>Ostatní konstrukce a práce-bourání</t>
  </si>
  <si>
    <t>K</t>
  </si>
  <si>
    <t>971024481</t>
  </si>
  <si>
    <t>Vybourání otvorů ve zdivu kamenném pl do 0,25 m2 na MV nebo MVC tl do 900 mm</t>
  </si>
  <si>
    <t>kus</t>
  </si>
  <si>
    <t>4</t>
  </si>
  <si>
    <t>-1402327083</t>
  </si>
  <si>
    <t>101</t>
  </si>
  <si>
    <t>971033161</t>
  </si>
  <si>
    <t>Vybourání otvorů ve zdivu cihelném D do 60 mm na MVC nebo MV tl do 600 mm</t>
  </si>
  <si>
    <t>1403554002</t>
  </si>
  <si>
    <t>99</t>
  </si>
  <si>
    <t>Přesun hmot</t>
  </si>
  <si>
    <t>63</t>
  </si>
  <si>
    <t>997013801</t>
  </si>
  <si>
    <t>Poplatek za uložení stavebního betonového odpadu na skládce (skládkovné)</t>
  </si>
  <si>
    <t>t</t>
  </si>
  <si>
    <t>3</t>
  </si>
  <si>
    <t>856931775</t>
  </si>
  <si>
    <t>PSV</t>
  </si>
  <si>
    <t>Práce a dodávky PSV</t>
  </si>
  <si>
    <t>743</t>
  </si>
  <si>
    <t>Elektromontáže - hrubá montáž</t>
  </si>
  <si>
    <t>59</t>
  </si>
  <si>
    <t>743311300</t>
  </si>
  <si>
    <t>Montáž lišta a kanálek protahovací šířky do 60 mm</t>
  </si>
  <si>
    <t>m</t>
  </si>
  <si>
    <t>16</t>
  </si>
  <si>
    <t>158359615</t>
  </si>
  <si>
    <t>116</t>
  </si>
  <si>
    <t>M</t>
  </si>
  <si>
    <t>345718700</t>
  </si>
  <si>
    <t>lišta elektroinstalační L 40 x 20 mm</t>
  </si>
  <si>
    <t>32</t>
  </si>
  <si>
    <t>-1093244585</t>
  </si>
  <si>
    <t>Práce a dodávky M</t>
  </si>
  <si>
    <t>46-M</t>
  </si>
  <si>
    <t>Zemní práce při extr.mont.pracích</t>
  </si>
  <si>
    <t>103</t>
  </si>
  <si>
    <t>460030061</t>
  </si>
  <si>
    <t>Rozebrání dlažeb ručně z kamene do malty spáry zalité</t>
  </si>
  <si>
    <t>m2</t>
  </si>
  <si>
    <t>64</t>
  </si>
  <si>
    <t>-30861377</t>
  </si>
  <si>
    <t>104</t>
  </si>
  <si>
    <t>460030161</t>
  </si>
  <si>
    <t>Odstranění podkladu nebo krytu komunikace z betonu prostého tloušťky do 15 cm</t>
  </si>
  <si>
    <t>589490833</t>
  </si>
  <si>
    <t>118</t>
  </si>
  <si>
    <t>460120015</t>
  </si>
  <si>
    <t>Zásyp jam ručně v hornině třídy 5, vč.upěchování v postupných vrstvách</t>
  </si>
  <si>
    <t>m3</t>
  </si>
  <si>
    <t>592575737</t>
  </si>
  <si>
    <t>117</t>
  </si>
  <si>
    <t>460230415</t>
  </si>
  <si>
    <t>Odkop zeminy ručně s vodorovným přemístěním do 50 m na skládku v hornině tř 5</t>
  </si>
  <si>
    <t>512</t>
  </si>
  <si>
    <t>718578956</t>
  </si>
  <si>
    <t>460600061</t>
  </si>
  <si>
    <t>Odvoz suti a vybouraných hmot do 1 km</t>
  </si>
  <si>
    <t>168717518</t>
  </si>
  <si>
    <t>65</t>
  </si>
  <si>
    <t>460600071</t>
  </si>
  <si>
    <t>Příplatek k odvozu suti a vybouraných hmot za každý další 1 km</t>
  </si>
  <si>
    <t>1205326626</t>
  </si>
  <si>
    <t>107</t>
  </si>
  <si>
    <t>460650052</t>
  </si>
  <si>
    <t>Zřízení podkladní vrstvy vozovky a chodníku ze štěrkodrti se zhutněním tloušťky do 10 cm</t>
  </si>
  <si>
    <t>-2099321409</t>
  </si>
  <si>
    <t>109</t>
  </si>
  <si>
    <t>460650922</t>
  </si>
  <si>
    <t>Kladení dlažby po překopech z kostek kamenných drobných do lože z kameniva těženého</t>
  </si>
  <si>
    <t>264300426</t>
  </si>
  <si>
    <t>114</t>
  </si>
  <si>
    <t>589325500</t>
  </si>
  <si>
    <t>potěr cementový  CP 20 kamenivo do 4 mm</t>
  </si>
  <si>
    <t>8</t>
  </si>
  <si>
    <t>-405610959</t>
  </si>
  <si>
    <t>115</t>
  </si>
  <si>
    <t>583336510</t>
  </si>
  <si>
    <t>kamenivo těžené hrubé frakce 8-16 (Bratčice)</t>
  </si>
  <si>
    <t>-1942439375</t>
  </si>
  <si>
    <t>HZS</t>
  </si>
  <si>
    <t>Hodinové zúčtovací sazby</t>
  </si>
  <si>
    <t>102</t>
  </si>
  <si>
    <t>HZS1301</t>
  </si>
  <si>
    <t>Hodinová zúčtovací sazba zedník</t>
  </si>
  <si>
    <t>hod</t>
  </si>
  <si>
    <t>-657774039</t>
  </si>
  <si>
    <t>111</t>
  </si>
  <si>
    <t>HZS1331</t>
  </si>
  <si>
    <t>Hodinová zúčtovací sazba montér konstrukcí-otevření/zavření KK</t>
  </si>
  <si>
    <t>-901256309</t>
  </si>
  <si>
    <t>110</t>
  </si>
  <si>
    <t>HZS1412</t>
  </si>
  <si>
    <t>Hodinová zúčtovací sazba dlaždič odborný</t>
  </si>
  <si>
    <t>-153423419</t>
  </si>
  <si>
    <t>120</t>
  </si>
  <si>
    <t>HZS4121</t>
  </si>
  <si>
    <t>Hodinová zúčtovací sazba obsluha strojů, zvedání vík KK</t>
  </si>
  <si>
    <t>-389542049</t>
  </si>
  <si>
    <t>119</t>
  </si>
  <si>
    <t>HZS4231</t>
  </si>
  <si>
    <t>Hodinová zúčtovací sazba technik, dohledání chrániček</t>
  </si>
  <si>
    <t>-958810186</t>
  </si>
  <si>
    <t>VRN</t>
  </si>
  <si>
    <t>Vedlejší rozpočtové náklady</t>
  </si>
  <si>
    <t>5</t>
  </si>
  <si>
    <t>113</t>
  </si>
  <si>
    <t>034203000</t>
  </si>
  <si>
    <t>Oplocení staveniště</t>
  </si>
  <si>
    <t>Kč</t>
  </si>
  <si>
    <t>1024</t>
  </si>
  <si>
    <t>1576265010</t>
  </si>
  <si>
    <t>112</t>
  </si>
  <si>
    <t>034403000</t>
  </si>
  <si>
    <t>Dopravní značení na staveništi</t>
  </si>
  <si>
    <t>-1031689365</t>
  </si>
  <si>
    <t>66</t>
  </si>
  <si>
    <t>045002000</t>
  </si>
  <si>
    <t>131072</t>
  </si>
  <si>
    <t>-1552650714</t>
  </si>
  <si>
    <t>67</t>
  </si>
  <si>
    <t>065002000</t>
  </si>
  <si>
    <t>Mimostaveništní doprava materiálů</t>
  </si>
  <si>
    <t>-794068241</t>
  </si>
  <si>
    <t>68</t>
  </si>
  <si>
    <t>081002000</t>
  </si>
  <si>
    <t>Doprava zaměstnanců na staveniště</t>
  </si>
  <si>
    <t>2048</t>
  </si>
  <si>
    <t>-568786568</t>
  </si>
  <si>
    <t>69</t>
  </si>
  <si>
    <t>091002000</t>
  </si>
  <si>
    <t>Ostatní náklady související s objektem</t>
  </si>
  <si>
    <t>262144</t>
  </si>
  <si>
    <t>36860120</t>
  </si>
  <si>
    <t>Kompletační a koordinační činnost (zvl. už. komunikace - příprava, žádost)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</si>
</sst>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05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7"/>
      <c r="BE5" s="184" t="s">
        <v>15</v>
      </c>
      <c r="BS5" s="14" t="s">
        <v>6</v>
      </c>
    </row>
    <row r="6" spans="2:71" s="1" customFormat="1" ht="36.9" customHeight="1">
      <c r="B6" s="17"/>
      <c r="D6" s="23" t="s">
        <v>16</v>
      </c>
      <c r="K6" s="206" t="s">
        <v>17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7"/>
      <c r="BE6" s="185"/>
      <c r="BS6" s="14" t="s">
        <v>18</v>
      </c>
    </row>
    <row r="7" spans="2:71" s="1" customFormat="1" ht="12" customHeight="1">
      <c r="B7" s="17"/>
      <c r="D7" s="24" t="s">
        <v>19</v>
      </c>
      <c r="K7" s="22" t="s">
        <v>1</v>
      </c>
      <c r="AK7" s="24" t="s">
        <v>20</v>
      </c>
      <c r="AN7" s="22" t="s">
        <v>1</v>
      </c>
      <c r="AR7" s="17"/>
      <c r="BE7" s="185"/>
      <c r="BS7" s="14" t="s">
        <v>21</v>
      </c>
    </row>
    <row r="8" spans="2:71" s="1" customFormat="1" ht="12" customHeight="1">
      <c r="B8" s="17"/>
      <c r="D8" s="24" t="s">
        <v>22</v>
      </c>
      <c r="K8" s="22" t="s">
        <v>23</v>
      </c>
      <c r="AK8" s="24" t="s">
        <v>24</v>
      </c>
      <c r="AN8" s="25" t="s">
        <v>25</v>
      </c>
      <c r="AR8" s="17"/>
      <c r="BE8" s="185"/>
      <c r="BS8" s="14" t="s">
        <v>26</v>
      </c>
    </row>
    <row r="9" spans="2:71" s="1" customFormat="1" ht="14.4" customHeight="1">
      <c r="B9" s="17"/>
      <c r="AR9" s="17"/>
      <c r="BE9" s="185"/>
      <c r="BS9" s="14" t="s">
        <v>27</v>
      </c>
    </row>
    <row r="10" spans="2:71" s="1" customFormat="1" ht="12" customHeight="1">
      <c r="B10" s="17"/>
      <c r="D10" s="24" t="s">
        <v>28</v>
      </c>
      <c r="AK10" s="24" t="s">
        <v>29</v>
      </c>
      <c r="AN10" s="22" t="s">
        <v>1</v>
      </c>
      <c r="AR10" s="17"/>
      <c r="BE10" s="185"/>
      <c r="BS10" s="14" t="s">
        <v>18</v>
      </c>
    </row>
    <row r="11" spans="2:71" s="1" customFormat="1" ht="18.45" customHeight="1">
      <c r="B11" s="17"/>
      <c r="E11" s="22" t="s">
        <v>23</v>
      </c>
      <c r="AK11" s="24" t="s">
        <v>30</v>
      </c>
      <c r="AN11" s="22" t="s">
        <v>1</v>
      </c>
      <c r="AR11" s="17"/>
      <c r="BE11" s="185"/>
      <c r="BS11" s="14" t="s">
        <v>18</v>
      </c>
    </row>
    <row r="12" spans="2:71" s="1" customFormat="1" ht="6.9" customHeight="1">
      <c r="B12" s="17"/>
      <c r="AR12" s="17"/>
      <c r="BE12" s="185"/>
      <c r="BS12" s="14" t="s">
        <v>18</v>
      </c>
    </row>
    <row r="13" spans="2:71" s="1" customFormat="1" ht="12" customHeight="1">
      <c r="B13" s="17"/>
      <c r="D13" s="24" t="s">
        <v>31</v>
      </c>
      <c r="AK13" s="24" t="s">
        <v>29</v>
      </c>
      <c r="AN13" s="26" t="s">
        <v>32</v>
      </c>
      <c r="AR13" s="17"/>
      <c r="BE13" s="185"/>
      <c r="BS13" s="14" t="s">
        <v>18</v>
      </c>
    </row>
    <row r="14" spans="2:71" ht="13.2">
      <c r="B14" s="17"/>
      <c r="E14" s="207" t="s">
        <v>32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4" t="s">
        <v>30</v>
      </c>
      <c r="AN14" s="26" t="s">
        <v>32</v>
      </c>
      <c r="AR14" s="17"/>
      <c r="BE14" s="185"/>
      <c r="BS14" s="14" t="s">
        <v>18</v>
      </c>
    </row>
    <row r="15" spans="2:71" s="1" customFormat="1" ht="6.9" customHeight="1">
      <c r="B15" s="17"/>
      <c r="AR15" s="17"/>
      <c r="BE15" s="185"/>
      <c r="BS15" s="14" t="s">
        <v>3</v>
      </c>
    </row>
    <row r="16" spans="2:71" s="1" customFormat="1" ht="12" customHeight="1">
      <c r="B16" s="17"/>
      <c r="D16" s="24" t="s">
        <v>33</v>
      </c>
      <c r="AK16" s="24" t="s">
        <v>29</v>
      </c>
      <c r="AN16" s="22" t="s">
        <v>1</v>
      </c>
      <c r="AR16" s="17"/>
      <c r="BE16" s="185"/>
      <c r="BS16" s="14" t="s">
        <v>3</v>
      </c>
    </row>
    <row r="17" spans="2:71" s="1" customFormat="1" ht="18.45" customHeight="1">
      <c r="B17" s="17"/>
      <c r="E17" s="22" t="s">
        <v>23</v>
      </c>
      <c r="AK17" s="24" t="s">
        <v>30</v>
      </c>
      <c r="AN17" s="22" t="s">
        <v>1</v>
      </c>
      <c r="AR17" s="17"/>
      <c r="BE17" s="185"/>
      <c r="BS17" s="14" t="s">
        <v>34</v>
      </c>
    </row>
    <row r="18" spans="2:71" s="1" customFormat="1" ht="6.9" customHeight="1">
      <c r="B18" s="17"/>
      <c r="AR18" s="17"/>
      <c r="BE18" s="185"/>
      <c r="BS18" s="14" t="s">
        <v>6</v>
      </c>
    </row>
    <row r="19" spans="2:71" s="1" customFormat="1" ht="12" customHeight="1">
      <c r="B19" s="17"/>
      <c r="D19" s="24" t="s">
        <v>35</v>
      </c>
      <c r="AK19" s="24" t="s">
        <v>29</v>
      </c>
      <c r="AN19" s="22" t="s">
        <v>1</v>
      </c>
      <c r="AR19" s="17"/>
      <c r="BE19" s="185"/>
      <c r="BS19" s="14" t="s">
        <v>6</v>
      </c>
    </row>
    <row r="20" spans="2:71" s="1" customFormat="1" ht="18.45" customHeight="1">
      <c r="B20" s="17"/>
      <c r="E20" s="22" t="s">
        <v>23</v>
      </c>
      <c r="AK20" s="24" t="s">
        <v>30</v>
      </c>
      <c r="AN20" s="22" t="s">
        <v>1</v>
      </c>
      <c r="AR20" s="17"/>
      <c r="BE20" s="185"/>
      <c r="BS20" s="14" t="s">
        <v>34</v>
      </c>
    </row>
    <row r="21" spans="2:57" s="1" customFormat="1" ht="6.9" customHeight="1">
      <c r="B21" s="17"/>
      <c r="AR21" s="17"/>
      <c r="BE21" s="185"/>
    </row>
    <row r="22" spans="2:57" s="1" customFormat="1" ht="12" customHeight="1">
      <c r="B22" s="17"/>
      <c r="D22" s="24" t="s">
        <v>36</v>
      </c>
      <c r="AR22" s="17"/>
      <c r="BE22" s="185"/>
    </row>
    <row r="23" spans="2:57" s="1" customFormat="1" ht="16.5" customHeight="1">
      <c r="B23" s="17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7"/>
      <c r="BE23" s="185"/>
    </row>
    <row r="24" spans="2:57" s="1" customFormat="1" ht="6.9" customHeight="1">
      <c r="B24" s="17"/>
      <c r="AR24" s="17"/>
      <c r="BE24" s="185"/>
    </row>
    <row r="25" spans="2:57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5"/>
    </row>
    <row r="26" spans="1:57" s="2" customFormat="1" ht="25.95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7">
        <f>ROUND(AG94,2)</f>
        <v>0</v>
      </c>
      <c r="AL26" s="188"/>
      <c r="AM26" s="188"/>
      <c r="AN26" s="188"/>
      <c r="AO26" s="188"/>
      <c r="AP26" s="29"/>
      <c r="AQ26" s="29"/>
      <c r="AR26" s="30"/>
      <c r="BE26" s="185"/>
    </row>
    <row r="27" spans="1:57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5"/>
    </row>
    <row r="28" spans="1:57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38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39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40</v>
      </c>
      <c r="AL28" s="210"/>
      <c r="AM28" s="210"/>
      <c r="AN28" s="210"/>
      <c r="AO28" s="210"/>
      <c r="AP28" s="29"/>
      <c r="AQ28" s="29"/>
      <c r="AR28" s="30"/>
      <c r="BE28" s="185"/>
    </row>
    <row r="29" spans="2:57" s="3" customFormat="1" ht="14.4" customHeight="1">
      <c r="B29" s="34"/>
      <c r="D29" s="24" t="s">
        <v>41</v>
      </c>
      <c r="F29" s="24" t="s">
        <v>42</v>
      </c>
      <c r="L29" s="211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4"/>
      <c r="BE29" s="186"/>
    </row>
    <row r="30" spans="2:57" s="3" customFormat="1" ht="14.4" customHeight="1">
      <c r="B30" s="34"/>
      <c r="F30" s="24" t="s">
        <v>43</v>
      </c>
      <c r="L30" s="211">
        <v>0.15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4"/>
      <c r="BE30" s="186"/>
    </row>
    <row r="31" spans="2:57" s="3" customFormat="1" ht="14.4" customHeight="1" hidden="1">
      <c r="B31" s="34"/>
      <c r="F31" s="24" t="s">
        <v>44</v>
      </c>
      <c r="L31" s="21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86"/>
    </row>
    <row r="32" spans="2:57" s="3" customFormat="1" ht="14.4" customHeight="1" hidden="1">
      <c r="B32" s="34"/>
      <c r="F32" s="24" t="s">
        <v>45</v>
      </c>
      <c r="L32" s="211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86"/>
    </row>
    <row r="33" spans="2:57" s="3" customFormat="1" ht="14.4" customHeight="1" hidden="1">
      <c r="B33" s="34"/>
      <c r="F33" s="24" t="s">
        <v>46</v>
      </c>
      <c r="L33" s="21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4"/>
      <c r="BE33" s="186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5"/>
    </row>
    <row r="35" spans="1:57" s="2" customFormat="1" ht="25.95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22" t="s">
        <v>49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1">
        <f>SUM(AK26:AK33)</f>
        <v>0</v>
      </c>
      <c r="AL35" s="192"/>
      <c r="AM35" s="192"/>
      <c r="AN35" s="192"/>
      <c r="AO35" s="193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3.2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3.2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3.2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2019-MAN-OPT</v>
      </c>
      <c r="AR84" s="48"/>
    </row>
    <row r="85" spans="2:44" s="5" customFormat="1" ht="36.9" customHeight="1">
      <c r="B85" s="49"/>
      <c r="C85" s="50" t="s">
        <v>16</v>
      </c>
      <c r="L85" s="198" t="str">
        <f>K6</f>
        <v>rozsireni-MAN-opticke propojeni obj.112,113+115,116+98-STAVEBNÍ PRÁCE-V1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9"/>
    </row>
    <row r="86" spans="1:5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22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24</v>
      </c>
      <c r="AJ87" s="29"/>
      <c r="AK87" s="29"/>
      <c r="AL87" s="29"/>
      <c r="AM87" s="200" t="str">
        <f>IF(AN8="","",AN8)</f>
        <v>4. 11. 2019</v>
      </c>
      <c r="AN87" s="200"/>
      <c r="AO87" s="29"/>
      <c r="AP87" s="29"/>
      <c r="AQ87" s="29"/>
      <c r="AR87" s="30"/>
      <c r="BE87" s="29"/>
    </row>
    <row r="88" spans="1:5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15" customHeight="1">
      <c r="A89" s="29"/>
      <c r="B89" s="30"/>
      <c r="C89" s="24" t="s">
        <v>28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33</v>
      </c>
      <c r="AJ89" s="29"/>
      <c r="AK89" s="29"/>
      <c r="AL89" s="29"/>
      <c r="AM89" s="196" t="str">
        <f>IF(E17="","",E17)</f>
        <v xml:space="preserve"> </v>
      </c>
      <c r="AN89" s="197"/>
      <c r="AO89" s="197"/>
      <c r="AP89" s="197"/>
      <c r="AQ89" s="29"/>
      <c r="AR89" s="30"/>
      <c r="AS89" s="201" t="s">
        <v>57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15" customHeight="1">
      <c r="A90" s="29"/>
      <c r="B90" s="30"/>
      <c r="C90" s="24" t="s">
        <v>31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196" t="str">
        <f>IF(E20="","",E20)</f>
        <v xml:space="preserve"> </v>
      </c>
      <c r="AN90" s="197"/>
      <c r="AO90" s="197"/>
      <c r="AP90" s="197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21" t="s">
        <v>58</v>
      </c>
      <c r="D92" s="213"/>
      <c r="E92" s="213"/>
      <c r="F92" s="213"/>
      <c r="G92" s="213"/>
      <c r="H92" s="57"/>
      <c r="I92" s="214" t="s">
        <v>59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2" t="s">
        <v>60</v>
      </c>
      <c r="AH92" s="213"/>
      <c r="AI92" s="213"/>
      <c r="AJ92" s="213"/>
      <c r="AK92" s="213"/>
      <c r="AL92" s="213"/>
      <c r="AM92" s="213"/>
      <c r="AN92" s="214" t="s">
        <v>61</v>
      </c>
      <c r="AO92" s="213"/>
      <c r="AP92" s="215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57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76</v>
      </c>
      <c r="BT94" s="74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0" s="7" customFormat="1" ht="40.5" customHeight="1">
      <c r="A95" s="75" t="s">
        <v>80</v>
      </c>
      <c r="B95" s="76"/>
      <c r="C95" s="77"/>
      <c r="D95" s="218" t="s">
        <v>14</v>
      </c>
      <c r="E95" s="218"/>
      <c r="F95" s="218"/>
      <c r="G95" s="218"/>
      <c r="H95" s="218"/>
      <c r="I95" s="78"/>
      <c r="J95" s="218" t="s">
        <v>17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'2019-MAN-OPT - rozsireni-...'!J28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79" t="s">
        <v>81</v>
      </c>
      <c r="AR95" s="76"/>
      <c r="AS95" s="80">
        <v>0</v>
      </c>
      <c r="AT95" s="81">
        <f>ROUND(SUM(AV95:AW95),2)</f>
        <v>0</v>
      </c>
      <c r="AU95" s="82">
        <f>'2019-MAN-OPT - rozsireni-...'!P122</f>
        <v>0</v>
      </c>
      <c r="AV95" s="81">
        <f>'2019-MAN-OPT - rozsireni-...'!J31</f>
        <v>0</v>
      </c>
      <c r="AW95" s="81">
        <f>'2019-MAN-OPT - rozsireni-...'!J32</f>
        <v>0</v>
      </c>
      <c r="AX95" s="81">
        <f>'2019-MAN-OPT - rozsireni-...'!J33</f>
        <v>0</v>
      </c>
      <c r="AY95" s="81">
        <f>'2019-MAN-OPT - rozsireni-...'!J34</f>
        <v>0</v>
      </c>
      <c r="AZ95" s="81">
        <f>'2019-MAN-OPT - rozsireni-...'!F31</f>
        <v>0</v>
      </c>
      <c r="BA95" s="81">
        <f>'2019-MAN-OPT - rozsireni-...'!F32</f>
        <v>0</v>
      </c>
      <c r="BB95" s="81">
        <f>'2019-MAN-OPT - rozsireni-...'!F33</f>
        <v>0</v>
      </c>
      <c r="BC95" s="81">
        <f>'2019-MAN-OPT - rozsireni-...'!F34</f>
        <v>0</v>
      </c>
      <c r="BD95" s="83">
        <f>'2019-MAN-OPT - rozsireni-...'!F35</f>
        <v>0</v>
      </c>
      <c r="BT95" s="84" t="s">
        <v>21</v>
      </c>
      <c r="BU95" s="84" t="s">
        <v>82</v>
      </c>
      <c r="BV95" s="84" t="s">
        <v>78</v>
      </c>
      <c r="BW95" s="84" t="s">
        <v>4</v>
      </c>
      <c r="BX95" s="84" t="s">
        <v>79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019-MAN-OPT - rozsireni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tabSelected="1" workbookViewId="0" topLeftCell="A111">
      <selection activeCell="F157" sqref="F15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85"/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4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83</v>
      </c>
    </row>
    <row r="4" spans="2:46" s="1" customFormat="1" ht="24.9" customHeight="1">
      <c r="B4" s="17"/>
      <c r="D4" s="18" t="s">
        <v>84</v>
      </c>
      <c r="I4" s="85"/>
      <c r="L4" s="17"/>
      <c r="M4" s="87" t="s">
        <v>10</v>
      </c>
      <c r="AT4" s="14" t="s">
        <v>3</v>
      </c>
    </row>
    <row r="5" spans="2:12" s="1" customFormat="1" ht="6.9" customHeight="1">
      <c r="B5" s="17"/>
      <c r="I5" s="85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27" customHeight="1">
      <c r="A7" s="29"/>
      <c r="B7" s="30"/>
      <c r="C7" s="29"/>
      <c r="D7" s="29"/>
      <c r="E7" s="198" t="s">
        <v>17</v>
      </c>
      <c r="F7" s="223"/>
      <c r="G7" s="223"/>
      <c r="H7" s="223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19</v>
      </c>
      <c r="E9" s="29"/>
      <c r="F9" s="22" t="s">
        <v>1</v>
      </c>
      <c r="G9" s="29"/>
      <c r="H9" s="29"/>
      <c r="I9" s="89" t="s">
        <v>20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22</v>
      </c>
      <c r="E10" s="29"/>
      <c r="F10" s="22" t="s">
        <v>23</v>
      </c>
      <c r="G10" s="29"/>
      <c r="H10" s="29"/>
      <c r="I10" s="89" t="s">
        <v>24</v>
      </c>
      <c r="J10" s="52" t="str">
        <f>'Rekapitulace stavby'!AN8</f>
        <v>4. 11. 2019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5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28</v>
      </c>
      <c r="E12" s="29"/>
      <c r="F12" s="29"/>
      <c r="G12" s="29"/>
      <c r="H12" s="29"/>
      <c r="I12" s="89" t="s">
        <v>29</v>
      </c>
      <c r="J12" s="22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tr">
        <f>IF('Rekapitulace stavby'!E11="","",'Rekapitulace stavby'!E11)</f>
        <v xml:space="preserve"> </v>
      </c>
      <c r="F13" s="29"/>
      <c r="G13" s="29"/>
      <c r="H13" s="29"/>
      <c r="I13" s="89" t="s">
        <v>30</v>
      </c>
      <c r="J13" s="22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31</v>
      </c>
      <c r="E15" s="29"/>
      <c r="F15" s="29"/>
      <c r="G15" s="29"/>
      <c r="H15" s="29"/>
      <c r="I15" s="89" t="s">
        <v>29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24" t="str">
        <f>'Rekapitulace stavby'!E14</f>
        <v>Vyplň údaj</v>
      </c>
      <c r="F16" s="205"/>
      <c r="G16" s="205"/>
      <c r="H16" s="205"/>
      <c r="I16" s="89" t="s">
        <v>30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33</v>
      </c>
      <c r="E18" s="29"/>
      <c r="F18" s="29"/>
      <c r="G18" s="29"/>
      <c r="H18" s="29"/>
      <c r="I18" s="89" t="s">
        <v>29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89" t="s">
        <v>30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35</v>
      </c>
      <c r="E21" s="29"/>
      <c r="F21" s="29"/>
      <c r="G21" s="29"/>
      <c r="H21" s="29"/>
      <c r="I21" s="89" t="s">
        <v>29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89" t="s">
        <v>30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36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09" t="s">
        <v>1</v>
      </c>
      <c r="F25" s="209"/>
      <c r="G25" s="209"/>
      <c r="H25" s="209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37</v>
      </c>
      <c r="E28" s="29"/>
      <c r="F28" s="29"/>
      <c r="G28" s="29"/>
      <c r="H28" s="29"/>
      <c r="I28" s="88"/>
      <c r="J28" s="68">
        <f>ROUND(J122,2)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9"/>
      <c r="E30" s="29"/>
      <c r="F30" s="33" t="s">
        <v>39</v>
      </c>
      <c r="G30" s="29"/>
      <c r="H30" s="29"/>
      <c r="I30" s="96" t="s">
        <v>38</v>
      </c>
      <c r="J30" s="33" t="s">
        <v>40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7" t="s">
        <v>41</v>
      </c>
      <c r="E31" s="24" t="s">
        <v>42</v>
      </c>
      <c r="F31" s="98">
        <f>ROUND((SUM(BE122:BE158)),2)</f>
        <v>0</v>
      </c>
      <c r="G31" s="29"/>
      <c r="H31" s="29"/>
      <c r="I31" s="99">
        <v>0.21</v>
      </c>
      <c r="J31" s="98">
        <f>ROUND(((SUM(BE122:BE158))*I31),2)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4" t="s">
        <v>43</v>
      </c>
      <c r="F32" s="98">
        <f>ROUND((SUM(BF122:BF158)),2)</f>
        <v>0</v>
      </c>
      <c r="G32" s="29"/>
      <c r="H32" s="29"/>
      <c r="I32" s="99">
        <v>0.15</v>
      </c>
      <c r="J32" s="98">
        <f>ROUND(((SUM(BF122:BF158))*I32),2)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hidden="1">
      <c r="A33" s="29"/>
      <c r="B33" s="30"/>
      <c r="C33" s="29"/>
      <c r="D33" s="29"/>
      <c r="E33" s="24" t="s">
        <v>44</v>
      </c>
      <c r="F33" s="98">
        <f>ROUND((SUM(BG122:BG158)),2)</f>
        <v>0</v>
      </c>
      <c r="G33" s="29"/>
      <c r="H33" s="29"/>
      <c r="I33" s="99">
        <v>0.21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hidden="1">
      <c r="A34" s="29"/>
      <c r="B34" s="30"/>
      <c r="C34" s="29"/>
      <c r="D34" s="29"/>
      <c r="E34" s="24" t="s">
        <v>45</v>
      </c>
      <c r="F34" s="98">
        <f>ROUND((SUM(BH122:BH158)),2)</f>
        <v>0</v>
      </c>
      <c r="G34" s="29"/>
      <c r="H34" s="29"/>
      <c r="I34" s="99">
        <v>0.15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46</v>
      </c>
      <c r="F35" s="98">
        <f>ROUND((SUM(BI122:BI158)),2)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47</v>
      </c>
      <c r="E37" s="57"/>
      <c r="F37" s="57"/>
      <c r="G37" s="102" t="s">
        <v>48</v>
      </c>
      <c r="H37" s="103" t="s">
        <v>49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" customHeight="1">
      <c r="B39" s="17"/>
      <c r="I39" s="85"/>
      <c r="L39" s="17"/>
    </row>
    <row r="40" spans="2:12" s="1" customFormat="1" ht="14.4" customHeight="1">
      <c r="B40" s="17"/>
      <c r="I40" s="85"/>
      <c r="L40" s="17"/>
    </row>
    <row r="41" spans="2:12" s="1" customFormat="1" ht="14.4" customHeight="1">
      <c r="B41" s="17"/>
      <c r="I41" s="85"/>
      <c r="L41" s="17"/>
    </row>
    <row r="42" spans="2:12" s="1" customFormat="1" ht="14.4" customHeight="1">
      <c r="B42" s="17"/>
      <c r="I42" s="85"/>
      <c r="L42" s="17"/>
    </row>
    <row r="43" spans="2:12" s="1" customFormat="1" ht="14.4" customHeight="1">
      <c r="B43" s="17"/>
      <c r="I43" s="85"/>
      <c r="L43" s="17"/>
    </row>
    <row r="44" spans="2:12" s="1" customFormat="1" ht="14.4" customHeight="1">
      <c r="B44" s="17"/>
      <c r="I44" s="85"/>
      <c r="L44" s="17"/>
    </row>
    <row r="45" spans="2:12" s="1" customFormat="1" ht="14.4" customHeight="1">
      <c r="B45" s="17"/>
      <c r="I45" s="85"/>
      <c r="L45" s="17"/>
    </row>
    <row r="46" spans="2:12" s="1" customFormat="1" ht="14.4" customHeight="1">
      <c r="B46" s="17"/>
      <c r="I46" s="85"/>
      <c r="L46" s="17"/>
    </row>
    <row r="47" spans="2:12" s="1" customFormat="1" ht="14.4" customHeight="1">
      <c r="B47" s="17"/>
      <c r="I47" s="85"/>
      <c r="L47" s="17"/>
    </row>
    <row r="48" spans="2:12" s="1" customFormat="1" ht="14.4" customHeight="1">
      <c r="B48" s="17"/>
      <c r="I48" s="85"/>
      <c r="L48" s="17"/>
    </row>
    <row r="49" spans="2:12" s="1" customFormat="1" ht="14.4" customHeight="1">
      <c r="B49" s="17"/>
      <c r="I49" s="85"/>
      <c r="L49" s="17"/>
    </row>
    <row r="50" spans="2:12" s="2" customFormat="1" ht="14.4" customHeight="1">
      <c r="B50" s="39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3.2">
      <c r="A61" s="29"/>
      <c r="B61" s="30"/>
      <c r="C61" s="29"/>
      <c r="D61" s="42" t="s">
        <v>52</v>
      </c>
      <c r="E61" s="32"/>
      <c r="F61" s="108" t="s">
        <v>53</v>
      </c>
      <c r="G61" s="42" t="s">
        <v>52</v>
      </c>
      <c r="H61" s="32"/>
      <c r="I61" s="109"/>
      <c r="J61" s="11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2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3.2">
      <c r="A76" s="29"/>
      <c r="B76" s="30"/>
      <c r="C76" s="29"/>
      <c r="D76" s="42" t="s">
        <v>52</v>
      </c>
      <c r="E76" s="32"/>
      <c r="F76" s="108" t="s">
        <v>53</v>
      </c>
      <c r="G76" s="42" t="s">
        <v>52</v>
      </c>
      <c r="H76" s="32"/>
      <c r="I76" s="109"/>
      <c r="J76" s="11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85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7" customHeight="1">
      <c r="A85" s="29"/>
      <c r="B85" s="30"/>
      <c r="C85" s="29"/>
      <c r="D85" s="29"/>
      <c r="E85" s="198" t="str">
        <f>E7</f>
        <v>rozsireni-MAN-opticke propojeni obj.112,113+115,116+98-STAVEBNÍ PRÁCE-V1</v>
      </c>
      <c r="F85" s="223"/>
      <c r="G85" s="223"/>
      <c r="H85" s="223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22</v>
      </c>
      <c r="D87" s="29"/>
      <c r="E87" s="29"/>
      <c r="F87" s="22" t="str">
        <f>F10</f>
        <v xml:space="preserve"> </v>
      </c>
      <c r="G87" s="29"/>
      <c r="H87" s="29"/>
      <c r="I87" s="89" t="s">
        <v>24</v>
      </c>
      <c r="J87" s="52" t="str">
        <f>IF(J10="","",J10)</f>
        <v>4. 11. 2019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15" customHeight="1">
      <c r="A89" s="29"/>
      <c r="B89" s="30"/>
      <c r="C89" s="24" t="s">
        <v>28</v>
      </c>
      <c r="D89" s="29"/>
      <c r="E89" s="29"/>
      <c r="F89" s="22" t="str">
        <f>E13</f>
        <v xml:space="preserve"> </v>
      </c>
      <c r="G89" s="29"/>
      <c r="H89" s="29"/>
      <c r="I89" s="89" t="s">
        <v>33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15" customHeight="1">
      <c r="A90" s="29"/>
      <c r="B90" s="30"/>
      <c r="C90" s="24" t="s">
        <v>31</v>
      </c>
      <c r="D90" s="29"/>
      <c r="E90" s="29"/>
      <c r="F90" s="22" t="str">
        <f>IF(E16="","",E16)</f>
        <v>Vyplň údaj</v>
      </c>
      <c r="G90" s="29"/>
      <c r="H90" s="29"/>
      <c r="I90" s="89" t="s">
        <v>35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14" t="s">
        <v>86</v>
      </c>
      <c r="D92" s="100"/>
      <c r="E92" s="100"/>
      <c r="F92" s="100"/>
      <c r="G92" s="100"/>
      <c r="H92" s="100"/>
      <c r="I92" s="115"/>
      <c r="J92" s="116" t="s">
        <v>87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5" customHeight="1">
      <c r="A94" s="29"/>
      <c r="B94" s="30"/>
      <c r="C94" s="117" t="s">
        <v>88</v>
      </c>
      <c r="D94" s="29"/>
      <c r="E94" s="29"/>
      <c r="F94" s="29"/>
      <c r="G94" s="29"/>
      <c r="H94" s="29"/>
      <c r="I94" s="88"/>
      <c r="J94" s="68">
        <f>J122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89</v>
      </c>
    </row>
    <row r="95" spans="2:12" s="9" customFormat="1" ht="24.9" customHeight="1">
      <c r="B95" s="118"/>
      <c r="D95" s="119" t="s">
        <v>90</v>
      </c>
      <c r="E95" s="120"/>
      <c r="F95" s="120"/>
      <c r="G95" s="120"/>
      <c r="H95" s="120"/>
      <c r="I95" s="121"/>
      <c r="J95" s="122">
        <f>J123</f>
        <v>0</v>
      </c>
      <c r="L95" s="118"/>
    </row>
    <row r="96" spans="2:12" s="10" customFormat="1" ht="19.95" customHeight="1">
      <c r="B96" s="123"/>
      <c r="D96" s="124" t="s">
        <v>91</v>
      </c>
      <c r="E96" s="125"/>
      <c r="F96" s="125"/>
      <c r="G96" s="125"/>
      <c r="H96" s="125"/>
      <c r="I96" s="126"/>
      <c r="J96" s="127">
        <f>J124</f>
        <v>0</v>
      </c>
      <c r="L96" s="123"/>
    </row>
    <row r="97" spans="2:12" s="10" customFormat="1" ht="14.85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2:12" s="9" customFormat="1" ht="24.9" customHeight="1">
      <c r="B98" s="118"/>
      <c r="D98" s="119" t="s">
        <v>93</v>
      </c>
      <c r="E98" s="120"/>
      <c r="F98" s="120"/>
      <c r="G98" s="120"/>
      <c r="H98" s="120"/>
      <c r="I98" s="121"/>
      <c r="J98" s="122">
        <f>J129</f>
        <v>0</v>
      </c>
      <c r="L98" s="118"/>
    </row>
    <row r="99" spans="2:12" s="10" customFormat="1" ht="19.95" customHeight="1">
      <c r="B99" s="123"/>
      <c r="D99" s="124" t="s">
        <v>94</v>
      </c>
      <c r="E99" s="125"/>
      <c r="F99" s="125"/>
      <c r="G99" s="125"/>
      <c r="H99" s="125"/>
      <c r="I99" s="126"/>
      <c r="J99" s="127">
        <f>J130</f>
        <v>0</v>
      </c>
      <c r="L99" s="123"/>
    </row>
    <row r="100" spans="2:12" s="9" customFormat="1" ht="24.9" customHeight="1">
      <c r="B100" s="118"/>
      <c r="D100" s="119" t="s">
        <v>95</v>
      </c>
      <c r="E100" s="120"/>
      <c r="F100" s="120"/>
      <c r="G100" s="120"/>
      <c r="H100" s="120"/>
      <c r="I100" s="121"/>
      <c r="J100" s="122">
        <f>J133</f>
        <v>0</v>
      </c>
      <c r="L100" s="118"/>
    </row>
    <row r="101" spans="2:12" s="10" customFormat="1" ht="19.95" customHeight="1">
      <c r="B101" s="123"/>
      <c r="D101" s="124" t="s">
        <v>96</v>
      </c>
      <c r="E101" s="125"/>
      <c r="F101" s="125"/>
      <c r="G101" s="125"/>
      <c r="H101" s="125"/>
      <c r="I101" s="126"/>
      <c r="J101" s="127">
        <f>J134</f>
        <v>0</v>
      </c>
      <c r="L101" s="123"/>
    </row>
    <row r="102" spans="2:12" s="9" customFormat="1" ht="24.9" customHeight="1">
      <c r="B102" s="118"/>
      <c r="D102" s="119" t="s">
        <v>97</v>
      </c>
      <c r="E102" s="120"/>
      <c r="F102" s="120"/>
      <c r="G102" s="120"/>
      <c r="H102" s="120"/>
      <c r="I102" s="121"/>
      <c r="J102" s="122">
        <f>J145</f>
        <v>0</v>
      </c>
      <c r="L102" s="118"/>
    </row>
    <row r="103" spans="2:12" s="9" customFormat="1" ht="24.9" customHeight="1">
      <c r="B103" s="118"/>
      <c r="D103" s="119" t="s">
        <v>98</v>
      </c>
      <c r="E103" s="120"/>
      <c r="F103" s="120"/>
      <c r="G103" s="120"/>
      <c r="H103" s="120"/>
      <c r="I103" s="121"/>
      <c r="J103" s="122">
        <f>J151</f>
        <v>0</v>
      </c>
      <c r="L103" s="118"/>
    </row>
    <row r="104" spans="2:12" s="10" customFormat="1" ht="19.95" customHeight="1">
      <c r="B104" s="123"/>
      <c r="D104" s="124" t="s">
        <v>99</v>
      </c>
      <c r="E104" s="125"/>
      <c r="F104" s="125"/>
      <c r="G104" s="125"/>
      <c r="H104" s="125"/>
      <c r="I104" s="126"/>
      <c r="J104" s="127">
        <f>J154</f>
        <v>0</v>
      </c>
      <c r="L104" s="123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8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" customHeight="1">
      <c r="A106" s="29"/>
      <c r="B106" s="44"/>
      <c r="C106" s="45"/>
      <c r="D106" s="45"/>
      <c r="E106" s="45"/>
      <c r="F106" s="45"/>
      <c r="G106" s="45"/>
      <c r="H106" s="45"/>
      <c r="I106" s="112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" customHeight="1">
      <c r="A110" s="29"/>
      <c r="B110" s="46"/>
      <c r="C110" s="47"/>
      <c r="D110" s="47"/>
      <c r="E110" s="47"/>
      <c r="F110" s="47"/>
      <c r="G110" s="47"/>
      <c r="H110" s="47"/>
      <c r="I110" s="113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" customHeight="1">
      <c r="A111" s="29"/>
      <c r="B111" s="30"/>
      <c r="C111" s="18" t="s">
        <v>100</v>
      </c>
      <c r="D111" s="29"/>
      <c r="E111" s="29"/>
      <c r="F111" s="29"/>
      <c r="G111" s="29"/>
      <c r="H111" s="29"/>
      <c r="I111" s="8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8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16</v>
      </c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7" customHeight="1">
      <c r="A114" s="29"/>
      <c r="B114" s="30"/>
      <c r="C114" s="29"/>
      <c r="D114" s="29"/>
      <c r="E114" s="198" t="str">
        <f>E7</f>
        <v>rozsireni-MAN-opticke propojeni obj.112,113+115,116+98-STAVEBNÍ PRÁCE-V1</v>
      </c>
      <c r="F114" s="223"/>
      <c r="G114" s="223"/>
      <c r="H114" s="223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22</v>
      </c>
      <c r="D116" s="29"/>
      <c r="E116" s="29"/>
      <c r="F116" s="22" t="str">
        <f>F10</f>
        <v xml:space="preserve"> </v>
      </c>
      <c r="G116" s="29"/>
      <c r="H116" s="29"/>
      <c r="I116" s="89" t="s">
        <v>24</v>
      </c>
      <c r="J116" s="52" t="str">
        <f>IF(J10="","",J10)</f>
        <v>4. 11. 2019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8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15" customHeight="1">
      <c r="A118" s="29"/>
      <c r="B118" s="30"/>
      <c r="C118" s="24" t="s">
        <v>28</v>
      </c>
      <c r="D118" s="29"/>
      <c r="E118" s="29"/>
      <c r="F118" s="22" t="str">
        <f>E13</f>
        <v xml:space="preserve"> </v>
      </c>
      <c r="G118" s="29"/>
      <c r="H118" s="29"/>
      <c r="I118" s="89" t="s">
        <v>33</v>
      </c>
      <c r="J118" s="27" t="str">
        <f>E19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15" customHeight="1">
      <c r="A119" s="29"/>
      <c r="B119" s="30"/>
      <c r="C119" s="24" t="s">
        <v>31</v>
      </c>
      <c r="D119" s="29"/>
      <c r="E119" s="29"/>
      <c r="F119" s="22" t="str">
        <f>IF(E16="","",E16)</f>
        <v>Vyplň údaj</v>
      </c>
      <c r="G119" s="29"/>
      <c r="H119" s="29"/>
      <c r="I119" s="89" t="s">
        <v>35</v>
      </c>
      <c r="J119" s="27" t="str">
        <f>E22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8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28"/>
      <c r="B121" s="129"/>
      <c r="C121" s="130" t="s">
        <v>101</v>
      </c>
      <c r="D121" s="131" t="s">
        <v>62</v>
      </c>
      <c r="E121" s="131" t="s">
        <v>58</v>
      </c>
      <c r="F121" s="131" t="s">
        <v>59</v>
      </c>
      <c r="G121" s="131" t="s">
        <v>102</v>
      </c>
      <c r="H121" s="131" t="s">
        <v>103</v>
      </c>
      <c r="I121" s="132" t="s">
        <v>104</v>
      </c>
      <c r="J121" s="133" t="s">
        <v>87</v>
      </c>
      <c r="K121" s="134" t="s">
        <v>105</v>
      </c>
      <c r="L121" s="135"/>
      <c r="M121" s="59" t="s">
        <v>1</v>
      </c>
      <c r="N121" s="60" t="s">
        <v>41</v>
      </c>
      <c r="O121" s="60" t="s">
        <v>106</v>
      </c>
      <c r="P121" s="60" t="s">
        <v>107</v>
      </c>
      <c r="Q121" s="60" t="s">
        <v>108</v>
      </c>
      <c r="R121" s="60" t="s">
        <v>109</v>
      </c>
      <c r="S121" s="60" t="s">
        <v>110</v>
      </c>
      <c r="T121" s="61" t="s">
        <v>111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3" s="2" customFormat="1" ht="22.95" customHeight="1">
      <c r="A122" s="29"/>
      <c r="B122" s="30"/>
      <c r="C122" s="66" t="s">
        <v>112</v>
      </c>
      <c r="D122" s="29"/>
      <c r="E122" s="29"/>
      <c r="F122" s="29"/>
      <c r="G122" s="29"/>
      <c r="H122" s="29"/>
      <c r="I122" s="88"/>
      <c r="J122" s="136">
        <f>BK122</f>
        <v>0</v>
      </c>
      <c r="K122" s="29"/>
      <c r="L122" s="30"/>
      <c r="M122" s="62"/>
      <c r="N122" s="53"/>
      <c r="O122" s="63"/>
      <c r="P122" s="137">
        <f>P123+P129+P133+P145+P151</f>
        <v>0</v>
      </c>
      <c r="Q122" s="63"/>
      <c r="R122" s="137">
        <f>R123+R129+R133+R145+R151</f>
        <v>8.86272</v>
      </c>
      <c r="S122" s="63"/>
      <c r="T122" s="138">
        <f>T123+T129+T133+T145+T151</f>
        <v>1.649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76</v>
      </c>
      <c r="AU122" s="14" t="s">
        <v>89</v>
      </c>
      <c r="BK122" s="139">
        <f>BK123+BK129+BK133+BK145+BK151</f>
        <v>0</v>
      </c>
    </row>
    <row r="123" spans="2:63" s="12" customFormat="1" ht="25.95" customHeight="1">
      <c r="B123" s="140"/>
      <c r="D123" s="141" t="s">
        <v>76</v>
      </c>
      <c r="E123" s="142" t="s">
        <v>113</v>
      </c>
      <c r="F123" s="142" t="s">
        <v>113</v>
      </c>
      <c r="I123" s="143"/>
      <c r="J123" s="144">
        <f>BK123</f>
        <v>0</v>
      </c>
      <c r="L123" s="140"/>
      <c r="M123" s="145"/>
      <c r="N123" s="146"/>
      <c r="O123" s="146"/>
      <c r="P123" s="147">
        <f>P124</f>
        <v>0</v>
      </c>
      <c r="Q123" s="146"/>
      <c r="R123" s="147">
        <f>R124</f>
        <v>0</v>
      </c>
      <c r="S123" s="146"/>
      <c r="T123" s="148">
        <f>T124</f>
        <v>1.649</v>
      </c>
      <c r="AR123" s="141" t="s">
        <v>21</v>
      </c>
      <c r="AT123" s="149" t="s">
        <v>76</v>
      </c>
      <c r="AU123" s="149" t="s">
        <v>77</v>
      </c>
      <c r="AY123" s="141" t="s">
        <v>114</v>
      </c>
      <c r="BK123" s="150">
        <f>BK124</f>
        <v>0</v>
      </c>
    </row>
    <row r="124" spans="2:63" s="12" customFormat="1" ht="22.95" customHeight="1">
      <c r="B124" s="140"/>
      <c r="D124" s="141" t="s">
        <v>76</v>
      </c>
      <c r="E124" s="151" t="s">
        <v>115</v>
      </c>
      <c r="F124" s="151" t="s">
        <v>116</v>
      </c>
      <c r="I124" s="143"/>
      <c r="J124" s="152">
        <f>BK124</f>
        <v>0</v>
      </c>
      <c r="L124" s="140"/>
      <c r="M124" s="145"/>
      <c r="N124" s="146"/>
      <c r="O124" s="146"/>
      <c r="P124" s="147">
        <f>P125+P126+P127</f>
        <v>0</v>
      </c>
      <c r="Q124" s="146"/>
      <c r="R124" s="147">
        <f>R125+R126+R127</f>
        <v>0</v>
      </c>
      <c r="S124" s="146"/>
      <c r="T124" s="148">
        <f>T125+T126+T127</f>
        <v>1.649</v>
      </c>
      <c r="AR124" s="141" t="s">
        <v>21</v>
      </c>
      <c r="AT124" s="149" t="s">
        <v>76</v>
      </c>
      <c r="AU124" s="149" t="s">
        <v>21</v>
      </c>
      <c r="AY124" s="141" t="s">
        <v>114</v>
      </c>
      <c r="BK124" s="150">
        <f>BK125+BK126+BK127</f>
        <v>0</v>
      </c>
    </row>
    <row r="125" spans="1:65" s="2" customFormat="1" ht="24" customHeight="1">
      <c r="A125" s="29"/>
      <c r="B125" s="153"/>
      <c r="C125" s="154" t="s">
        <v>27</v>
      </c>
      <c r="D125" s="154" t="s">
        <v>117</v>
      </c>
      <c r="E125" s="155" t="s">
        <v>118</v>
      </c>
      <c r="F125" s="156" t="s">
        <v>119</v>
      </c>
      <c r="G125" s="157" t="s">
        <v>120</v>
      </c>
      <c r="H125" s="158">
        <v>3</v>
      </c>
      <c r="I125" s="159"/>
      <c r="J125" s="160">
        <f>ROUND(I125*H125,2)</f>
        <v>0</v>
      </c>
      <c r="K125" s="161"/>
      <c r="L125" s="30"/>
      <c r="M125" s="162" t="s">
        <v>1</v>
      </c>
      <c r="N125" s="163" t="s">
        <v>42</v>
      </c>
      <c r="O125" s="55"/>
      <c r="P125" s="164">
        <f>O125*H125</f>
        <v>0</v>
      </c>
      <c r="Q125" s="164">
        <v>0</v>
      </c>
      <c r="R125" s="164">
        <f>Q125*H125</f>
        <v>0</v>
      </c>
      <c r="S125" s="164">
        <v>0.523</v>
      </c>
      <c r="T125" s="165">
        <f>S125*H125</f>
        <v>1.569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6" t="s">
        <v>121</v>
      </c>
      <c r="AT125" s="166" t="s">
        <v>117</v>
      </c>
      <c r="AU125" s="166" t="s">
        <v>83</v>
      </c>
      <c r="AY125" s="14" t="s">
        <v>114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4" t="s">
        <v>21</v>
      </c>
      <c r="BK125" s="167">
        <f>ROUND(I125*H125,2)</f>
        <v>0</v>
      </c>
      <c r="BL125" s="14" t="s">
        <v>121</v>
      </c>
      <c r="BM125" s="166" t="s">
        <v>122</v>
      </c>
    </row>
    <row r="126" spans="1:65" s="2" customFormat="1" ht="24" customHeight="1">
      <c r="A126" s="29"/>
      <c r="B126" s="153"/>
      <c r="C126" s="154" t="s">
        <v>123</v>
      </c>
      <c r="D126" s="154" t="s">
        <v>117</v>
      </c>
      <c r="E126" s="155" t="s">
        <v>124</v>
      </c>
      <c r="F126" s="156" t="s">
        <v>125</v>
      </c>
      <c r="G126" s="157" t="s">
        <v>120</v>
      </c>
      <c r="H126" s="158">
        <v>40</v>
      </c>
      <c r="I126" s="159"/>
      <c r="J126" s="160">
        <f>ROUND(I126*H126,2)</f>
        <v>0</v>
      </c>
      <c r="K126" s="161"/>
      <c r="L126" s="30"/>
      <c r="M126" s="162" t="s">
        <v>1</v>
      </c>
      <c r="N126" s="163" t="s">
        <v>42</v>
      </c>
      <c r="O126" s="55"/>
      <c r="P126" s="164">
        <f>O126*H126</f>
        <v>0</v>
      </c>
      <c r="Q126" s="164">
        <v>0</v>
      </c>
      <c r="R126" s="164">
        <f>Q126*H126</f>
        <v>0</v>
      </c>
      <c r="S126" s="164">
        <v>0.002</v>
      </c>
      <c r="T126" s="165">
        <f>S126*H126</f>
        <v>0.08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6" t="s">
        <v>121</v>
      </c>
      <c r="AT126" s="166" t="s">
        <v>117</v>
      </c>
      <c r="AU126" s="166" t="s">
        <v>83</v>
      </c>
      <c r="AY126" s="14" t="s">
        <v>114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4" t="s">
        <v>21</v>
      </c>
      <c r="BK126" s="167">
        <f>ROUND(I126*H126,2)</f>
        <v>0</v>
      </c>
      <c r="BL126" s="14" t="s">
        <v>121</v>
      </c>
      <c r="BM126" s="166" t="s">
        <v>126</v>
      </c>
    </row>
    <row r="127" spans="2:63" s="12" customFormat="1" ht="20.85" customHeight="1">
      <c r="B127" s="140"/>
      <c r="D127" s="141" t="s">
        <v>76</v>
      </c>
      <c r="E127" s="151" t="s">
        <v>127</v>
      </c>
      <c r="F127" s="151" t="s">
        <v>128</v>
      </c>
      <c r="I127" s="143"/>
      <c r="J127" s="152">
        <f>BK127</f>
        <v>0</v>
      </c>
      <c r="L127" s="140"/>
      <c r="M127" s="145"/>
      <c r="N127" s="146"/>
      <c r="O127" s="146"/>
      <c r="P127" s="147">
        <f>P128</f>
        <v>0</v>
      </c>
      <c r="Q127" s="146"/>
      <c r="R127" s="147">
        <f>R128</f>
        <v>0</v>
      </c>
      <c r="S127" s="146"/>
      <c r="T127" s="148">
        <f>T128</f>
        <v>0</v>
      </c>
      <c r="AR127" s="141" t="s">
        <v>21</v>
      </c>
      <c r="AT127" s="149" t="s">
        <v>76</v>
      </c>
      <c r="AU127" s="149" t="s">
        <v>83</v>
      </c>
      <c r="AY127" s="141" t="s">
        <v>114</v>
      </c>
      <c r="BK127" s="150">
        <f>BK128</f>
        <v>0</v>
      </c>
    </row>
    <row r="128" spans="1:65" s="2" customFormat="1" ht="24" customHeight="1">
      <c r="A128" s="29"/>
      <c r="B128" s="153"/>
      <c r="C128" s="154" t="s">
        <v>129</v>
      </c>
      <c r="D128" s="154" t="s">
        <v>117</v>
      </c>
      <c r="E128" s="155" t="s">
        <v>130</v>
      </c>
      <c r="F128" s="156" t="s">
        <v>131</v>
      </c>
      <c r="G128" s="157" t="s">
        <v>132</v>
      </c>
      <c r="H128" s="158">
        <v>8</v>
      </c>
      <c r="I128" s="159"/>
      <c r="J128" s="160">
        <f>ROUND(I128*H128,2)</f>
        <v>0</v>
      </c>
      <c r="K128" s="161"/>
      <c r="L128" s="30"/>
      <c r="M128" s="162" t="s">
        <v>1</v>
      </c>
      <c r="N128" s="163" t="s">
        <v>42</v>
      </c>
      <c r="O128" s="55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121</v>
      </c>
      <c r="AT128" s="166" t="s">
        <v>117</v>
      </c>
      <c r="AU128" s="166" t="s">
        <v>133</v>
      </c>
      <c r="AY128" s="14" t="s">
        <v>114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4" t="s">
        <v>21</v>
      </c>
      <c r="BK128" s="167">
        <f>ROUND(I128*H128,2)</f>
        <v>0</v>
      </c>
      <c r="BL128" s="14" t="s">
        <v>121</v>
      </c>
      <c r="BM128" s="166" t="s">
        <v>134</v>
      </c>
    </row>
    <row r="129" spans="2:63" s="12" customFormat="1" ht="25.95" customHeight="1">
      <c r="B129" s="140"/>
      <c r="D129" s="141" t="s">
        <v>76</v>
      </c>
      <c r="E129" s="142" t="s">
        <v>135</v>
      </c>
      <c r="F129" s="142" t="s">
        <v>136</v>
      </c>
      <c r="I129" s="143"/>
      <c r="J129" s="144">
        <f>BK129</f>
        <v>0</v>
      </c>
      <c r="L129" s="140"/>
      <c r="M129" s="145"/>
      <c r="N129" s="146"/>
      <c r="O129" s="146"/>
      <c r="P129" s="147">
        <f>P130</f>
        <v>0</v>
      </c>
      <c r="Q129" s="146"/>
      <c r="R129" s="147">
        <f>R130</f>
        <v>0.047880000000000006</v>
      </c>
      <c r="S129" s="146"/>
      <c r="T129" s="148">
        <f>T130</f>
        <v>0</v>
      </c>
      <c r="AR129" s="141" t="s">
        <v>83</v>
      </c>
      <c r="AT129" s="149" t="s">
        <v>76</v>
      </c>
      <c r="AU129" s="149" t="s">
        <v>77</v>
      </c>
      <c r="AY129" s="141" t="s">
        <v>114</v>
      </c>
      <c r="BK129" s="150">
        <f>BK130</f>
        <v>0</v>
      </c>
    </row>
    <row r="130" spans="2:63" s="12" customFormat="1" ht="22.95" customHeight="1">
      <c r="B130" s="140"/>
      <c r="D130" s="141" t="s">
        <v>76</v>
      </c>
      <c r="E130" s="151" t="s">
        <v>137</v>
      </c>
      <c r="F130" s="151" t="s">
        <v>138</v>
      </c>
      <c r="I130" s="143"/>
      <c r="J130" s="152">
        <f>BK130</f>
        <v>0</v>
      </c>
      <c r="L130" s="140"/>
      <c r="M130" s="145"/>
      <c r="N130" s="146"/>
      <c r="O130" s="146"/>
      <c r="P130" s="147">
        <f>SUM(P131:P132)</f>
        <v>0</v>
      </c>
      <c r="Q130" s="146"/>
      <c r="R130" s="147">
        <f>SUM(R131:R132)</f>
        <v>0.047880000000000006</v>
      </c>
      <c r="S130" s="146"/>
      <c r="T130" s="148">
        <f>SUM(T131:T132)</f>
        <v>0</v>
      </c>
      <c r="AR130" s="141" t="s">
        <v>83</v>
      </c>
      <c r="AT130" s="149" t="s">
        <v>76</v>
      </c>
      <c r="AU130" s="149" t="s">
        <v>21</v>
      </c>
      <c r="AY130" s="141" t="s">
        <v>114</v>
      </c>
      <c r="BK130" s="150">
        <f>SUM(BK131:BK132)</f>
        <v>0</v>
      </c>
    </row>
    <row r="131" spans="1:65" s="2" customFormat="1" ht="16.5" customHeight="1">
      <c r="A131" s="29"/>
      <c r="B131" s="153"/>
      <c r="C131" s="154" t="s">
        <v>139</v>
      </c>
      <c r="D131" s="154" t="s">
        <v>117</v>
      </c>
      <c r="E131" s="155" t="s">
        <v>140</v>
      </c>
      <c r="F131" s="156" t="s">
        <v>141</v>
      </c>
      <c r="G131" s="157" t="s">
        <v>142</v>
      </c>
      <c r="H131" s="158">
        <v>180</v>
      </c>
      <c r="I131" s="159"/>
      <c r="J131" s="160">
        <f>ROUND(I131*H131,2)</f>
        <v>0</v>
      </c>
      <c r="K131" s="161"/>
      <c r="L131" s="30"/>
      <c r="M131" s="162" t="s">
        <v>1</v>
      </c>
      <c r="N131" s="163" t="s">
        <v>42</v>
      </c>
      <c r="O131" s="55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143</v>
      </c>
      <c r="AT131" s="166" t="s">
        <v>117</v>
      </c>
      <c r="AU131" s="166" t="s">
        <v>83</v>
      </c>
      <c r="AY131" s="14" t="s">
        <v>114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4" t="s">
        <v>21</v>
      </c>
      <c r="BK131" s="167">
        <f>ROUND(I131*H131,2)</f>
        <v>0</v>
      </c>
      <c r="BL131" s="14" t="s">
        <v>143</v>
      </c>
      <c r="BM131" s="166" t="s">
        <v>144</v>
      </c>
    </row>
    <row r="132" spans="1:65" s="2" customFormat="1" ht="16.5" customHeight="1">
      <c r="A132" s="29"/>
      <c r="B132" s="153"/>
      <c r="C132" s="168" t="s">
        <v>145</v>
      </c>
      <c r="D132" s="168" t="s">
        <v>146</v>
      </c>
      <c r="E132" s="169" t="s">
        <v>147</v>
      </c>
      <c r="F132" s="170" t="s">
        <v>148</v>
      </c>
      <c r="G132" s="171" t="s">
        <v>142</v>
      </c>
      <c r="H132" s="172">
        <v>180</v>
      </c>
      <c r="I132" s="173"/>
      <c r="J132" s="174">
        <f>ROUND(I132*H132,2)</f>
        <v>0</v>
      </c>
      <c r="K132" s="175"/>
      <c r="L132" s="176"/>
      <c r="M132" s="177" t="s">
        <v>1</v>
      </c>
      <c r="N132" s="178" t="s">
        <v>42</v>
      </c>
      <c r="O132" s="55"/>
      <c r="P132" s="164">
        <f>O132*H132</f>
        <v>0</v>
      </c>
      <c r="Q132" s="164">
        <v>0.000266</v>
      </c>
      <c r="R132" s="164">
        <f>Q132*H132</f>
        <v>0.047880000000000006</v>
      </c>
      <c r="S132" s="164">
        <v>0</v>
      </c>
      <c r="T132" s="16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149</v>
      </c>
      <c r="AT132" s="166" t="s">
        <v>146</v>
      </c>
      <c r="AU132" s="166" t="s">
        <v>83</v>
      </c>
      <c r="AY132" s="14" t="s">
        <v>114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4" t="s">
        <v>21</v>
      </c>
      <c r="BK132" s="167">
        <f>ROUND(I132*H132,2)</f>
        <v>0</v>
      </c>
      <c r="BL132" s="14" t="s">
        <v>143</v>
      </c>
      <c r="BM132" s="166" t="s">
        <v>150</v>
      </c>
    </row>
    <row r="133" spans="2:63" s="12" customFormat="1" ht="25.95" customHeight="1">
      <c r="B133" s="140"/>
      <c r="D133" s="141" t="s">
        <v>76</v>
      </c>
      <c r="E133" s="142" t="s">
        <v>146</v>
      </c>
      <c r="F133" s="142" t="s">
        <v>151</v>
      </c>
      <c r="I133" s="143"/>
      <c r="J133" s="144">
        <f>BK133</f>
        <v>0</v>
      </c>
      <c r="L133" s="140"/>
      <c r="M133" s="145"/>
      <c r="N133" s="146"/>
      <c r="O133" s="146"/>
      <c r="P133" s="147">
        <f>P134</f>
        <v>0</v>
      </c>
      <c r="Q133" s="146"/>
      <c r="R133" s="147">
        <f>R134</f>
        <v>8.81484</v>
      </c>
      <c r="S133" s="146"/>
      <c r="T133" s="148">
        <f>T134</f>
        <v>0</v>
      </c>
      <c r="AR133" s="141" t="s">
        <v>133</v>
      </c>
      <c r="AT133" s="149" t="s">
        <v>76</v>
      </c>
      <c r="AU133" s="149" t="s">
        <v>77</v>
      </c>
      <c r="AY133" s="141" t="s">
        <v>114</v>
      </c>
      <c r="BK133" s="150">
        <f>BK134</f>
        <v>0</v>
      </c>
    </row>
    <row r="134" spans="2:63" s="12" customFormat="1" ht="22.95" customHeight="1">
      <c r="B134" s="140"/>
      <c r="D134" s="141" t="s">
        <v>76</v>
      </c>
      <c r="E134" s="151" t="s">
        <v>152</v>
      </c>
      <c r="F134" s="151" t="s">
        <v>153</v>
      </c>
      <c r="I134" s="143"/>
      <c r="J134" s="152">
        <f>BK134</f>
        <v>0</v>
      </c>
      <c r="L134" s="140"/>
      <c r="M134" s="145"/>
      <c r="N134" s="146"/>
      <c r="O134" s="146"/>
      <c r="P134" s="147">
        <f>SUM(P135:P144)</f>
        <v>0</v>
      </c>
      <c r="Q134" s="146"/>
      <c r="R134" s="147">
        <f>SUM(R135:R144)</f>
        <v>8.81484</v>
      </c>
      <c r="S134" s="146"/>
      <c r="T134" s="148">
        <f>SUM(T135:T144)</f>
        <v>0</v>
      </c>
      <c r="AR134" s="141" t="s">
        <v>133</v>
      </c>
      <c r="AT134" s="149" t="s">
        <v>76</v>
      </c>
      <c r="AU134" s="149" t="s">
        <v>21</v>
      </c>
      <c r="AY134" s="141" t="s">
        <v>114</v>
      </c>
      <c r="BK134" s="150">
        <f>SUM(BK135:BK144)</f>
        <v>0</v>
      </c>
    </row>
    <row r="135" spans="1:65" s="2" customFormat="1" ht="24" customHeight="1">
      <c r="A135" s="29"/>
      <c r="B135" s="153"/>
      <c r="C135" s="154" t="s">
        <v>154</v>
      </c>
      <c r="D135" s="154" t="s">
        <v>117</v>
      </c>
      <c r="E135" s="155" t="s">
        <v>155</v>
      </c>
      <c r="F135" s="156" t="s">
        <v>156</v>
      </c>
      <c r="G135" s="157" t="s">
        <v>157</v>
      </c>
      <c r="H135" s="158">
        <v>6</v>
      </c>
      <c r="I135" s="159"/>
      <c r="J135" s="160">
        <f aca="true" t="shared" si="0" ref="J135:J144">ROUND(I135*H135,2)</f>
        <v>0</v>
      </c>
      <c r="K135" s="161"/>
      <c r="L135" s="30"/>
      <c r="M135" s="162" t="s">
        <v>1</v>
      </c>
      <c r="N135" s="163" t="s">
        <v>42</v>
      </c>
      <c r="O135" s="55"/>
      <c r="P135" s="164">
        <f aca="true" t="shared" si="1" ref="P135:P144">O135*H135</f>
        <v>0</v>
      </c>
      <c r="Q135" s="164">
        <v>0</v>
      </c>
      <c r="R135" s="164">
        <f aca="true" t="shared" si="2" ref="R135:R144">Q135*H135</f>
        <v>0</v>
      </c>
      <c r="S135" s="164">
        <v>0</v>
      </c>
      <c r="T135" s="165">
        <f aca="true" t="shared" si="3" ref="T135:T144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158</v>
      </c>
      <c r="AT135" s="166" t="s">
        <v>117</v>
      </c>
      <c r="AU135" s="166" t="s">
        <v>83</v>
      </c>
      <c r="AY135" s="14" t="s">
        <v>114</v>
      </c>
      <c r="BE135" s="167">
        <f aca="true" t="shared" si="4" ref="BE135:BE144">IF(N135="základní",J135,0)</f>
        <v>0</v>
      </c>
      <c r="BF135" s="167">
        <f aca="true" t="shared" si="5" ref="BF135:BF144">IF(N135="snížená",J135,0)</f>
        <v>0</v>
      </c>
      <c r="BG135" s="167">
        <f aca="true" t="shared" si="6" ref="BG135:BG144">IF(N135="zákl. přenesená",J135,0)</f>
        <v>0</v>
      </c>
      <c r="BH135" s="167">
        <f aca="true" t="shared" si="7" ref="BH135:BH144">IF(N135="sníž. přenesená",J135,0)</f>
        <v>0</v>
      </c>
      <c r="BI135" s="167">
        <f aca="true" t="shared" si="8" ref="BI135:BI144">IF(N135="nulová",J135,0)</f>
        <v>0</v>
      </c>
      <c r="BJ135" s="14" t="s">
        <v>21</v>
      </c>
      <c r="BK135" s="167">
        <f aca="true" t="shared" si="9" ref="BK135:BK144">ROUND(I135*H135,2)</f>
        <v>0</v>
      </c>
      <c r="BL135" s="14" t="s">
        <v>158</v>
      </c>
      <c r="BM135" s="166" t="s">
        <v>159</v>
      </c>
    </row>
    <row r="136" spans="1:65" s="2" customFormat="1" ht="24" customHeight="1">
      <c r="A136" s="29"/>
      <c r="B136" s="153"/>
      <c r="C136" s="154" t="s">
        <v>160</v>
      </c>
      <c r="D136" s="154" t="s">
        <v>117</v>
      </c>
      <c r="E136" s="155" t="s">
        <v>161</v>
      </c>
      <c r="F136" s="156" t="s">
        <v>162</v>
      </c>
      <c r="G136" s="157" t="s">
        <v>157</v>
      </c>
      <c r="H136" s="158">
        <v>6</v>
      </c>
      <c r="I136" s="159"/>
      <c r="J136" s="160">
        <f t="shared" si="0"/>
        <v>0</v>
      </c>
      <c r="K136" s="161"/>
      <c r="L136" s="30"/>
      <c r="M136" s="162" t="s">
        <v>1</v>
      </c>
      <c r="N136" s="163" t="s">
        <v>42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158</v>
      </c>
      <c r="AT136" s="166" t="s">
        <v>117</v>
      </c>
      <c r="AU136" s="166" t="s">
        <v>83</v>
      </c>
      <c r="AY136" s="14" t="s">
        <v>114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21</v>
      </c>
      <c r="BK136" s="167">
        <f t="shared" si="9"/>
        <v>0</v>
      </c>
      <c r="BL136" s="14" t="s">
        <v>158</v>
      </c>
      <c r="BM136" s="166" t="s">
        <v>163</v>
      </c>
    </row>
    <row r="137" spans="1:65" s="2" customFormat="1" ht="24" customHeight="1">
      <c r="A137" s="29"/>
      <c r="B137" s="153"/>
      <c r="C137" s="154" t="s">
        <v>164</v>
      </c>
      <c r="D137" s="154" t="s">
        <v>117</v>
      </c>
      <c r="E137" s="155" t="s">
        <v>165</v>
      </c>
      <c r="F137" s="156" t="s">
        <v>166</v>
      </c>
      <c r="G137" s="157" t="s">
        <v>167</v>
      </c>
      <c r="H137" s="158">
        <v>6</v>
      </c>
      <c r="I137" s="159"/>
      <c r="J137" s="160">
        <f t="shared" si="0"/>
        <v>0</v>
      </c>
      <c r="K137" s="161"/>
      <c r="L137" s="30"/>
      <c r="M137" s="162" t="s">
        <v>1</v>
      </c>
      <c r="N137" s="163" t="s">
        <v>42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158</v>
      </c>
      <c r="AT137" s="166" t="s">
        <v>117</v>
      </c>
      <c r="AU137" s="166" t="s">
        <v>83</v>
      </c>
      <c r="AY137" s="14" t="s">
        <v>114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21</v>
      </c>
      <c r="BK137" s="167">
        <f t="shared" si="9"/>
        <v>0</v>
      </c>
      <c r="BL137" s="14" t="s">
        <v>158</v>
      </c>
      <c r="BM137" s="166" t="s">
        <v>168</v>
      </c>
    </row>
    <row r="138" spans="1:65" s="2" customFormat="1" ht="24" customHeight="1">
      <c r="A138" s="29"/>
      <c r="B138" s="153"/>
      <c r="C138" s="154" t="s">
        <v>169</v>
      </c>
      <c r="D138" s="154" t="s">
        <v>117</v>
      </c>
      <c r="E138" s="155" t="s">
        <v>170</v>
      </c>
      <c r="F138" s="156" t="s">
        <v>171</v>
      </c>
      <c r="G138" s="157" t="s">
        <v>167</v>
      </c>
      <c r="H138" s="158">
        <v>6</v>
      </c>
      <c r="I138" s="159"/>
      <c r="J138" s="160">
        <f t="shared" si="0"/>
        <v>0</v>
      </c>
      <c r="K138" s="161"/>
      <c r="L138" s="30"/>
      <c r="M138" s="162" t="s">
        <v>1</v>
      </c>
      <c r="N138" s="163" t="s">
        <v>42</v>
      </c>
      <c r="O138" s="55"/>
      <c r="P138" s="164">
        <f t="shared" si="1"/>
        <v>0</v>
      </c>
      <c r="Q138" s="164">
        <v>0</v>
      </c>
      <c r="R138" s="164">
        <f t="shared" si="2"/>
        <v>0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172</v>
      </c>
      <c r="AT138" s="166" t="s">
        <v>117</v>
      </c>
      <c r="AU138" s="166" t="s">
        <v>83</v>
      </c>
      <c r="AY138" s="14" t="s">
        <v>114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21</v>
      </c>
      <c r="BK138" s="167">
        <f t="shared" si="9"/>
        <v>0</v>
      </c>
      <c r="BL138" s="14" t="s">
        <v>172</v>
      </c>
      <c r="BM138" s="166" t="s">
        <v>173</v>
      </c>
    </row>
    <row r="139" spans="1:65" s="2" customFormat="1" ht="16.5" customHeight="1">
      <c r="A139" s="29"/>
      <c r="B139" s="153"/>
      <c r="C139" s="154" t="s">
        <v>158</v>
      </c>
      <c r="D139" s="154" t="s">
        <v>117</v>
      </c>
      <c r="E139" s="155" t="s">
        <v>174</v>
      </c>
      <c r="F139" s="156" t="s">
        <v>175</v>
      </c>
      <c r="G139" s="157" t="s">
        <v>132</v>
      </c>
      <c r="H139" s="158">
        <v>8</v>
      </c>
      <c r="I139" s="159"/>
      <c r="J139" s="160">
        <f t="shared" si="0"/>
        <v>0</v>
      </c>
      <c r="K139" s="161"/>
      <c r="L139" s="30"/>
      <c r="M139" s="162" t="s">
        <v>1</v>
      </c>
      <c r="N139" s="163" t="s">
        <v>42</v>
      </c>
      <c r="O139" s="55"/>
      <c r="P139" s="164">
        <f t="shared" si="1"/>
        <v>0</v>
      </c>
      <c r="Q139" s="164">
        <v>0</v>
      </c>
      <c r="R139" s="164">
        <f t="shared" si="2"/>
        <v>0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158</v>
      </c>
      <c r="AT139" s="166" t="s">
        <v>117</v>
      </c>
      <c r="AU139" s="166" t="s">
        <v>83</v>
      </c>
      <c r="AY139" s="14" t="s">
        <v>114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21</v>
      </c>
      <c r="BK139" s="167">
        <f t="shared" si="9"/>
        <v>0</v>
      </c>
      <c r="BL139" s="14" t="s">
        <v>158</v>
      </c>
      <c r="BM139" s="166" t="s">
        <v>176</v>
      </c>
    </row>
    <row r="140" spans="1:65" s="2" customFormat="1" ht="24" customHeight="1">
      <c r="A140" s="29"/>
      <c r="B140" s="153"/>
      <c r="C140" s="154" t="s">
        <v>177</v>
      </c>
      <c r="D140" s="154" t="s">
        <v>117</v>
      </c>
      <c r="E140" s="155" t="s">
        <v>178</v>
      </c>
      <c r="F140" s="156" t="s">
        <v>179</v>
      </c>
      <c r="G140" s="157" t="s">
        <v>167</v>
      </c>
      <c r="H140" s="158">
        <v>80</v>
      </c>
      <c r="I140" s="159"/>
      <c r="J140" s="160">
        <f t="shared" si="0"/>
        <v>0</v>
      </c>
      <c r="K140" s="161"/>
      <c r="L140" s="30"/>
      <c r="M140" s="162" t="s">
        <v>1</v>
      </c>
      <c r="N140" s="163" t="s">
        <v>42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158</v>
      </c>
      <c r="AT140" s="166" t="s">
        <v>117</v>
      </c>
      <c r="AU140" s="166" t="s">
        <v>83</v>
      </c>
      <c r="AY140" s="14" t="s">
        <v>114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21</v>
      </c>
      <c r="BK140" s="167">
        <f t="shared" si="9"/>
        <v>0</v>
      </c>
      <c r="BL140" s="14" t="s">
        <v>158</v>
      </c>
      <c r="BM140" s="166" t="s">
        <v>180</v>
      </c>
    </row>
    <row r="141" spans="1:65" s="2" customFormat="1" ht="24" customHeight="1">
      <c r="A141" s="29"/>
      <c r="B141" s="153"/>
      <c r="C141" s="154" t="s">
        <v>181</v>
      </c>
      <c r="D141" s="154" t="s">
        <v>117</v>
      </c>
      <c r="E141" s="155" t="s">
        <v>182</v>
      </c>
      <c r="F141" s="156" t="s">
        <v>183</v>
      </c>
      <c r="G141" s="157" t="s">
        <v>157</v>
      </c>
      <c r="H141" s="158">
        <v>6</v>
      </c>
      <c r="I141" s="159"/>
      <c r="J141" s="160">
        <f t="shared" si="0"/>
        <v>0</v>
      </c>
      <c r="K141" s="161"/>
      <c r="L141" s="30"/>
      <c r="M141" s="162" t="s">
        <v>1</v>
      </c>
      <c r="N141" s="163" t="s">
        <v>42</v>
      </c>
      <c r="O141" s="55"/>
      <c r="P141" s="164">
        <f t="shared" si="1"/>
        <v>0</v>
      </c>
      <c r="Q141" s="164">
        <v>0.18907</v>
      </c>
      <c r="R141" s="164">
        <f t="shared" si="2"/>
        <v>1.13442</v>
      </c>
      <c r="S141" s="164">
        <v>0</v>
      </c>
      <c r="T141" s="16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158</v>
      </c>
      <c r="AT141" s="166" t="s">
        <v>117</v>
      </c>
      <c r="AU141" s="166" t="s">
        <v>83</v>
      </c>
      <c r="AY141" s="14" t="s">
        <v>114</v>
      </c>
      <c r="BE141" s="167">
        <f t="shared" si="4"/>
        <v>0</v>
      </c>
      <c r="BF141" s="167">
        <f t="shared" si="5"/>
        <v>0</v>
      </c>
      <c r="BG141" s="167">
        <f t="shared" si="6"/>
        <v>0</v>
      </c>
      <c r="BH141" s="167">
        <f t="shared" si="7"/>
        <v>0</v>
      </c>
      <c r="BI141" s="167">
        <f t="shared" si="8"/>
        <v>0</v>
      </c>
      <c r="BJ141" s="14" t="s">
        <v>21</v>
      </c>
      <c r="BK141" s="167">
        <f t="shared" si="9"/>
        <v>0</v>
      </c>
      <c r="BL141" s="14" t="s">
        <v>158</v>
      </c>
      <c r="BM141" s="166" t="s">
        <v>184</v>
      </c>
    </row>
    <row r="142" spans="1:65" s="2" customFormat="1" ht="24" customHeight="1">
      <c r="A142" s="29"/>
      <c r="B142" s="153"/>
      <c r="C142" s="154" t="s">
        <v>185</v>
      </c>
      <c r="D142" s="154" t="s">
        <v>117</v>
      </c>
      <c r="E142" s="155" t="s">
        <v>186</v>
      </c>
      <c r="F142" s="156" t="s">
        <v>187</v>
      </c>
      <c r="G142" s="157" t="s">
        <v>157</v>
      </c>
      <c r="H142" s="158">
        <v>6</v>
      </c>
      <c r="I142" s="159"/>
      <c r="J142" s="160">
        <f t="shared" si="0"/>
        <v>0</v>
      </c>
      <c r="K142" s="161"/>
      <c r="L142" s="30"/>
      <c r="M142" s="162" t="s">
        <v>1</v>
      </c>
      <c r="N142" s="163" t="s">
        <v>42</v>
      </c>
      <c r="O142" s="55"/>
      <c r="P142" s="164">
        <f t="shared" si="1"/>
        <v>0</v>
      </c>
      <c r="Q142" s="164">
        <v>0.20207</v>
      </c>
      <c r="R142" s="164">
        <f t="shared" si="2"/>
        <v>1.21242</v>
      </c>
      <c r="S142" s="164">
        <v>0</v>
      </c>
      <c r="T142" s="16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158</v>
      </c>
      <c r="AT142" s="166" t="s">
        <v>117</v>
      </c>
      <c r="AU142" s="166" t="s">
        <v>83</v>
      </c>
      <c r="AY142" s="14" t="s">
        <v>114</v>
      </c>
      <c r="BE142" s="167">
        <f t="shared" si="4"/>
        <v>0</v>
      </c>
      <c r="BF142" s="167">
        <f t="shared" si="5"/>
        <v>0</v>
      </c>
      <c r="BG142" s="167">
        <f t="shared" si="6"/>
        <v>0</v>
      </c>
      <c r="BH142" s="167">
        <f t="shared" si="7"/>
        <v>0</v>
      </c>
      <c r="BI142" s="167">
        <f t="shared" si="8"/>
        <v>0</v>
      </c>
      <c r="BJ142" s="14" t="s">
        <v>21</v>
      </c>
      <c r="BK142" s="167">
        <f t="shared" si="9"/>
        <v>0</v>
      </c>
      <c r="BL142" s="14" t="s">
        <v>158</v>
      </c>
      <c r="BM142" s="166" t="s">
        <v>188</v>
      </c>
    </row>
    <row r="143" spans="1:65" s="2" customFormat="1" ht="16.5" customHeight="1">
      <c r="A143" s="29"/>
      <c r="B143" s="153"/>
      <c r="C143" s="168" t="s">
        <v>189</v>
      </c>
      <c r="D143" s="168" t="s">
        <v>146</v>
      </c>
      <c r="E143" s="169" t="s">
        <v>190</v>
      </c>
      <c r="F143" s="170" t="s">
        <v>191</v>
      </c>
      <c r="G143" s="171" t="s">
        <v>167</v>
      </c>
      <c r="H143" s="172">
        <v>2</v>
      </c>
      <c r="I143" s="173"/>
      <c r="J143" s="174">
        <f t="shared" si="0"/>
        <v>0</v>
      </c>
      <c r="K143" s="175"/>
      <c r="L143" s="176"/>
      <c r="M143" s="177" t="s">
        <v>1</v>
      </c>
      <c r="N143" s="178" t="s">
        <v>42</v>
      </c>
      <c r="O143" s="55"/>
      <c r="P143" s="164">
        <f t="shared" si="1"/>
        <v>0</v>
      </c>
      <c r="Q143" s="164">
        <v>2.234</v>
      </c>
      <c r="R143" s="164">
        <f t="shared" si="2"/>
        <v>4.468</v>
      </c>
      <c r="S143" s="164">
        <v>0</v>
      </c>
      <c r="T143" s="16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192</v>
      </c>
      <c r="AT143" s="166" t="s">
        <v>146</v>
      </c>
      <c r="AU143" s="166" t="s">
        <v>83</v>
      </c>
      <c r="AY143" s="14" t="s">
        <v>114</v>
      </c>
      <c r="BE143" s="167">
        <f t="shared" si="4"/>
        <v>0</v>
      </c>
      <c r="BF143" s="167">
        <f t="shared" si="5"/>
        <v>0</v>
      </c>
      <c r="BG143" s="167">
        <f t="shared" si="6"/>
        <v>0</v>
      </c>
      <c r="BH143" s="167">
        <f t="shared" si="7"/>
        <v>0</v>
      </c>
      <c r="BI143" s="167">
        <f t="shared" si="8"/>
        <v>0</v>
      </c>
      <c r="BJ143" s="14" t="s">
        <v>21</v>
      </c>
      <c r="BK143" s="167">
        <f t="shared" si="9"/>
        <v>0</v>
      </c>
      <c r="BL143" s="14" t="s">
        <v>121</v>
      </c>
      <c r="BM143" s="166" t="s">
        <v>193</v>
      </c>
    </row>
    <row r="144" spans="1:65" s="2" customFormat="1" ht="16.5" customHeight="1">
      <c r="A144" s="29"/>
      <c r="B144" s="153"/>
      <c r="C144" s="168" t="s">
        <v>194</v>
      </c>
      <c r="D144" s="168" t="s">
        <v>146</v>
      </c>
      <c r="E144" s="169" t="s">
        <v>195</v>
      </c>
      <c r="F144" s="170" t="s">
        <v>196</v>
      </c>
      <c r="G144" s="171" t="s">
        <v>132</v>
      </c>
      <c r="H144" s="172">
        <v>2</v>
      </c>
      <c r="I144" s="173"/>
      <c r="J144" s="174">
        <f t="shared" si="0"/>
        <v>0</v>
      </c>
      <c r="K144" s="175"/>
      <c r="L144" s="176"/>
      <c r="M144" s="177" t="s">
        <v>1</v>
      </c>
      <c r="N144" s="178" t="s">
        <v>42</v>
      </c>
      <c r="O144" s="55"/>
      <c r="P144" s="164">
        <f t="shared" si="1"/>
        <v>0</v>
      </c>
      <c r="Q144" s="164">
        <v>1</v>
      </c>
      <c r="R144" s="164">
        <f t="shared" si="2"/>
        <v>2</v>
      </c>
      <c r="S144" s="164">
        <v>0</v>
      </c>
      <c r="T144" s="16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192</v>
      </c>
      <c r="AT144" s="166" t="s">
        <v>146</v>
      </c>
      <c r="AU144" s="166" t="s">
        <v>83</v>
      </c>
      <c r="AY144" s="14" t="s">
        <v>114</v>
      </c>
      <c r="BE144" s="167">
        <f t="shared" si="4"/>
        <v>0</v>
      </c>
      <c r="BF144" s="167">
        <f t="shared" si="5"/>
        <v>0</v>
      </c>
      <c r="BG144" s="167">
        <f t="shared" si="6"/>
        <v>0</v>
      </c>
      <c r="BH144" s="167">
        <f t="shared" si="7"/>
        <v>0</v>
      </c>
      <c r="BI144" s="167">
        <f t="shared" si="8"/>
        <v>0</v>
      </c>
      <c r="BJ144" s="14" t="s">
        <v>21</v>
      </c>
      <c r="BK144" s="167">
        <f t="shared" si="9"/>
        <v>0</v>
      </c>
      <c r="BL144" s="14" t="s">
        <v>121</v>
      </c>
      <c r="BM144" s="166" t="s">
        <v>197</v>
      </c>
    </row>
    <row r="145" spans="2:63" s="12" customFormat="1" ht="25.95" customHeight="1">
      <c r="B145" s="140"/>
      <c r="D145" s="141" t="s">
        <v>76</v>
      </c>
      <c r="E145" s="142" t="s">
        <v>198</v>
      </c>
      <c r="F145" s="142" t="s">
        <v>199</v>
      </c>
      <c r="I145" s="143"/>
      <c r="J145" s="144">
        <f>BK145</f>
        <v>0</v>
      </c>
      <c r="L145" s="140"/>
      <c r="M145" s="145"/>
      <c r="N145" s="146"/>
      <c r="O145" s="146"/>
      <c r="P145" s="147">
        <f>SUM(P146:P150)</f>
        <v>0</v>
      </c>
      <c r="Q145" s="146"/>
      <c r="R145" s="147">
        <f>SUM(R146:R150)</f>
        <v>0</v>
      </c>
      <c r="S145" s="146"/>
      <c r="T145" s="148">
        <f>SUM(T146:T150)</f>
        <v>0</v>
      </c>
      <c r="AR145" s="141" t="s">
        <v>121</v>
      </c>
      <c r="AT145" s="149" t="s">
        <v>76</v>
      </c>
      <c r="AU145" s="149" t="s">
        <v>77</v>
      </c>
      <c r="AY145" s="141" t="s">
        <v>114</v>
      </c>
      <c r="BK145" s="150">
        <f>SUM(BK146:BK150)</f>
        <v>0</v>
      </c>
    </row>
    <row r="146" spans="1:65" s="2" customFormat="1" ht="16.5" customHeight="1">
      <c r="A146" s="29"/>
      <c r="B146" s="153"/>
      <c r="C146" s="154" t="s">
        <v>200</v>
      </c>
      <c r="D146" s="154" t="s">
        <v>117</v>
      </c>
      <c r="E146" s="155" t="s">
        <v>201</v>
      </c>
      <c r="F146" s="156" t="s">
        <v>202</v>
      </c>
      <c r="G146" s="157" t="s">
        <v>203</v>
      </c>
      <c r="H146" s="158">
        <v>24</v>
      </c>
      <c r="I146" s="159"/>
      <c r="J146" s="160">
        <f>ROUND(I146*H146,2)</f>
        <v>0</v>
      </c>
      <c r="K146" s="161"/>
      <c r="L146" s="30"/>
      <c r="M146" s="162" t="s">
        <v>1</v>
      </c>
      <c r="N146" s="163" t="s">
        <v>42</v>
      </c>
      <c r="O146" s="55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172</v>
      </c>
      <c r="AT146" s="166" t="s">
        <v>117</v>
      </c>
      <c r="AU146" s="166" t="s">
        <v>21</v>
      </c>
      <c r="AY146" s="14" t="s">
        <v>114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4" t="s">
        <v>21</v>
      </c>
      <c r="BK146" s="167">
        <f>ROUND(I146*H146,2)</f>
        <v>0</v>
      </c>
      <c r="BL146" s="14" t="s">
        <v>172</v>
      </c>
      <c r="BM146" s="166" t="s">
        <v>204</v>
      </c>
    </row>
    <row r="147" spans="1:65" s="2" customFormat="1" ht="24" customHeight="1">
      <c r="A147" s="29"/>
      <c r="B147" s="153"/>
      <c r="C147" s="154" t="s">
        <v>205</v>
      </c>
      <c r="D147" s="154" t="s">
        <v>117</v>
      </c>
      <c r="E147" s="155" t="s">
        <v>206</v>
      </c>
      <c r="F147" s="156" t="s">
        <v>207</v>
      </c>
      <c r="G147" s="157" t="s">
        <v>203</v>
      </c>
      <c r="H147" s="158">
        <v>32</v>
      </c>
      <c r="I147" s="159"/>
      <c r="J147" s="160">
        <f>ROUND(I147*H147,2)</f>
        <v>0</v>
      </c>
      <c r="K147" s="161"/>
      <c r="L147" s="30"/>
      <c r="M147" s="162" t="s">
        <v>1</v>
      </c>
      <c r="N147" s="163" t="s">
        <v>42</v>
      </c>
      <c r="O147" s="55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172</v>
      </c>
      <c r="AT147" s="166" t="s">
        <v>117</v>
      </c>
      <c r="AU147" s="166" t="s">
        <v>21</v>
      </c>
      <c r="AY147" s="14" t="s">
        <v>114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4" t="s">
        <v>21</v>
      </c>
      <c r="BK147" s="167">
        <f>ROUND(I147*H147,2)</f>
        <v>0</v>
      </c>
      <c r="BL147" s="14" t="s">
        <v>172</v>
      </c>
      <c r="BM147" s="166" t="s">
        <v>208</v>
      </c>
    </row>
    <row r="148" spans="1:65" s="2" customFormat="1" ht="16.5" customHeight="1">
      <c r="A148" s="29"/>
      <c r="B148" s="153"/>
      <c r="C148" s="154" t="s">
        <v>209</v>
      </c>
      <c r="D148" s="154" t="s">
        <v>117</v>
      </c>
      <c r="E148" s="155" t="s">
        <v>210</v>
      </c>
      <c r="F148" s="156" t="s">
        <v>211</v>
      </c>
      <c r="G148" s="157" t="s">
        <v>203</v>
      </c>
      <c r="H148" s="158">
        <v>16</v>
      </c>
      <c r="I148" s="159"/>
      <c r="J148" s="160">
        <f>ROUND(I148*H148,2)</f>
        <v>0</v>
      </c>
      <c r="K148" s="161"/>
      <c r="L148" s="30"/>
      <c r="M148" s="162" t="s">
        <v>1</v>
      </c>
      <c r="N148" s="163" t="s">
        <v>42</v>
      </c>
      <c r="O148" s="55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172</v>
      </c>
      <c r="AT148" s="166" t="s">
        <v>117</v>
      </c>
      <c r="AU148" s="166" t="s">
        <v>21</v>
      </c>
      <c r="AY148" s="14" t="s">
        <v>114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4" t="s">
        <v>21</v>
      </c>
      <c r="BK148" s="167">
        <f>ROUND(I148*H148,2)</f>
        <v>0</v>
      </c>
      <c r="BL148" s="14" t="s">
        <v>172</v>
      </c>
      <c r="BM148" s="166" t="s">
        <v>212</v>
      </c>
    </row>
    <row r="149" spans="1:65" s="2" customFormat="1" ht="24" customHeight="1">
      <c r="A149" s="29"/>
      <c r="B149" s="153"/>
      <c r="C149" s="154" t="s">
        <v>213</v>
      </c>
      <c r="D149" s="154" t="s">
        <v>117</v>
      </c>
      <c r="E149" s="155" t="s">
        <v>214</v>
      </c>
      <c r="F149" s="156" t="s">
        <v>215</v>
      </c>
      <c r="G149" s="157" t="s">
        <v>203</v>
      </c>
      <c r="H149" s="158">
        <v>30</v>
      </c>
      <c r="I149" s="159"/>
      <c r="J149" s="160">
        <f>ROUND(I149*H149,2)</f>
        <v>0</v>
      </c>
      <c r="K149" s="161"/>
      <c r="L149" s="30"/>
      <c r="M149" s="162" t="s">
        <v>1</v>
      </c>
      <c r="N149" s="163" t="s">
        <v>42</v>
      </c>
      <c r="O149" s="55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172</v>
      </c>
      <c r="AT149" s="166" t="s">
        <v>117</v>
      </c>
      <c r="AU149" s="166" t="s">
        <v>21</v>
      </c>
      <c r="AY149" s="14" t="s">
        <v>114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4" t="s">
        <v>21</v>
      </c>
      <c r="BK149" s="167">
        <f>ROUND(I149*H149,2)</f>
        <v>0</v>
      </c>
      <c r="BL149" s="14" t="s">
        <v>172</v>
      </c>
      <c r="BM149" s="166" t="s">
        <v>216</v>
      </c>
    </row>
    <row r="150" spans="1:65" s="2" customFormat="1" ht="24" customHeight="1">
      <c r="A150" s="29"/>
      <c r="B150" s="153"/>
      <c r="C150" s="154" t="s">
        <v>217</v>
      </c>
      <c r="D150" s="154" t="s">
        <v>117</v>
      </c>
      <c r="E150" s="155" t="s">
        <v>218</v>
      </c>
      <c r="F150" s="156" t="s">
        <v>219</v>
      </c>
      <c r="G150" s="157" t="s">
        <v>203</v>
      </c>
      <c r="H150" s="158">
        <v>18</v>
      </c>
      <c r="I150" s="159"/>
      <c r="J150" s="160">
        <f>ROUND(I150*H150,2)</f>
        <v>0</v>
      </c>
      <c r="K150" s="161"/>
      <c r="L150" s="30"/>
      <c r="M150" s="162" t="s">
        <v>1</v>
      </c>
      <c r="N150" s="163" t="s">
        <v>42</v>
      </c>
      <c r="O150" s="5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121</v>
      </c>
      <c r="AT150" s="166" t="s">
        <v>117</v>
      </c>
      <c r="AU150" s="166" t="s">
        <v>21</v>
      </c>
      <c r="AY150" s="14" t="s">
        <v>114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4" t="s">
        <v>21</v>
      </c>
      <c r="BK150" s="167">
        <f>ROUND(I150*H150,2)</f>
        <v>0</v>
      </c>
      <c r="BL150" s="14" t="s">
        <v>121</v>
      </c>
      <c r="BM150" s="166" t="s">
        <v>220</v>
      </c>
    </row>
    <row r="151" spans="2:63" s="12" customFormat="1" ht="25.95" customHeight="1">
      <c r="B151" s="140"/>
      <c r="D151" s="141" t="s">
        <v>76</v>
      </c>
      <c r="E151" s="142" t="s">
        <v>221</v>
      </c>
      <c r="F151" s="142" t="s">
        <v>222</v>
      </c>
      <c r="I151" s="143"/>
      <c r="J151" s="144">
        <f>BK151</f>
        <v>0</v>
      </c>
      <c r="L151" s="140"/>
      <c r="M151" s="145"/>
      <c r="N151" s="146"/>
      <c r="O151" s="146"/>
      <c r="P151" s="147">
        <f>P152+P153+P154</f>
        <v>0</v>
      </c>
      <c r="Q151" s="146"/>
      <c r="R151" s="147">
        <f>R152+R153+R154</f>
        <v>0</v>
      </c>
      <c r="S151" s="146"/>
      <c r="T151" s="148">
        <f>T152+T153+T154</f>
        <v>0</v>
      </c>
      <c r="AR151" s="141" t="s">
        <v>223</v>
      </c>
      <c r="AT151" s="149" t="s">
        <v>76</v>
      </c>
      <c r="AU151" s="149" t="s">
        <v>77</v>
      </c>
      <c r="AY151" s="141" t="s">
        <v>114</v>
      </c>
      <c r="BK151" s="150">
        <f>BK152+BK153+BK154</f>
        <v>0</v>
      </c>
    </row>
    <row r="152" spans="1:65" s="2" customFormat="1" ht="16.5" customHeight="1">
      <c r="A152" s="29"/>
      <c r="B152" s="153"/>
      <c r="C152" s="154" t="s">
        <v>224</v>
      </c>
      <c r="D152" s="154" t="s">
        <v>117</v>
      </c>
      <c r="E152" s="155" t="s">
        <v>225</v>
      </c>
      <c r="F152" s="156" t="s">
        <v>226</v>
      </c>
      <c r="G152" s="157" t="s">
        <v>227</v>
      </c>
      <c r="H152" s="158">
        <v>1</v>
      </c>
      <c r="I152" s="159"/>
      <c r="J152" s="160">
        <f>ROUND(I152*H152,2)</f>
        <v>0</v>
      </c>
      <c r="K152" s="161"/>
      <c r="L152" s="30"/>
      <c r="M152" s="162" t="s">
        <v>1</v>
      </c>
      <c r="N152" s="163" t="s">
        <v>42</v>
      </c>
      <c r="O152" s="55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228</v>
      </c>
      <c r="AT152" s="166" t="s">
        <v>117</v>
      </c>
      <c r="AU152" s="166" t="s">
        <v>21</v>
      </c>
      <c r="AY152" s="14" t="s">
        <v>114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4" t="s">
        <v>21</v>
      </c>
      <c r="BK152" s="167">
        <f>ROUND(I152*H152,2)</f>
        <v>0</v>
      </c>
      <c r="BL152" s="14" t="s">
        <v>228</v>
      </c>
      <c r="BM152" s="166" t="s">
        <v>229</v>
      </c>
    </row>
    <row r="153" spans="1:65" s="2" customFormat="1" ht="16.5" customHeight="1">
      <c r="A153" s="29"/>
      <c r="B153" s="153"/>
      <c r="C153" s="154" t="s">
        <v>230</v>
      </c>
      <c r="D153" s="154" t="s">
        <v>117</v>
      </c>
      <c r="E153" s="155" t="s">
        <v>231</v>
      </c>
      <c r="F153" s="156" t="s">
        <v>232</v>
      </c>
      <c r="G153" s="157" t="s">
        <v>227</v>
      </c>
      <c r="H153" s="158">
        <v>1</v>
      </c>
      <c r="I153" s="159"/>
      <c r="J153" s="160">
        <f>ROUND(I153*H153,2)</f>
        <v>0</v>
      </c>
      <c r="K153" s="161"/>
      <c r="L153" s="30"/>
      <c r="M153" s="162" t="s">
        <v>1</v>
      </c>
      <c r="N153" s="163" t="s">
        <v>42</v>
      </c>
      <c r="O153" s="55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228</v>
      </c>
      <c r="AT153" s="166" t="s">
        <v>117</v>
      </c>
      <c r="AU153" s="166" t="s">
        <v>21</v>
      </c>
      <c r="AY153" s="14" t="s">
        <v>114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4" t="s">
        <v>21</v>
      </c>
      <c r="BK153" s="167">
        <f>ROUND(I153*H153,2)</f>
        <v>0</v>
      </c>
      <c r="BL153" s="14" t="s">
        <v>228</v>
      </c>
      <c r="BM153" s="166" t="s">
        <v>233</v>
      </c>
    </row>
    <row r="154" spans="2:63" s="12" customFormat="1" ht="22.95" customHeight="1">
      <c r="B154" s="140"/>
      <c r="D154" s="141" t="s">
        <v>76</v>
      </c>
      <c r="E154" s="151" t="s">
        <v>77</v>
      </c>
      <c r="F154" s="151" t="s">
        <v>222</v>
      </c>
      <c r="I154" s="143"/>
      <c r="J154" s="152">
        <f>BK154</f>
        <v>0</v>
      </c>
      <c r="L154" s="140"/>
      <c r="M154" s="145"/>
      <c r="N154" s="146"/>
      <c r="O154" s="146"/>
      <c r="P154" s="147">
        <f>SUM(P155:P158)</f>
        <v>0</v>
      </c>
      <c r="Q154" s="146"/>
      <c r="R154" s="147">
        <f>SUM(R155:R158)</f>
        <v>0</v>
      </c>
      <c r="S154" s="146"/>
      <c r="T154" s="148">
        <f>SUM(T155:T158)</f>
        <v>0</v>
      </c>
      <c r="AR154" s="141" t="s">
        <v>223</v>
      </c>
      <c r="AT154" s="149" t="s">
        <v>76</v>
      </c>
      <c r="AU154" s="149" t="s">
        <v>21</v>
      </c>
      <c r="AY154" s="141" t="s">
        <v>114</v>
      </c>
      <c r="BK154" s="150">
        <f>SUM(BK155:BK158)</f>
        <v>0</v>
      </c>
    </row>
    <row r="155" spans="1:65" s="2" customFormat="1" ht="25.8" customHeight="1">
      <c r="A155" s="29"/>
      <c r="B155" s="153"/>
      <c r="C155" s="154" t="s">
        <v>234</v>
      </c>
      <c r="D155" s="154" t="s">
        <v>117</v>
      </c>
      <c r="E155" s="155" t="s">
        <v>235</v>
      </c>
      <c r="F155" s="156" t="s">
        <v>252</v>
      </c>
      <c r="G155" s="157" t="s">
        <v>227</v>
      </c>
      <c r="H155" s="158">
        <v>1</v>
      </c>
      <c r="I155" s="159"/>
      <c r="J155" s="160">
        <f>ROUND(I155*H155,2)</f>
        <v>0</v>
      </c>
      <c r="K155" s="161"/>
      <c r="L155" s="30"/>
      <c r="M155" s="162" t="s">
        <v>1</v>
      </c>
      <c r="N155" s="163" t="s">
        <v>42</v>
      </c>
      <c r="O155" s="55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236</v>
      </c>
      <c r="AT155" s="166" t="s">
        <v>117</v>
      </c>
      <c r="AU155" s="166" t="s">
        <v>83</v>
      </c>
      <c r="AY155" s="14" t="s">
        <v>114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4" t="s">
        <v>21</v>
      </c>
      <c r="BK155" s="167">
        <f>ROUND(I155*H155,2)</f>
        <v>0</v>
      </c>
      <c r="BL155" s="14" t="s">
        <v>236</v>
      </c>
      <c r="BM155" s="166" t="s">
        <v>237</v>
      </c>
    </row>
    <row r="156" spans="1:65" s="2" customFormat="1" ht="16.5" customHeight="1">
      <c r="A156" s="29"/>
      <c r="B156" s="153"/>
      <c r="C156" s="154" t="s">
        <v>238</v>
      </c>
      <c r="D156" s="154" t="s">
        <v>117</v>
      </c>
      <c r="E156" s="155" t="s">
        <v>239</v>
      </c>
      <c r="F156" s="156" t="s">
        <v>240</v>
      </c>
      <c r="G156" s="157" t="s">
        <v>227</v>
      </c>
      <c r="H156" s="158">
        <v>1</v>
      </c>
      <c r="I156" s="159"/>
      <c r="J156" s="160">
        <f>ROUND(I156*H156,2)</f>
        <v>0</v>
      </c>
      <c r="K156" s="161"/>
      <c r="L156" s="30"/>
      <c r="M156" s="162" t="s">
        <v>1</v>
      </c>
      <c r="N156" s="163" t="s">
        <v>42</v>
      </c>
      <c r="O156" s="55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236</v>
      </c>
      <c r="AT156" s="166" t="s">
        <v>117</v>
      </c>
      <c r="AU156" s="166" t="s">
        <v>83</v>
      </c>
      <c r="AY156" s="14" t="s">
        <v>114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4" t="s">
        <v>21</v>
      </c>
      <c r="BK156" s="167">
        <f>ROUND(I156*H156,2)</f>
        <v>0</v>
      </c>
      <c r="BL156" s="14" t="s">
        <v>236</v>
      </c>
      <c r="BM156" s="166" t="s">
        <v>241</v>
      </c>
    </row>
    <row r="157" spans="1:65" s="2" customFormat="1" ht="16.5" customHeight="1">
      <c r="A157" s="29"/>
      <c r="B157" s="153"/>
      <c r="C157" s="154" t="s">
        <v>242</v>
      </c>
      <c r="D157" s="154" t="s">
        <v>117</v>
      </c>
      <c r="E157" s="155" t="s">
        <v>243</v>
      </c>
      <c r="F157" s="156" t="s">
        <v>244</v>
      </c>
      <c r="G157" s="157" t="s">
        <v>227</v>
      </c>
      <c r="H157" s="158">
        <v>1</v>
      </c>
      <c r="I157" s="159"/>
      <c r="J157" s="160">
        <f>ROUND(I157*H157,2)</f>
        <v>0</v>
      </c>
      <c r="K157" s="161"/>
      <c r="L157" s="30"/>
      <c r="M157" s="162" t="s">
        <v>1</v>
      </c>
      <c r="N157" s="163" t="s">
        <v>42</v>
      </c>
      <c r="O157" s="55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245</v>
      </c>
      <c r="AT157" s="166" t="s">
        <v>117</v>
      </c>
      <c r="AU157" s="166" t="s">
        <v>83</v>
      </c>
      <c r="AY157" s="14" t="s">
        <v>114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4" t="s">
        <v>21</v>
      </c>
      <c r="BK157" s="167">
        <f>ROUND(I157*H157,2)</f>
        <v>0</v>
      </c>
      <c r="BL157" s="14" t="s">
        <v>245</v>
      </c>
      <c r="BM157" s="166" t="s">
        <v>246</v>
      </c>
    </row>
    <row r="158" spans="1:65" s="2" customFormat="1" ht="16.5" customHeight="1">
      <c r="A158" s="29"/>
      <c r="B158" s="153"/>
      <c r="C158" s="154" t="s">
        <v>247</v>
      </c>
      <c r="D158" s="154" t="s">
        <v>117</v>
      </c>
      <c r="E158" s="155" t="s">
        <v>248</v>
      </c>
      <c r="F158" s="156" t="s">
        <v>249</v>
      </c>
      <c r="G158" s="157" t="s">
        <v>227</v>
      </c>
      <c r="H158" s="158">
        <v>1</v>
      </c>
      <c r="I158" s="159"/>
      <c r="J158" s="160">
        <f>ROUND(I158*H158,2)</f>
        <v>0</v>
      </c>
      <c r="K158" s="161"/>
      <c r="L158" s="30"/>
      <c r="M158" s="179" t="s">
        <v>1</v>
      </c>
      <c r="N158" s="180" t="s">
        <v>42</v>
      </c>
      <c r="O158" s="181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250</v>
      </c>
      <c r="AT158" s="166" t="s">
        <v>117</v>
      </c>
      <c r="AU158" s="166" t="s">
        <v>83</v>
      </c>
      <c r="AY158" s="14" t="s">
        <v>114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4" t="s">
        <v>21</v>
      </c>
      <c r="BK158" s="167">
        <f>ROUND(I158*H158,2)</f>
        <v>0</v>
      </c>
      <c r="BL158" s="14" t="s">
        <v>250</v>
      </c>
      <c r="BM158" s="166" t="s">
        <v>251</v>
      </c>
    </row>
    <row r="159" spans="1:31" s="2" customFormat="1" ht="6.9" customHeight="1">
      <c r="A159" s="29"/>
      <c r="B159" s="44"/>
      <c r="C159" s="45"/>
      <c r="D159" s="45"/>
      <c r="E159" s="45"/>
      <c r="F159" s="45"/>
      <c r="G159" s="45"/>
      <c r="H159" s="45"/>
      <c r="I159" s="112"/>
      <c r="J159" s="45"/>
      <c r="K159" s="45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1:K158"/>
  <mergeCells count="6">
    <mergeCell ref="E114:H11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PC_SKVARA\SKVARA</dc:creator>
  <cp:keywords/>
  <dc:description/>
  <cp:lastModifiedBy>Vránová Kateřina</cp:lastModifiedBy>
  <cp:lastPrinted>2019-11-06T13:25:18Z</cp:lastPrinted>
  <dcterms:created xsi:type="dcterms:W3CDTF">2019-11-04T11:49:54Z</dcterms:created>
  <dcterms:modified xsi:type="dcterms:W3CDTF">2020-02-13T05:55:00Z</dcterms:modified>
  <cp:category/>
  <cp:version/>
  <cp:contentType/>
  <cp:contentStatus/>
</cp:coreProperties>
</file>