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9815" windowHeight="7365" activeTab="0"/>
  </bookViews>
  <sheets>
    <sheet name="Rekapitulace stavby" sheetId="1" r:id="rId1"/>
    <sheet name="12019-vo - Výměna stávají..." sheetId="2" r:id="rId2"/>
    <sheet name="22019-vo - Výměna stávají..." sheetId="3" r:id="rId3"/>
    <sheet name="Pokyny pro vyplnění" sheetId="4" r:id="rId4"/>
  </sheets>
  <definedNames>
    <definedName name="_xlnm._FilterDatabase" localSheetId="1" hidden="1">'12019-vo - Výměna stávají...'!$C$87:$K$241</definedName>
    <definedName name="_xlnm._FilterDatabase" localSheetId="2" hidden="1">'22019-vo - Výměna stávají...'!$C$87:$K$215</definedName>
    <definedName name="_xlnm.Print_Titles" localSheetId="1">'12019-vo - Výměna stávají...'!$87:$87</definedName>
    <definedName name="_xlnm.Print_Titles" localSheetId="2">'22019-vo - Výměna stávají...'!$87:$87</definedName>
    <definedName name="_xlnm.Print_Titles" localSheetId="0">'Rekapitulace stavby'!$52:$52</definedName>
    <definedName name="_xlnm.Print_Area" localSheetId="1">'12019-vo - Výměna stávají...'!$C$4:$J$39,'12019-vo - Výměna stávají...'!$C$45:$J$69,'12019-vo - Výměna stávají...'!$C$75:$K$241</definedName>
    <definedName name="_xlnm.Print_Area" localSheetId="2">'22019-vo - Výměna stávají...'!$C$4:$J$39,'22019-vo - Výměna stávají...'!$C$45:$J$69,'22019-vo - Výměna stávají...'!$C$75:$K$215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</definedNames>
  <calcPr fullCalcOnLoad="1"/>
</workbook>
</file>

<file path=xl/sharedStrings.xml><?xml version="1.0" encoding="utf-8"?>
<sst xmlns="http://schemas.openxmlformats.org/spreadsheetml/2006/main" count="3225" uniqueCount="636">
  <si>
    <t>Export Komplet</t>
  </si>
  <si>
    <t>VZ</t>
  </si>
  <si>
    <t>2.0</t>
  </si>
  <si>
    <t>ZAMOK</t>
  </si>
  <si>
    <t>False</t>
  </si>
  <si>
    <t>{08b8bbc8-229d-4201-a57d-8ef0e5bffee6}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</si>
  <si>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</si>
  <si>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</si>
  <si>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</si>
  <si>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</si>
  <si>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</si>
  <si>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</si>
  <si>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</si>
  <si>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</si>
  <si>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19091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</si>
  <si>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</si>
  <si>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</si>
  <si>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Výměna VO Bezručova, Chomutov</t>
  </si>
  <si>
    <t>KSO:</t>
  </si>
  <si>
    <t/>
  </si>
  <si>
    <t>CC-CZ:</t>
  </si>
  <si>
    <t>Místo:</t>
  </si>
  <si>
    <t>Chomutov</t>
  </si>
  <si>
    <t>Datum:</t>
  </si>
  <si>
    <t>26. 7. 2019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</si>
  <si>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</si>
  <si>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</si>
  <si>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</si>
  <si>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</si>
  <si>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</si>
  <si>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</si>
  <si>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</si>
  <si>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</si>
  <si>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</si>
  <si>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</si>
  <si>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</si>
  <si>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</si>
  <si>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</si>
  <si>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</si>
  <si>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</si>
  <si>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</si>
  <si>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</si>
  <si>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</si>
  <si>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</si>
  <si>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</si>
  <si>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</si>
  <si>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</si>
  <si>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</si>
  <si>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</si>
  <si>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</si>
  <si>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</si>
  <si>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</si>
  <si>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</si>
  <si>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</si>
  <si>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</si>
  <si>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</si>
  <si>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</si>
  <si>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</si>
  <si>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</si>
  <si>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</si>
  <si>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</si>
  <si>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</si>
  <si>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</si>
  <si>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</si>
  <si>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</si>
  <si>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</si>
  <si>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</si>
  <si>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</si>
  <si>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</si>
  <si>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</si>
  <si>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</si>
  <si>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</si>
  <si>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</si>
  <si>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</si>
  <si>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</si>
  <si>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12019-vo</t>
  </si>
  <si>
    <t>Výměna stávajícího VO u č.p.4219</t>
  </si>
  <si>
    <t>STA</t>
  </si>
  <si>
    <t>1</t>
  </si>
  <si>
    <t>{27729003-114f-4d9b-8624-dd8b681db7df}</t>
  </si>
  <si>
    <t>2</t>
  </si>
  <si>
    <t>22019-vo</t>
  </si>
  <si>
    <t>Výměna stávajícího VO u garáží</t>
  </si>
  <si>
    <t>{0e901d80-e149-4a8c-ba9d-f32ca354be94}</t>
  </si>
  <si>
    <t>KRYCÍ LIST SOUPISU PRACÍ</t>
  </si>
  <si>
    <t>Objekt:</t>
  </si>
  <si>
    <t>12019-vo - Výměna stávajícího VO u č.p.4219</t>
  </si>
  <si>
    <t>Ing. Ivan Menhard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</si>
  <si>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</si>
  <si>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</si>
  <si>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</si>
  <si>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</si>
  <si>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</si>
  <si>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</si>
  <si>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</si>
  <si>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</si>
  <si>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</si>
  <si>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</si>
  <si>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</si>
  <si>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</si>
  <si>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</si>
  <si>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</si>
  <si>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</si>
  <si>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</si>
  <si>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</si>
  <si>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</si>
  <si>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</si>
  <si>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</si>
  <si>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</si>
  <si>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</si>
  <si>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</si>
  <si>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</si>
  <si>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</si>
  <si>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</si>
  <si>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</si>
  <si>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</si>
  <si>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</si>
  <si>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</t>
  </si>
  <si>
    <t>Elektroinstalace - silnoproud</t>
  </si>
  <si>
    <t>K</t>
  </si>
  <si>
    <t>741122122</t>
  </si>
  <si>
    <t>Montáž kabel Cu plný kulatý žíla 3x1,5 až 6 mm2 zatažený v trubkách (CYKY)</t>
  </si>
  <si>
    <t>m</t>
  </si>
  <si>
    <t>CS ÚRS 2019 02</t>
  </si>
  <si>
    <t>16</t>
  </si>
  <si>
    <t>-411785710</t>
  </si>
  <si>
    <t>PP</t>
  </si>
  <si>
    <t>Montáž kabelů měděných bez ukončení uložených v trubkách zatažených plných kulatých nebo bezhalogenových (CYKY) počtu a průřezu žil 3x1,5 až 6 mm2</t>
  </si>
  <si>
    <t>VV</t>
  </si>
  <si>
    <t>3*6,5</t>
  </si>
  <si>
    <t>M</t>
  </si>
  <si>
    <t>10.048.561</t>
  </si>
  <si>
    <t>CMSM 3G1,5 (3Cx1,5)</t>
  </si>
  <si>
    <t>128</t>
  </si>
  <si>
    <t>2008720164</t>
  </si>
  <si>
    <t>19,5*1,1 'Přepočtené koeficientem množství</t>
  </si>
  <si>
    <t>3</t>
  </si>
  <si>
    <t>741122134</t>
  </si>
  <si>
    <t>Montáž kabel Cu plný kulatý žíla 4x16 až 25 mm2 zatažený v trubkách (CYKY)</t>
  </si>
  <si>
    <t>-1644217640</t>
  </si>
  <si>
    <t>Montáž kabelů měděných bez ukončení uložených v trubkách zatažených plných kulatých nebo bezhalogenových (CYKY) počtu a průřezu žil 4x16 až 25 mm2</t>
  </si>
  <si>
    <t>"z výkresu"100+"do stožáru, skříně "10*1,5</t>
  </si>
  <si>
    <t>4</t>
  </si>
  <si>
    <t>34111080</t>
  </si>
  <si>
    <t>kabel silový s Cu jádrem 1 kV 4x16mm2</t>
  </si>
  <si>
    <t>32</t>
  </si>
  <si>
    <t>1205275000</t>
  </si>
  <si>
    <t>115*1,1 'Přepočtené koeficientem množství</t>
  </si>
  <si>
    <t>5</t>
  </si>
  <si>
    <t>741132133</t>
  </si>
  <si>
    <t>Ukončení kabelů 4x16 mm2 smršťovací záklopkou nebo páskem bez letování</t>
  </si>
  <si>
    <t>kus</t>
  </si>
  <si>
    <t>-934026818</t>
  </si>
  <si>
    <t>Ukončení kabelů smršťovací záklopkou nebo páskou se zapojením bez letování, počtu a průřezu žil 4x16 mm2</t>
  </si>
  <si>
    <t>6</t>
  </si>
  <si>
    <t>10.068.545</t>
  </si>
  <si>
    <t>Hlava EN 4.1 pro pr.    6-  50</t>
  </si>
  <si>
    <t>KS</t>
  </si>
  <si>
    <t>materiály online</t>
  </si>
  <si>
    <t>-645314192</t>
  </si>
  <si>
    <t>Kabely a vodiče a příslušenství Připojování vodičů a izolační materiál Rozdělovací koncovky teplem smrštitelné Hlava EN 4.1 pro pr.    6-  50</t>
  </si>
  <si>
    <t>7</t>
  </si>
  <si>
    <t>741373002</t>
  </si>
  <si>
    <t>Montáž svítidlo průmyslové na výložník</t>
  </si>
  <si>
    <t>-827440452</t>
  </si>
  <si>
    <t>Montáž svítidel výbojkových se zapojením vodičů průmyslových nebo venkovních na výložník</t>
  </si>
  <si>
    <t>8</t>
  </si>
  <si>
    <t>348svit-C</t>
  </si>
  <si>
    <t>B/C - LED svítidlo venkovní uliční - 40W, 5018 lm, 2700 K , nastavitelná optika</t>
  </si>
  <si>
    <t>-1536033516</t>
  </si>
  <si>
    <t xml:space="preserve">B/C - LED svítidlo venkovní uliční -  40W, 5018 lm, 2700 K , uliční optika, nastavitelná optika
typ svítidla uveden v projektu
</t>
  </si>
  <si>
    <t>P</t>
  </si>
  <si>
    <t>Poznámka k položce:
jiný typ svítidla, než je uveden v projektu,  musí schválit provozovatel</t>
  </si>
  <si>
    <t>9</t>
  </si>
  <si>
    <t>741410021</t>
  </si>
  <si>
    <t>Montáž vodič uzemňovací pásek průřezu do 120 mm2 v městské zástavbě v zemi</t>
  </si>
  <si>
    <t>1538491435</t>
  </si>
  <si>
    <t>Montáž uzemňovacího vedení s upevněním, propojením a připojením pomocí svorek v zemi s izolací spojů pásku průřezu do 120 mm2 v městské zástavbě</t>
  </si>
  <si>
    <t>"z výkresu"100+"ke stožáru, do skříně"4*1</t>
  </si>
  <si>
    <t>10</t>
  </si>
  <si>
    <t>35442062</t>
  </si>
  <si>
    <t>pás zemnící 30x4mm FeZn</t>
  </si>
  <si>
    <t>kg</t>
  </si>
  <si>
    <t>CS ÚRS 2019 01</t>
  </si>
  <si>
    <t>-1671373142</t>
  </si>
  <si>
    <t>pás zemnící 30x4mm FeZn, 1 m = 1,05 kg</t>
  </si>
  <si>
    <t>("z výkresu"100+"ke stožáru, do skříně"4*1)/1,05</t>
  </si>
  <si>
    <t>99,048*1,05 'Přepočtené koeficientem množství</t>
  </si>
  <si>
    <t>11</t>
  </si>
  <si>
    <t>35442037</t>
  </si>
  <si>
    <t>svorka uzemnění nerez křížová</t>
  </si>
  <si>
    <t>-1141713704</t>
  </si>
  <si>
    <t>12</t>
  </si>
  <si>
    <t>35442036</t>
  </si>
  <si>
    <t>svorka uzemnění nerez připojovací</t>
  </si>
  <si>
    <t>1496077260</t>
  </si>
  <si>
    <t>13</t>
  </si>
  <si>
    <t>741810002</t>
  </si>
  <si>
    <t>Celková prohlídka elektrického rozvodu a zařízení do 500 000,- Kč</t>
  </si>
  <si>
    <t>1198598821</t>
  </si>
  <si>
    <t>Zkoušky a prohlídky elektrických rozvodů a zařízení celková prohlídka a vyhotovení revizní zprávy pro objem montážních prací přes 100 do 500 tis. Kč</t>
  </si>
  <si>
    <t>PSC</t>
  </si>
  <si>
    <t xml:space="preserve">Poznámka k souboru cen:
1. Ceny -0001 až -0011 jsou určeny pro objem montážních prací včetně všech nákladů.
</t>
  </si>
  <si>
    <t>Práce a dodávky M</t>
  </si>
  <si>
    <t>21-M</t>
  </si>
  <si>
    <t>Elektromontáže</t>
  </si>
  <si>
    <t>14</t>
  </si>
  <si>
    <t>210120102</t>
  </si>
  <si>
    <t>Montáž pojistkových patron nožových</t>
  </si>
  <si>
    <t>64</t>
  </si>
  <si>
    <t>-793667449</t>
  </si>
  <si>
    <t>Montáž pojistek se zapojením vodičů závitových pojistkových částí pojistkových patron nožových</t>
  </si>
  <si>
    <t>35825226</t>
  </si>
  <si>
    <t>pojistka nožová 25A nízkoztrátová 2.70 W, provedení normální, charakteristika gG</t>
  </si>
  <si>
    <t>-1317710644</t>
  </si>
  <si>
    <t>210191516</t>
  </si>
  <si>
    <t>Montáž skříní pojistkových tenkocementových rozpojovacích v pilíři SR 3.1, 7.1, S/1, 1SRV 3/1</t>
  </si>
  <si>
    <t>-1151699234</t>
  </si>
  <si>
    <t xml:space="preserve">Montáž skříní pojistkových tenkocementových v pilíři rozpojovacích bez zapojení vodičů </t>
  </si>
  <si>
    <t>17</t>
  </si>
  <si>
    <t>1235155</t>
  </si>
  <si>
    <t>POJ.SKRIN SR522/NVW2 CEZ</t>
  </si>
  <si>
    <t>256</t>
  </si>
  <si>
    <t>1551852766</t>
  </si>
  <si>
    <t>18</t>
  </si>
  <si>
    <t>210204001-D</t>
  </si>
  <si>
    <t>demontáž stožárů osvětlení parkových betonových</t>
  </si>
  <si>
    <t>1029595221</t>
  </si>
  <si>
    <t>Demontáž stožárů osvětlení, bez zemních prací parkových betonových</t>
  </si>
  <si>
    <t>19</t>
  </si>
  <si>
    <t>210204002</t>
  </si>
  <si>
    <t>Montáž stožárů osvětlení parkových ocelových</t>
  </si>
  <si>
    <t>1119319410</t>
  </si>
  <si>
    <t>Montáž stožárů osvětlení, bez zemních prací parkových ocelových</t>
  </si>
  <si>
    <t>20</t>
  </si>
  <si>
    <t>31674067</t>
  </si>
  <si>
    <t>stožár osvětlovací sadový Pz 133/89/60 v 6,0m</t>
  </si>
  <si>
    <t>-1422029997</t>
  </si>
  <si>
    <t>1290530</t>
  </si>
  <si>
    <t>OCHRANNA MANZETA PLAST. OMP 133</t>
  </si>
  <si>
    <t>-132613014</t>
  </si>
  <si>
    <t>22</t>
  </si>
  <si>
    <t>58346122</t>
  </si>
  <si>
    <t>drť vápencová bílá frakce 2/4</t>
  </si>
  <si>
    <t>t</t>
  </si>
  <si>
    <t>-1893985062</t>
  </si>
  <si>
    <t>Poznámka k položce:
pro utemování stožáru v základu</t>
  </si>
  <si>
    <t>2,2*((3*0,8)*3,14/4*(0,25-0,133)^2)</t>
  </si>
  <si>
    <t>23</t>
  </si>
  <si>
    <t>210204103</t>
  </si>
  <si>
    <t>Montáž výložníků osvětlení jednoramenných sloupových hmotnosti do 35 kg</t>
  </si>
  <si>
    <t>1129558584</t>
  </si>
  <si>
    <t>Montáž výložníků osvětlení jednoramenných sloupových, hmotnosti do 35 kg</t>
  </si>
  <si>
    <t>24</t>
  </si>
  <si>
    <t>10.042.184</t>
  </si>
  <si>
    <t>Výložník SK 1- 500 žár.zinek,sadový</t>
  </si>
  <si>
    <t>1740026314</t>
  </si>
  <si>
    <t>25</t>
  </si>
  <si>
    <t>210204201</t>
  </si>
  <si>
    <t>Montáž elektrovýzbroje stožárů osvětlení 1 okruh</t>
  </si>
  <si>
    <t>-2133000078</t>
  </si>
  <si>
    <t>26</t>
  </si>
  <si>
    <t>10.075.009</t>
  </si>
  <si>
    <t>Svorka SV 6.16.4 stožárová výzbroj</t>
  </si>
  <si>
    <t>-984088174</t>
  </si>
  <si>
    <t>46-M</t>
  </si>
  <si>
    <t>Zemní práce při extr.mont.pracích</t>
  </si>
  <si>
    <t>27</t>
  </si>
  <si>
    <t>460010022</t>
  </si>
  <si>
    <t>Vytyčení trasy vedení kabelového podzemního podél silnice</t>
  </si>
  <si>
    <t>km</t>
  </si>
  <si>
    <t>644293042</t>
  </si>
  <si>
    <t>Vytyčení trasy vedení kabelového (podzemního) podél silnice</t>
  </si>
  <si>
    <t xml:space="preserve">Poznámka k souboru cen:
1. V cenách jsou zahrnuty i náklady na:
a) pochůzky projektovanou tratí,
b) vyznačení budoucí trasy,
c) rozmístění, očíslování a označení opěrných bodů,
d) označení překážek a míst pro kabelové prostupy a podchodové štoly.
</t>
  </si>
  <si>
    <t>28</t>
  </si>
  <si>
    <t>460030172</t>
  </si>
  <si>
    <t>Odstranění podkladu nebo krytu komunikace ze živice tloušťky do 10 cm</t>
  </si>
  <si>
    <t>m2</t>
  </si>
  <si>
    <t>-1413664993</t>
  </si>
  <si>
    <t>Přípravné terénní práce odstranění podkladu nebo krytu komunikace včetně rozpojení na kusy a zarovnání styčné spáry ze živice, tloušťky přes 5 do 10 cm</t>
  </si>
  <si>
    <t xml:space="preserve">Poznámka k souboru cen:
1. V cenách -0001 až -0007 nejsou zahrnuty náklady na odstranění kamenů, kořenů a ostatních nevhodných přimísenin, tyto práce se oceňují individuálně.
2. U cen -0021 až -0025 se u středně hustého porostu uvažuje hustota do 3 ks/m2, u hustého porostu přes 3 ks/m2.
3. U ceny -0092 se počítá první vytržený obrubník trojnásobnou délkou.
</t>
  </si>
  <si>
    <t>(5+8+10)*0,5</t>
  </si>
  <si>
    <t>29</t>
  </si>
  <si>
    <t>460030192</t>
  </si>
  <si>
    <t>Řezání podkladu nebo krytu živičného tloušťky do 10 cm</t>
  </si>
  <si>
    <t>979857197</t>
  </si>
  <si>
    <t>Přípravné terénní práce řezání spár v podkladu nebo krytu živičném, tloušťky přes 5 do 10 cm</t>
  </si>
  <si>
    <t>(5+8+10)*2</t>
  </si>
  <si>
    <t>30</t>
  </si>
  <si>
    <t>460050704</t>
  </si>
  <si>
    <t>Hloubení nezapažených jam pro stožáry veřejného osvětlení ručně v hornině tř 4</t>
  </si>
  <si>
    <t>555428707</t>
  </si>
  <si>
    <t>Hloubení nezapažených jam ručně pro stožáry s přemístěním výkopku do vzdálenosti 3 m od okraje jámy nebo naložením na dopravní prostředek, včetně zásypu, zhutnění a urovnání povrchu veřejného osvětlení včetně odstranění krytu a podkladu komunikace, v hornině třídy 4</t>
  </si>
  <si>
    <t xml:space="preserve">Poznámka k souboru cen:
1. Ceny hloubení jam v hornině třídy 6 a 7 jsou stanoveny za použití pneumatického kladiva.
</t>
  </si>
  <si>
    <t>31</t>
  </si>
  <si>
    <t>460080112</t>
  </si>
  <si>
    <t>Bourání základu betonového se záhozem jámy sypaninou</t>
  </si>
  <si>
    <t>m3</t>
  </si>
  <si>
    <t>570974700</t>
  </si>
  <si>
    <t>Základové konstrukce bourání základu včetně záhozu jámy sypaninou, zhutnění a urovnání betonového</t>
  </si>
  <si>
    <t>Poznámka k položce:
základy původních stožárů, pilíř betonové pojistkové skříně</t>
  </si>
  <si>
    <t>3*0,5*0,5*0,3</t>
  </si>
  <si>
    <t>460100001</t>
  </si>
  <si>
    <t>pouzdrový základ pro stožár D250x800</t>
  </si>
  <si>
    <t>ks</t>
  </si>
  <si>
    <t>1240150309</t>
  </si>
  <si>
    <t>33</t>
  </si>
  <si>
    <t>28612011</t>
  </si>
  <si>
    <t>trubka kanalizační PVC plnostěnná třívrstvá DN 250x3000 mm SN 12</t>
  </si>
  <si>
    <t>-1006729263</t>
  </si>
  <si>
    <t>34</t>
  </si>
  <si>
    <t>58931966</t>
  </si>
  <si>
    <t>beton C 8/10 kamenivo frakce 0/16</t>
  </si>
  <si>
    <t>-1744466229</t>
  </si>
  <si>
    <t>Poznámka k položce:
obsyp základu stožáru, obsyp chráničky pod vozovkou</t>
  </si>
  <si>
    <t>0,5*0,5*(3*0,4)+30*0,4*0,2</t>
  </si>
  <si>
    <t>35</t>
  </si>
  <si>
    <t>460120016</t>
  </si>
  <si>
    <t>Naložení výkopku ručně z hornin třídy 1 až 4</t>
  </si>
  <si>
    <t>-588890952</t>
  </si>
  <si>
    <t>Ostatní zemní práce při stavbě nadzemních vedení naložení výkopku ručně, z hornin třídy 1 až 4</t>
  </si>
  <si>
    <t xml:space="preserve">Poznámka k položce:
</t>
  </si>
  <si>
    <t>(3*0,8)*3,14/4*0,25^2+0,5*0,5*(3*0,4)+30*0,4*0,2</t>
  </si>
  <si>
    <t>36</t>
  </si>
  <si>
    <t>460150133</t>
  </si>
  <si>
    <t>Hloubení kabelových zapažených i nezapažených rýh ručně š 35 cm, hl 50 cm, v hornině tř 3</t>
  </si>
  <si>
    <t>-1409730049</t>
  </si>
  <si>
    <t>Hloubení zapažených i nezapažených kabelových rýh ručně včetně urovnání dna s přemístěním výkopku do vzdálenosti 3 m od okraje jámy nebo naložením na dopravní prostředek šířky 35 cm, hloubky 50 cm, v hornině třídy 3</t>
  </si>
  <si>
    <t xml:space="preserve">Poznámka k souboru cen:
1. Ceny hloubení rýh v hornině třídy 6 a 7 se oceňují cenami souboru cen 460 20- . Hloubení nezapažených kabelových rýh strojně.
</t>
  </si>
  <si>
    <t>37</t>
  </si>
  <si>
    <t>460150163</t>
  </si>
  <si>
    <t>Hloubení kabelových zapažených i nezapažených rýh ručně š 35 cm, hl 80 cm, v hornině tř 3</t>
  </si>
  <si>
    <t>-1987818026</t>
  </si>
  <si>
    <t>Hloubení zapažených i nezapažených kabelových rýh ručně včetně urovnání dna s přemístěním výkopku do vzdálenosti 3 m od okraje jámy nebo naložením na dopravní prostředek šířky 35 cm, hloubky 80 cm, v hornině třídy 3</t>
  </si>
  <si>
    <t>Poznámka k položce:
výkop pod vozovkou, provedený až po odstranění krytu původní komunikace</t>
  </si>
  <si>
    <t>38</t>
  </si>
  <si>
    <t>460421191</t>
  </si>
  <si>
    <t>Lože kabelů z písku nebo štěrkopísku s cementem tl 12 cm nad kabel, bez zakrytí, šířky do 100 cm</t>
  </si>
  <si>
    <t>1567270413</t>
  </si>
  <si>
    <t>Kabelové lože včetně podsypu, zhutnění a urovnání povrchu z písku nebo štěrkopísku s přísadou cementu tloušťky 12 cm nad kabel bez zakrytí, šířky do 100 cm</t>
  </si>
  <si>
    <t xml:space="preserve">Poznámka k souboru cen:
1. V cenách -1021 až -1072, -1121 až -1172 a -1221 až -1272 nejsou započteny náklady na dodávku betonových a plastových desek. Tato dodávka se oceňuje ve specifikaci.
</t>
  </si>
  <si>
    <t>Poznámka k položce:
obetonování chrániček pod vozovkou</t>
  </si>
  <si>
    <t>39</t>
  </si>
  <si>
    <t>460421281</t>
  </si>
  <si>
    <t>Lože kabelů z prohozeného výkopku tl 5 cm nad kabel, kryté plastovou folií, š lože do 25 cm</t>
  </si>
  <si>
    <t>-1151192459</t>
  </si>
  <si>
    <t>Kabelové lože včetně podsypu, zhutnění a urovnání povrchu z prohozeného výkopku tloušťky 5 cm nad kabel zakryté plastovou fólií, šířky lože do 25 cm</t>
  </si>
  <si>
    <t>40</t>
  </si>
  <si>
    <t>460520172</t>
  </si>
  <si>
    <t>Montáž trubek ochranných plastových ohebných do 50 mm uložených do rýhy</t>
  </si>
  <si>
    <t>-1026874592</t>
  </si>
  <si>
    <t>Montáž trubek ochranných uložených volně do rýhy plastových ohebných, vnitřního průměru přes 32 do 50 mm</t>
  </si>
  <si>
    <t>41</t>
  </si>
  <si>
    <t>34571351</t>
  </si>
  <si>
    <t>trubka elektroinstalační ohebná dvouplášťová korugovaná D 41/50 mm, HDPE+LDPE</t>
  </si>
  <si>
    <t>1610007060</t>
  </si>
  <si>
    <t>"z výkresu"100+"do stožáru, skříně"10*1,5</t>
  </si>
  <si>
    <t>115*1,05 'Přepočtené koeficientem množství</t>
  </si>
  <si>
    <t>42</t>
  </si>
  <si>
    <t>460560133</t>
  </si>
  <si>
    <t>Zásyp rýh ručně šířky 35 cm, hloubky 50 cm, z horniny třídy 3</t>
  </si>
  <si>
    <t>-1288728463</t>
  </si>
  <si>
    <t>Zásyp kabelových rýh ručně s uložením výkopku ve vrstvách včetně zhutnění a urovnání povrchu šířky 35 cm hloubky 50 cm, v hornině třídy 3</t>
  </si>
  <si>
    <t>43</t>
  </si>
  <si>
    <t>460560163</t>
  </si>
  <si>
    <t>Zásyp rýh ručně šířky 35 cm, hloubky 80 cm, z horniny třídy 3</t>
  </si>
  <si>
    <t>1244416973</t>
  </si>
  <si>
    <t>Zásyp kabelových rýh ručně s uložením výkopku ve vrstvách včetně zhutnění a urovnání povrchu šířky 35 cm hloubky 80 cm, v hornině třídy 3</t>
  </si>
  <si>
    <t>44</t>
  </si>
  <si>
    <t>460600060R</t>
  </si>
  <si>
    <t>uložení suti na skládku</t>
  </si>
  <si>
    <t>2107068890</t>
  </si>
  <si>
    <t>Přemístění (odvoz) horniny, suti a vybouraných hmot odvoz suti a vybouraných hmot uložení suti na skládku</t>
  </si>
  <si>
    <t>2,818*2,2</t>
  </si>
  <si>
    <t>45</t>
  </si>
  <si>
    <t>460600071</t>
  </si>
  <si>
    <t>Příplatek k odvozu suti a vybouraných hmot za každý další 1 km</t>
  </si>
  <si>
    <t>1093994776</t>
  </si>
  <si>
    <t>Přemístění (odvoz) horniny, suti a vybouraných hmot odvoz suti a vybouraných hmot Příplatek k ceně za každý další i započatý 1 km</t>
  </si>
  <si>
    <t xml:space="preserve">Poznámka k souboru cen:
1. V cenách -0021 až -0031 nejsou započteny místní poplatky za uložení výkopku na řízenou skládku.
2. V cenách -0041 až -0071 nejsou započteny poplatky za uložení suti na řízenou skládku a recyklaci.
</t>
  </si>
  <si>
    <t>6,2*20</t>
  </si>
  <si>
    <t>46</t>
  </si>
  <si>
    <t>460650063</t>
  </si>
  <si>
    <t>Zřízení podkladní vrstvy vozovky a chodníku z kameniva drceného se zhutněním tloušťky do 20 cm</t>
  </si>
  <si>
    <t>-613413783</t>
  </si>
  <si>
    <t>Vozovky a chodníky zřízení podkladní vrstvy včetně rozprostření a úpravy podkladu z kameniva drceného, včetně zhutnění, tloušťky přes 15 do 20 cm</t>
  </si>
  <si>
    <t xml:space="preserve">Poznámka k souboru cen:
1. V cenách -0031 až -0035 nejsou započteny náklady na získání sypaniny a její přemístění k místu zabudování.
2. V ceně -0141 nejsou započteny náklady na dodání silničních panelů. Tato dodávka se oceňuje ve specifikaci.
3. V cenách -0151 až -0153 nejsou započteny náklady na dodávku kostek. Tato dodávka se oceňuje ve specifikaci.
4. V cenách -0161 až -0162 nejsou započteny náklady na dodávku dlaždic. Tato dodávka se oceňuje ve specifikaci.
5. V cenách -0901 až -0932 nejsou započteny náklady na dodávku kameniva, kostek a dlaždic.Tato dodávka se oceňuje ve specifikaci
</t>
  </si>
  <si>
    <t>47</t>
  </si>
  <si>
    <t>460650072</t>
  </si>
  <si>
    <t>Zřízení podkladní vrstvy vozovky a chodníku z kameniva obalovaného asfaltem se zhutněním tl do 10 cm</t>
  </si>
  <si>
    <t>-1625217295</t>
  </si>
  <si>
    <t>Vozovky a chodníky zřízení podkladní vrstvy včetně rozprostření a úpravy podkladu z kameniva obalovaného asfaltem včetně zhutnění, tloušťky přes 5 do 10 cm</t>
  </si>
  <si>
    <t>48</t>
  </si>
  <si>
    <t>460650121</t>
  </si>
  <si>
    <t>Zřízení krytu vozovky a chodníku z betonu prostého tloušťky do 5 cm</t>
  </si>
  <si>
    <t>-1349646872</t>
  </si>
  <si>
    <t>Vozovky a chodníky kryt vozovky z betonu prostého, tloušťky do 5 cm</t>
  </si>
  <si>
    <t>VRN</t>
  </si>
  <si>
    <t>Vedlejší rozpočtové náklady</t>
  </si>
  <si>
    <t>VRN1</t>
  </si>
  <si>
    <t>Průzkumné, geodetické a projektové práce</t>
  </si>
  <si>
    <t>49</t>
  </si>
  <si>
    <t>013254000</t>
  </si>
  <si>
    <t>Dokumentace skutečného provedení stavby</t>
  </si>
  <si>
    <t>1024</t>
  </si>
  <si>
    <t>-1540638730</t>
  </si>
  <si>
    <t>VRN4</t>
  </si>
  <si>
    <t>Inženýrská činnost</t>
  </si>
  <si>
    <t>50</t>
  </si>
  <si>
    <t>045002000</t>
  </si>
  <si>
    <t>Kompletační a koordinační činnost</t>
  </si>
  <si>
    <t>-2047801407</t>
  </si>
  <si>
    <t>VRN7</t>
  </si>
  <si>
    <t>Provozní vlivy</t>
  </si>
  <si>
    <t>51</t>
  </si>
  <si>
    <t>075002000</t>
  </si>
  <si>
    <t>Ochranná pásma</t>
  </si>
  <si>
    <t>kpl</t>
  </si>
  <si>
    <t>1422441735</t>
  </si>
  <si>
    <t>Hlavní tituly průvodních činností a nákladů provozní vlivy ochranná pásma</t>
  </si>
  <si>
    <t>22019-vo - Výměna stávajícího VO u garáží</t>
  </si>
  <si>
    <t>2*6,5+2*7</t>
  </si>
  <si>
    <t>27*1,1 'Přepočtené koeficientem množství</t>
  </si>
  <si>
    <t>"z výkresu"116+"do stožáru"6*1,5</t>
  </si>
  <si>
    <t>"z výkresu"116+"do stožáru "6*1,5</t>
  </si>
  <si>
    <t>125*1,1 'Přepočtené koeficientem množství</t>
  </si>
  <si>
    <t>"z výkresu"116-5+"ke stožáru"3*1</t>
  </si>
  <si>
    <t>("z výkresu"116-5+"ke stožáru"3*1)/1,05</t>
  </si>
  <si>
    <t>108,571*1,05 'Přepočtené koeficientem množství</t>
  </si>
  <si>
    <t>210204105</t>
  </si>
  <si>
    <t>Montáž výložníků osvětlení dvouramenných sloupových hmotnosti do 70 kg</t>
  </si>
  <si>
    <t>-268789871</t>
  </si>
  <si>
    <t>Montáž výložníků osvětlení dvouramenných sloupových, hmotnosti do 70 kg</t>
  </si>
  <si>
    <t>10.056.626</t>
  </si>
  <si>
    <t>Výložník SK 2-1000/90 žár. zinek</t>
  </si>
  <si>
    <t>1306819060</t>
  </si>
  <si>
    <t>210204202</t>
  </si>
  <si>
    <t>Montáž elektrovýzbroje stožárů osvětlení 2 okruhy</t>
  </si>
  <si>
    <t>-180929559</t>
  </si>
  <si>
    <t>10.030.737</t>
  </si>
  <si>
    <t>Svorka SV 6.16.4/2 stožárová výzbroj</t>
  </si>
  <si>
    <t>-1945224938</t>
  </si>
  <si>
    <t>1*0,5*0,5*0,3</t>
  </si>
  <si>
    <t>Poznámka k položce:
obsyp základu stožáru</t>
  </si>
  <si>
    <t>0,5*0,5*(3*0,4)</t>
  </si>
  <si>
    <t>(3*0,8)*3,14/4*0,25^2+0,5*0,5*(1*0,4)</t>
  </si>
  <si>
    <t>125*1,05 'Přepočtené koeficientem množství</t>
  </si>
  <si>
    <t>0,218*2,2</t>
  </si>
  <si>
    <t>0,48*20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</si>
  <si>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</si>
  <si>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</si>
  <si>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</si>
  <si>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</si>
  <si>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0"/>
      </rPr>
      <t xml:space="preserve">Rekapitulace stavby </t>
    </r>
    <r>
      <rPr>
        <sz val="9"/>
        <rFont val="Trebuchet MS"/>
        <family val="0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</si>
  <si>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0"/>
      </rPr>
      <t>Rekapitulace stavby</t>
    </r>
    <r>
      <rPr>
        <sz val="9"/>
        <rFont val="Trebuchet MS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</si>
  <si>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</si>
  <si>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</si>
  <si>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0"/>
      </rPr>
      <t>Rekapitulace objektů stavby a soupisů prací</t>
    </r>
    <r>
      <rPr>
        <sz val="9"/>
        <rFont val="Trebuchet MS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</si>
  <si>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</si>
  <si>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</si>
  <si>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</si>
  <si>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</si>
  <si>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</si>
  <si>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</si>
  <si>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</si>
  <si>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</si>
  <si>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</si>
  <si>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</si>
  <si>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</si>
  <si>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</si>
  <si>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</si>
  <si>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</si>
  <si>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</si>
  <si>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0"/>
      </rPr>
      <t>Krycí list soupisu</t>
    </r>
    <r>
      <rPr>
        <sz val="9"/>
        <rFont val="Trebuchet MS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</si>
  <si>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</si>
  <si>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0"/>
      </rPr>
      <t>Rekapitulace členění soupisu prací</t>
    </r>
    <r>
      <rPr>
        <sz val="9"/>
        <rFont val="Trebuchet MS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</si>
  <si>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</si>
  <si>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</si>
  <si>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</si>
  <si>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</si>
  <si>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</si>
  <si>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</si>
  <si>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</si>
  <si>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</si>
  <si>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</si>
  <si>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</si>
  <si>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</si>
  <si>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</si>
  <si>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</si>
  <si>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</si>
  <si>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</si>
  <si>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</si>
  <si>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</si>
  <si>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</si>
  <si>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</si>
  <si>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</si>
  <si>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</si>
  <si>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</si>
  <si>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</si>
  <si>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</si>
  <si>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</si>
  <si>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</si>
  <si>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</si>
  <si>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</si>
  <si>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</si>
  <si>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</si>
  <si>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</si>
  <si>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</si>
  <si>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</si>
  <si>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</si>
  <si>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</si>
  <si>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</si>
  <si>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</si>
  <si>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</si>
  <si>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</si>
  <si>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</si>
  <si>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</si>
  <si>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</si>
  <si>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</si>
  <si>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</si>
  <si>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</si>
  <si>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</si>
  <si>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</si>
  <si>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</si>
  <si>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</si>
  <si>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</si>
  <si>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</si>
  <si>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</si>
  <si>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</si>
  <si>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</si>
  <si>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</si>
  <si>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</si>
  <si>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</si>
  <si>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</si>
  <si>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</si>
  <si>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</si>
  <si>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</si>
  <si>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</si>
  <si>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</si>
  <si>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</si>
  <si>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</si>
  <si>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</si>
  <si>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</si>
  <si>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</si>
  <si>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</si>
  <si>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</si>
  <si>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</si>
  <si>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</si>
  <si>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</si>
  <si>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</si>
  <si>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</si>
  <si>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</si>
  <si>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</si>
  <si>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</si>
  <si>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</si>
  <si>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</si>
  <si>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</si>
  <si>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</si>
  <si>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</si>
  <si>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</si>
  <si>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</si>
  <si>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</si>
  <si>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</si>
  <si>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</si>
  <si>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</si>
  <si>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</si>
  <si>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</si>
  <si>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</si>
  <si>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</si>
  <si>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</si>
  <si>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</si>
  <si>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</si>
  <si>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</si>
  <si>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</si>
  <si>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</si>
  <si>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</si>
  <si>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</si>
  <si>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</si>
  <si>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</si>
  <si>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</si>
  <si>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</si>
  <si>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</si>
  <si>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</si>
  <si>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</si>
  <si>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</si>
  <si>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</si>
  <si>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</si>
  <si>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</si>
  <si>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</si>
  <si>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</si>
  <si>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</si>
  <si>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</si>
  <si>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</si>
  <si>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</si>
  <si>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</si>
  <si>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</si>
  <si>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</si>
  <si>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</si>
  <si>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</si>
  <si>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</si>
  <si>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</si>
  <si>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</si>
  <si>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</si>
  <si>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</si>
  <si>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</si>
  <si>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</si>
  <si>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</si>
  <si>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</si>
  <si>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</si>
  <si>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</si>
  <si>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</si>
  <si>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</si>
  <si>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</si>
  <si>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</si>
  <si>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</si>
  <si>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</si>
  <si>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</si>
  <si>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</si>
  <si>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</si>
  <si>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</si>
  <si>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</si>
  <si>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</si>
  <si>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</si>
  <si>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</si>
  <si>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</si>
  <si>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</si>
  <si>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</si>
  <si>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</si>
  <si>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</si>
  <si>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</si>
  <si>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</si>
  <si>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</si>
  <si>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</si>
  <si>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</si>
  <si>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</si>
  <si>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Dokumentace skutečného provedení stavby, geodetické zaměření skutečného provedení stavby, vytýčení stavby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</si>
</sst>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105">
    <font>
      <sz val="8"/>
      <name val="Arial CE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2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Trebuchet MS"/>
      <family val="0"/>
    </font>
    <font>
      <b/>
      <sz val="16"/>
      <name val="Trebuchet MS"/>
      <family val="0"/>
    </font>
    <font>
      <b/>
      <sz val="11"/>
      <name val="Trebuchet MS"/>
      <family val="0"/>
    </font>
    <font>
      <sz val="9"/>
      <name val="Trebuchet MS"/>
      <family val="0"/>
    </font>
    <font>
      <sz val="10"/>
      <name val="Trebuchet MS"/>
      <family val="0"/>
    </font>
    <font>
      <sz val="11"/>
      <name val="Trebuchet MS"/>
      <family val="0"/>
    </font>
    <font>
      <b/>
      <sz val="9"/>
      <name val="Trebuchet MS"/>
      <family val="0"/>
    </font>
    <font>
      <i/>
      <sz val="9"/>
      <name val="Trebuchet MS"/>
      <family val="0"/>
    </font>
    <font>
      <u val="single"/>
      <sz val="11"/>
      <color indexed="12"/>
      <name val="Calibri"/>
      <family val="0"/>
    </font>
    <font>
      <sz val="10"/>
      <color indexed="55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63"/>
      <name val="Arial CE"/>
      <family val="0"/>
    </font>
    <font>
      <sz val="8"/>
      <color indexed="9"/>
      <name val="Arial CE"/>
      <family val="0"/>
    </font>
    <font>
      <sz val="8"/>
      <color indexed="48"/>
      <name val="Arial CE"/>
      <family val="0"/>
    </font>
    <font>
      <b/>
      <sz val="12"/>
      <color indexed="55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color indexed="55"/>
      <name val="Arial CE"/>
      <family val="0"/>
    </font>
    <font>
      <sz val="18"/>
      <color indexed="12"/>
      <name val="Wingdings 2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0"/>
      <color indexed="48"/>
      <name val="Arial CE"/>
      <family val="0"/>
    </font>
    <font>
      <sz val="8"/>
      <color indexed="55"/>
      <name val="Arial CE"/>
      <family val="0"/>
    </font>
    <font>
      <sz val="8"/>
      <color indexed="16"/>
      <name val="Arial CE"/>
      <family val="0"/>
    </font>
    <font>
      <sz val="7"/>
      <color indexed="55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i/>
      <sz val="7"/>
      <color indexed="55"/>
      <name val="Arial CE"/>
      <family val="0"/>
    </font>
    <font>
      <b/>
      <sz val="10"/>
      <color indexed="55"/>
      <name val="Arial CE"/>
      <family val="0"/>
    </font>
    <font>
      <b/>
      <sz val="8"/>
      <color indexed="55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969696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8"/>
      <color rgb="FF003366"/>
      <name val="Arial CE"/>
      <family val="0"/>
    </font>
    <font>
      <sz val="8"/>
      <color rgb="FF505050"/>
      <name val="Arial CE"/>
      <family val="0"/>
    </font>
    <font>
      <sz val="8"/>
      <color rgb="FFFFFFFF"/>
      <name val="Arial CE"/>
      <family val="0"/>
    </font>
    <font>
      <sz val="8"/>
      <color rgb="FF3366FF"/>
      <name val="Arial CE"/>
      <family val="0"/>
    </font>
    <font>
      <b/>
      <sz val="12"/>
      <color rgb="FF969696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12"/>
      <color rgb="FF969696"/>
      <name val="Arial CE"/>
      <family val="0"/>
    </font>
    <font>
      <sz val="18"/>
      <color theme="10"/>
      <name val="Wingdings 2"/>
      <family val="0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sz val="11"/>
      <color rgb="FF969696"/>
      <name val="Arial CE"/>
      <family val="0"/>
    </font>
    <font>
      <sz val="10"/>
      <color rgb="FF3366FF"/>
      <name val="Arial CE"/>
      <family val="0"/>
    </font>
    <font>
      <sz val="8"/>
      <color rgb="FF969696"/>
      <name val="Arial CE"/>
      <family val="0"/>
    </font>
    <font>
      <b/>
      <sz val="12"/>
      <color rgb="FF800000"/>
      <name val="Arial CE"/>
      <family val="0"/>
    </font>
    <font>
      <sz val="8"/>
      <color rgb="FF960000"/>
      <name val="Arial CE"/>
      <family val="0"/>
    </font>
    <font>
      <sz val="7"/>
      <color rgb="FF969696"/>
      <name val="Arial CE"/>
      <family val="0"/>
    </font>
    <font>
      <i/>
      <sz val="9"/>
      <color rgb="FF0000FF"/>
      <name val="Arial CE"/>
      <family val="0"/>
    </font>
    <font>
      <i/>
      <sz val="8"/>
      <color rgb="FF0000FF"/>
      <name val="Arial CE"/>
      <family val="0"/>
    </font>
    <font>
      <i/>
      <sz val="7"/>
      <color rgb="FF969696"/>
      <name val="Arial CE"/>
      <family val="0"/>
    </font>
    <font>
      <b/>
      <sz val="10"/>
      <color rgb="FF969696"/>
      <name val="Arial CE"/>
      <family val="0"/>
    </font>
    <font>
      <b/>
      <sz val="8"/>
      <color rgb="FF969696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left" vertical="center"/>
      <protection/>
    </xf>
    <xf numFmtId="0" fontId="86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80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80" fillId="0" borderId="0" xfId="0" applyFont="1" applyAlignment="1" applyProtection="1">
      <alignment horizontal="left" vertical="center"/>
      <protection/>
    </xf>
    <xf numFmtId="0" fontId="2" fillId="23" borderId="0" xfId="0" applyFont="1" applyFill="1" applyAlignment="1" applyProtection="1">
      <alignment horizontal="left" vertical="center"/>
      <protection locked="0"/>
    </xf>
    <xf numFmtId="49" fontId="2" fillId="2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80" fillId="0" borderId="12" xfId="0" applyFont="1" applyBorder="1" applyAlignment="1" applyProtection="1">
      <alignment vertical="center"/>
      <protection/>
    </xf>
    <xf numFmtId="0" fontId="80" fillId="0" borderId="0" xfId="0" applyFont="1" applyAlignment="1" applyProtection="1">
      <alignment vertical="center"/>
      <protection/>
    </xf>
    <xf numFmtId="0" fontId="80" fillId="0" borderId="12" xfId="0" applyFont="1" applyBorder="1" applyAlignment="1">
      <alignment vertical="center"/>
    </xf>
    <xf numFmtId="0" fontId="0" fillId="33" borderId="0" xfId="0" applyFont="1" applyFill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2" xfId="0" applyFont="1" applyBorder="1" applyAlignment="1">
      <alignment vertical="center"/>
    </xf>
    <xf numFmtId="0" fontId="7" fillId="0" borderId="0" xfId="0" applyFont="1" applyAlignment="1" applyProtection="1">
      <alignment vertical="center"/>
      <protection/>
    </xf>
    <xf numFmtId="165" fontId="2" fillId="0" borderId="0" xfId="0" applyNumberFormat="1" applyFont="1" applyAlignment="1" applyProtection="1">
      <alignment horizontal="left"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8" fillId="34" borderId="22" xfId="0" applyFont="1" applyFill="1" applyBorder="1" applyAlignment="1" applyProtection="1">
      <alignment horizontal="center" vertical="center"/>
      <protection/>
    </xf>
    <xf numFmtId="0" fontId="88" fillId="0" borderId="23" xfId="0" applyFont="1" applyBorder="1" applyAlignment="1" applyProtection="1">
      <alignment horizontal="center" vertical="center" wrapText="1"/>
      <protection/>
    </xf>
    <xf numFmtId="0" fontId="88" fillId="0" borderId="24" xfId="0" applyFont="1" applyBorder="1" applyAlignment="1" applyProtection="1">
      <alignment horizontal="center" vertical="center" wrapText="1"/>
      <protection/>
    </xf>
    <xf numFmtId="0" fontId="88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89" fillId="0" borderId="0" xfId="0" applyFont="1" applyAlignment="1" applyProtection="1">
      <alignment horizontal="left" vertical="center"/>
      <protection/>
    </xf>
    <xf numFmtId="0" fontId="89" fillId="0" borderId="0" xfId="0" applyFont="1" applyAlignment="1" applyProtection="1">
      <alignment vertical="center"/>
      <protection/>
    </xf>
    <xf numFmtId="4" fontId="8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2" xfId="0" applyFont="1" applyBorder="1" applyAlignment="1">
      <alignment vertical="center"/>
    </xf>
    <xf numFmtId="4" fontId="90" fillId="0" borderId="27" xfId="0" applyNumberFormat="1" applyFont="1" applyBorder="1" applyAlignment="1" applyProtection="1">
      <alignment vertical="center"/>
      <protection/>
    </xf>
    <xf numFmtId="4" fontId="90" fillId="0" borderId="0" xfId="0" applyNumberFormat="1" applyFont="1" applyBorder="1" applyAlignment="1" applyProtection="1">
      <alignment vertical="center"/>
      <protection/>
    </xf>
    <xf numFmtId="166" fontId="90" fillId="0" borderId="0" xfId="0" applyNumberFormat="1" applyFont="1" applyBorder="1" applyAlignment="1" applyProtection="1">
      <alignment vertical="center"/>
      <protection/>
    </xf>
    <xf numFmtId="4" fontId="90" fillId="0" borderId="21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1" fillId="0" borderId="0" xfId="36" applyFont="1" applyAlignment="1">
      <alignment horizontal="center" vertical="center"/>
    </xf>
    <xf numFmtId="0" fontId="5" fillId="0" borderId="12" xfId="0" applyFont="1" applyBorder="1" applyAlignment="1" applyProtection="1">
      <alignment vertical="center"/>
      <protection/>
    </xf>
    <xf numFmtId="0" fontId="92" fillId="0" borderId="0" xfId="0" applyFont="1" applyAlignment="1" applyProtection="1">
      <alignment vertical="center"/>
      <protection/>
    </xf>
    <xf numFmtId="0" fontId="9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>
      <alignment vertical="center"/>
    </xf>
    <xf numFmtId="4" fontId="94" fillId="0" borderId="27" xfId="0" applyNumberFormat="1" applyFont="1" applyBorder="1" applyAlignment="1" applyProtection="1">
      <alignment vertical="center"/>
      <protection/>
    </xf>
    <xf numFmtId="4" fontId="94" fillId="0" borderId="0" xfId="0" applyNumberFormat="1" applyFont="1" applyBorder="1" applyAlignment="1" applyProtection="1">
      <alignment vertical="center"/>
      <protection/>
    </xf>
    <xf numFmtId="166" fontId="94" fillId="0" borderId="0" xfId="0" applyNumberFormat="1" applyFont="1" applyBorder="1" applyAlignment="1" applyProtection="1">
      <alignment vertical="center"/>
      <protection/>
    </xf>
    <xf numFmtId="4" fontId="94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94" fillId="0" borderId="28" xfId="0" applyNumberFormat="1" applyFont="1" applyBorder="1" applyAlignment="1" applyProtection="1">
      <alignment vertical="center"/>
      <protection/>
    </xf>
    <xf numFmtId="4" fontId="94" fillId="0" borderId="29" xfId="0" applyNumberFormat="1" applyFont="1" applyBorder="1" applyAlignment="1" applyProtection="1">
      <alignment vertical="center"/>
      <protection/>
    </xf>
    <xf numFmtId="166" fontId="94" fillId="0" borderId="29" xfId="0" applyNumberFormat="1" applyFont="1" applyBorder="1" applyAlignment="1" applyProtection="1">
      <alignment vertical="center"/>
      <protection/>
    </xf>
    <xf numFmtId="4" fontId="94" fillId="0" borderId="3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6" fillId="0" borderId="0" xfId="0" applyFont="1" applyAlignment="1">
      <alignment horizontal="left" vertical="center"/>
    </xf>
    <xf numFmtId="0" fontId="95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80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4" fontId="89" fillId="0" borderId="0" xfId="0" applyNumberFormat="1" applyFont="1" applyAlignment="1">
      <alignment vertical="center"/>
    </xf>
    <xf numFmtId="0" fontId="80" fillId="0" borderId="0" xfId="0" applyFont="1" applyAlignment="1">
      <alignment horizontal="right" vertical="center"/>
    </xf>
    <xf numFmtId="0" fontId="80" fillId="0" borderId="0" xfId="0" applyFont="1" applyAlignment="1" applyProtection="1">
      <alignment horizontal="right" vertical="center"/>
      <protection locked="0"/>
    </xf>
    <xf numFmtId="0" fontId="96" fillId="0" borderId="0" xfId="0" applyFont="1" applyAlignment="1">
      <alignment horizontal="left" vertical="center"/>
    </xf>
    <xf numFmtId="4" fontId="80" fillId="0" borderId="0" xfId="0" applyNumberFormat="1" applyFont="1" applyAlignment="1">
      <alignment vertical="center"/>
    </xf>
    <xf numFmtId="164" fontId="80" fillId="0" borderId="0" xfId="0" applyNumberFormat="1" applyFont="1" applyAlignment="1" applyProtection="1">
      <alignment horizontal="right" vertical="center"/>
      <protection locked="0"/>
    </xf>
    <xf numFmtId="0" fontId="0" fillId="34" borderId="0" xfId="0" applyFont="1" applyFill="1" applyAlignment="1">
      <alignment vertical="center"/>
    </xf>
    <xf numFmtId="0" fontId="4" fillId="34" borderId="15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vertical="center"/>
    </xf>
    <xf numFmtId="0" fontId="4" fillId="34" borderId="16" xfId="0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center" vertical="center"/>
    </xf>
    <xf numFmtId="0" fontId="0" fillId="34" borderId="16" xfId="0" applyFont="1" applyFill="1" applyBorder="1" applyAlignment="1" applyProtection="1">
      <alignment vertical="center"/>
      <protection locked="0"/>
    </xf>
    <xf numFmtId="4" fontId="4" fillId="34" borderId="16" xfId="0" applyNumberFormat="1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left"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right" vertical="center"/>
      <protection/>
    </xf>
    <xf numFmtId="0" fontId="97" fillId="0" borderId="0" xfId="0" applyFont="1" applyAlignment="1" applyProtection="1">
      <alignment horizontal="left" vertical="center"/>
      <protection/>
    </xf>
    <xf numFmtId="0" fontId="81" fillId="0" borderId="12" xfId="0" applyFont="1" applyBorder="1" applyAlignment="1" applyProtection="1">
      <alignment vertical="center"/>
      <protection/>
    </xf>
    <xf numFmtId="0" fontId="81" fillId="0" borderId="0" xfId="0" applyFont="1" applyAlignment="1" applyProtection="1">
      <alignment vertical="center"/>
      <protection/>
    </xf>
    <xf numFmtId="0" fontId="81" fillId="0" borderId="29" xfId="0" applyFont="1" applyBorder="1" applyAlignment="1" applyProtection="1">
      <alignment horizontal="left" vertical="center"/>
      <protection/>
    </xf>
    <xf numFmtId="0" fontId="81" fillId="0" borderId="29" xfId="0" applyFont="1" applyBorder="1" applyAlignment="1" applyProtection="1">
      <alignment vertical="center"/>
      <protection/>
    </xf>
    <xf numFmtId="0" fontId="81" fillId="0" borderId="29" xfId="0" applyFont="1" applyBorder="1" applyAlignment="1" applyProtection="1">
      <alignment vertical="center"/>
      <protection locked="0"/>
    </xf>
    <xf numFmtId="4" fontId="81" fillId="0" borderId="29" xfId="0" applyNumberFormat="1" applyFont="1" applyBorder="1" applyAlignment="1" applyProtection="1">
      <alignment vertical="center"/>
      <protection/>
    </xf>
    <xf numFmtId="0" fontId="81" fillId="0" borderId="12" xfId="0" applyFont="1" applyBorder="1" applyAlignment="1">
      <alignment vertical="center"/>
    </xf>
    <xf numFmtId="0" fontId="82" fillId="0" borderId="12" xfId="0" applyFont="1" applyBorder="1" applyAlignment="1" applyProtection="1">
      <alignment vertical="center"/>
      <protection/>
    </xf>
    <xf numFmtId="0" fontId="82" fillId="0" borderId="0" xfId="0" applyFont="1" applyAlignment="1" applyProtection="1">
      <alignment vertical="center"/>
      <protection/>
    </xf>
    <xf numFmtId="0" fontId="82" fillId="0" borderId="29" xfId="0" applyFont="1" applyBorder="1" applyAlignment="1" applyProtection="1">
      <alignment horizontal="left" vertical="center"/>
      <protection/>
    </xf>
    <xf numFmtId="0" fontId="82" fillId="0" borderId="29" xfId="0" applyFont="1" applyBorder="1" applyAlignment="1" applyProtection="1">
      <alignment vertical="center"/>
      <protection/>
    </xf>
    <xf numFmtId="0" fontId="82" fillId="0" borderId="29" xfId="0" applyFont="1" applyBorder="1" applyAlignment="1" applyProtection="1">
      <alignment vertical="center"/>
      <protection locked="0"/>
    </xf>
    <xf numFmtId="4" fontId="82" fillId="0" borderId="29" xfId="0" applyNumberFormat="1" applyFont="1" applyBorder="1" applyAlignment="1" applyProtection="1">
      <alignment vertical="center"/>
      <protection/>
    </xf>
    <xf numFmtId="0" fontId="82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8" fillId="34" borderId="23" xfId="0" applyFont="1" applyFill="1" applyBorder="1" applyAlignment="1" applyProtection="1">
      <alignment horizontal="center" vertical="center" wrapText="1"/>
      <protection/>
    </xf>
    <xf numFmtId="0" fontId="8" fillId="34" borderId="24" xfId="0" applyFont="1" applyFill="1" applyBorder="1" applyAlignment="1" applyProtection="1">
      <alignment horizontal="center" vertical="center" wrapText="1"/>
      <protection/>
    </xf>
    <xf numFmtId="0" fontId="8" fillId="34" borderId="24" xfId="0" applyFont="1" applyFill="1" applyBorder="1" applyAlignment="1" applyProtection="1">
      <alignment horizontal="center" vertical="center" wrapText="1"/>
      <protection locked="0"/>
    </xf>
    <xf numFmtId="0" fontId="8" fillId="34" borderId="25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" fontId="89" fillId="0" borderId="0" xfId="0" applyNumberFormat="1" applyFont="1" applyAlignment="1" applyProtection="1">
      <alignment/>
      <protection/>
    </xf>
    <xf numFmtId="0" fontId="0" fillId="0" borderId="19" xfId="0" applyBorder="1" applyAlignment="1" applyProtection="1">
      <alignment vertical="center"/>
      <protection/>
    </xf>
    <xf numFmtId="166" fontId="98" fillId="0" borderId="19" xfId="0" applyNumberFormat="1" applyFont="1" applyBorder="1" applyAlignment="1" applyProtection="1">
      <alignment/>
      <protection/>
    </xf>
    <xf numFmtId="166" fontId="98" fillId="0" borderId="20" xfId="0" applyNumberFormat="1" applyFont="1" applyBorder="1" applyAlignment="1" applyProtection="1">
      <alignment/>
      <protection/>
    </xf>
    <xf numFmtId="4" fontId="10" fillId="0" borderId="0" xfId="0" applyNumberFormat="1" applyFont="1" applyAlignment="1">
      <alignment vertical="center"/>
    </xf>
    <xf numFmtId="0" fontId="83" fillId="0" borderId="12" xfId="0" applyFont="1" applyBorder="1" applyAlignment="1" applyProtection="1">
      <alignment/>
      <protection/>
    </xf>
    <xf numFmtId="0" fontId="83" fillId="0" borderId="0" xfId="0" applyFont="1" applyAlignment="1" applyProtection="1">
      <alignment/>
      <protection/>
    </xf>
    <xf numFmtId="0" fontId="83" fillId="0" borderId="0" xfId="0" applyFont="1" applyAlignment="1" applyProtection="1">
      <alignment horizontal="left"/>
      <protection/>
    </xf>
    <xf numFmtId="0" fontId="81" fillId="0" borderId="0" xfId="0" applyFont="1" applyAlignment="1" applyProtection="1">
      <alignment horizontal="left"/>
      <protection/>
    </xf>
    <xf numFmtId="0" fontId="83" fillId="0" borderId="0" xfId="0" applyFont="1" applyAlignment="1" applyProtection="1">
      <alignment/>
      <protection locked="0"/>
    </xf>
    <xf numFmtId="4" fontId="81" fillId="0" borderId="0" xfId="0" applyNumberFormat="1" applyFont="1" applyAlignment="1" applyProtection="1">
      <alignment/>
      <protection/>
    </xf>
    <xf numFmtId="0" fontId="83" fillId="0" borderId="12" xfId="0" applyFont="1" applyBorder="1" applyAlignment="1">
      <alignment/>
    </xf>
    <xf numFmtId="0" fontId="83" fillId="0" borderId="27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166" fontId="83" fillId="0" borderId="0" xfId="0" applyNumberFormat="1" applyFont="1" applyBorder="1" applyAlignment="1" applyProtection="1">
      <alignment/>
      <protection/>
    </xf>
    <xf numFmtId="166" fontId="83" fillId="0" borderId="21" xfId="0" applyNumberFormat="1" applyFont="1" applyBorder="1" applyAlignment="1" applyProtection="1">
      <alignment/>
      <protection/>
    </xf>
    <xf numFmtId="0" fontId="83" fillId="0" borderId="0" xfId="0" applyFont="1" applyAlignment="1">
      <alignment horizontal="left"/>
    </xf>
    <xf numFmtId="0" fontId="83" fillId="0" borderId="0" xfId="0" applyFont="1" applyAlignment="1">
      <alignment horizontal="center"/>
    </xf>
    <xf numFmtId="4" fontId="83" fillId="0" borderId="0" xfId="0" applyNumberFormat="1" applyFont="1" applyAlignment="1">
      <alignment vertical="center"/>
    </xf>
    <xf numFmtId="0" fontId="82" fillId="0" borderId="0" xfId="0" applyFont="1" applyAlignment="1" applyProtection="1">
      <alignment horizontal="left"/>
      <protection/>
    </xf>
    <xf numFmtId="4" fontId="82" fillId="0" borderId="0" xfId="0" applyNumberFormat="1" applyFont="1" applyAlignment="1" applyProtection="1">
      <alignment/>
      <protection/>
    </xf>
    <xf numFmtId="0" fontId="8" fillId="0" borderId="31" xfId="0" applyFont="1" applyBorder="1" applyAlignment="1" applyProtection="1">
      <alignment horizontal="center" vertical="center"/>
      <protection/>
    </xf>
    <xf numFmtId="49" fontId="8" fillId="0" borderId="31" xfId="0" applyNumberFormat="1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167" fontId="8" fillId="0" borderId="31" xfId="0" applyNumberFormat="1" applyFont="1" applyBorder="1" applyAlignment="1" applyProtection="1">
      <alignment vertical="center"/>
      <protection/>
    </xf>
    <xf numFmtId="4" fontId="8" fillId="23" borderId="31" xfId="0" applyNumberFormat="1" applyFont="1" applyFill="1" applyBorder="1" applyAlignment="1" applyProtection="1">
      <alignment vertical="center"/>
      <protection locked="0"/>
    </xf>
    <xf numFmtId="4" fontId="8" fillId="0" borderId="31" xfId="0" applyNumberFormat="1" applyFont="1" applyBorder="1" applyAlignment="1" applyProtection="1">
      <alignment vertical="center"/>
      <protection/>
    </xf>
    <xf numFmtId="0" fontId="88" fillId="23" borderId="27" xfId="0" applyFont="1" applyFill="1" applyBorder="1" applyAlignment="1" applyProtection="1">
      <alignment horizontal="left" vertical="center"/>
      <protection locked="0"/>
    </xf>
    <xf numFmtId="0" fontId="88" fillId="0" borderId="0" xfId="0" applyFont="1" applyBorder="1" applyAlignment="1" applyProtection="1">
      <alignment horizontal="center" vertical="center"/>
      <protection/>
    </xf>
    <xf numFmtId="166" fontId="88" fillId="0" borderId="0" xfId="0" applyNumberFormat="1" applyFont="1" applyBorder="1" applyAlignment="1" applyProtection="1">
      <alignment vertical="center"/>
      <protection/>
    </xf>
    <xf numFmtId="166" fontId="88" fillId="0" borderId="21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9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4" fillId="0" borderId="12" xfId="0" applyFont="1" applyBorder="1" applyAlignment="1" applyProtection="1">
      <alignment vertical="center"/>
      <protection/>
    </xf>
    <xf numFmtId="0" fontId="84" fillId="0" borderId="0" xfId="0" applyFont="1" applyAlignment="1" applyProtection="1">
      <alignment vertical="center"/>
      <protection/>
    </xf>
    <xf numFmtId="0" fontId="84" fillId="0" borderId="0" xfId="0" applyFont="1" applyAlignment="1" applyProtection="1">
      <alignment horizontal="left" vertical="center"/>
      <protection/>
    </xf>
    <xf numFmtId="0" fontId="84" fillId="0" borderId="0" xfId="0" applyFont="1" applyAlignment="1" applyProtection="1">
      <alignment horizontal="left" vertical="center" wrapText="1"/>
      <protection/>
    </xf>
    <xf numFmtId="167" fontId="84" fillId="0" borderId="0" xfId="0" applyNumberFormat="1" applyFont="1" applyAlignment="1" applyProtection="1">
      <alignment vertical="center"/>
      <protection/>
    </xf>
    <xf numFmtId="0" fontId="84" fillId="0" borderId="0" xfId="0" applyFont="1" applyAlignment="1" applyProtection="1">
      <alignment vertical="center"/>
      <protection locked="0"/>
    </xf>
    <xf numFmtId="0" fontId="84" fillId="0" borderId="12" xfId="0" applyFont="1" applyBorder="1" applyAlignment="1">
      <alignment vertical="center"/>
    </xf>
    <xf numFmtId="0" fontId="84" fillId="0" borderId="27" xfId="0" applyFont="1" applyBorder="1" applyAlignment="1" applyProtection="1">
      <alignment vertical="center"/>
      <protection/>
    </xf>
    <xf numFmtId="0" fontId="84" fillId="0" borderId="0" xfId="0" applyFont="1" applyBorder="1" applyAlignment="1" applyProtection="1">
      <alignment vertical="center"/>
      <protection/>
    </xf>
    <xf numFmtId="0" fontId="84" fillId="0" borderId="21" xfId="0" applyFont="1" applyBorder="1" applyAlignment="1" applyProtection="1">
      <alignment vertical="center"/>
      <protection/>
    </xf>
    <xf numFmtId="0" fontId="84" fillId="0" borderId="0" xfId="0" applyFont="1" applyAlignment="1">
      <alignment horizontal="left" vertical="center"/>
    </xf>
    <xf numFmtId="0" fontId="100" fillId="0" borderId="31" xfId="0" applyFont="1" applyBorder="1" applyAlignment="1" applyProtection="1">
      <alignment horizontal="center" vertical="center"/>
      <protection/>
    </xf>
    <xf numFmtId="49" fontId="100" fillId="0" borderId="31" xfId="0" applyNumberFormat="1" applyFont="1" applyBorder="1" applyAlignment="1" applyProtection="1">
      <alignment horizontal="left" vertical="center" wrapText="1"/>
      <protection/>
    </xf>
    <xf numFmtId="0" fontId="100" fillId="0" borderId="31" xfId="0" applyFont="1" applyBorder="1" applyAlignment="1" applyProtection="1">
      <alignment horizontal="left" vertical="center" wrapText="1"/>
      <protection/>
    </xf>
    <xf numFmtId="0" fontId="100" fillId="0" borderId="31" xfId="0" applyFont="1" applyBorder="1" applyAlignment="1" applyProtection="1">
      <alignment horizontal="center" vertical="center" wrapText="1"/>
      <protection/>
    </xf>
    <xf numFmtId="167" fontId="100" fillId="0" borderId="31" xfId="0" applyNumberFormat="1" applyFont="1" applyBorder="1" applyAlignment="1" applyProtection="1">
      <alignment vertical="center"/>
      <protection/>
    </xf>
    <xf numFmtId="4" fontId="100" fillId="23" borderId="31" xfId="0" applyNumberFormat="1" applyFont="1" applyFill="1" applyBorder="1" applyAlignment="1" applyProtection="1">
      <alignment vertical="center"/>
      <protection locked="0"/>
    </xf>
    <xf numFmtId="4" fontId="100" fillId="0" borderId="31" xfId="0" applyNumberFormat="1" applyFont="1" applyBorder="1" applyAlignment="1" applyProtection="1">
      <alignment vertical="center"/>
      <protection/>
    </xf>
    <xf numFmtId="0" fontId="101" fillId="0" borderId="12" xfId="0" applyFont="1" applyBorder="1" applyAlignment="1">
      <alignment vertical="center"/>
    </xf>
    <xf numFmtId="0" fontId="100" fillId="23" borderId="27" xfId="0" applyFont="1" applyFill="1" applyBorder="1" applyAlignment="1" applyProtection="1">
      <alignment horizontal="left" vertical="center"/>
      <protection locked="0"/>
    </xf>
    <xf numFmtId="0" fontId="100" fillId="0" borderId="0" xfId="0" applyFont="1" applyBorder="1" applyAlignment="1" applyProtection="1">
      <alignment horizontal="center" vertical="center"/>
      <protection/>
    </xf>
    <xf numFmtId="0" fontId="102" fillId="0" borderId="0" xfId="0" applyFont="1" applyAlignment="1" applyProtection="1">
      <alignment vertical="center" wrapText="1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5" xfId="0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35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12" fillId="0" borderId="39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3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0" borderId="38" xfId="0" applyFont="1" applyBorder="1" applyAlignment="1">
      <alignment horizontal="center" vertical="center"/>
    </xf>
    <xf numFmtId="0" fontId="17" fillId="0" borderId="3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35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top"/>
    </xf>
    <xf numFmtId="0" fontId="15" fillId="0" borderId="37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15" fillId="0" borderId="0" xfId="0" applyNumberFormat="1" applyFont="1" applyBorder="1" applyAlignment="1">
      <alignment horizontal="left" vertical="center"/>
    </xf>
    <xf numFmtId="0" fontId="0" fillId="0" borderId="38" xfId="0" applyBorder="1" applyAlignment="1">
      <alignment vertical="top"/>
    </xf>
    <xf numFmtId="0" fontId="14" fillId="0" borderId="38" xfId="0" applyFont="1" applyBorder="1" applyAlignment="1">
      <alignment horizontal="left"/>
    </xf>
    <xf numFmtId="0" fontId="17" fillId="0" borderId="38" xfId="0" applyFont="1" applyBorder="1" applyAlignment="1">
      <alignment/>
    </xf>
    <xf numFmtId="0" fontId="12" fillId="0" borderId="35" xfId="0" applyFont="1" applyBorder="1" applyAlignment="1">
      <alignment vertical="top"/>
    </xf>
    <xf numFmtId="0" fontId="12" fillId="0" borderId="36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2" fillId="0" borderId="37" xfId="0" applyFont="1" applyBorder="1" applyAlignment="1">
      <alignment vertical="top"/>
    </xf>
    <xf numFmtId="0" fontId="12" fillId="0" borderId="38" xfId="0" applyFont="1" applyBorder="1" applyAlignment="1">
      <alignment vertical="top"/>
    </xf>
    <xf numFmtId="0" fontId="12" fillId="0" borderId="39" xfId="0" applyFont="1" applyBorder="1" applyAlignment="1">
      <alignment vertical="top"/>
    </xf>
    <xf numFmtId="4" fontId="89" fillId="0" borderId="0" xfId="0" applyNumberFormat="1" applyFont="1" applyAlignment="1" applyProtection="1">
      <alignment horizontal="right" vertical="center"/>
      <protection/>
    </xf>
    <xf numFmtId="4" fontId="89" fillId="0" borderId="0" xfId="0" applyNumberFormat="1" applyFont="1" applyAlignment="1" applyProtection="1">
      <alignment vertical="center"/>
      <protection/>
    </xf>
    <xf numFmtId="4" fontId="93" fillId="0" borderId="0" xfId="0" applyNumberFormat="1" applyFont="1" applyAlignment="1" applyProtection="1">
      <alignment vertical="center"/>
      <protection/>
    </xf>
    <xf numFmtId="0" fontId="93" fillId="0" borderId="0" xfId="0" applyFont="1" applyAlignment="1" applyProtection="1">
      <alignment vertical="center"/>
      <protection/>
    </xf>
    <xf numFmtId="0" fontId="92" fillId="0" borderId="0" xfId="0" applyFont="1" applyAlignment="1" applyProtection="1">
      <alignment horizontal="left" vertical="center" wrapText="1"/>
      <protection/>
    </xf>
    <xf numFmtId="164" fontId="80" fillId="0" borderId="0" xfId="0" applyNumberFormat="1" applyFont="1" applyAlignment="1" applyProtection="1">
      <alignment horizontal="left" vertical="center"/>
      <protection/>
    </xf>
    <xf numFmtId="0" fontId="80" fillId="0" borderId="0" xfId="0" applyFont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left" vertical="center"/>
      <protection/>
    </xf>
    <xf numFmtId="0" fontId="8" fillId="34" borderId="16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right" vertical="center"/>
      <protection/>
    </xf>
    <xf numFmtId="0" fontId="90" fillId="0" borderId="26" xfId="0" applyFont="1" applyBorder="1" applyAlignment="1">
      <alignment horizontal="center" vertical="center"/>
    </xf>
    <xf numFmtId="0" fontId="90" fillId="0" borderId="19" xfId="0" applyFont="1" applyBorder="1" applyAlignment="1">
      <alignment horizontal="left" vertical="center"/>
    </xf>
    <xf numFmtId="0" fontId="96" fillId="0" borderId="27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center"/>
    </xf>
    <xf numFmtId="0" fontId="96" fillId="0" borderId="27" xfId="0" applyFont="1" applyBorder="1" applyAlignment="1" applyProtection="1">
      <alignment horizontal="left" vertical="center"/>
      <protection/>
    </xf>
    <xf numFmtId="0" fontId="9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2" fillId="0" borderId="0" xfId="0" applyNumberFormat="1" applyFont="1" applyAlignment="1" applyProtection="1">
      <alignment horizontal="left" vertical="center"/>
      <protection/>
    </xf>
    <xf numFmtId="4" fontId="103" fillId="0" borderId="0" xfId="0" applyNumberFormat="1" applyFont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4" fontId="4" fillId="33" borderId="16" xfId="0" applyNumberFormat="1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 vertical="top" wrapText="1"/>
      <protection/>
    </xf>
    <xf numFmtId="49" fontId="2" fillId="2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80" fillId="0" borderId="0" xfId="0" applyFont="1" applyAlignment="1" applyProtection="1">
      <alignment horizontal="right" vertical="center"/>
      <protection/>
    </xf>
    <xf numFmtId="0" fontId="104" fillId="0" borderId="0" xfId="0" applyFont="1" applyAlignment="1">
      <alignment horizontal="left" vertical="top" wrapText="1"/>
    </xf>
    <xf numFmtId="0" fontId="104" fillId="0" borderId="0" xfId="0" applyFont="1" applyAlignment="1">
      <alignment horizontal="left" vertical="center"/>
    </xf>
    <xf numFmtId="0" fontId="103" fillId="0" borderId="0" xfId="0" applyFont="1" applyAlignment="1">
      <alignment horizontal="left" vertical="center"/>
    </xf>
    <xf numFmtId="4" fontId="7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0" fillId="0" borderId="0" xfId="0" applyFont="1" applyAlignment="1" applyProtection="1">
      <alignment horizontal="left" vertical="center" wrapText="1"/>
      <protection/>
    </xf>
    <xf numFmtId="0" fontId="80" fillId="0" borderId="0" xfId="0" applyFont="1" applyAlignment="1" applyProtection="1">
      <alignment horizontal="left" vertical="center"/>
      <protection/>
    </xf>
    <xf numFmtId="0" fontId="80" fillId="0" borderId="0" xfId="0" applyFont="1" applyAlignment="1">
      <alignment horizontal="left" vertical="center" wrapText="1"/>
    </xf>
    <xf numFmtId="0" fontId="8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wrapText="1"/>
    </xf>
    <xf numFmtId="49" fontId="15" fillId="0" borderId="0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38" xfId="0" applyFont="1" applyBorder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75" customHeight="1"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S2" s="15" t="s">
        <v>6</v>
      </c>
      <c r="BT2" s="15" t="s">
        <v>7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7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334" t="s">
        <v>14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20"/>
      <c r="AQ5" s="20"/>
      <c r="AR5" s="18"/>
      <c r="BE5" s="341" t="s">
        <v>15</v>
      </c>
      <c r="BS5" s="15" t="s">
        <v>6</v>
      </c>
    </row>
    <row r="6" spans="2:71" ht="36.7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336" t="s">
        <v>17</v>
      </c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20"/>
      <c r="AQ6" s="20"/>
      <c r="AR6" s="18"/>
      <c r="BE6" s="342"/>
      <c r="BS6" s="15" t="s">
        <v>6</v>
      </c>
    </row>
    <row r="7" spans="2:7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19</v>
      </c>
      <c r="AO7" s="20"/>
      <c r="AP7" s="20"/>
      <c r="AQ7" s="20"/>
      <c r="AR7" s="18"/>
      <c r="BE7" s="342"/>
      <c r="BS7" s="15" t="s">
        <v>6</v>
      </c>
    </row>
    <row r="8" spans="2:71" ht="12" customHeight="1">
      <c r="B8" s="19"/>
      <c r="C8" s="20"/>
      <c r="D8" s="27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23</v>
      </c>
      <c r="AL8" s="20"/>
      <c r="AM8" s="20"/>
      <c r="AN8" s="28" t="s">
        <v>24</v>
      </c>
      <c r="AO8" s="20"/>
      <c r="AP8" s="20"/>
      <c r="AQ8" s="20"/>
      <c r="AR8" s="18"/>
      <c r="BE8" s="342"/>
      <c r="BS8" s="15" t="s">
        <v>6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342"/>
      <c r="BS9" s="15" t="s">
        <v>6</v>
      </c>
    </row>
    <row r="10" spans="2:71" ht="12" customHeight="1">
      <c r="B10" s="19"/>
      <c r="C10" s="20"/>
      <c r="D10" s="27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26</v>
      </c>
      <c r="AL10" s="20"/>
      <c r="AM10" s="20"/>
      <c r="AN10" s="25" t="s">
        <v>19</v>
      </c>
      <c r="AO10" s="20"/>
      <c r="AP10" s="20"/>
      <c r="AQ10" s="20"/>
      <c r="AR10" s="18"/>
      <c r="BE10" s="342"/>
      <c r="BS10" s="15" t="s">
        <v>6</v>
      </c>
    </row>
    <row r="11" spans="2:71" ht="18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28</v>
      </c>
      <c r="AL11" s="20"/>
      <c r="AM11" s="20"/>
      <c r="AN11" s="25" t="s">
        <v>19</v>
      </c>
      <c r="AO11" s="20"/>
      <c r="AP11" s="20"/>
      <c r="AQ11" s="20"/>
      <c r="AR11" s="18"/>
      <c r="BE11" s="342"/>
      <c r="BS11" s="15" t="s">
        <v>6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342"/>
      <c r="BS12" s="15" t="s">
        <v>6</v>
      </c>
    </row>
    <row r="13" spans="2:71" ht="12" customHeight="1">
      <c r="B13" s="19"/>
      <c r="C13" s="20"/>
      <c r="D13" s="27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26</v>
      </c>
      <c r="AL13" s="20"/>
      <c r="AM13" s="20"/>
      <c r="AN13" s="29" t="s">
        <v>30</v>
      </c>
      <c r="AO13" s="20"/>
      <c r="AP13" s="20"/>
      <c r="AQ13" s="20"/>
      <c r="AR13" s="18"/>
      <c r="BE13" s="342"/>
      <c r="BS13" s="15" t="s">
        <v>6</v>
      </c>
    </row>
    <row r="14" spans="2:71" ht="12.75">
      <c r="B14" s="19"/>
      <c r="C14" s="20"/>
      <c r="D14" s="20"/>
      <c r="E14" s="337" t="s">
        <v>30</v>
      </c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27" t="s">
        <v>28</v>
      </c>
      <c r="AL14" s="20"/>
      <c r="AM14" s="20"/>
      <c r="AN14" s="29" t="s">
        <v>30</v>
      </c>
      <c r="AO14" s="20"/>
      <c r="AP14" s="20"/>
      <c r="AQ14" s="20"/>
      <c r="AR14" s="18"/>
      <c r="BE14" s="342"/>
      <c r="BS14" s="15" t="s">
        <v>6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342"/>
      <c r="BS15" s="15" t="s">
        <v>4</v>
      </c>
    </row>
    <row r="16" spans="2:71" ht="12" customHeight="1">
      <c r="B16" s="19"/>
      <c r="C16" s="20"/>
      <c r="D16" s="27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26</v>
      </c>
      <c r="AL16" s="20"/>
      <c r="AM16" s="20"/>
      <c r="AN16" s="25" t="s">
        <v>19</v>
      </c>
      <c r="AO16" s="20"/>
      <c r="AP16" s="20"/>
      <c r="AQ16" s="20"/>
      <c r="AR16" s="18"/>
      <c r="BE16" s="342"/>
      <c r="BS16" s="15" t="s">
        <v>4</v>
      </c>
    </row>
    <row r="17" spans="2:71" ht="18" customHeight="1">
      <c r="B17" s="19"/>
      <c r="C17" s="20"/>
      <c r="D17" s="20"/>
      <c r="E17" s="25" t="s">
        <v>27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28</v>
      </c>
      <c r="AL17" s="20"/>
      <c r="AM17" s="20"/>
      <c r="AN17" s="25" t="s">
        <v>19</v>
      </c>
      <c r="AO17" s="20"/>
      <c r="AP17" s="20"/>
      <c r="AQ17" s="20"/>
      <c r="AR17" s="18"/>
      <c r="BE17" s="342"/>
      <c r="BS17" s="15" t="s">
        <v>32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342"/>
      <c r="BS18" s="15" t="s">
        <v>6</v>
      </c>
    </row>
    <row r="19" spans="2:71" ht="12" customHeight="1">
      <c r="B19" s="19"/>
      <c r="C19" s="20"/>
      <c r="D19" s="27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26</v>
      </c>
      <c r="AL19" s="20"/>
      <c r="AM19" s="20"/>
      <c r="AN19" s="25" t="s">
        <v>19</v>
      </c>
      <c r="AO19" s="20"/>
      <c r="AP19" s="20"/>
      <c r="AQ19" s="20"/>
      <c r="AR19" s="18"/>
      <c r="BE19" s="342"/>
      <c r="BS19" s="15" t="s">
        <v>6</v>
      </c>
    </row>
    <row r="20" spans="2:71" ht="18" customHeight="1">
      <c r="B20" s="19"/>
      <c r="C20" s="20"/>
      <c r="D20" s="20"/>
      <c r="E20" s="25" t="s">
        <v>27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28</v>
      </c>
      <c r="AL20" s="20"/>
      <c r="AM20" s="20"/>
      <c r="AN20" s="25" t="s">
        <v>19</v>
      </c>
      <c r="AO20" s="20"/>
      <c r="AP20" s="20"/>
      <c r="AQ20" s="20"/>
      <c r="AR20" s="18"/>
      <c r="BE20" s="342"/>
      <c r="BS20" s="15" t="s">
        <v>32</v>
      </c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342"/>
    </row>
    <row r="22" spans="2:57" ht="12" customHeight="1">
      <c r="B22" s="19"/>
      <c r="C22" s="20"/>
      <c r="D22" s="27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342"/>
    </row>
    <row r="23" spans="2:57" ht="51" customHeight="1">
      <c r="B23" s="19"/>
      <c r="C23" s="20"/>
      <c r="D23" s="20"/>
      <c r="E23" s="339" t="s">
        <v>35</v>
      </c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20"/>
      <c r="AP23" s="20"/>
      <c r="AQ23" s="20"/>
      <c r="AR23" s="18"/>
      <c r="BE23" s="342"/>
    </row>
    <row r="24" spans="2:57" ht="6.7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342"/>
    </row>
    <row r="25" spans="2:57" ht="6.7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342"/>
    </row>
    <row r="26" spans="1:57" s="1" customFormat="1" ht="25.5" customHeight="1">
      <c r="A26" s="32"/>
      <c r="B26" s="33"/>
      <c r="C26" s="34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44">
        <f>ROUND(AG54,2)</f>
        <v>0</v>
      </c>
      <c r="AL26" s="345"/>
      <c r="AM26" s="345"/>
      <c r="AN26" s="345"/>
      <c r="AO26" s="345"/>
      <c r="AP26" s="34"/>
      <c r="AQ26" s="34"/>
      <c r="AR26" s="37"/>
      <c r="BE26" s="342"/>
    </row>
    <row r="27" spans="1:57" s="1" customFormat="1" ht="6.7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342"/>
    </row>
    <row r="28" spans="1:57" s="1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0" t="s">
        <v>37</v>
      </c>
      <c r="M28" s="340"/>
      <c r="N28" s="340"/>
      <c r="O28" s="340"/>
      <c r="P28" s="340"/>
      <c r="Q28" s="34"/>
      <c r="R28" s="34"/>
      <c r="S28" s="34"/>
      <c r="T28" s="34"/>
      <c r="U28" s="34"/>
      <c r="V28" s="34"/>
      <c r="W28" s="340" t="s">
        <v>38</v>
      </c>
      <c r="X28" s="340"/>
      <c r="Y28" s="340"/>
      <c r="Z28" s="340"/>
      <c r="AA28" s="340"/>
      <c r="AB28" s="340"/>
      <c r="AC28" s="340"/>
      <c r="AD28" s="340"/>
      <c r="AE28" s="340"/>
      <c r="AF28" s="34"/>
      <c r="AG28" s="34"/>
      <c r="AH28" s="34"/>
      <c r="AI28" s="34"/>
      <c r="AJ28" s="34"/>
      <c r="AK28" s="340" t="s">
        <v>39</v>
      </c>
      <c r="AL28" s="340"/>
      <c r="AM28" s="340"/>
      <c r="AN28" s="340"/>
      <c r="AO28" s="340"/>
      <c r="AP28" s="34"/>
      <c r="AQ28" s="34"/>
      <c r="AR28" s="37"/>
      <c r="BE28" s="342"/>
    </row>
    <row r="29" spans="2:57" s="2" customFormat="1" ht="14.25" customHeight="1">
      <c r="B29" s="38"/>
      <c r="C29" s="39"/>
      <c r="D29" s="27" t="s">
        <v>40</v>
      </c>
      <c r="E29" s="39"/>
      <c r="F29" s="27" t="s">
        <v>41</v>
      </c>
      <c r="G29" s="39"/>
      <c r="H29" s="39"/>
      <c r="I29" s="39"/>
      <c r="J29" s="39"/>
      <c r="K29" s="39"/>
      <c r="L29" s="311">
        <v>0.21</v>
      </c>
      <c r="M29" s="312"/>
      <c r="N29" s="312"/>
      <c r="O29" s="312"/>
      <c r="P29" s="312"/>
      <c r="Q29" s="39"/>
      <c r="R29" s="39"/>
      <c r="S29" s="39"/>
      <c r="T29" s="39"/>
      <c r="U29" s="39"/>
      <c r="V29" s="39"/>
      <c r="W29" s="328">
        <f>ROUND(AZ54,2)</f>
        <v>0</v>
      </c>
      <c r="X29" s="312"/>
      <c r="Y29" s="312"/>
      <c r="Z29" s="312"/>
      <c r="AA29" s="312"/>
      <c r="AB29" s="312"/>
      <c r="AC29" s="312"/>
      <c r="AD29" s="312"/>
      <c r="AE29" s="312"/>
      <c r="AF29" s="39"/>
      <c r="AG29" s="39"/>
      <c r="AH29" s="39"/>
      <c r="AI29" s="39"/>
      <c r="AJ29" s="39"/>
      <c r="AK29" s="328">
        <f>ROUND(AV54,2)</f>
        <v>0</v>
      </c>
      <c r="AL29" s="312"/>
      <c r="AM29" s="312"/>
      <c r="AN29" s="312"/>
      <c r="AO29" s="312"/>
      <c r="AP29" s="39"/>
      <c r="AQ29" s="39"/>
      <c r="AR29" s="40"/>
      <c r="BE29" s="343"/>
    </row>
    <row r="30" spans="2:57" s="2" customFormat="1" ht="14.25" customHeight="1">
      <c r="B30" s="38"/>
      <c r="C30" s="39"/>
      <c r="D30" s="39"/>
      <c r="E30" s="39"/>
      <c r="F30" s="27" t="s">
        <v>42</v>
      </c>
      <c r="G30" s="39"/>
      <c r="H30" s="39"/>
      <c r="I30" s="39"/>
      <c r="J30" s="39"/>
      <c r="K30" s="39"/>
      <c r="L30" s="311">
        <v>0.15</v>
      </c>
      <c r="M30" s="312"/>
      <c r="N30" s="312"/>
      <c r="O30" s="312"/>
      <c r="P30" s="312"/>
      <c r="Q30" s="39"/>
      <c r="R30" s="39"/>
      <c r="S30" s="39"/>
      <c r="T30" s="39"/>
      <c r="U30" s="39"/>
      <c r="V30" s="39"/>
      <c r="W30" s="328">
        <f>ROUND(BA54,2)</f>
        <v>0</v>
      </c>
      <c r="X30" s="312"/>
      <c r="Y30" s="312"/>
      <c r="Z30" s="312"/>
      <c r="AA30" s="312"/>
      <c r="AB30" s="312"/>
      <c r="AC30" s="312"/>
      <c r="AD30" s="312"/>
      <c r="AE30" s="312"/>
      <c r="AF30" s="39"/>
      <c r="AG30" s="39"/>
      <c r="AH30" s="39"/>
      <c r="AI30" s="39"/>
      <c r="AJ30" s="39"/>
      <c r="AK30" s="328">
        <f>ROUND(AW54,2)</f>
        <v>0</v>
      </c>
      <c r="AL30" s="312"/>
      <c r="AM30" s="312"/>
      <c r="AN30" s="312"/>
      <c r="AO30" s="312"/>
      <c r="AP30" s="39"/>
      <c r="AQ30" s="39"/>
      <c r="AR30" s="40"/>
      <c r="BE30" s="343"/>
    </row>
    <row r="31" spans="2:57" s="2" customFormat="1" ht="14.25" customHeight="1" hidden="1">
      <c r="B31" s="38"/>
      <c r="C31" s="39"/>
      <c r="D31" s="39"/>
      <c r="E31" s="39"/>
      <c r="F31" s="27" t="s">
        <v>43</v>
      </c>
      <c r="G31" s="39"/>
      <c r="H31" s="39"/>
      <c r="I31" s="39"/>
      <c r="J31" s="39"/>
      <c r="K31" s="39"/>
      <c r="L31" s="311">
        <v>0.21</v>
      </c>
      <c r="M31" s="312"/>
      <c r="N31" s="312"/>
      <c r="O31" s="312"/>
      <c r="P31" s="312"/>
      <c r="Q31" s="39"/>
      <c r="R31" s="39"/>
      <c r="S31" s="39"/>
      <c r="T31" s="39"/>
      <c r="U31" s="39"/>
      <c r="V31" s="39"/>
      <c r="W31" s="328">
        <f>ROUND(BB54,2)</f>
        <v>0</v>
      </c>
      <c r="X31" s="312"/>
      <c r="Y31" s="312"/>
      <c r="Z31" s="312"/>
      <c r="AA31" s="312"/>
      <c r="AB31" s="312"/>
      <c r="AC31" s="312"/>
      <c r="AD31" s="312"/>
      <c r="AE31" s="312"/>
      <c r="AF31" s="39"/>
      <c r="AG31" s="39"/>
      <c r="AH31" s="39"/>
      <c r="AI31" s="39"/>
      <c r="AJ31" s="39"/>
      <c r="AK31" s="328">
        <v>0</v>
      </c>
      <c r="AL31" s="312"/>
      <c r="AM31" s="312"/>
      <c r="AN31" s="312"/>
      <c r="AO31" s="312"/>
      <c r="AP31" s="39"/>
      <c r="AQ31" s="39"/>
      <c r="AR31" s="40"/>
      <c r="BE31" s="343"/>
    </row>
    <row r="32" spans="2:57" s="2" customFormat="1" ht="14.25" customHeight="1" hidden="1">
      <c r="B32" s="38"/>
      <c r="C32" s="39"/>
      <c r="D32" s="39"/>
      <c r="E32" s="39"/>
      <c r="F32" s="27" t="s">
        <v>44</v>
      </c>
      <c r="G32" s="39"/>
      <c r="H32" s="39"/>
      <c r="I32" s="39"/>
      <c r="J32" s="39"/>
      <c r="K32" s="39"/>
      <c r="L32" s="311">
        <v>0.15</v>
      </c>
      <c r="M32" s="312"/>
      <c r="N32" s="312"/>
      <c r="O32" s="312"/>
      <c r="P32" s="312"/>
      <c r="Q32" s="39"/>
      <c r="R32" s="39"/>
      <c r="S32" s="39"/>
      <c r="T32" s="39"/>
      <c r="U32" s="39"/>
      <c r="V32" s="39"/>
      <c r="W32" s="328">
        <f>ROUND(BC54,2)</f>
        <v>0</v>
      </c>
      <c r="X32" s="312"/>
      <c r="Y32" s="312"/>
      <c r="Z32" s="312"/>
      <c r="AA32" s="312"/>
      <c r="AB32" s="312"/>
      <c r="AC32" s="312"/>
      <c r="AD32" s="312"/>
      <c r="AE32" s="312"/>
      <c r="AF32" s="39"/>
      <c r="AG32" s="39"/>
      <c r="AH32" s="39"/>
      <c r="AI32" s="39"/>
      <c r="AJ32" s="39"/>
      <c r="AK32" s="328">
        <v>0</v>
      </c>
      <c r="AL32" s="312"/>
      <c r="AM32" s="312"/>
      <c r="AN32" s="312"/>
      <c r="AO32" s="312"/>
      <c r="AP32" s="39"/>
      <c r="AQ32" s="39"/>
      <c r="AR32" s="40"/>
      <c r="BE32" s="343"/>
    </row>
    <row r="33" spans="2:44" s="2" customFormat="1" ht="14.25" customHeight="1" hidden="1">
      <c r="B33" s="38"/>
      <c r="C33" s="39"/>
      <c r="D33" s="39"/>
      <c r="E33" s="39"/>
      <c r="F33" s="27" t="s">
        <v>45</v>
      </c>
      <c r="G33" s="39"/>
      <c r="H33" s="39"/>
      <c r="I33" s="39"/>
      <c r="J33" s="39"/>
      <c r="K33" s="39"/>
      <c r="L33" s="311">
        <v>0</v>
      </c>
      <c r="M33" s="312"/>
      <c r="N33" s="312"/>
      <c r="O33" s="312"/>
      <c r="P33" s="312"/>
      <c r="Q33" s="39"/>
      <c r="R33" s="39"/>
      <c r="S33" s="39"/>
      <c r="T33" s="39"/>
      <c r="U33" s="39"/>
      <c r="V33" s="39"/>
      <c r="W33" s="328">
        <f>ROUND(BD54,2)</f>
        <v>0</v>
      </c>
      <c r="X33" s="312"/>
      <c r="Y33" s="312"/>
      <c r="Z33" s="312"/>
      <c r="AA33" s="312"/>
      <c r="AB33" s="312"/>
      <c r="AC33" s="312"/>
      <c r="AD33" s="312"/>
      <c r="AE33" s="312"/>
      <c r="AF33" s="39"/>
      <c r="AG33" s="39"/>
      <c r="AH33" s="39"/>
      <c r="AI33" s="39"/>
      <c r="AJ33" s="39"/>
      <c r="AK33" s="328">
        <v>0</v>
      </c>
      <c r="AL33" s="312"/>
      <c r="AM33" s="312"/>
      <c r="AN33" s="312"/>
      <c r="AO33" s="312"/>
      <c r="AP33" s="39"/>
      <c r="AQ33" s="39"/>
      <c r="AR33" s="40"/>
    </row>
    <row r="34" spans="1:57" s="1" customFormat="1" ht="6.7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32"/>
    </row>
    <row r="35" spans="1:57" s="1" customFormat="1" ht="25.5" customHeight="1">
      <c r="A35" s="32"/>
      <c r="B35" s="33"/>
      <c r="C35" s="41"/>
      <c r="D35" s="42" t="s">
        <v>46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47</v>
      </c>
      <c r="U35" s="43"/>
      <c r="V35" s="43"/>
      <c r="W35" s="43"/>
      <c r="X35" s="329" t="s">
        <v>48</v>
      </c>
      <c r="Y35" s="330"/>
      <c r="Z35" s="330"/>
      <c r="AA35" s="330"/>
      <c r="AB35" s="330"/>
      <c r="AC35" s="43"/>
      <c r="AD35" s="43"/>
      <c r="AE35" s="43"/>
      <c r="AF35" s="43"/>
      <c r="AG35" s="43"/>
      <c r="AH35" s="43"/>
      <c r="AI35" s="43"/>
      <c r="AJ35" s="43"/>
      <c r="AK35" s="331">
        <f>SUM(AK26:AK33)</f>
        <v>0</v>
      </c>
      <c r="AL35" s="330"/>
      <c r="AM35" s="330"/>
      <c r="AN35" s="330"/>
      <c r="AO35" s="332"/>
      <c r="AP35" s="41"/>
      <c r="AQ35" s="41"/>
      <c r="AR35" s="37"/>
      <c r="BE35" s="32"/>
    </row>
    <row r="36" spans="1:57" s="1" customFormat="1" ht="6.7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1" customFormat="1" ht="6.75" customHeight="1">
      <c r="A37" s="32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7"/>
      <c r="BE37" s="32"/>
    </row>
    <row r="41" spans="1:57" s="1" customFormat="1" ht="6.75" customHeight="1">
      <c r="A41" s="32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7"/>
      <c r="BE41" s="32"/>
    </row>
    <row r="42" spans="1:57" s="1" customFormat="1" ht="24.75" customHeight="1">
      <c r="A42" s="32"/>
      <c r="B42" s="33"/>
      <c r="C42" s="21" t="s">
        <v>49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  <c r="BE42" s="32"/>
    </row>
    <row r="43" spans="1:57" s="1" customFormat="1" ht="6.75" customHeight="1">
      <c r="A43" s="32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  <c r="BE43" s="32"/>
    </row>
    <row r="44" spans="2:44" s="3" customFormat="1" ht="12" customHeight="1">
      <c r="B44" s="49"/>
      <c r="C44" s="27" t="s">
        <v>13</v>
      </c>
      <c r="D44" s="50"/>
      <c r="E44" s="50"/>
      <c r="F44" s="50"/>
      <c r="G44" s="50"/>
      <c r="H44" s="50"/>
      <c r="I44" s="50"/>
      <c r="J44" s="50"/>
      <c r="K44" s="50"/>
      <c r="L44" s="50" t="str">
        <f>K5</f>
        <v>19091</v>
      </c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1"/>
    </row>
    <row r="45" spans="2:44" s="4" customFormat="1" ht="36.75" customHeight="1">
      <c r="B45" s="52"/>
      <c r="C45" s="53" t="s">
        <v>16</v>
      </c>
      <c r="D45" s="54"/>
      <c r="E45" s="54"/>
      <c r="F45" s="54"/>
      <c r="G45" s="54"/>
      <c r="H45" s="54"/>
      <c r="I45" s="54"/>
      <c r="J45" s="54"/>
      <c r="K45" s="54"/>
      <c r="L45" s="325" t="str">
        <f>K6</f>
        <v>Výměna VO Bezručova, Chomutov</v>
      </c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326"/>
      <c r="AO45" s="326"/>
      <c r="AP45" s="54"/>
      <c r="AQ45" s="54"/>
      <c r="AR45" s="55"/>
    </row>
    <row r="46" spans="1:57" s="1" customFormat="1" ht="6.75" customHeight="1">
      <c r="A46" s="32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  <c r="BE46" s="32"/>
    </row>
    <row r="47" spans="1:57" s="1" customFormat="1" ht="12" customHeight="1">
      <c r="A47" s="32"/>
      <c r="B47" s="33"/>
      <c r="C47" s="27" t="s">
        <v>21</v>
      </c>
      <c r="D47" s="34"/>
      <c r="E47" s="34"/>
      <c r="F47" s="34"/>
      <c r="G47" s="34"/>
      <c r="H47" s="34"/>
      <c r="I47" s="34"/>
      <c r="J47" s="34"/>
      <c r="K47" s="34"/>
      <c r="L47" s="56" t="str">
        <f>IF(K8="","",K8)</f>
        <v>Chomutov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7" t="s">
        <v>23</v>
      </c>
      <c r="AJ47" s="34"/>
      <c r="AK47" s="34"/>
      <c r="AL47" s="34"/>
      <c r="AM47" s="327" t="str">
        <f>IF(AN8="","",AN8)</f>
        <v>26. 7. 2019</v>
      </c>
      <c r="AN47" s="327"/>
      <c r="AO47" s="34"/>
      <c r="AP47" s="34"/>
      <c r="AQ47" s="34"/>
      <c r="AR47" s="37"/>
      <c r="BE47" s="32"/>
    </row>
    <row r="48" spans="1:57" s="1" customFormat="1" ht="6.75" customHeight="1">
      <c r="A48" s="32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  <c r="BE48" s="32"/>
    </row>
    <row r="49" spans="1:57" s="1" customFormat="1" ht="15" customHeight="1">
      <c r="A49" s="32"/>
      <c r="B49" s="33"/>
      <c r="C49" s="27" t="s">
        <v>25</v>
      </c>
      <c r="D49" s="34"/>
      <c r="E49" s="34"/>
      <c r="F49" s="34"/>
      <c r="G49" s="34"/>
      <c r="H49" s="34"/>
      <c r="I49" s="34"/>
      <c r="J49" s="34"/>
      <c r="K49" s="34"/>
      <c r="L49" s="50" t="str">
        <f>IF(E11="","",E11)</f>
        <v> 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7" t="s">
        <v>31</v>
      </c>
      <c r="AJ49" s="34"/>
      <c r="AK49" s="34"/>
      <c r="AL49" s="34"/>
      <c r="AM49" s="323" t="str">
        <f>IF(E17="","",E17)</f>
        <v> </v>
      </c>
      <c r="AN49" s="324"/>
      <c r="AO49" s="324"/>
      <c r="AP49" s="324"/>
      <c r="AQ49" s="34"/>
      <c r="AR49" s="37"/>
      <c r="AS49" s="317" t="s">
        <v>50</v>
      </c>
      <c r="AT49" s="318"/>
      <c r="AU49" s="58"/>
      <c r="AV49" s="58"/>
      <c r="AW49" s="58"/>
      <c r="AX49" s="58"/>
      <c r="AY49" s="58"/>
      <c r="AZ49" s="58"/>
      <c r="BA49" s="58"/>
      <c r="BB49" s="58"/>
      <c r="BC49" s="58"/>
      <c r="BD49" s="59"/>
      <c r="BE49" s="32"/>
    </row>
    <row r="50" spans="1:57" s="1" customFormat="1" ht="15" customHeight="1">
      <c r="A50" s="32"/>
      <c r="B50" s="33"/>
      <c r="C50" s="27" t="s">
        <v>29</v>
      </c>
      <c r="D50" s="34"/>
      <c r="E50" s="34"/>
      <c r="F50" s="34"/>
      <c r="G50" s="34"/>
      <c r="H50" s="34"/>
      <c r="I50" s="34"/>
      <c r="J50" s="34"/>
      <c r="K50" s="34"/>
      <c r="L50" s="50">
        <f>IF(E14="Vyplň údaj","",E14)</f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7" t="s">
        <v>33</v>
      </c>
      <c r="AJ50" s="34"/>
      <c r="AK50" s="34"/>
      <c r="AL50" s="34"/>
      <c r="AM50" s="323" t="str">
        <f>IF(E20="","",E20)</f>
        <v> </v>
      </c>
      <c r="AN50" s="324"/>
      <c r="AO50" s="324"/>
      <c r="AP50" s="324"/>
      <c r="AQ50" s="34"/>
      <c r="AR50" s="37"/>
      <c r="AS50" s="319"/>
      <c r="AT50" s="320"/>
      <c r="AU50" s="60"/>
      <c r="AV50" s="60"/>
      <c r="AW50" s="60"/>
      <c r="AX50" s="60"/>
      <c r="AY50" s="60"/>
      <c r="AZ50" s="60"/>
      <c r="BA50" s="60"/>
      <c r="BB50" s="60"/>
      <c r="BC50" s="60"/>
      <c r="BD50" s="61"/>
      <c r="BE50" s="32"/>
    </row>
    <row r="51" spans="1:57" s="1" customFormat="1" ht="10.5" customHeight="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321"/>
      <c r="AT51" s="322"/>
      <c r="AU51" s="62"/>
      <c r="AV51" s="62"/>
      <c r="AW51" s="62"/>
      <c r="AX51" s="62"/>
      <c r="AY51" s="62"/>
      <c r="AZ51" s="62"/>
      <c r="BA51" s="62"/>
      <c r="BB51" s="62"/>
      <c r="BC51" s="62"/>
      <c r="BD51" s="63"/>
      <c r="BE51" s="32"/>
    </row>
    <row r="52" spans="1:57" s="1" customFormat="1" ht="29.25" customHeight="1">
      <c r="A52" s="32"/>
      <c r="B52" s="33"/>
      <c r="C52" s="313" t="s">
        <v>51</v>
      </c>
      <c r="D52" s="314"/>
      <c r="E52" s="314"/>
      <c r="F52" s="314"/>
      <c r="G52" s="314"/>
      <c r="H52" s="64"/>
      <c r="I52" s="315" t="s">
        <v>52</v>
      </c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  <c r="AE52" s="314"/>
      <c r="AF52" s="314"/>
      <c r="AG52" s="316" t="s">
        <v>53</v>
      </c>
      <c r="AH52" s="314"/>
      <c r="AI52" s="314"/>
      <c r="AJ52" s="314"/>
      <c r="AK52" s="314"/>
      <c r="AL52" s="314"/>
      <c r="AM52" s="314"/>
      <c r="AN52" s="315" t="s">
        <v>54</v>
      </c>
      <c r="AO52" s="314"/>
      <c r="AP52" s="314"/>
      <c r="AQ52" s="65" t="s">
        <v>55</v>
      </c>
      <c r="AR52" s="37"/>
      <c r="AS52" s="66" t="s">
        <v>56</v>
      </c>
      <c r="AT52" s="67" t="s">
        <v>57</v>
      </c>
      <c r="AU52" s="67" t="s">
        <v>58</v>
      </c>
      <c r="AV52" s="67" t="s">
        <v>59</v>
      </c>
      <c r="AW52" s="67" t="s">
        <v>60</v>
      </c>
      <c r="AX52" s="67" t="s">
        <v>61</v>
      </c>
      <c r="AY52" s="67" t="s">
        <v>62</v>
      </c>
      <c r="AZ52" s="67" t="s">
        <v>63</v>
      </c>
      <c r="BA52" s="67" t="s">
        <v>64</v>
      </c>
      <c r="BB52" s="67" t="s">
        <v>65</v>
      </c>
      <c r="BC52" s="67" t="s">
        <v>66</v>
      </c>
      <c r="BD52" s="68" t="s">
        <v>67</v>
      </c>
      <c r="BE52" s="32"/>
    </row>
    <row r="53" spans="1:57" s="1" customFormat="1" ht="10.5" customHeight="1">
      <c r="A53" s="32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69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1"/>
      <c r="BE53" s="32"/>
    </row>
    <row r="54" spans="2:90" s="5" customFormat="1" ht="32.25" customHeight="1">
      <c r="B54" s="72"/>
      <c r="C54" s="73" t="s">
        <v>68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306">
        <f>ROUND(SUM(AG55:AG56),2)</f>
        <v>0</v>
      </c>
      <c r="AH54" s="306"/>
      <c r="AI54" s="306"/>
      <c r="AJ54" s="306"/>
      <c r="AK54" s="306"/>
      <c r="AL54" s="306"/>
      <c r="AM54" s="306"/>
      <c r="AN54" s="307">
        <f>SUM(AG54,AT54)</f>
        <v>0</v>
      </c>
      <c r="AO54" s="307"/>
      <c r="AP54" s="307"/>
      <c r="AQ54" s="76" t="s">
        <v>19</v>
      </c>
      <c r="AR54" s="77"/>
      <c r="AS54" s="78">
        <f>ROUND(SUM(AS55:AS56),2)</f>
        <v>0</v>
      </c>
      <c r="AT54" s="79">
        <f>ROUND(SUM(AV54:AW54),2)</f>
        <v>0</v>
      </c>
      <c r="AU54" s="80">
        <f>ROUND(SUM(AU55:AU56),5)</f>
        <v>0</v>
      </c>
      <c r="AV54" s="79">
        <f>ROUND(AZ54*L29,2)</f>
        <v>0</v>
      </c>
      <c r="AW54" s="79">
        <f>ROUND(BA54*L30,2)</f>
        <v>0</v>
      </c>
      <c r="AX54" s="79">
        <f>ROUND(BB54*L29,2)</f>
        <v>0</v>
      </c>
      <c r="AY54" s="79">
        <f>ROUND(BC54*L30,2)</f>
        <v>0</v>
      </c>
      <c r="AZ54" s="79">
        <f>ROUND(SUM(AZ55:AZ56),2)</f>
        <v>0</v>
      </c>
      <c r="BA54" s="79">
        <f>ROUND(SUM(BA55:BA56),2)</f>
        <v>0</v>
      </c>
      <c r="BB54" s="79">
        <f>ROUND(SUM(BB55:BB56),2)</f>
        <v>0</v>
      </c>
      <c r="BC54" s="79">
        <f>ROUND(SUM(BC55:BC56),2)</f>
        <v>0</v>
      </c>
      <c r="BD54" s="81">
        <f>ROUND(SUM(BD55:BD56),2)</f>
        <v>0</v>
      </c>
      <c r="BS54" s="82" t="s">
        <v>69</v>
      </c>
      <c r="BT54" s="82" t="s">
        <v>70</v>
      </c>
      <c r="BU54" s="83" t="s">
        <v>71</v>
      </c>
      <c r="BV54" s="82" t="s">
        <v>72</v>
      </c>
      <c r="BW54" s="82" t="s">
        <v>5</v>
      </c>
      <c r="BX54" s="82" t="s">
        <v>73</v>
      </c>
      <c r="CL54" s="82" t="s">
        <v>19</v>
      </c>
    </row>
    <row r="55" spans="1:91" s="6" customFormat="1" ht="27" customHeight="1">
      <c r="A55" s="84" t="s">
        <v>74</v>
      </c>
      <c r="B55" s="85"/>
      <c r="C55" s="86"/>
      <c r="D55" s="310" t="s">
        <v>75</v>
      </c>
      <c r="E55" s="310"/>
      <c r="F55" s="310"/>
      <c r="G55" s="310"/>
      <c r="H55" s="310"/>
      <c r="I55" s="87"/>
      <c r="J55" s="310" t="s">
        <v>76</v>
      </c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08">
        <f>'12019-vo - Výměna stávají...'!J30</f>
        <v>0</v>
      </c>
      <c r="AH55" s="309"/>
      <c r="AI55" s="309"/>
      <c r="AJ55" s="309"/>
      <c r="AK55" s="309"/>
      <c r="AL55" s="309"/>
      <c r="AM55" s="309"/>
      <c r="AN55" s="308">
        <f>SUM(AG55,AT55)</f>
        <v>0</v>
      </c>
      <c r="AO55" s="309"/>
      <c r="AP55" s="309"/>
      <c r="AQ55" s="88" t="s">
        <v>77</v>
      </c>
      <c r="AR55" s="89"/>
      <c r="AS55" s="90">
        <v>0</v>
      </c>
      <c r="AT55" s="91">
        <f>ROUND(SUM(AV55:AW55),2)</f>
        <v>0</v>
      </c>
      <c r="AU55" s="92">
        <f>'12019-vo - Výměna stávají...'!P88</f>
        <v>0</v>
      </c>
      <c r="AV55" s="91">
        <f>'12019-vo - Výměna stávají...'!J33</f>
        <v>0</v>
      </c>
      <c r="AW55" s="91">
        <f>'12019-vo - Výměna stávají...'!J34</f>
        <v>0</v>
      </c>
      <c r="AX55" s="91">
        <f>'12019-vo - Výměna stávají...'!J35</f>
        <v>0</v>
      </c>
      <c r="AY55" s="91">
        <f>'12019-vo - Výměna stávají...'!J36</f>
        <v>0</v>
      </c>
      <c r="AZ55" s="91">
        <f>'12019-vo - Výměna stávají...'!F33</f>
        <v>0</v>
      </c>
      <c r="BA55" s="91">
        <f>'12019-vo - Výměna stávají...'!F34</f>
        <v>0</v>
      </c>
      <c r="BB55" s="91">
        <f>'12019-vo - Výměna stávají...'!F35</f>
        <v>0</v>
      </c>
      <c r="BC55" s="91">
        <f>'12019-vo - Výměna stávají...'!F36</f>
        <v>0</v>
      </c>
      <c r="BD55" s="93">
        <f>'12019-vo - Výměna stávají...'!F37</f>
        <v>0</v>
      </c>
      <c r="BT55" s="94" t="s">
        <v>78</v>
      </c>
      <c r="BV55" s="94" t="s">
        <v>72</v>
      </c>
      <c r="BW55" s="94" t="s">
        <v>79</v>
      </c>
      <c r="BX55" s="94" t="s">
        <v>5</v>
      </c>
      <c r="CL55" s="94" t="s">
        <v>19</v>
      </c>
      <c r="CM55" s="94" t="s">
        <v>80</v>
      </c>
    </row>
    <row r="56" spans="1:91" s="6" customFormat="1" ht="27" customHeight="1">
      <c r="A56" s="84" t="s">
        <v>74</v>
      </c>
      <c r="B56" s="85"/>
      <c r="C56" s="86"/>
      <c r="D56" s="310" t="s">
        <v>81</v>
      </c>
      <c r="E56" s="310"/>
      <c r="F56" s="310"/>
      <c r="G56" s="310"/>
      <c r="H56" s="310"/>
      <c r="I56" s="87"/>
      <c r="J56" s="310" t="s">
        <v>82</v>
      </c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08">
        <f>'22019-vo - Výměna stávají...'!J30</f>
        <v>0</v>
      </c>
      <c r="AH56" s="309"/>
      <c r="AI56" s="309"/>
      <c r="AJ56" s="309"/>
      <c r="AK56" s="309"/>
      <c r="AL56" s="309"/>
      <c r="AM56" s="309"/>
      <c r="AN56" s="308">
        <f>SUM(AG56,AT56)</f>
        <v>0</v>
      </c>
      <c r="AO56" s="309"/>
      <c r="AP56" s="309"/>
      <c r="AQ56" s="88" t="s">
        <v>77</v>
      </c>
      <c r="AR56" s="89"/>
      <c r="AS56" s="95">
        <v>0</v>
      </c>
      <c r="AT56" s="96">
        <f>ROUND(SUM(AV56:AW56),2)</f>
        <v>0</v>
      </c>
      <c r="AU56" s="97">
        <f>'22019-vo - Výměna stávají...'!P88</f>
        <v>0</v>
      </c>
      <c r="AV56" s="96">
        <f>'22019-vo - Výměna stávají...'!J33</f>
        <v>0</v>
      </c>
      <c r="AW56" s="96">
        <f>'22019-vo - Výměna stávají...'!J34</f>
        <v>0</v>
      </c>
      <c r="AX56" s="96">
        <f>'22019-vo - Výměna stávají...'!J35</f>
        <v>0</v>
      </c>
      <c r="AY56" s="96">
        <f>'22019-vo - Výměna stávají...'!J36</f>
        <v>0</v>
      </c>
      <c r="AZ56" s="96">
        <f>'22019-vo - Výměna stávají...'!F33</f>
        <v>0</v>
      </c>
      <c r="BA56" s="96">
        <f>'22019-vo - Výměna stávají...'!F34</f>
        <v>0</v>
      </c>
      <c r="BB56" s="96">
        <f>'22019-vo - Výměna stávají...'!F35</f>
        <v>0</v>
      </c>
      <c r="BC56" s="96">
        <f>'22019-vo - Výměna stávají...'!F36</f>
        <v>0</v>
      </c>
      <c r="BD56" s="98">
        <f>'22019-vo - Výměna stávají...'!F37</f>
        <v>0</v>
      </c>
      <c r="BT56" s="94" t="s">
        <v>78</v>
      </c>
      <c r="BV56" s="94" t="s">
        <v>72</v>
      </c>
      <c r="BW56" s="94" t="s">
        <v>83</v>
      </c>
      <c r="BX56" s="94" t="s">
        <v>5</v>
      </c>
      <c r="CL56" s="94" t="s">
        <v>19</v>
      </c>
      <c r="CM56" s="94" t="s">
        <v>80</v>
      </c>
    </row>
    <row r="57" spans="1:57" s="1" customFormat="1" ht="30" customHeight="1">
      <c r="A57" s="32"/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7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</row>
    <row r="58" spans="1:57" s="1" customFormat="1" ht="6.75" customHeight="1">
      <c r="A58" s="32"/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37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</row>
  </sheetData>
  <sheetProtection sheet="1" objects="1" scenarios="1" formatColumns="0" formatRows="0"/>
  <mergeCells count="46">
    <mergeCell ref="AK30:AO30"/>
    <mergeCell ref="AK31:AO31"/>
    <mergeCell ref="W32:AE32"/>
    <mergeCell ref="AK32:AO32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R2:BE2"/>
    <mergeCell ref="K5:AO5"/>
    <mergeCell ref="K6:AO6"/>
    <mergeCell ref="E14:AJ14"/>
    <mergeCell ref="E23:AN23"/>
    <mergeCell ref="L28:P28"/>
    <mergeCell ref="W28:AE28"/>
    <mergeCell ref="AK28:AO28"/>
    <mergeCell ref="AS49:AT51"/>
    <mergeCell ref="AM50:AP50"/>
    <mergeCell ref="L45:AO45"/>
    <mergeCell ref="AM47:AN47"/>
    <mergeCell ref="AM49:AP49"/>
    <mergeCell ref="W33:AE33"/>
    <mergeCell ref="AK33:AO33"/>
    <mergeCell ref="X35:AB35"/>
    <mergeCell ref="AK35:AO35"/>
    <mergeCell ref="AN56:AP56"/>
    <mergeCell ref="AG56:AM56"/>
    <mergeCell ref="D56:H56"/>
    <mergeCell ref="J56:AF56"/>
    <mergeCell ref="L33:P33"/>
    <mergeCell ref="C52:G52"/>
    <mergeCell ref="I52:AF52"/>
    <mergeCell ref="AG52:AM52"/>
    <mergeCell ref="AN52:AP52"/>
    <mergeCell ref="AG54:AM54"/>
    <mergeCell ref="AN54:AP54"/>
    <mergeCell ref="AN55:AP55"/>
    <mergeCell ref="AG55:AM55"/>
    <mergeCell ref="D55:H55"/>
    <mergeCell ref="J55:AF55"/>
  </mergeCells>
  <hyperlinks>
    <hyperlink ref="A55" location="'12019-vo - Výměna stávají...'!C2" display="/"/>
    <hyperlink ref="A56" location="'22019-vo - Výměna stávají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2"/>
  <sheetViews>
    <sheetView showGridLines="0" zoomScalePageLayoutView="0" workbookViewId="0" topLeftCell="A1">
      <selection activeCell="I101" sqref="I10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9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15" t="s">
        <v>79</v>
      </c>
    </row>
    <row r="3" spans="2:46" ht="6.75" customHeight="1">
      <c r="B3" s="100"/>
      <c r="C3" s="101"/>
      <c r="D3" s="101"/>
      <c r="E3" s="101"/>
      <c r="F3" s="101"/>
      <c r="G3" s="101"/>
      <c r="H3" s="101"/>
      <c r="I3" s="102"/>
      <c r="J3" s="101"/>
      <c r="K3" s="101"/>
      <c r="L3" s="18"/>
      <c r="AT3" s="15" t="s">
        <v>80</v>
      </c>
    </row>
    <row r="4" spans="2:46" ht="24.75" customHeight="1">
      <c r="B4" s="18"/>
      <c r="D4" s="103" t="s">
        <v>84</v>
      </c>
      <c r="L4" s="18"/>
      <c r="M4" s="104" t="s">
        <v>10</v>
      </c>
      <c r="AT4" s="15" t="s">
        <v>4</v>
      </c>
    </row>
    <row r="5" spans="2:12" ht="6.75" customHeight="1">
      <c r="B5" s="18"/>
      <c r="L5" s="18"/>
    </row>
    <row r="6" spans="2:12" ht="12" customHeight="1">
      <c r="B6" s="18"/>
      <c r="D6" s="105" t="s">
        <v>16</v>
      </c>
      <c r="L6" s="18"/>
    </row>
    <row r="7" spans="2:12" ht="16.5" customHeight="1">
      <c r="B7" s="18"/>
      <c r="E7" s="349" t="str">
        <f>'Rekapitulace stavby'!K6</f>
        <v>Výměna VO Bezručova, Chomutov</v>
      </c>
      <c r="F7" s="350"/>
      <c r="G7" s="350"/>
      <c r="H7" s="350"/>
      <c r="L7" s="18"/>
    </row>
    <row r="8" spans="1:31" s="1" customFormat="1" ht="12" customHeight="1">
      <c r="A8" s="32"/>
      <c r="B8" s="37"/>
      <c r="C8" s="32"/>
      <c r="D8" s="105" t="s">
        <v>85</v>
      </c>
      <c r="E8" s="32"/>
      <c r="F8" s="32"/>
      <c r="G8" s="32"/>
      <c r="H8" s="32"/>
      <c r="I8" s="106"/>
      <c r="J8" s="32"/>
      <c r="K8" s="32"/>
      <c r="L8" s="10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1" customFormat="1" ht="16.5" customHeight="1">
      <c r="A9" s="32"/>
      <c r="B9" s="37"/>
      <c r="C9" s="32"/>
      <c r="D9" s="32"/>
      <c r="E9" s="351" t="s">
        <v>86</v>
      </c>
      <c r="F9" s="352"/>
      <c r="G9" s="352"/>
      <c r="H9" s="352"/>
      <c r="I9" s="106"/>
      <c r="J9" s="32"/>
      <c r="K9" s="32"/>
      <c r="L9" s="10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1" customFormat="1" ht="11.25">
      <c r="A10" s="32"/>
      <c r="B10" s="37"/>
      <c r="C10" s="32"/>
      <c r="D10" s="32"/>
      <c r="E10" s="32"/>
      <c r="F10" s="32"/>
      <c r="G10" s="32"/>
      <c r="H10" s="32"/>
      <c r="I10" s="106"/>
      <c r="J10" s="32"/>
      <c r="K10" s="32"/>
      <c r="L10" s="10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1" customFormat="1" ht="12" customHeight="1">
      <c r="A11" s="32"/>
      <c r="B11" s="37"/>
      <c r="C11" s="32"/>
      <c r="D11" s="105" t="s">
        <v>18</v>
      </c>
      <c r="E11" s="32"/>
      <c r="F11" s="108" t="s">
        <v>19</v>
      </c>
      <c r="G11" s="32"/>
      <c r="H11" s="32"/>
      <c r="I11" s="109" t="s">
        <v>20</v>
      </c>
      <c r="J11" s="108" t="s">
        <v>19</v>
      </c>
      <c r="K11" s="32"/>
      <c r="L11" s="10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1" customFormat="1" ht="12" customHeight="1">
      <c r="A12" s="32"/>
      <c r="B12" s="37"/>
      <c r="C12" s="32"/>
      <c r="D12" s="105" t="s">
        <v>21</v>
      </c>
      <c r="E12" s="32"/>
      <c r="F12" s="108" t="s">
        <v>22</v>
      </c>
      <c r="G12" s="32"/>
      <c r="H12" s="32"/>
      <c r="I12" s="109" t="s">
        <v>23</v>
      </c>
      <c r="J12" s="110" t="str">
        <f>'Rekapitulace stavby'!AN8</f>
        <v>26. 7. 2019</v>
      </c>
      <c r="K12" s="32"/>
      <c r="L12" s="10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1" customFormat="1" ht="10.5" customHeight="1">
      <c r="A13" s="32"/>
      <c r="B13" s="37"/>
      <c r="C13" s="32"/>
      <c r="D13" s="32"/>
      <c r="E13" s="32"/>
      <c r="F13" s="32"/>
      <c r="G13" s="32"/>
      <c r="H13" s="32"/>
      <c r="I13" s="106"/>
      <c r="J13" s="32"/>
      <c r="K13" s="32"/>
      <c r="L13" s="10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1" customFormat="1" ht="12" customHeight="1">
      <c r="A14" s="32"/>
      <c r="B14" s="37"/>
      <c r="C14" s="32"/>
      <c r="D14" s="105" t="s">
        <v>25</v>
      </c>
      <c r="E14" s="32"/>
      <c r="F14" s="32"/>
      <c r="G14" s="32"/>
      <c r="H14" s="32"/>
      <c r="I14" s="109" t="s">
        <v>26</v>
      </c>
      <c r="J14" s="108">
        <f>IF('Rekapitulace stavby'!AN10="","",'Rekapitulace stavby'!AN10)</f>
      </c>
      <c r="K14" s="32"/>
      <c r="L14" s="10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1" customFormat="1" ht="18" customHeight="1">
      <c r="A15" s="32"/>
      <c r="B15" s="37"/>
      <c r="C15" s="32"/>
      <c r="D15" s="32"/>
      <c r="E15" s="108" t="str">
        <f>IF('Rekapitulace stavby'!E11="","",'Rekapitulace stavby'!E11)</f>
        <v> </v>
      </c>
      <c r="F15" s="32"/>
      <c r="G15" s="32"/>
      <c r="H15" s="32"/>
      <c r="I15" s="109" t="s">
        <v>28</v>
      </c>
      <c r="J15" s="108">
        <f>IF('Rekapitulace stavby'!AN11="","",'Rekapitulace stavby'!AN11)</f>
      </c>
      <c r="K15" s="32"/>
      <c r="L15" s="10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1" customFormat="1" ht="6.75" customHeight="1">
      <c r="A16" s="32"/>
      <c r="B16" s="37"/>
      <c r="C16" s="32"/>
      <c r="D16" s="32"/>
      <c r="E16" s="32"/>
      <c r="F16" s="32"/>
      <c r="G16" s="32"/>
      <c r="H16" s="32"/>
      <c r="I16" s="106"/>
      <c r="J16" s="32"/>
      <c r="K16" s="32"/>
      <c r="L16" s="10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1" customFormat="1" ht="12" customHeight="1">
      <c r="A17" s="32"/>
      <c r="B17" s="37"/>
      <c r="C17" s="32"/>
      <c r="D17" s="105" t="s">
        <v>29</v>
      </c>
      <c r="E17" s="32"/>
      <c r="F17" s="32"/>
      <c r="G17" s="32"/>
      <c r="H17" s="32"/>
      <c r="I17" s="109" t="s">
        <v>26</v>
      </c>
      <c r="J17" s="28" t="str">
        <f>'Rekapitulace stavby'!AN13</f>
        <v>Vyplň údaj</v>
      </c>
      <c r="K17" s="32"/>
      <c r="L17" s="10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1" customFormat="1" ht="18" customHeight="1">
      <c r="A18" s="32"/>
      <c r="B18" s="37"/>
      <c r="C18" s="32"/>
      <c r="D18" s="32"/>
      <c r="E18" s="353" t="str">
        <f>'Rekapitulace stavby'!E14</f>
        <v>Vyplň údaj</v>
      </c>
      <c r="F18" s="354"/>
      <c r="G18" s="354"/>
      <c r="H18" s="354"/>
      <c r="I18" s="109" t="s">
        <v>28</v>
      </c>
      <c r="J18" s="28" t="str">
        <f>'Rekapitulace stavby'!AN14</f>
        <v>Vyplň údaj</v>
      </c>
      <c r="K18" s="32"/>
      <c r="L18" s="10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1" customFormat="1" ht="6.75" customHeight="1">
      <c r="A19" s="32"/>
      <c r="B19" s="37"/>
      <c r="C19" s="32"/>
      <c r="D19" s="32"/>
      <c r="E19" s="32"/>
      <c r="F19" s="32"/>
      <c r="G19" s="32"/>
      <c r="H19" s="32"/>
      <c r="I19" s="106"/>
      <c r="J19" s="32"/>
      <c r="K19" s="32"/>
      <c r="L19" s="10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1" customFormat="1" ht="12" customHeight="1">
      <c r="A20" s="32"/>
      <c r="B20" s="37"/>
      <c r="C20" s="32"/>
      <c r="D20" s="105" t="s">
        <v>31</v>
      </c>
      <c r="E20" s="32"/>
      <c r="F20" s="32"/>
      <c r="G20" s="32"/>
      <c r="H20" s="32"/>
      <c r="I20" s="109" t="s">
        <v>26</v>
      </c>
      <c r="J20" s="108">
        <f>IF('Rekapitulace stavby'!AN16="","",'Rekapitulace stavby'!AN16)</f>
      </c>
      <c r="K20" s="32"/>
      <c r="L20" s="10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1" customFormat="1" ht="18" customHeight="1">
      <c r="A21" s="32"/>
      <c r="B21" s="37"/>
      <c r="C21" s="32"/>
      <c r="D21" s="32"/>
      <c r="E21" s="108" t="str">
        <f>IF('Rekapitulace stavby'!E17="","",'Rekapitulace stavby'!E17)</f>
        <v> </v>
      </c>
      <c r="F21" s="32"/>
      <c r="G21" s="32"/>
      <c r="H21" s="32"/>
      <c r="I21" s="109" t="s">
        <v>28</v>
      </c>
      <c r="J21" s="108">
        <f>IF('Rekapitulace stavby'!AN17="","",'Rekapitulace stavby'!AN17)</f>
      </c>
      <c r="K21" s="32"/>
      <c r="L21" s="10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1" customFormat="1" ht="6.75" customHeight="1">
      <c r="A22" s="32"/>
      <c r="B22" s="37"/>
      <c r="C22" s="32"/>
      <c r="D22" s="32"/>
      <c r="E22" s="32"/>
      <c r="F22" s="32"/>
      <c r="G22" s="32"/>
      <c r="H22" s="32"/>
      <c r="I22" s="106"/>
      <c r="J22" s="32"/>
      <c r="K22" s="32"/>
      <c r="L22" s="10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1" customFormat="1" ht="12" customHeight="1">
      <c r="A23" s="32"/>
      <c r="B23" s="37"/>
      <c r="C23" s="32"/>
      <c r="D23" s="105" t="s">
        <v>33</v>
      </c>
      <c r="E23" s="32"/>
      <c r="F23" s="32"/>
      <c r="G23" s="32"/>
      <c r="H23" s="32"/>
      <c r="I23" s="109" t="s">
        <v>26</v>
      </c>
      <c r="J23" s="108" t="s">
        <v>19</v>
      </c>
      <c r="K23" s="32"/>
      <c r="L23" s="10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1" customFormat="1" ht="18" customHeight="1">
      <c r="A24" s="32"/>
      <c r="B24" s="37"/>
      <c r="C24" s="32"/>
      <c r="D24" s="32"/>
      <c r="E24" s="108" t="s">
        <v>87</v>
      </c>
      <c r="F24" s="32"/>
      <c r="G24" s="32"/>
      <c r="H24" s="32"/>
      <c r="I24" s="109" t="s">
        <v>28</v>
      </c>
      <c r="J24" s="108" t="s">
        <v>19</v>
      </c>
      <c r="K24" s="32"/>
      <c r="L24" s="10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1" customFormat="1" ht="6.75" customHeight="1">
      <c r="A25" s="32"/>
      <c r="B25" s="37"/>
      <c r="C25" s="32"/>
      <c r="D25" s="32"/>
      <c r="E25" s="32"/>
      <c r="F25" s="32"/>
      <c r="G25" s="32"/>
      <c r="H25" s="32"/>
      <c r="I25" s="106"/>
      <c r="J25" s="32"/>
      <c r="K25" s="32"/>
      <c r="L25" s="10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1" customFormat="1" ht="12" customHeight="1">
      <c r="A26" s="32"/>
      <c r="B26" s="37"/>
      <c r="C26" s="32"/>
      <c r="D26" s="105" t="s">
        <v>34</v>
      </c>
      <c r="E26" s="32"/>
      <c r="F26" s="32"/>
      <c r="G26" s="32"/>
      <c r="H26" s="32"/>
      <c r="I26" s="106"/>
      <c r="J26" s="32"/>
      <c r="K26" s="32"/>
      <c r="L26" s="10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7" customFormat="1" ht="16.5" customHeight="1">
      <c r="A27" s="111"/>
      <c r="B27" s="112"/>
      <c r="C27" s="111"/>
      <c r="D27" s="111"/>
      <c r="E27" s="355" t="s">
        <v>19</v>
      </c>
      <c r="F27" s="355"/>
      <c r="G27" s="355"/>
      <c r="H27" s="355"/>
      <c r="I27" s="113"/>
      <c r="J27" s="111"/>
      <c r="K27" s="111"/>
      <c r="L27" s="114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1" customFormat="1" ht="6.75" customHeight="1">
      <c r="A28" s="32"/>
      <c r="B28" s="37"/>
      <c r="C28" s="32"/>
      <c r="D28" s="32"/>
      <c r="E28" s="32"/>
      <c r="F28" s="32"/>
      <c r="G28" s="32"/>
      <c r="H28" s="32"/>
      <c r="I28" s="106"/>
      <c r="J28" s="32"/>
      <c r="K28" s="32"/>
      <c r="L28" s="10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1" customFormat="1" ht="6.75" customHeight="1">
      <c r="A29" s="32"/>
      <c r="B29" s="37"/>
      <c r="C29" s="32"/>
      <c r="D29" s="115"/>
      <c r="E29" s="115"/>
      <c r="F29" s="115"/>
      <c r="G29" s="115"/>
      <c r="H29" s="115"/>
      <c r="I29" s="116"/>
      <c r="J29" s="115"/>
      <c r="K29" s="115"/>
      <c r="L29" s="10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1" customFormat="1" ht="24.75" customHeight="1">
      <c r="A30" s="32"/>
      <c r="B30" s="37"/>
      <c r="C30" s="32"/>
      <c r="D30" s="117" t="s">
        <v>36</v>
      </c>
      <c r="E30" s="32"/>
      <c r="F30" s="32"/>
      <c r="G30" s="32"/>
      <c r="H30" s="32"/>
      <c r="I30" s="106"/>
      <c r="J30" s="118">
        <f>ROUND(J88,2)</f>
        <v>0</v>
      </c>
      <c r="K30" s="32"/>
      <c r="L30" s="10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1" customFormat="1" ht="6.75" customHeight="1">
      <c r="A31" s="32"/>
      <c r="B31" s="37"/>
      <c r="C31" s="32"/>
      <c r="D31" s="115"/>
      <c r="E31" s="115"/>
      <c r="F31" s="115"/>
      <c r="G31" s="115"/>
      <c r="H31" s="115"/>
      <c r="I31" s="116"/>
      <c r="J31" s="115"/>
      <c r="K31" s="115"/>
      <c r="L31" s="10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1" customFormat="1" ht="14.25" customHeight="1">
      <c r="A32" s="32"/>
      <c r="B32" s="37"/>
      <c r="C32" s="32"/>
      <c r="D32" s="32"/>
      <c r="E32" s="32"/>
      <c r="F32" s="119" t="s">
        <v>38</v>
      </c>
      <c r="G32" s="32"/>
      <c r="H32" s="32"/>
      <c r="I32" s="120" t="s">
        <v>37</v>
      </c>
      <c r="J32" s="119" t="s">
        <v>39</v>
      </c>
      <c r="K32" s="32"/>
      <c r="L32" s="10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1" customFormat="1" ht="14.25" customHeight="1">
      <c r="A33" s="32"/>
      <c r="B33" s="37"/>
      <c r="C33" s="32"/>
      <c r="D33" s="121" t="s">
        <v>40</v>
      </c>
      <c r="E33" s="105" t="s">
        <v>41</v>
      </c>
      <c r="F33" s="122">
        <f>ROUND((SUM(BE88:BE241)),2)</f>
        <v>0</v>
      </c>
      <c r="G33" s="32"/>
      <c r="H33" s="32"/>
      <c r="I33" s="123">
        <v>0.21</v>
      </c>
      <c r="J33" s="122">
        <f>ROUND(((SUM(BE88:BE241))*I33),2)</f>
        <v>0</v>
      </c>
      <c r="K33" s="32"/>
      <c r="L33" s="10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1" customFormat="1" ht="14.25" customHeight="1">
      <c r="A34" s="32"/>
      <c r="B34" s="37"/>
      <c r="C34" s="32"/>
      <c r="D34" s="32"/>
      <c r="E34" s="105" t="s">
        <v>42</v>
      </c>
      <c r="F34" s="122">
        <f>ROUND((SUM(BF88:BF241)),2)</f>
        <v>0</v>
      </c>
      <c r="G34" s="32"/>
      <c r="H34" s="32"/>
      <c r="I34" s="123">
        <v>0.15</v>
      </c>
      <c r="J34" s="122">
        <f>ROUND(((SUM(BF88:BF241))*I34),2)</f>
        <v>0</v>
      </c>
      <c r="K34" s="32"/>
      <c r="L34" s="10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1" customFormat="1" ht="14.25" customHeight="1" hidden="1">
      <c r="A35" s="32"/>
      <c r="B35" s="37"/>
      <c r="C35" s="32"/>
      <c r="D35" s="32"/>
      <c r="E35" s="105" t="s">
        <v>43</v>
      </c>
      <c r="F35" s="122">
        <f>ROUND((SUM(BG88:BG241)),2)</f>
        <v>0</v>
      </c>
      <c r="G35" s="32"/>
      <c r="H35" s="32"/>
      <c r="I35" s="123">
        <v>0.21</v>
      </c>
      <c r="J35" s="122">
        <f>0</f>
        <v>0</v>
      </c>
      <c r="K35" s="32"/>
      <c r="L35" s="10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1" customFormat="1" ht="14.25" customHeight="1" hidden="1">
      <c r="A36" s="32"/>
      <c r="B36" s="37"/>
      <c r="C36" s="32"/>
      <c r="D36" s="32"/>
      <c r="E36" s="105" t="s">
        <v>44</v>
      </c>
      <c r="F36" s="122">
        <f>ROUND((SUM(BH88:BH241)),2)</f>
        <v>0</v>
      </c>
      <c r="G36" s="32"/>
      <c r="H36" s="32"/>
      <c r="I36" s="123">
        <v>0.15</v>
      </c>
      <c r="J36" s="122">
        <f>0</f>
        <v>0</v>
      </c>
      <c r="K36" s="32"/>
      <c r="L36" s="10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1" customFormat="1" ht="14.25" customHeight="1" hidden="1">
      <c r="A37" s="32"/>
      <c r="B37" s="37"/>
      <c r="C37" s="32"/>
      <c r="D37" s="32"/>
      <c r="E37" s="105" t="s">
        <v>45</v>
      </c>
      <c r="F37" s="122">
        <f>ROUND((SUM(BI88:BI241)),2)</f>
        <v>0</v>
      </c>
      <c r="G37" s="32"/>
      <c r="H37" s="32"/>
      <c r="I37" s="123">
        <v>0</v>
      </c>
      <c r="J37" s="122">
        <f>0</f>
        <v>0</v>
      </c>
      <c r="K37" s="32"/>
      <c r="L37" s="10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1" customFormat="1" ht="6.75" customHeight="1">
      <c r="A38" s="32"/>
      <c r="B38" s="37"/>
      <c r="C38" s="32"/>
      <c r="D38" s="32"/>
      <c r="E38" s="32"/>
      <c r="F38" s="32"/>
      <c r="G38" s="32"/>
      <c r="H38" s="32"/>
      <c r="I38" s="106"/>
      <c r="J38" s="32"/>
      <c r="K38" s="32"/>
      <c r="L38" s="10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1" customFormat="1" ht="24.75" customHeight="1">
      <c r="A39" s="32"/>
      <c r="B39" s="37"/>
      <c r="C39" s="124"/>
      <c r="D39" s="125" t="s">
        <v>46</v>
      </c>
      <c r="E39" s="126"/>
      <c r="F39" s="126"/>
      <c r="G39" s="127" t="s">
        <v>47</v>
      </c>
      <c r="H39" s="128" t="s">
        <v>48</v>
      </c>
      <c r="I39" s="129"/>
      <c r="J39" s="130">
        <f>SUM(J30:J37)</f>
        <v>0</v>
      </c>
      <c r="K39" s="131"/>
      <c r="L39" s="10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1" customFormat="1" ht="14.25" customHeight="1">
      <c r="A40" s="32"/>
      <c r="B40" s="132"/>
      <c r="C40" s="133"/>
      <c r="D40" s="133"/>
      <c r="E40" s="133"/>
      <c r="F40" s="133"/>
      <c r="G40" s="133"/>
      <c r="H40" s="133"/>
      <c r="I40" s="134"/>
      <c r="J40" s="133"/>
      <c r="K40" s="133"/>
      <c r="L40" s="10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4" spans="1:31" s="1" customFormat="1" ht="6.75" customHeight="1">
      <c r="A44" s="32"/>
      <c r="B44" s="135"/>
      <c r="C44" s="136"/>
      <c r="D44" s="136"/>
      <c r="E44" s="136"/>
      <c r="F44" s="136"/>
      <c r="G44" s="136"/>
      <c r="H44" s="136"/>
      <c r="I44" s="137"/>
      <c r="J44" s="136"/>
      <c r="K44" s="136"/>
      <c r="L44" s="107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24.75" customHeight="1">
      <c r="A45" s="32"/>
      <c r="B45" s="33"/>
      <c r="C45" s="21" t="s">
        <v>88</v>
      </c>
      <c r="D45" s="34"/>
      <c r="E45" s="34"/>
      <c r="F45" s="34"/>
      <c r="G45" s="34"/>
      <c r="H45" s="34"/>
      <c r="I45" s="106"/>
      <c r="J45" s="34"/>
      <c r="K45" s="34"/>
      <c r="L45" s="107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1" customFormat="1" ht="6.75" customHeight="1">
      <c r="A46" s="32"/>
      <c r="B46" s="33"/>
      <c r="C46" s="34"/>
      <c r="D46" s="34"/>
      <c r="E46" s="34"/>
      <c r="F46" s="34"/>
      <c r="G46" s="34"/>
      <c r="H46" s="34"/>
      <c r="I46" s="106"/>
      <c r="J46" s="34"/>
      <c r="K46" s="34"/>
      <c r="L46" s="107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1" customFormat="1" ht="12" customHeight="1">
      <c r="A47" s="32"/>
      <c r="B47" s="33"/>
      <c r="C47" s="27" t="s">
        <v>16</v>
      </c>
      <c r="D47" s="34"/>
      <c r="E47" s="34"/>
      <c r="F47" s="34"/>
      <c r="G47" s="34"/>
      <c r="H47" s="34"/>
      <c r="I47" s="106"/>
      <c r="J47" s="34"/>
      <c r="K47" s="34"/>
      <c r="L47" s="107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1" customFormat="1" ht="16.5" customHeight="1">
      <c r="A48" s="32"/>
      <c r="B48" s="33"/>
      <c r="C48" s="34"/>
      <c r="D48" s="34"/>
      <c r="E48" s="347" t="str">
        <f>E7</f>
        <v>Výměna VO Bezručova, Chomutov</v>
      </c>
      <c r="F48" s="348"/>
      <c r="G48" s="348"/>
      <c r="H48" s="348"/>
      <c r="I48" s="106"/>
      <c r="J48" s="34"/>
      <c r="K48" s="34"/>
      <c r="L48" s="107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1" customFormat="1" ht="12" customHeight="1">
      <c r="A49" s="32"/>
      <c r="B49" s="33"/>
      <c r="C49" s="27" t="s">
        <v>85</v>
      </c>
      <c r="D49" s="34"/>
      <c r="E49" s="34"/>
      <c r="F49" s="34"/>
      <c r="G49" s="34"/>
      <c r="H49" s="34"/>
      <c r="I49" s="106"/>
      <c r="J49" s="34"/>
      <c r="K49" s="34"/>
      <c r="L49" s="107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1" customFormat="1" ht="16.5" customHeight="1">
      <c r="A50" s="32"/>
      <c r="B50" s="33"/>
      <c r="C50" s="34"/>
      <c r="D50" s="34"/>
      <c r="E50" s="325" t="str">
        <f>E9</f>
        <v>12019-vo - Výměna stávajícího VO u č.p.4219</v>
      </c>
      <c r="F50" s="346"/>
      <c r="G50" s="346"/>
      <c r="H50" s="346"/>
      <c r="I50" s="106"/>
      <c r="J50" s="34"/>
      <c r="K50" s="34"/>
      <c r="L50" s="107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1" customFormat="1" ht="6.75" customHeight="1">
      <c r="A51" s="32"/>
      <c r="B51" s="33"/>
      <c r="C51" s="34"/>
      <c r="D51" s="34"/>
      <c r="E51" s="34"/>
      <c r="F51" s="34"/>
      <c r="G51" s="34"/>
      <c r="H51" s="34"/>
      <c r="I51" s="106"/>
      <c r="J51" s="34"/>
      <c r="K51" s="34"/>
      <c r="L51" s="107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1" customFormat="1" ht="12" customHeight="1">
      <c r="A52" s="32"/>
      <c r="B52" s="33"/>
      <c r="C52" s="27" t="s">
        <v>21</v>
      </c>
      <c r="D52" s="34"/>
      <c r="E52" s="34"/>
      <c r="F52" s="25" t="str">
        <f>F12</f>
        <v>Chomutov</v>
      </c>
      <c r="G52" s="34"/>
      <c r="H52" s="34"/>
      <c r="I52" s="109" t="s">
        <v>23</v>
      </c>
      <c r="J52" s="57" t="str">
        <f>IF(J12="","",J12)</f>
        <v>26. 7. 2019</v>
      </c>
      <c r="K52" s="34"/>
      <c r="L52" s="107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1" customFormat="1" ht="6.75" customHeight="1">
      <c r="A53" s="32"/>
      <c r="B53" s="33"/>
      <c r="C53" s="34"/>
      <c r="D53" s="34"/>
      <c r="E53" s="34"/>
      <c r="F53" s="34"/>
      <c r="G53" s="34"/>
      <c r="H53" s="34"/>
      <c r="I53" s="106"/>
      <c r="J53" s="34"/>
      <c r="K53" s="34"/>
      <c r="L53" s="107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1" customFormat="1" ht="15" customHeight="1">
      <c r="A54" s="32"/>
      <c r="B54" s="33"/>
      <c r="C54" s="27" t="s">
        <v>25</v>
      </c>
      <c r="D54" s="34"/>
      <c r="E54" s="34"/>
      <c r="F54" s="25" t="str">
        <f>E15</f>
        <v> </v>
      </c>
      <c r="G54" s="34"/>
      <c r="H54" s="34"/>
      <c r="I54" s="109" t="s">
        <v>31</v>
      </c>
      <c r="J54" s="30" t="str">
        <f>E21</f>
        <v> </v>
      </c>
      <c r="K54" s="34"/>
      <c r="L54" s="107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1" customFormat="1" ht="15" customHeight="1">
      <c r="A55" s="32"/>
      <c r="B55" s="33"/>
      <c r="C55" s="27" t="s">
        <v>29</v>
      </c>
      <c r="D55" s="34"/>
      <c r="E55" s="34"/>
      <c r="F55" s="25" t="str">
        <f>IF(E18="","",E18)</f>
        <v>Vyplň údaj</v>
      </c>
      <c r="G55" s="34"/>
      <c r="H55" s="34"/>
      <c r="I55" s="109" t="s">
        <v>33</v>
      </c>
      <c r="J55" s="30" t="str">
        <f>E24</f>
        <v>Ing. Ivan Menhard</v>
      </c>
      <c r="K55" s="34"/>
      <c r="L55" s="107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1" customFormat="1" ht="9.75" customHeight="1">
      <c r="A56" s="32"/>
      <c r="B56" s="33"/>
      <c r="C56" s="34"/>
      <c r="D56" s="34"/>
      <c r="E56" s="34"/>
      <c r="F56" s="34"/>
      <c r="G56" s="34"/>
      <c r="H56" s="34"/>
      <c r="I56" s="106"/>
      <c r="J56" s="34"/>
      <c r="K56" s="34"/>
      <c r="L56" s="107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1" customFormat="1" ht="29.25" customHeight="1">
      <c r="A57" s="32"/>
      <c r="B57" s="33"/>
      <c r="C57" s="138" t="s">
        <v>89</v>
      </c>
      <c r="D57" s="139"/>
      <c r="E57" s="139"/>
      <c r="F57" s="139"/>
      <c r="G57" s="139"/>
      <c r="H57" s="139"/>
      <c r="I57" s="140"/>
      <c r="J57" s="141" t="s">
        <v>90</v>
      </c>
      <c r="K57" s="139"/>
      <c r="L57" s="107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1" customFormat="1" ht="9.75" customHeight="1">
      <c r="A58" s="32"/>
      <c r="B58" s="33"/>
      <c r="C58" s="34"/>
      <c r="D58" s="34"/>
      <c r="E58" s="34"/>
      <c r="F58" s="34"/>
      <c r="G58" s="34"/>
      <c r="H58" s="34"/>
      <c r="I58" s="106"/>
      <c r="J58" s="34"/>
      <c r="K58" s="34"/>
      <c r="L58" s="107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1" customFormat="1" ht="22.5" customHeight="1">
      <c r="A59" s="32"/>
      <c r="B59" s="33"/>
      <c r="C59" s="142" t="s">
        <v>68</v>
      </c>
      <c r="D59" s="34"/>
      <c r="E59" s="34"/>
      <c r="F59" s="34"/>
      <c r="G59" s="34"/>
      <c r="H59" s="34"/>
      <c r="I59" s="106"/>
      <c r="J59" s="75">
        <f>J88</f>
        <v>0</v>
      </c>
      <c r="K59" s="34"/>
      <c r="L59" s="107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5" t="s">
        <v>91</v>
      </c>
    </row>
    <row r="60" spans="2:12" s="8" customFormat="1" ht="24.75" customHeight="1">
      <c r="B60" s="143"/>
      <c r="C60" s="144"/>
      <c r="D60" s="145" t="s">
        <v>92</v>
      </c>
      <c r="E60" s="146"/>
      <c r="F60" s="146"/>
      <c r="G60" s="146"/>
      <c r="H60" s="146"/>
      <c r="I60" s="147"/>
      <c r="J60" s="148">
        <f>J89</f>
        <v>0</v>
      </c>
      <c r="K60" s="144"/>
      <c r="L60" s="149"/>
    </row>
    <row r="61" spans="2:12" s="9" customFormat="1" ht="19.5" customHeight="1">
      <c r="B61" s="150"/>
      <c r="C61" s="151"/>
      <c r="D61" s="152" t="s">
        <v>93</v>
      </c>
      <c r="E61" s="153"/>
      <c r="F61" s="153"/>
      <c r="G61" s="153"/>
      <c r="H61" s="153"/>
      <c r="I61" s="154"/>
      <c r="J61" s="155">
        <f>J90</f>
        <v>0</v>
      </c>
      <c r="K61" s="151"/>
      <c r="L61" s="156"/>
    </row>
    <row r="62" spans="2:12" s="8" customFormat="1" ht="24.75" customHeight="1">
      <c r="B62" s="143"/>
      <c r="C62" s="144"/>
      <c r="D62" s="145" t="s">
        <v>94</v>
      </c>
      <c r="E62" s="146"/>
      <c r="F62" s="146"/>
      <c r="G62" s="146"/>
      <c r="H62" s="146"/>
      <c r="I62" s="147"/>
      <c r="J62" s="148">
        <f>J128</f>
        <v>0</v>
      </c>
      <c r="K62" s="144"/>
      <c r="L62" s="149"/>
    </row>
    <row r="63" spans="2:12" s="9" customFormat="1" ht="19.5" customHeight="1">
      <c r="B63" s="150"/>
      <c r="C63" s="151"/>
      <c r="D63" s="152" t="s">
        <v>95</v>
      </c>
      <c r="E63" s="153"/>
      <c r="F63" s="153"/>
      <c r="G63" s="153"/>
      <c r="H63" s="153"/>
      <c r="I63" s="154"/>
      <c r="J63" s="155">
        <f>J129</f>
        <v>0</v>
      </c>
      <c r="K63" s="151"/>
      <c r="L63" s="156"/>
    </row>
    <row r="64" spans="2:12" s="9" customFormat="1" ht="19.5" customHeight="1">
      <c r="B64" s="150"/>
      <c r="C64" s="151"/>
      <c r="D64" s="152" t="s">
        <v>96</v>
      </c>
      <c r="E64" s="153"/>
      <c r="F64" s="153"/>
      <c r="G64" s="153"/>
      <c r="H64" s="153"/>
      <c r="I64" s="154"/>
      <c r="J64" s="155">
        <f>J158</f>
        <v>0</v>
      </c>
      <c r="K64" s="151"/>
      <c r="L64" s="156"/>
    </row>
    <row r="65" spans="2:12" s="8" customFormat="1" ht="24.75" customHeight="1">
      <c r="B65" s="143"/>
      <c r="C65" s="144"/>
      <c r="D65" s="145" t="s">
        <v>97</v>
      </c>
      <c r="E65" s="146"/>
      <c r="F65" s="146"/>
      <c r="G65" s="146"/>
      <c r="H65" s="146"/>
      <c r="I65" s="147"/>
      <c r="J65" s="148">
        <f>J232</f>
        <v>0</v>
      </c>
      <c r="K65" s="144"/>
      <c r="L65" s="149"/>
    </row>
    <row r="66" spans="2:12" s="9" customFormat="1" ht="19.5" customHeight="1">
      <c r="B66" s="150"/>
      <c r="C66" s="151"/>
      <c r="D66" s="152" t="s">
        <v>98</v>
      </c>
      <c r="E66" s="153"/>
      <c r="F66" s="153"/>
      <c r="G66" s="153"/>
      <c r="H66" s="153"/>
      <c r="I66" s="154"/>
      <c r="J66" s="155">
        <f>J233</f>
        <v>0</v>
      </c>
      <c r="K66" s="151"/>
      <c r="L66" s="156"/>
    </row>
    <row r="67" spans="2:12" s="9" customFormat="1" ht="19.5" customHeight="1">
      <c r="B67" s="150"/>
      <c r="C67" s="151"/>
      <c r="D67" s="152" t="s">
        <v>99</v>
      </c>
      <c r="E67" s="153"/>
      <c r="F67" s="153"/>
      <c r="G67" s="153"/>
      <c r="H67" s="153"/>
      <c r="I67" s="154"/>
      <c r="J67" s="155">
        <f>J236</f>
        <v>0</v>
      </c>
      <c r="K67" s="151"/>
      <c r="L67" s="156"/>
    </row>
    <row r="68" spans="2:12" s="9" customFormat="1" ht="19.5" customHeight="1">
      <c r="B68" s="150"/>
      <c r="C68" s="151"/>
      <c r="D68" s="152" t="s">
        <v>100</v>
      </c>
      <c r="E68" s="153"/>
      <c r="F68" s="153"/>
      <c r="G68" s="153"/>
      <c r="H68" s="153"/>
      <c r="I68" s="154"/>
      <c r="J68" s="155">
        <f>J239</f>
        <v>0</v>
      </c>
      <c r="K68" s="151"/>
      <c r="L68" s="156"/>
    </row>
    <row r="69" spans="1:31" s="1" customFormat="1" ht="21.75" customHeight="1">
      <c r="A69" s="32"/>
      <c r="B69" s="33"/>
      <c r="C69" s="34"/>
      <c r="D69" s="34"/>
      <c r="E69" s="34"/>
      <c r="F69" s="34"/>
      <c r="G69" s="34"/>
      <c r="H69" s="34"/>
      <c r="I69" s="106"/>
      <c r="J69" s="34"/>
      <c r="K69" s="34"/>
      <c r="L69" s="107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1" customFormat="1" ht="6.75" customHeight="1">
      <c r="A70" s="32"/>
      <c r="B70" s="45"/>
      <c r="C70" s="46"/>
      <c r="D70" s="46"/>
      <c r="E70" s="46"/>
      <c r="F70" s="46"/>
      <c r="G70" s="46"/>
      <c r="H70" s="46"/>
      <c r="I70" s="134"/>
      <c r="J70" s="46"/>
      <c r="K70" s="46"/>
      <c r="L70" s="107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4" spans="1:31" s="1" customFormat="1" ht="6.75" customHeight="1">
      <c r="A74" s="32"/>
      <c r="B74" s="47"/>
      <c r="C74" s="48"/>
      <c r="D74" s="48"/>
      <c r="E74" s="48"/>
      <c r="F74" s="48"/>
      <c r="G74" s="48"/>
      <c r="H74" s="48"/>
      <c r="I74" s="137"/>
      <c r="J74" s="48"/>
      <c r="K74" s="48"/>
      <c r="L74" s="107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1" customFormat="1" ht="24.75" customHeight="1">
      <c r="A75" s="32"/>
      <c r="B75" s="33"/>
      <c r="C75" s="21" t="s">
        <v>101</v>
      </c>
      <c r="D75" s="34"/>
      <c r="E75" s="34"/>
      <c r="F75" s="34"/>
      <c r="G75" s="34"/>
      <c r="H75" s="34"/>
      <c r="I75" s="106"/>
      <c r="J75" s="34"/>
      <c r="K75" s="34"/>
      <c r="L75" s="107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1" customFormat="1" ht="6.75" customHeight="1">
      <c r="A76" s="32"/>
      <c r="B76" s="33"/>
      <c r="C76" s="34"/>
      <c r="D76" s="34"/>
      <c r="E76" s="34"/>
      <c r="F76" s="34"/>
      <c r="G76" s="34"/>
      <c r="H76" s="34"/>
      <c r="I76" s="106"/>
      <c r="J76" s="34"/>
      <c r="K76" s="34"/>
      <c r="L76" s="10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1" customFormat="1" ht="12" customHeight="1">
      <c r="A77" s="32"/>
      <c r="B77" s="33"/>
      <c r="C77" s="27" t="s">
        <v>16</v>
      </c>
      <c r="D77" s="34"/>
      <c r="E77" s="34"/>
      <c r="F77" s="34"/>
      <c r="G77" s="34"/>
      <c r="H77" s="34"/>
      <c r="I77" s="106"/>
      <c r="J77" s="34"/>
      <c r="K77" s="34"/>
      <c r="L77" s="10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1" customFormat="1" ht="16.5" customHeight="1">
      <c r="A78" s="32"/>
      <c r="B78" s="33"/>
      <c r="C78" s="34"/>
      <c r="D78" s="34"/>
      <c r="E78" s="347" t="str">
        <f>E7</f>
        <v>Výměna VO Bezručova, Chomutov</v>
      </c>
      <c r="F78" s="348"/>
      <c r="G78" s="348"/>
      <c r="H78" s="348"/>
      <c r="I78" s="106"/>
      <c r="J78" s="34"/>
      <c r="K78" s="34"/>
      <c r="L78" s="107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1" customFormat="1" ht="12" customHeight="1">
      <c r="A79" s="32"/>
      <c r="B79" s="33"/>
      <c r="C79" s="27" t="s">
        <v>85</v>
      </c>
      <c r="D79" s="34"/>
      <c r="E79" s="34"/>
      <c r="F79" s="34"/>
      <c r="G79" s="34"/>
      <c r="H79" s="34"/>
      <c r="I79" s="106"/>
      <c r="J79" s="34"/>
      <c r="K79" s="34"/>
      <c r="L79" s="107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1" customFormat="1" ht="16.5" customHeight="1">
      <c r="A80" s="32"/>
      <c r="B80" s="33"/>
      <c r="C80" s="34"/>
      <c r="D80" s="34"/>
      <c r="E80" s="325" t="str">
        <f>E9</f>
        <v>12019-vo - Výměna stávajícího VO u č.p.4219</v>
      </c>
      <c r="F80" s="346"/>
      <c r="G80" s="346"/>
      <c r="H80" s="346"/>
      <c r="I80" s="106"/>
      <c r="J80" s="34"/>
      <c r="K80" s="34"/>
      <c r="L80" s="107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1" customFormat="1" ht="6.75" customHeight="1">
      <c r="A81" s="32"/>
      <c r="B81" s="33"/>
      <c r="C81" s="34"/>
      <c r="D81" s="34"/>
      <c r="E81" s="34"/>
      <c r="F81" s="34"/>
      <c r="G81" s="34"/>
      <c r="H81" s="34"/>
      <c r="I81" s="106"/>
      <c r="J81" s="34"/>
      <c r="K81" s="34"/>
      <c r="L81" s="10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1" customFormat="1" ht="12" customHeight="1">
      <c r="A82" s="32"/>
      <c r="B82" s="33"/>
      <c r="C82" s="27" t="s">
        <v>21</v>
      </c>
      <c r="D82" s="34"/>
      <c r="E82" s="34"/>
      <c r="F82" s="25" t="str">
        <f>F12</f>
        <v>Chomutov</v>
      </c>
      <c r="G82" s="34"/>
      <c r="H82" s="34"/>
      <c r="I82" s="109" t="s">
        <v>23</v>
      </c>
      <c r="J82" s="57" t="str">
        <f>IF(J12="","",J12)</f>
        <v>26. 7. 2019</v>
      </c>
      <c r="K82" s="34"/>
      <c r="L82" s="10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1" customFormat="1" ht="6.75" customHeight="1">
      <c r="A83" s="32"/>
      <c r="B83" s="33"/>
      <c r="C83" s="34"/>
      <c r="D83" s="34"/>
      <c r="E83" s="34"/>
      <c r="F83" s="34"/>
      <c r="G83" s="34"/>
      <c r="H83" s="34"/>
      <c r="I83" s="106"/>
      <c r="J83" s="34"/>
      <c r="K83" s="34"/>
      <c r="L83" s="10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1" customFormat="1" ht="15" customHeight="1">
      <c r="A84" s="32"/>
      <c r="B84" s="33"/>
      <c r="C84" s="27" t="s">
        <v>25</v>
      </c>
      <c r="D84" s="34"/>
      <c r="E84" s="34"/>
      <c r="F84" s="25" t="str">
        <f>E15</f>
        <v> </v>
      </c>
      <c r="G84" s="34"/>
      <c r="H84" s="34"/>
      <c r="I84" s="109" t="s">
        <v>31</v>
      </c>
      <c r="J84" s="30" t="str">
        <f>E21</f>
        <v> </v>
      </c>
      <c r="K84" s="34"/>
      <c r="L84" s="10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1" customFormat="1" ht="15" customHeight="1">
      <c r="A85" s="32"/>
      <c r="B85" s="33"/>
      <c r="C85" s="27" t="s">
        <v>29</v>
      </c>
      <c r="D85" s="34"/>
      <c r="E85" s="34"/>
      <c r="F85" s="25" t="str">
        <f>IF(E18="","",E18)</f>
        <v>Vyplň údaj</v>
      </c>
      <c r="G85" s="34"/>
      <c r="H85" s="34"/>
      <c r="I85" s="109" t="s">
        <v>33</v>
      </c>
      <c r="J85" s="30" t="str">
        <f>E24</f>
        <v>Ing. Ivan Menhard</v>
      </c>
      <c r="K85" s="34"/>
      <c r="L85" s="10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9.75" customHeight="1">
      <c r="A86" s="32"/>
      <c r="B86" s="33"/>
      <c r="C86" s="34"/>
      <c r="D86" s="34"/>
      <c r="E86" s="34"/>
      <c r="F86" s="34"/>
      <c r="G86" s="34"/>
      <c r="H86" s="34"/>
      <c r="I86" s="106"/>
      <c r="J86" s="34"/>
      <c r="K86" s="34"/>
      <c r="L86" s="10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10" customFormat="1" ht="29.25" customHeight="1">
      <c r="A87" s="157"/>
      <c r="B87" s="158"/>
      <c r="C87" s="159" t="s">
        <v>102</v>
      </c>
      <c r="D87" s="160" t="s">
        <v>55</v>
      </c>
      <c r="E87" s="160" t="s">
        <v>51</v>
      </c>
      <c r="F87" s="160" t="s">
        <v>52</v>
      </c>
      <c r="G87" s="160" t="s">
        <v>103</v>
      </c>
      <c r="H87" s="160" t="s">
        <v>104</v>
      </c>
      <c r="I87" s="161" t="s">
        <v>105</v>
      </c>
      <c r="J87" s="160" t="s">
        <v>90</v>
      </c>
      <c r="K87" s="162" t="s">
        <v>106</v>
      </c>
      <c r="L87" s="163"/>
      <c r="M87" s="66" t="s">
        <v>19</v>
      </c>
      <c r="N87" s="67" t="s">
        <v>40</v>
      </c>
      <c r="O87" s="67" t="s">
        <v>107</v>
      </c>
      <c r="P87" s="67" t="s">
        <v>108</v>
      </c>
      <c r="Q87" s="67" t="s">
        <v>109</v>
      </c>
      <c r="R87" s="67" t="s">
        <v>110</v>
      </c>
      <c r="S87" s="67" t="s">
        <v>111</v>
      </c>
      <c r="T87" s="68" t="s">
        <v>112</v>
      </c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</row>
    <row r="88" spans="1:63" s="1" customFormat="1" ht="22.5" customHeight="1">
      <c r="A88" s="32"/>
      <c r="B88" s="33"/>
      <c r="C88" s="73" t="s">
        <v>113</v>
      </c>
      <c r="D88" s="34"/>
      <c r="E88" s="34"/>
      <c r="F88" s="34"/>
      <c r="G88" s="34"/>
      <c r="H88" s="34"/>
      <c r="I88" s="106"/>
      <c r="J88" s="164">
        <f>BK88</f>
        <v>0</v>
      </c>
      <c r="K88" s="34"/>
      <c r="L88" s="37"/>
      <c r="M88" s="69"/>
      <c r="N88" s="165"/>
      <c r="O88" s="70"/>
      <c r="P88" s="166">
        <f>P89+P128+P232</f>
        <v>0</v>
      </c>
      <c r="Q88" s="70"/>
      <c r="R88" s="166">
        <f>R89+R128+R232</f>
        <v>28.937218</v>
      </c>
      <c r="S88" s="70"/>
      <c r="T88" s="167">
        <f>T89+T128+T232</f>
        <v>0</v>
      </c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T88" s="15" t="s">
        <v>69</v>
      </c>
      <c r="AU88" s="15" t="s">
        <v>91</v>
      </c>
      <c r="BK88" s="168">
        <f>BK89+BK128+BK232</f>
        <v>0</v>
      </c>
    </row>
    <row r="89" spans="2:63" s="11" customFormat="1" ht="25.5" customHeight="1">
      <c r="B89" s="169"/>
      <c r="C89" s="170"/>
      <c r="D89" s="171" t="s">
        <v>69</v>
      </c>
      <c r="E89" s="172" t="s">
        <v>114</v>
      </c>
      <c r="F89" s="172" t="s">
        <v>115</v>
      </c>
      <c r="G89" s="170"/>
      <c r="H89" s="170"/>
      <c r="I89" s="173"/>
      <c r="J89" s="174">
        <f>BK89</f>
        <v>0</v>
      </c>
      <c r="K89" s="170"/>
      <c r="L89" s="175"/>
      <c r="M89" s="176"/>
      <c r="N89" s="177"/>
      <c r="O89" s="177"/>
      <c r="P89" s="178">
        <f>P90</f>
        <v>0</v>
      </c>
      <c r="Q89" s="177"/>
      <c r="R89" s="178">
        <f>R90</f>
        <v>0.26451</v>
      </c>
      <c r="S89" s="177"/>
      <c r="T89" s="179">
        <f>T90</f>
        <v>0</v>
      </c>
      <c r="AR89" s="180" t="s">
        <v>80</v>
      </c>
      <c r="AT89" s="181" t="s">
        <v>69</v>
      </c>
      <c r="AU89" s="181" t="s">
        <v>70</v>
      </c>
      <c r="AY89" s="180" t="s">
        <v>116</v>
      </c>
      <c r="BK89" s="182">
        <f>BK90</f>
        <v>0</v>
      </c>
    </row>
    <row r="90" spans="2:63" s="11" customFormat="1" ht="22.5" customHeight="1">
      <c r="B90" s="169"/>
      <c r="C90" s="170"/>
      <c r="D90" s="171" t="s">
        <v>69</v>
      </c>
      <c r="E90" s="183" t="s">
        <v>117</v>
      </c>
      <c r="F90" s="183" t="s">
        <v>118</v>
      </c>
      <c r="G90" s="170"/>
      <c r="H90" s="170"/>
      <c r="I90" s="173"/>
      <c r="J90" s="184">
        <f>BK90</f>
        <v>0</v>
      </c>
      <c r="K90" s="170"/>
      <c r="L90" s="175"/>
      <c r="M90" s="176"/>
      <c r="N90" s="177"/>
      <c r="O90" s="177"/>
      <c r="P90" s="178">
        <f>SUM(P91:P127)</f>
        <v>0</v>
      </c>
      <c r="Q90" s="177"/>
      <c r="R90" s="178">
        <f>SUM(R91:R127)</f>
        <v>0.26451</v>
      </c>
      <c r="S90" s="177"/>
      <c r="T90" s="179">
        <f>SUM(T91:T127)</f>
        <v>0</v>
      </c>
      <c r="AR90" s="180" t="s">
        <v>80</v>
      </c>
      <c r="AT90" s="181" t="s">
        <v>69</v>
      </c>
      <c r="AU90" s="181" t="s">
        <v>78</v>
      </c>
      <c r="AY90" s="180" t="s">
        <v>116</v>
      </c>
      <c r="BK90" s="182">
        <f>SUM(BK91:BK127)</f>
        <v>0</v>
      </c>
    </row>
    <row r="91" spans="1:65" s="1" customFormat="1" ht="16.5" customHeight="1">
      <c r="A91" s="32"/>
      <c r="B91" s="33"/>
      <c r="C91" s="185" t="s">
        <v>78</v>
      </c>
      <c r="D91" s="185" t="s">
        <v>119</v>
      </c>
      <c r="E91" s="186" t="s">
        <v>120</v>
      </c>
      <c r="F91" s="187" t="s">
        <v>121</v>
      </c>
      <c r="G91" s="188" t="s">
        <v>122</v>
      </c>
      <c r="H91" s="189">
        <v>19.5</v>
      </c>
      <c r="I91" s="190"/>
      <c r="J91" s="191">
        <f>ROUND(I91*H91,2)</f>
        <v>0</v>
      </c>
      <c r="K91" s="187" t="s">
        <v>123</v>
      </c>
      <c r="L91" s="37"/>
      <c r="M91" s="192" t="s">
        <v>19</v>
      </c>
      <c r="N91" s="193" t="s">
        <v>41</v>
      </c>
      <c r="O91" s="62"/>
      <c r="P91" s="194">
        <f>O91*H91</f>
        <v>0</v>
      </c>
      <c r="Q91" s="194">
        <v>0</v>
      </c>
      <c r="R91" s="194">
        <f>Q91*H91</f>
        <v>0</v>
      </c>
      <c r="S91" s="194">
        <v>0</v>
      </c>
      <c r="T91" s="195">
        <f>S91*H91</f>
        <v>0</v>
      </c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R91" s="196" t="s">
        <v>124</v>
      </c>
      <c r="AT91" s="196" t="s">
        <v>119</v>
      </c>
      <c r="AU91" s="196" t="s">
        <v>80</v>
      </c>
      <c r="AY91" s="15" t="s">
        <v>116</v>
      </c>
      <c r="BE91" s="197">
        <f>IF(N91="základní",J91,0)</f>
        <v>0</v>
      </c>
      <c r="BF91" s="197">
        <f>IF(N91="snížená",J91,0)</f>
        <v>0</v>
      </c>
      <c r="BG91" s="197">
        <f>IF(N91="zákl. přenesená",J91,0)</f>
        <v>0</v>
      </c>
      <c r="BH91" s="197">
        <f>IF(N91="sníž. přenesená",J91,0)</f>
        <v>0</v>
      </c>
      <c r="BI91" s="197">
        <f>IF(N91="nulová",J91,0)</f>
        <v>0</v>
      </c>
      <c r="BJ91" s="15" t="s">
        <v>78</v>
      </c>
      <c r="BK91" s="197">
        <f>ROUND(I91*H91,2)</f>
        <v>0</v>
      </c>
      <c r="BL91" s="15" t="s">
        <v>124</v>
      </c>
      <c r="BM91" s="196" t="s">
        <v>125</v>
      </c>
    </row>
    <row r="92" spans="1:47" s="1" customFormat="1" ht="19.5">
      <c r="A92" s="32"/>
      <c r="B92" s="33"/>
      <c r="C92" s="34"/>
      <c r="D92" s="198" t="s">
        <v>126</v>
      </c>
      <c r="E92" s="34"/>
      <c r="F92" s="199" t="s">
        <v>127</v>
      </c>
      <c r="G92" s="34"/>
      <c r="H92" s="34"/>
      <c r="I92" s="106"/>
      <c r="J92" s="34"/>
      <c r="K92" s="34"/>
      <c r="L92" s="37"/>
      <c r="M92" s="200"/>
      <c r="N92" s="201"/>
      <c r="O92" s="62"/>
      <c r="P92" s="62"/>
      <c r="Q92" s="62"/>
      <c r="R92" s="62"/>
      <c r="S92" s="62"/>
      <c r="T92" s="63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T92" s="15" t="s">
        <v>126</v>
      </c>
      <c r="AU92" s="15" t="s">
        <v>80</v>
      </c>
    </row>
    <row r="93" spans="2:51" s="12" customFormat="1" ht="11.25">
      <c r="B93" s="202"/>
      <c r="C93" s="203"/>
      <c r="D93" s="198" t="s">
        <v>128</v>
      </c>
      <c r="E93" s="204" t="s">
        <v>19</v>
      </c>
      <c r="F93" s="205" t="s">
        <v>129</v>
      </c>
      <c r="G93" s="203"/>
      <c r="H93" s="206">
        <v>19.5</v>
      </c>
      <c r="I93" s="207"/>
      <c r="J93" s="203"/>
      <c r="K93" s="203"/>
      <c r="L93" s="208"/>
      <c r="M93" s="209"/>
      <c r="N93" s="210"/>
      <c r="O93" s="210"/>
      <c r="P93" s="210"/>
      <c r="Q93" s="210"/>
      <c r="R93" s="210"/>
      <c r="S93" s="210"/>
      <c r="T93" s="211"/>
      <c r="AT93" s="212" t="s">
        <v>128</v>
      </c>
      <c r="AU93" s="212" t="s">
        <v>80</v>
      </c>
      <c r="AV93" s="12" t="s">
        <v>80</v>
      </c>
      <c r="AW93" s="12" t="s">
        <v>32</v>
      </c>
      <c r="AX93" s="12" t="s">
        <v>78</v>
      </c>
      <c r="AY93" s="212" t="s">
        <v>116</v>
      </c>
    </row>
    <row r="94" spans="1:65" s="1" customFormat="1" ht="16.5" customHeight="1">
      <c r="A94" s="32"/>
      <c r="B94" s="33"/>
      <c r="C94" s="213" t="s">
        <v>80</v>
      </c>
      <c r="D94" s="213" t="s">
        <v>130</v>
      </c>
      <c r="E94" s="214" t="s">
        <v>131</v>
      </c>
      <c r="F94" s="215" t="s">
        <v>132</v>
      </c>
      <c r="G94" s="216" t="s">
        <v>130</v>
      </c>
      <c r="H94" s="217">
        <v>21.45</v>
      </c>
      <c r="I94" s="218"/>
      <c r="J94" s="219">
        <f>ROUND(I94*H94,2)</f>
        <v>0</v>
      </c>
      <c r="K94" s="215" t="s">
        <v>19</v>
      </c>
      <c r="L94" s="220"/>
      <c r="M94" s="221" t="s">
        <v>19</v>
      </c>
      <c r="N94" s="222" t="s">
        <v>41</v>
      </c>
      <c r="O94" s="62"/>
      <c r="P94" s="194">
        <f>O94*H94</f>
        <v>0</v>
      </c>
      <c r="Q94" s="194">
        <v>0</v>
      </c>
      <c r="R94" s="194">
        <f>Q94*H94</f>
        <v>0</v>
      </c>
      <c r="S94" s="194">
        <v>0</v>
      </c>
      <c r="T94" s="195">
        <f>S94*H94</f>
        <v>0</v>
      </c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R94" s="196" t="s">
        <v>133</v>
      </c>
      <c r="AT94" s="196" t="s">
        <v>130</v>
      </c>
      <c r="AU94" s="196" t="s">
        <v>80</v>
      </c>
      <c r="AY94" s="15" t="s">
        <v>116</v>
      </c>
      <c r="BE94" s="197">
        <f>IF(N94="základní",J94,0)</f>
        <v>0</v>
      </c>
      <c r="BF94" s="197">
        <f>IF(N94="snížená",J94,0)</f>
        <v>0</v>
      </c>
      <c r="BG94" s="197">
        <f>IF(N94="zákl. přenesená",J94,0)</f>
        <v>0</v>
      </c>
      <c r="BH94" s="197">
        <f>IF(N94="sníž. přenesená",J94,0)</f>
        <v>0</v>
      </c>
      <c r="BI94" s="197">
        <f>IF(N94="nulová",J94,0)</f>
        <v>0</v>
      </c>
      <c r="BJ94" s="15" t="s">
        <v>78</v>
      </c>
      <c r="BK94" s="197">
        <f>ROUND(I94*H94,2)</f>
        <v>0</v>
      </c>
      <c r="BL94" s="15" t="s">
        <v>133</v>
      </c>
      <c r="BM94" s="196" t="s">
        <v>134</v>
      </c>
    </row>
    <row r="95" spans="1:47" s="1" customFormat="1" ht="11.25">
      <c r="A95" s="32"/>
      <c r="B95" s="33"/>
      <c r="C95" s="34"/>
      <c r="D95" s="198" t="s">
        <v>126</v>
      </c>
      <c r="E95" s="34"/>
      <c r="F95" s="199" t="s">
        <v>132</v>
      </c>
      <c r="G95" s="34"/>
      <c r="H95" s="34"/>
      <c r="I95" s="106"/>
      <c r="J95" s="34"/>
      <c r="K95" s="34"/>
      <c r="L95" s="37"/>
      <c r="M95" s="200"/>
      <c r="N95" s="201"/>
      <c r="O95" s="62"/>
      <c r="P95" s="62"/>
      <c r="Q95" s="62"/>
      <c r="R95" s="62"/>
      <c r="S95" s="62"/>
      <c r="T95" s="63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T95" s="15" t="s">
        <v>126</v>
      </c>
      <c r="AU95" s="15" t="s">
        <v>80</v>
      </c>
    </row>
    <row r="96" spans="2:51" s="12" customFormat="1" ht="11.25">
      <c r="B96" s="202"/>
      <c r="C96" s="203"/>
      <c r="D96" s="198" t="s">
        <v>128</v>
      </c>
      <c r="E96" s="204" t="s">
        <v>19</v>
      </c>
      <c r="F96" s="205" t="s">
        <v>129</v>
      </c>
      <c r="G96" s="203"/>
      <c r="H96" s="206">
        <v>19.5</v>
      </c>
      <c r="I96" s="207"/>
      <c r="J96" s="203"/>
      <c r="K96" s="203"/>
      <c r="L96" s="208"/>
      <c r="M96" s="209"/>
      <c r="N96" s="210"/>
      <c r="O96" s="210"/>
      <c r="P96" s="210"/>
      <c r="Q96" s="210"/>
      <c r="R96" s="210"/>
      <c r="S96" s="210"/>
      <c r="T96" s="211"/>
      <c r="AT96" s="212" t="s">
        <v>128</v>
      </c>
      <c r="AU96" s="212" t="s">
        <v>80</v>
      </c>
      <c r="AV96" s="12" t="s">
        <v>80</v>
      </c>
      <c r="AW96" s="12" t="s">
        <v>32</v>
      </c>
      <c r="AX96" s="12" t="s">
        <v>78</v>
      </c>
      <c r="AY96" s="212" t="s">
        <v>116</v>
      </c>
    </row>
    <row r="97" spans="2:51" s="12" customFormat="1" ht="11.25">
      <c r="B97" s="202"/>
      <c r="C97" s="203"/>
      <c r="D97" s="198" t="s">
        <v>128</v>
      </c>
      <c r="E97" s="203"/>
      <c r="F97" s="205" t="s">
        <v>135</v>
      </c>
      <c r="G97" s="203"/>
      <c r="H97" s="206">
        <v>21.45</v>
      </c>
      <c r="I97" s="207"/>
      <c r="J97" s="203"/>
      <c r="K97" s="203"/>
      <c r="L97" s="208"/>
      <c r="M97" s="209"/>
      <c r="N97" s="210"/>
      <c r="O97" s="210"/>
      <c r="P97" s="210"/>
      <c r="Q97" s="210"/>
      <c r="R97" s="210"/>
      <c r="S97" s="210"/>
      <c r="T97" s="211"/>
      <c r="AT97" s="212" t="s">
        <v>128</v>
      </c>
      <c r="AU97" s="212" t="s">
        <v>80</v>
      </c>
      <c r="AV97" s="12" t="s">
        <v>80</v>
      </c>
      <c r="AW97" s="12" t="s">
        <v>4</v>
      </c>
      <c r="AX97" s="12" t="s">
        <v>78</v>
      </c>
      <c r="AY97" s="212" t="s">
        <v>116</v>
      </c>
    </row>
    <row r="98" spans="1:65" s="1" customFormat="1" ht="16.5" customHeight="1">
      <c r="A98" s="32"/>
      <c r="B98" s="33"/>
      <c r="C98" s="185" t="s">
        <v>136</v>
      </c>
      <c r="D98" s="185" t="s">
        <v>119</v>
      </c>
      <c r="E98" s="186" t="s">
        <v>137</v>
      </c>
      <c r="F98" s="187" t="s">
        <v>138</v>
      </c>
      <c r="G98" s="188" t="s">
        <v>122</v>
      </c>
      <c r="H98" s="189">
        <v>115</v>
      </c>
      <c r="I98" s="190"/>
      <c r="J98" s="191">
        <f>ROUND(I98*H98,2)</f>
        <v>0</v>
      </c>
      <c r="K98" s="187" t="s">
        <v>123</v>
      </c>
      <c r="L98" s="37"/>
      <c r="M98" s="192" t="s">
        <v>19</v>
      </c>
      <c r="N98" s="193" t="s">
        <v>41</v>
      </c>
      <c r="O98" s="62"/>
      <c r="P98" s="194">
        <f>O98*H98</f>
        <v>0</v>
      </c>
      <c r="Q98" s="194">
        <v>0</v>
      </c>
      <c r="R98" s="194">
        <f>Q98*H98</f>
        <v>0</v>
      </c>
      <c r="S98" s="194">
        <v>0</v>
      </c>
      <c r="T98" s="195">
        <f>S98*H98</f>
        <v>0</v>
      </c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R98" s="196" t="s">
        <v>124</v>
      </c>
      <c r="AT98" s="196" t="s">
        <v>119</v>
      </c>
      <c r="AU98" s="196" t="s">
        <v>80</v>
      </c>
      <c r="AY98" s="15" t="s">
        <v>116</v>
      </c>
      <c r="BE98" s="197">
        <f>IF(N98="základní",J98,0)</f>
        <v>0</v>
      </c>
      <c r="BF98" s="197">
        <f>IF(N98="snížená",J98,0)</f>
        <v>0</v>
      </c>
      <c r="BG98" s="197">
        <f>IF(N98="zákl. přenesená",J98,0)</f>
        <v>0</v>
      </c>
      <c r="BH98" s="197">
        <f>IF(N98="sníž. přenesená",J98,0)</f>
        <v>0</v>
      </c>
      <c r="BI98" s="197">
        <f>IF(N98="nulová",J98,0)</f>
        <v>0</v>
      </c>
      <c r="BJ98" s="15" t="s">
        <v>78</v>
      </c>
      <c r="BK98" s="197">
        <f>ROUND(I98*H98,2)</f>
        <v>0</v>
      </c>
      <c r="BL98" s="15" t="s">
        <v>124</v>
      </c>
      <c r="BM98" s="196" t="s">
        <v>139</v>
      </c>
    </row>
    <row r="99" spans="1:47" s="1" customFormat="1" ht="19.5">
      <c r="A99" s="32"/>
      <c r="B99" s="33"/>
      <c r="C99" s="34"/>
      <c r="D99" s="198" t="s">
        <v>126</v>
      </c>
      <c r="E99" s="34"/>
      <c r="F99" s="199" t="s">
        <v>140</v>
      </c>
      <c r="G99" s="34"/>
      <c r="H99" s="34"/>
      <c r="I99" s="106"/>
      <c r="J99" s="34"/>
      <c r="K99" s="34"/>
      <c r="L99" s="37"/>
      <c r="M99" s="200"/>
      <c r="N99" s="201"/>
      <c r="O99" s="62"/>
      <c r="P99" s="62"/>
      <c r="Q99" s="62"/>
      <c r="R99" s="62"/>
      <c r="S99" s="62"/>
      <c r="T99" s="63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T99" s="15" t="s">
        <v>126</v>
      </c>
      <c r="AU99" s="15" t="s">
        <v>80</v>
      </c>
    </row>
    <row r="100" spans="2:51" s="12" customFormat="1" ht="11.25">
      <c r="B100" s="202"/>
      <c r="C100" s="203"/>
      <c r="D100" s="198" t="s">
        <v>128</v>
      </c>
      <c r="E100" s="204" t="s">
        <v>19</v>
      </c>
      <c r="F100" s="205" t="s">
        <v>141</v>
      </c>
      <c r="G100" s="203"/>
      <c r="H100" s="206">
        <v>115</v>
      </c>
      <c r="I100" s="207"/>
      <c r="J100" s="203"/>
      <c r="K100" s="203"/>
      <c r="L100" s="208"/>
      <c r="M100" s="209"/>
      <c r="N100" s="210"/>
      <c r="O100" s="210"/>
      <c r="P100" s="210"/>
      <c r="Q100" s="210"/>
      <c r="R100" s="210"/>
      <c r="S100" s="210"/>
      <c r="T100" s="211"/>
      <c r="AT100" s="212" t="s">
        <v>128</v>
      </c>
      <c r="AU100" s="212" t="s">
        <v>80</v>
      </c>
      <c r="AV100" s="12" t="s">
        <v>80</v>
      </c>
      <c r="AW100" s="12" t="s">
        <v>32</v>
      </c>
      <c r="AX100" s="12" t="s">
        <v>78</v>
      </c>
      <c r="AY100" s="212" t="s">
        <v>116</v>
      </c>
    </row>
    <row r="101" spans="1:65" s="1" customFormat="1" ht="16.5" customHeight="1">
      <c r="A101" s="32"/>
      <c r="B101" s="33"/>
      <c r="C101" s="213" t="s">
        <v>142</v>
      </c>
      <c r="D101" s="213" t="s">
        <v>130</v>
      </c>
      <c r="E101" s="214" t="s">
        <v>143</v>
      </c>
      <c r="F101" s="215" t="s">
        <v>144</v>
      </c>
      <c r="G101" s="216" t="s">
        <v>122</v>
      </c>
      <c r="H101" s="217">
        <v>126.5</v>
      </c>
      <c r="I101" s="218"/>
      <c r="J101" s="219">
        <f>ROUND(I101*H101,2)</f>
        <v>0</v>
      </c>
      <c r="K101" s="215" t="s">
        <v>123</v>
      </c>
      <c r="L101" s="220"/>
      <c r="M101" s="221" t="s">
        <v>19</v>
      </c>
      <c r="N101" s="222" t="s">
        <v>41</v>
      </c>
      <c r="O101" s="62"/>
      <c r="P101" s="194">
        <f>O101*H101</f>
        <v>0</v>
      </c>
      <c r="Q101" s="194">
        <v>0.0009</v>
      </c>
      <c r="R101" s="194">
        <f>Q101*H101</f>
        <v>0.11384999999999999</v>
      </c>
      <c r="S101" s="194">
        <v>0</v>
      </c>
      <c r="T101" s="195">
        <f>S101*H101</f>
        <v>0</v>
      </c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R101" s="196" t="s">
        <v>145</v>
      </c>
      <c r="AT101" s="196" t="s">
        <v>130</v>
      </c>
      <c r="AU101" s="196" t="s">
        <v>80</v>
      </c>
      <c r="AY101" s="15" t="s">
        <v>116</v>
      </c>
      <c r="BE101" s="197">
        <f>IF(N101="základní",J101,0)</f>
        <v>0</v>
      </c>
      <c r="BF101" s="197">
        <f>IF(N101="snížená",J101,0)</f>
        <v>0</v>
      </c>
      <c r="BG101" s="197">
        <f>IF(N101="zákl. přenesená",J101,0)</f>
        <v>0</v>
      </c>
      <c r="BH101" s="197">
        <f>IF(N101="sníž. přenesená",J101,0)</f>
        <v>0</v>
      </c>
      <c r="BI101" s="197">
        <f>IF(N101="nulová",J101,0)</f>
        <v>0</v>
      </c>
      <c r="BJ101" s="15" t="s">
        <v>78</v>
      </c>
      <c r="BK101" s="197">
        <f>ROUND(I101*H101,2)</f>
        <v>0</v>
      </c>
      <c r="BL101" s="15" t="s">
        <v>124</v>
      </c>
      <c r="BM101" s="196" t="s">
        <v>146</v>
      </c>
    </row>
    <row r="102" spans="1:47" s="1" customFormat="1" ht="11.25">
      <c r="A102" s="32"/>
      <c r="B102" s="33"/>
      <c r="C102" s="34"/>
      <c r="D102" s="198" t="s">
        <v>126</v>
      </c>
      <c r="E102" s="34"/>
      <c r="F102" s="199" t="s">
        <v>144</v>
      </c>
      <c r="G102" s="34"/>
      <c r="H102" s="34"/>
      <c r="I102" s="106"/>
      <c r="J102" s="34"/>
      <c r="K102" s="34"/>
      <c r="L102" s="37"/>
      <c r="M102" s="200"/>
      <c r="N102" s="201"/>
      <c r="O102" s="62"/>
      <c r="P102" s="62"/>
      <c r="Q102" s="62"/>
      <c r="R102" s="62"/>
      <c r="S102" s="62"/>
      <c r="T102" s="63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T102" s="15" t="s">
        <v>126</v>
      </c>
      <c r="AU102" s="15" t="s">
        <v>80</v>
      </c>
    </row>
    <row r="103" spans="2:51" s="12" customFormat="1" ht="11.25">
      <c r="B103" s="202"/>
      <c r="C103" s="203"/>
      <c r="D103" s="198" t="s">
        <v>128</v>
      </c>
      <c r="E103" s="204" t="s">
        <v>19</v>
      </c>
      <c r="F103" s="205" t="s">
        <v>141</v>
      </c>
      <c r="G103" s="203"/>
      <c r="H103" s="206">
        <v>115</v>
      </c>
      <c r="I103" s="207"/>
      <c r="J103" s="203"/>
      <c r="K103" s="203"/>
      <c r="L103" s="208"/>
      <c r="M103" s="209"/>
      <c r="N103" s="210"/>
      <c r="O103" s="210"/>
      <c r="P103" s="210"/>
      <c r="Q103" s="210"/>
      <c r="R103" s="210"/>
      <c r="S103" s="210"/>
      <c r="T103" s="211"/>
      <c r="AT103" s="212" t="s">
        <v>128</v>
      </c>
      <c r="AU103" s="212" t="s">
        <v>80</v>
      </c>
      <c r="AV103" s="12" t="s">
        <v>80</v>
      </c>
      <c r="AW103" s="12" t="s">
        <v>32</v>
      </c>
      <c r="AX103" s="12" t="s">
        <v>78</v>
      </c>
      <c r="AY103" s="212" t="s">
        <v>116</v>
      </c>
    </row>
    <row r="104" spans="2:51" s="12" customFormat="1" ht="11.25">
      <c r="B104" s="202"/>
      <c r="C104" s="203"/>
      <c r="D104" s="198" t="s">
        <v>128</v>
      </c>
      <c r="E104" s="203"/>
      <c r="F104" s="205" t="s">
        <v>147</v>
      </c>
      <c r="G104" s="203"/>
      <c r="H104" s="206">
        <v>126.5</v>
      </c>
      <c r="I104" s="207"/>
      <c r="J104" s="203"/>
      <c r="K104" s="203"/>
      <c r="L104" s="208"/>
      <c r="M104" s="209"/>
      <c r="N104" s="210"/>
      <c r="O104" s="210"/>
      <c r="P104" s="210"/>
      <c r="Q104" s="210"/>
      <c r="R104" s="210"/>
      <c r="S104" s="210"/>
      <c r="T104" s="211"/>
      <c r="AT104" s="212" t="s">
        <v>128</v>
      </c>
      <c r="AU104" s="212" t="s">
        <v>80</v>
      </c>
      <c r="AV104" s="12" t="s">
        <v>80</v>
      </c>
      <c r="AW104" s="12" t="s">
        <v>4</v>
      </c>
      <c r="AX104" s="12" t="s">
        <v>78</v>
      </c>
      <c r="AY104" s="212" t="s">
        <v>116</v>
      </c>
    </row>
    <row r="105" spans="1:65" s="1" customFormat="1" ht="16.5" customHeight="1">
      <c r="A105" s="32"/>
      <c r="B105" s="33"/>
      <c r="C105" s="185" t="s">
        <v>148</v>
      </c>
      <c r="D105" s="185" t="s">
        <v>119</v>
      </c>
      <c r="E105" s="186" t="s">
        <v>149</v>
      </c>
      <c r="F105" s="187" t="s">
        <v>150</v>
      </c>
      <c r="G105" s="188" t="s">
        <v>151</v>
      </c>
      <c r="H105" s="189">
        <v>10</v>
      </c>
      <c r="I105" s="190"/>
      <c r="J105" s="191">
        <f>ROUND(I105*H105,2)</f>
        <v>0</v>
      </c>
      <c r="K105" s="187" t="s">
        <v>123</v>
      </c>
      <c r="L105" s="37"/>
      <c r="M105" s="192" t="s">
        <v>19</v>
      </c>
      <c r="N105" s="193" t="s">
        <v>41</v>
      </c>
      <c r="O105" s="62"/>
      <c r="P105" s="194">
        <f>O105*H105</f>
        <v>0</v>
      </c>
      <c r="Q105" s="194">
        <v>0</v>
      </c>
      <c r="R105" s="194">
        <f>Q105*H105</f>
        <v>0</v>
      </c>
      <c r="S105" s="194">
        <v>0</v>
      </c>
      <c r="T105" s="195">
        <f>S105*H105</f>
        <v>0</v>
      </c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R105" s="196" t="s">
        <v>124</v>
      </c>
      <c r="AT105" s="196" t="s">
        <v>119</v>
      </c>
      <c r="AU105" s="196" t="s">
        <v>80</v>
      </c>
      <c r="AY105" s="15" t="s">
        <v>116</v>
      </c>
      <c r="BE105" s="197">
        <f>IF(N105="základní",J105,0)</f>
        <v>0</v>
      </c>
      <c r="BF105" s="197">
        <f>IF(N105="snížená",J105,0)</f>
        <v>0</v>
      </c>
      <c r="BG105" s="197">
        <f>IF(N105="zákl. přenesená",J105,0)</f>
        <v>0</v>
      </c>
      <c r="BH105" s="197">
        <f>IF(N105="sníž. přenesená",J105,0)</f>
        <v>0</v>
      </c>
      <c r="BI105" s="197">
        <f>IF(N105="nulová",J105,0)</f>
        <v>0</v>
      </c>
      <c r="BJ105" s="15" t="s">
        <v>78</v>
      </c>
      <c r="BK105" s="197">
        <f>ROUND(I105*H105,2)</f>
        <v>0</v>
      </c>
      <c r="BL105" s="15" t="s">
        <v>124</v>
      </c>
      <c r="BM105" s="196" t="s">
        <v>152</v>
      </c>
    </row>
    <row r="106" spans="1:47" s="1" customFormat="1" ht="11.25">
      <c r="A106" s="32"/>
      <c r="B106" s="33"/>
      <c r="C106" s="34"/>
      <c r="D106" s="198" t="s">
        <v>126</v>
      </c>
      <c r="E106" s="34"/>
      <c r="F106" s="199" t="s">
        <v>153</v>
      </c>
      <c r="G106" s="34"/>
      <c r="H106" s="34"/>
      <c r="I106" s="106"/>
      <c r="J106" s="34"/>
      <c r="K106" s="34"/>
      <c r="L106" s="37"/>
      <c r="M106" s="200"/>
      <c r="N106" s="201"/>
      <c r="O106" s="62"/>
      <c r="P106" s="62"/>
      <c r="Q106" s="62"/>
      <c r="R106" s="62"/>
      <c r="S106" s="62"/>
      <c r="T106" s="63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T106" s="15" t="s">
        <v>126</v>
      </c>
      <c r="AU106" s="15" t="s">
        <v>80</v>
      </c>
    </row>
    <row r="107" spans="1:65" s="1" customFormat="1" ht="16.5" customHeight="1">
      <c r="A107" s="32"/>
      <c r="B107" s="33"/>
      <c r="C107" s="213" t="s">
        <v>154</v>
      </c>
      <c r="D107" s="213" t="s">
        <v>130</v>
      </c>
      <c r="E107" s="214" t="s">
        <v>155</v>
      </c>
      <c r="F107" s="215" t="s">
        <v>156</v>
      </c>
      <c r="G107" s="216" t="s">
        <v>157</v>
      </c>
      <c r="H107" s="217">
        <v>10</v>
      </c>
      <c r="I107" s="218"/>
      <c r="J107" s="219">
        <f>ROUND(I107*H107,2)</f>
        <v>0</v>
      </c>
      <c r="K107" s="215" t="s">
        <v>158</v>
      </c>
      <c r="L107" s="220"/>
      <c r="M107" s="221" t="s">
        <v>19</v>
      </c>
      <c r="N107" s="222" t="s">
        <v>41</v>
      </c>
      <c r="O107" s="62"/>
      <c r="P107" s="194">
        <f>O107*H107</f>
        <v>0</v>
      </c>
      <c r="Q107" s="194">
        <v>0</v>
      </c>
      <c r="R107" s="194">
        <f>Q107*H107</f>
        <v>0</v>
      </c>
      <c r="S107" s="194">
        <v>0</v>
      </c>
      <c r="T107" s="195">
        <f>S107*H107</f>
        <v>0</v>
      </c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R107" s="196" t="s">
        <v>145</v>
      </c>
      <c r="AT107" s="196" t="s">
        <v>130</v>
      </c>
      <c r="AU107" s="196" t="s">
        <v>80</v>
      </c>
      <c r="AY107" s="15" t="s">
        <v>116</v>
      </c>
      <c r="BE107" s="197">
        <f>IF(N107="základní",J107,0)</f>
        <v>0</v>
      </c>
      <c r="BF107" s="197">
        <f>IF(N107="snížená",J107,0)</f>
        <v>0</v>
      </c>
      <c r="BG107" s="197">
        <f>IF(N107="zákl. přenesená",J107,0)</f>
        <v>0</v>
      </c>
      <c r="BH107" s="197">
        <f>IF(N107="sníž. přenesená",J107,0)</f>
        <v>0</v>
      </c>
      <c r="BI107" s="197">
        <f>IF(N107="nulová",J107,0)</f>
        <v>0</v>
      </c>
      <c r="BJ107" s="15" t="s">
        <v>78</v>
      </c>
      <c r="BK107" s="197">
        <f>ROUND(I107*H107,2)</f>
        <v>0</v>
      </c>
      <c r="BL107" s="15" t="s">
        <v>124</v>
      </c>
      <c r="BM107" s="196" t="s">
        <v>159</v>
      </c>
    </row>
    <row r="108" spans="1:47" s="1" customFormat="1" ht="19.5">
      <c r="A108" s="32"/>
      <c r="B108" s="33"/>
      <c r="C108" s="34"/>
      <c r="D108" s="198" t="s">
        <v>126</v>
      </c>
      <c r="E108" s="34"/>
      <c r="F108" s="199" t="s">
        <v>160</v>
      </c>
      <c r="G108" s="34"/>
      <c r="H108" s="34"/>
      <c r="I108" s="106"/>
      <c r="J108" s="34"/>
      <c r="K108" s="34"/>
      <c r="L108" s="37"/>
      <c r="M108" s="200"/>
      <c r="N108" s="201"/>
      <c r="O108" s="62"/>
      <c r="P108" s="62"/>
      <c r="Q108" s="62"/>
      <c r="R108" s="62"/>
      <c r="S108" s="62"/>
      <c r="T108" s="63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T108" s="15" t="s">
        <v>126</v>
      </c>
      <c r="AU108" s="15" t="s">
        <v>80</v>
      </c>
    </row>
    <row r="109" spans="1:65" s="1" customFormat="1" ht="16.5" customHeight="1">
      <c r="A109" s="32"/>
      <c r="B109" s="33"/>
      <c r="C109" s="185" t="s">
        <v>161</v>
      </c>
      <c r="D109" s="185" t="s">
        <v>119</v>
      </c>
      <c r="E109" s="186" t="s">
        <v>162</v>
      </c>
      <c r="F109" s="187" t="s">
        <v>163</v>
      </c>
      <c r="G109" s="188" t="s">
        <v>151</v>
      </c>
      <c r="H109" s="189">
        <v>3</v>
      </c>
      <c r="I109" s="190"/>
      <c r="J109" s="191">
        <f>ROUND(I109*H109,2)</f>
        <v>0</v>
      </c>
      <c r="K109" s="187" t="s">
        <v>123</v>
      </c>
      <c r="L109" s="37"/>
      <c r="M109" s="192" t="s">
        <v>19</v>
      </c>
      <c r="N109" s="193" t="s">
        <v>41</v>
      </c>
      <c r="O109" s="62"/>
      <c r="P109" s="194">
        <f>O109*H109</f>
        <v>0</v>
      </c>
      <c r="Q109" s="194">
        <v>0</v>
      </c>
      <c r="R109" s="194">
        <f>Q109*H109</f>
        <v>0</v>
      </c>
      <c r="S109" s="194">
        <v>0</v>
      </c>
      <c r="T109" s="195">
        <f>S109*H109</f>
        <v>0</v>
      </c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R109" s="196" t="s">
        <v>124</v>
      </c>
      <c r="AT109" s="196" t="s">
        <v>119</v>
      </c>
      <c r="AU109" s="196" t="s">
        <v>80</v>
      </c>
      <c r="AY109" s="15" t="s">
        <v>116</v>
      </c>
      <c r="BE109" s="197">
        <f>IF(N109="základní",J109,0)</f>
        <v>0</v>
      </c>
      <c r="BF109" s="197">
        <f>IF(N109="snížená",J109,0)</f>
        <v>0</v>
      </c>
      <c r="BG109" s="197">
        <f>IF(N109="zákl. přenesená",J109,0)</f>
        <v>0</v>
      </c>
      <c r="BH109" s="197">
        <f>IF(N109="sníž. přenesená",J109,0)</f>
        <v>0</v>
      </c>
      <c r="BI109" s="197">
        <f>IF(N109="nulová",J109,0)</f>
        <v>0</v>
      </c>
      <c r="BJ109" s="15" t="s">
        <v>78</v>
      </c>
      <c r="BK109" s="197">
        <f>ROUND(I109*H109,2)</f>
        <v>0</v>
      </c>
      <c r="BL109" s="15" t="s">
        <v>124</v>
      </c>
      <c r="BM109" s="196" t="s">
        <v>164</v>
      </c>
    </row>
    <row r="110" spans="1:47" s="1" customFormat="1" ht="11.25">
      <c r="A110" s="32"/>
      <c r="B110" s="33"/>
      <c r="C110" s="34"/>
      <c r="D110" s="198" t="s">
        <v>126</v>
      </c>
      <c r="E110" s="34"/>
      <c r="F110" s="199" t="s">
        <v>165</v>
      </c>
      <c r="G110" s="34"/>
      <c r="H110" s="34"/>
      <c r="I110" s="106"/>
      <c r="J110" s="34"/>
      <c r="K110" s="34"/>
      <c r="L110" s="37"/>
      <c r="M110" s="200"/>
      <c r="N110" s="201"/>
      <c r="O110" s="62"/>
      <c r="P110" s="62"/>
      <c r="Q110" s="62"/>
      <c r="R110" s="62"/>
      <c r="S110" s="62"/>
      <c r="T110" s="63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T110" s="15" t="s">
        <v>126</v>
      </c>
      <c r="AU110" s="15" t="s">
        <v>80</v>
      </c>
    </row>
    <row r="111" spans="1:65" s="1" customFormat="1" ht="16.5" customHeight="1">
      <c r="A111" s="32"/>
      <c r="B111" s="33"/>
      <c r="C111" s="213" t="s">
        <v>166</v>
      </c>
      <c r="D111" s="213" t="s">
        <v>130</v>
      </c>
      <c r="E111" s="214" t="s">
        <v>167</v>
      </c>
      <c r="F111" s="215" t="s">
        <v>168</v>
      </c>
      <c r="G111" s="216" t="s">
        <v>151</v>
      </c>
      <c r="H111" s="217">
        <v>3</v>
      </c>
      <c r="I111" s="218"/>
      <c r="J111" s="219">
        <f>ROUND(I111*H111,2)</f>
        <v>0</v>
      </c>
      <c r="K111" s="215" t="s">
        <v>19</v>
      </c>
      <c r="L111" s="220"/>
      <c r="M111" s="221" t="s">
        <v>19</v>
      </c>
      <c r="N111" s="222" t="s">
        <v>41</v>
      </c>
      <c r="O111" s="62"/>
      <c r="P111" s="194">
        <f>O111*H111</f>
        <v>0</v>
      </c>
      <c r="Q111" s="194">
        <v>0.015</v>
      </c>
      <c r="R111" s="194">
        <f>Q111*H111</f>
        <v>0.045</v>
      </c>
      <c r="S111" s="194">
        <v>0</v>
      </c>
      <c r="T111" s="195">
        <f>S111*H111</f>
        <v>0</v>
      </c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R111" s="196" t="s">
        <v>145</v>
      </c>
      <c r="AT111" s="196" t="s">
        <v>130</v>
      </c>
      <c r="AU111" s="196" t="s">
        <v>80</v>
      </c>
      <c r="AY111" s="15" t="s">
        <v>116</v>
      </c>
      <c r="BE111" s="197">
        <f>IF(N111="základní",J111,0)</f>
        <v>0</v>
      </c>
      <c r="BF111" s="197">
        <f>IF(N111="snížená",J111,0)</f>
        <v>0</v>
      </c>
      <c r="BG111" s="197">
        <f>IF(N111="zákl. přenesená",J111,0)</f>
        <v>0</v>
      </c>
      <c r="BH111" s="197">
        <f>IF(N111="sníž. přenesená",J111,0)</f>
        <v>0</v>
      </c>
      <c r="BI111" s="197">
        <f>IF(N111="nulová",J111,0)</f>
        <v>0</v>
      </c>
      <c r="BJ111" s="15" t="s">
        <v>78</v>
      </c>
      <c r="BK111" s="197">
        <f>ROUND(I111*H111,2)</f>
        <v>0</v>
      </c>
      <c r="BL111" s="15" t="s">
        <v>124</v>
      </c>
      <c r="BM111" s="196" t="s">
        <v>169</v>
      </c>
    </row>
    <row r="112" spans="1:47" s="1" customFormat="1" ht="29.25">
      <c r="A112" s="32"/>
      <c r="B112" s="33"/>
      <c r="C112" s="34"/>
      <c r="D112" s="198" t="s">
        <v>126</v>
      </c>
      <c r="E112" s="34"/>
      <c r="F112" s="199" t="s">
        <v>170</v>
      </c>
      <c r="G112" s="34"/>
      <c r="H112" s="34"/>
      <c r="I112" s="106"/>
      <c r="J112" s="34"/>
      <c r="K112" s="34"/>
      <c r="L112" s="37"/>
      <c r="M112" s="200"/>
      <c r="N112" s="201"/>
      <c r="O112" s="62"/>
      <c r="P112" s="62"/>
      <c r="Q112" s="62"/>
      <c r="R112" s="62"/>
      <c r="S112" s="62"/>
      <c r="T112" s="63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T112" s="15" t="s">
        <v>126</v>
      </c>
      <c r="AU112" s="15" t="s">
        <v>80</v>
      </c>
    </row>
    <row r="113" spans="1:47" s="1" customFormat="1" ht="19.5">
      <c r="A113" s="32"/>
      <c r="B113" s="33"/>
      <c r="C113" s="34"/>
      <c r="D113" s="198" t="s">
        <v>171</v>
      </c>
      <c r="E113" s="34"/>
      <c r="F113" s="223" t="s">
        <v>172</v>
      </c>
      <c r="G113" s="34"/>
      <c r="H113" s="34"/>
      <c r="I113" s="106"/>
      <c r="J113" s="34"/>
      <c r="K113" s="34"/>
      <c r="L113" s="37"/>
      <c r="M113" s="200"/>
      <c r="N113" s="201"/>
      <c r="O113" s="62"/>
      <c r="P113" s="62"/>
      <c r="Q113" s="62"/>
      <c r="R113" s="62"/>
      <c r="S113" s="62"/>
      <c r="T113" s="63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T113" s="15" t="s">
        <v>171</v>
      </c>
      <c r="AU113" s="15" t="s">
        <v>80</v>
      </c>
    </row>
    <row r="114" spans="1:65" s="1" customFormat="1" ht="16.5" customHeight="1">
      <c r="A114" s="32"/>
      <c r="B114" s="33"/>
      <c r="C114" s="185" t="s">
        <v>173</v>
      </c>
      <c r="D114" s="185" t="s">
        <v>119</v>
      </c>
      <c r="E114" s="186" t="s">
        <v>174</v>
      </c>
      <c r="F114" s="187" t="s">
        <v>175</v>
      </c>
      <c r="G114" s="188" t="s">
        <v>122</v>
      </c>
      <c r="H114" s="189">
        <v>104</v>
      </c>
      <c r="I114" s="190"/>
      <c r="J114" s="191">
        <f>ROUND(I114*H114,2)</f>
        <v>0</v>
      </c>
      <c r="K114" s="187" t="s">
        <v>123</v>
      </c>
      <c r="L114" s="37"/>
      <c r="M114" s="192" t="s">
        <v>19</v>
      </c>
      <c r="N114" s="193" t="s">
        <v>41</v>
      </c>
      <c r="O114" s="62"/>
      <c r="P114" s="194">
        <f>O114*H114</f>
        <v>0</v>
      </c>
      <c r="Q114" s="194">
        <v>0</v>
      </c>
      <c r="R114" s="194">
        <f>Q114*H114</f>
        <v>0</v>
      </c>
      <c r="S114" s="194">
        <v>0</v>
      </c>
      <c r="T114" s="195">
        <f>S114*H114</f>
        <v>0</v>
      </c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R114" s="196" t="s">
        <v>124</v>
      </c>
      <c r="AT114" s="196" t="s">
        <v>119</v>
      </c>
      <c r="AU114" s="196" t="s">
        <v>80</v>
      </c>
      <c r="AY114" s="15" t="s">
        <v>116</v>
      </c>
      <c r="BE114" s="197">
        <f>IF(N114="základní",J114,0)</f>
        <v>0</v>
      </c>
      <c r="BF114" s="197">
        <f>IF(N114="snížená",J114,0)</f>
        <v>0</v>
      </c>
      <c r="BG114" s="197">
        <f>IF(N114="zákl. přenesená",J114,0)</f>
        <v>0</v>
      </c>
      <c r="BH114" s="197">
        <f>IF(N114="sníž. přenesená",J114,0)</f>
        <v>0</v>
      </c>
      <c r="BI114" s="197">
        <f>IF(N114="nulová",J114,0)</f>
        <v>0</v>
      </c>
      <c r="BJ114" s="15" t="s">
        <v>78</v>
      </c>
      <c r="BK114" s="197">
        <f>ROUND(I114*H114,2)</f>
        <v>0</v>
      </c>
      <c r="BL114" s="15" t="s">
        <v>124</v>
      </c>
      <c r="BM114" s="196" t="s">
        <v>176</v>
      </c>
    </row>
    <row r="115" spans="1:47" s="1" customFormat="1" ht="19.5">
      <c r="A115" s="32"/>
      <c r="B115" s="33"/>
      <c r="C115" s="34"/>
      <c r="D115" s="198" t="s">
        <v>126</v>
      </c>
      <c r="E115" s="34"/>
      <c r="F115" s="199" t="s">
        <v>177</v>
      </c>
      <c r="G115" s="34"/>
      <c r="H115" s="34"/>
      <c r="I115" s="106"/>
      <c r="J115" s="34"/>
      <c r="K115" s="34"/>
      <c r="L115" s="37"/>
      <c r="M115" s="200"/>
      <c r="N115" s="201"/>
      <c r="O115" s="62"/>
      <c r="P115" s="62"/>
      <c r="Q115" s="62"/>
      <c r="R115" s="62"/>
      <c r="S115" s="62"/>
      <c r="T115" s="63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T115" s="15" t="s">
        <v>126</v>
      </c>
      <c r="AU115" s="15" t="s">
        <v>80</v>
      </c>
    </row>
    <row r="116" spans="2:51" s="12" customFormat="1" ht="11.25">
      <c r="B116" s="202"/>
      <c r="C116" s="203"/>
      <c r="D116" s="198" t="s">
        <v>128</v>
      </c>
      <c r="E116" s="204" t="s">
        <v>19</v>
      </c>
      <c r="F116" s="205" t="s">
        <v>178</v>
      </c>
      <c r="G116" s="203"/>
      <c r="H116" s="206">
        <v>104</v>
      </c>
      <c r="I116" s="207"/>
      <c r="J116" s="203"/>
      <c r="K116" s="203"/>
      <c r="L116" s="208"/>
      <c r="M116" s="209"/>
      <c r="N116" s="210"/>
      <c r="O116" s="210"/>
      <c r="P116" s="210"/>
      <c r="Q116" s="210"/>
      <c r="R116" s="210"/>
      <c r="S116" s="210"/>
      <c r="T116" s="211"/>
      <c r="AT116" s="212" t="s">
        <v>128</v>
      </c>
      <c r="AU116" s="212" t="s">
        <v>80</v>
      </c>
      <c r="AV116" s="12" t="s">
        <v>80</v>
      </c>
      <c r="AW116" s="12" t="s">
        <v>32</v>
      </c>
      <c r="AX116" s="12" t="s">
        <v>78</v>
      </c>
      <c r="AY116" s="212" t="s">
        <v>116</v>
      </c>
    </row>
    <row r="117" spans="1:65" s="1" customFormat="1" ht="16.5" customHeight="1">
      <c r="A117" s="32"/>
      <c r="B117" s="33"/>
      <c r="C117" s="213" t="s">
        <v>179</v>
      </c>
      <c r="D117" s="213" t="s">
        <v>130</v>
      </c>
      <c r="E117" s="214" t="s">
        <v>180</v>
      </c>
      <c r="F117" s="215" t="s">
        <v>181</v>
      </c>
      <c r="G117" s="216" t="s">
        <v>182</v>
      </c>
      <c r="H117" s="217">
        <v>104</v>
      </c>
      <c r="I117" s="218"/>
      <c r="J117" s="219">
        <f>ROUND(I117*H117,2)</f>
        <v>0</v>
      </c>
      <c r="K117" s="215" t="s">
        <v>183</v>
      </c>
      <c r="L117" s="220"/>
      <c r="M117" s="221" t="s">
        <v>19</v>
      </c>
      <c r="N117" s="222" t="s">
        <v>41</v>
      </c>
      <c r="O117" s="62"/>
      <c r="P117" s="194">
        <f>O117*H117</f>
        <v>0</v>
      </c>
      <c r="Q117" s="194">
        <v>0.001</v>
      </c>
      <c r="R117" s="194">
        <f>Q117*H117</f>
        <v>0.10400000000000001</v>
      </c>
      <c r="S117" s="194">
        <v>0</v>
      </c>
      <c r="T117" s="195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196" t="s">
        <v>133</v>
      </c>
      <c r="AT117" s="196" t="s">
        <v>130</v>
      </c>
      <c r="AU117" s="196" t="s">
        <v>80</v>
      </c>
      <c r="AY117" s="15" t="s">
        <v>116</v>
      </c>
      <c r="BE117" s="197">
        <f>IF(N117="základní",J117,0)</f>
        <v>0</v>
      </c>
      <c r="BF117" s="197">
        <f>IF(N117="snížená",J117,0)</f>
        <v>0</v>
      </c>
      <c r="BG117" s="197">
        <f>IF(N117="zákl. přenesená",J117,0)</f>
        <v>0</v>
      </c>
      <c r="BH117" s="197">
        <f>IF(N117="sníž. přenesená",J117,0)</f>
        <v>0</v>
      </c>
      <c r="BI117" s="197">
        <f>IF(N117="nulová",J117,0)</f>
        <v>0</v>
      </c>
      <c r="BJ117" s="15" t="s">
        <v>78</v>
      </c>
      <c r="BK117" s="197">
        <f>ROUND(I117*H117,2)</f>
        <v>0</v>
      </c>
      <c r="BL117" s="15" t="s">
        <v>133</v>
      </c>
      <c r="BM117" s="196" t="s">
        <v>184</v>
      </c>
    </row>
    <row r="118" spans="1:47" s="1" customFormat="1" ht="11.25">
      <c r="A118" s="32"/>
      <c r="B118" s="33"/>
      <c r="C118" s="34"/>
      <c r="D118" s="198" t="s">
        <v>126</v>
      </c>
      <c r="E118" s="34"/>
      <c r="F118" s="199" t="s">
        <v>185</v>
      </c>
      <c r="G118" s="34"/>
      <c r="H118" s="34"/>
      <c r="I118" s="106"/>
      <c r="J118" s="34"/>
      <c r="K118" s="34"/>
      <c r="L118" s="37"/>
      <c r="M118" s="200"/>
      <c r="N118" s="201"/>
      <c r="O118" s="62"/>
      <c r="P118" s="62"/>
      <c r="Q118" s="62"/>
      <c r="R118" s="62"/>
      <c r="S118" s="62"/>
      <c r="T118" s="63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5" t="s">
        <v>126</v>
      </c>
      <c r="AU118" s="15" t="s">
        <v>80</v>
      </c>
    </row>
    <row r="119" spans="2:51" s="12" customFormat="1" ht="11.25">
      <c r="B119" s="202"/>
      <c r="C119" s="203"/>
      <c r="D119" s="198" t="s">
        <v>128</v>
      </c>
      <c r="E119" s="204" t="s">
        <v>19</v>
      </c>
      <c r="F119" s="205" t="s">
        <v>186</v>
      </c>
      <c r="G119" s="203"/>
      <c r="H119" s="206">
        <v>99.048</v>
      </c>
      <c r="I119" s="207"/>
      <c r="J119" s="203"/>
      <c r="K119" s="203"/>
      <c r="L119" s="208"/>
      <c r="M119" s="209"/>
      <c r="N119" s="210"/>
      <c r="O119" s="210"/>
      <c r="P119" s="210"/>
      <c r="Q119" s="210"/>
      <c r="R119" s="210"/>
      <c r="S119" s="210"/>
      <c r="T119" s="211"/>
      <c r="AT119" s="212" t="s">
        <v>128</v>
      </c>
      <c r="AU119" s="212" t="s">
        <v>80</v>
      </c>
      <c r="AV119" s="12" t="s">
        <v>80</v>
      </c>
      <c r="AW119" s="12" t="s">
        <v>32</v>
      </c>
      <c r="AX119" s="12" t="s">
        <v>78</v>
      </c>
      <c r="AY119" s="212" t="s">
        <v>116</v>
      </c>
    </row>
    <row r="120" spans="2:51" s="12" customFormat="1" ht="11.25">
      <c r="B120" s="202"/>
      <c r="C120" s="203"/>
      <c r="D120" s="198" t="s">
        <v>128</v>
      </c>
      <c r="E120" s="203"/>
      <c r="F120" s="205" t="s">
        <v>187</v>
      </c>
      <c r="G120" s="203"/>
      <c r="H120" s="206">
        <v>104</v>
      </c>
      <c r="I120" s="207"/>
      <c r="J120" s="203"/>
      <c r="K120" s="203"/>
      <c r="L120" s="208"/>
      <c r="M120" s="209"/>
      <c r="N120" s="210"/>
      <c r="O120" s="210"/>
      <c r="P120" s="210"/>
      <c r="Q120" s="210"/>
      <c r="R120" s="210"/>
      <c r="S120" s="210"/>
      <c r="T120" s="211"/>
      <c r="AT120" s="212" t="s">
        <v>128</v>
      </c>
      <c r="AU120" s="212" t="s">
        <v>80</v>
      </c>
      <c r="AV120" s="12" t="s">
        <v>80</v>
      </c>
      <c r="AW120" s="12" t="s">
        <v>4</v>
      </c>
      <c r="AX120" s="12" t="s">
        <v>78</v>
      </c>
      <c r="AY120" s="212" t="s">
        <v>116</v>
      </c>
    </row>
    <row r="121" spans="1:65" s="1" customFormat="1" ht="16.5" customHeight="1">
      <c r="A121" s="32"/>
      <c r="B121" s="33"/>
      <c r="C121" s="213" t="s">
        <v>188</v>
      </c>
      <c r="D121" s="213" t="s">
        <v>130</v>
      </c>
      <c r="E121" s="214" t="s">
        <v>189</v>
      </c>
      <c r="F121" s="215" t="s">
        <v>190</v>
      </c>
      <c r="G121" s="216" t="s">
        <v>151</v>
      </c>
      <c r="H121" s="217">
        <v>5</v>
      </c>
      <c r="I121" s="218"/>
      <c r="J121" s="219">
        <f>ROUND(I121*H121,2)</f>
        <v>0</v>
      </c>
      <c r="K121" s="215" t="s">
        <v>123</v>
      </c>
      <c r="L121" s="220"/>
      <c r="M121" s="221" t="s">
        <v>19</v>
      </c>
      <c r="N121" s="222" t="s">
        <v>41</v>
      </c>
      <c r="O121" s="62"/>
      <c r="P121" s="194">
        <f>O121*H121</f>
        <v>0</v>
      </c>
      <c r="Q121" s="194">
        <v>0.00022</v>
      </c>
      <c r="R121" s="194">
        <f>Q121*H121</f>
        <v>0.0011</v>
      </c>
      <c r="S121" s="194">
        <v>0</v>
      </c>
      <c r="T121" s="195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96" t="s">
        <v>133</v>
      </c>
      <c r="AT121" s="196" t="s">
        <v>130</v>
      </c>
      <c r="AU121" s="196" t="s">
        <v>80</v>
      </c>
      <c r="AY121" s="15" t="s">
        <v>116</v>
      </c>
      <c r="BE121" s="197">
        <f>IF(N121="základní",J121,0)</f>
        <v>0</v>
      </c>
      <c r="BF121" s="197">
        <f>IF(N121="snížená",J121,0)</f>
        <v>0</v>
      </c>
      <c r="BG121" s="197">
        <f>IF(N121="zákl. přenesená",J121,0)</f>
        <v>0</v>
      </c>
      <c r="BH121" s="197">
        <f>IF(N121="sníž. přenesená",J121,0)</f>
        <v>0</v>
      </c>
      <c r="BI121" s="197">
        <f>IF(N121="nulová",J121,0)</f>
        <v>0</v>
      </c>
      <c r="BJ121" s="15" t="s">
        <v>78</v>
      </c>
      <c r="BK121" s="197">
        <f>ROUND(I121*H121,2)</f>
        <v>0</v>
      </c>
      <c r="BL121" s="15" t="s">
        <v>133</v>
      </c>
      <c r="BM121" s="196" t="s">
        <v>191</v>
      </c>
    </row>
    <row r="122" spans="1:47" s="1" customFormat="1" ht="11.25">
      <c r="A122" s="32"/>
      <c r="B122" s="33"/>
      <c r="C122" s="34"/>
      <c r="D122" s="198" t="s">
        <v>126</v>
      </c>
      <c r="E122" s="34"/>
      <c r="F122" s="199" t="s">
        <v>190</v>
      </c>
      <c r="G122" s="34"/>
      <c r="H122" s="34"/>
      <c r="I122" s="106"/>
      <c r="J122" s="34"/>
      <c r="K122" s="34"/>
      <c r="L122" s="37"/>
      <c r="M122" s="200"/>
      <c r="N122" s="201"/>
      <c r="O122" s="62"/>
      <c r="P122" s="62"/>
      <c r="Q122" s="62"/>
      <c r="R122" s="62"/>
      <c r="S122" s="62"/>
      <c r="T122" s="63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5" t="s">
        <v>126</v>
      </c>
      <c r="AU122" s="15" t="s">
        <v>80</v>
      </c>
    </row>
    <row r="123" spans="1:65" s="1" customFormat="1" ht="16.5" customHeight="1">
      <c r="A123" s="32"/>
      <c r="B123" s="33"/>
      <c r="C123" s="213" t="s">
        <v>192</v>
      </c>
      <c r="D123" s="213" t="s">
        <v>130</v>
      </c>
      <c r="E123" s="214" t="s">
        <v>193</v>
      </c>
      <c r="F123" s="215" t="s">
        <v>194</v>
      </c>
      <c r="G123" s="216" t="s">
        <v>151</v>
      </c>
      <c r="H123" s="217">
        <v>4</v>
      </c>
      <c r="I123" s="218"/>
      <c r="J123" s="219">
        <f>ROUND(I123*H123,2)</f>
        <v>0</v>
      </c>
      <c r="K123" s="215" t="s">
        <v>123</v>
      </c>
      <c r="L123" s="220"/>
      <c r="M123" s="221" t="s">
        <v>19</v>
      </c>
      <c r="N123" s="222" t="s">
        <v>41</v>
      </c>
      <c r="O123" s="62"/>
      <c r="P123" s="194">
        <f>O123*H123</f>
        <v>0</v>
      </c>
      <c r="Q123" s="194">
        <v>0.00014</v>
      </c>
      <c r="R123" s="194">
        <f>Q123*H123</f>
        <v>0.00056</v>
      </c>
      <c r="S123" s="194">
        <v>0</v>
      </c>
      <c r="T123" s="195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96" t="s">
        <v>133</v>
      </c>
      <c r="AT123" s="196" t="s">
        <v>130</v>
      </c>
      <c r="AU123" s="196" t="s">
        <v>80</v>
      </c>
      <c r="AY123" s="15" t="s">
        <v>116</v>
      </c>
      <c r="BE123" s="197">
        <f>IF(N123="základní",J123,0)</f>
        <v>0</v>
      </c>
      <c r="BF123" s="197">
        <f>IF(N123="snížená",J123,0)</f>
        <v>0</v>
      </c>
      <c r="BG123" s="197">
        <f>IF(N123="zákl. přenesená",J123,0)</f>
        <v>0</v>
      </c>
      <c r="BH123" s="197">
        <f>IF(N123="sníž. přenesená",J123,0)</f>
        <v>0</v>
      </c>
      <c r="BI123" s="197">
        <f>IF(N123="nulová",J123,0)</f>
        <v>0</v>
      </c>
      <c r="BJ123" s="15" t="s">
        <v>78</v>
      </c>
      <c r="BK123" s="197">
        <f>ROUND(I123*H123,2)</f>
        <v>0</v>
      </c>
      <c r="BL123" s="15" t="s">
        <v>133</v>
      </c>
      <c r="BM123" s="196" t="s">
        <v>195</v>
      </c>
    </row>
    <row r="124" spans="1:47" s="1" customFormat="1" ht="11.25">
      <c r="A124" s="32"/>
      <c r="B124" s="33"/>
      <c r="C124" s="34"/>
      <c r="D124" s="198" t="s">
        <v>126</v>
      </c>
      <c r="E124" s="34"/>
      <c r="F124" s="199" t="s">
        <v>194</v>
      </c>
      <c r="G124" s="34"/>
      <c r="H124" s="34"/>
      <c r="I124" s="106"/>
      <c r="J124" s="34"/>
      <c r="K124" s="34"/>
      <c r="L124" s="37"/>
      <c r="M124" s="200"/>
      <c r="N124" s="201"/>
      <c r="O124" s="62"/>
      <c r="P124" s="62"/>
      <c r="Q124" s="62"/>
      <c r="R124" s="62"/>
      <c r="S124" s="62"/>
      <c r="T124" s="63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5" t="s">
        <v>126</v>
      </c>
      <c r="AU124" s="15" t="s">
        <v>80</v>
      </c>
    </row>
    <row r="125" spans="1:65" s="1" customFormat="1" ht="16.5" customHeight="1">
      <c r="A125" s="32"/>
      <c r="B125" s="33"/>
      <c r="C125" s="185" t="s">
        <v>196</v>
      </c>
      <c r="D125" s="185" t="s">
        <v>119</v>
      </c>
      <c r="E125" s="186" t="s">
        <v>197</v>
      </c>
      <c r="F125" s="187" t="s">
        <v>198</v>
      </c>
      <c r="G125" s="188" t="s">
        <v>151</v>
      </c>
      <c r="H125" s="189">
        <v>1</v>
      </c>
      <c r="I125" s="190"/>
      <c r="J125" s="191">
        <f>ROUND(I125*H125,2)</f>
        <v>0</v>
      </c>
      <c r="K125" s="187" t="s">
        <v>123</v>
      </c>
      <c r="L125" s="37"/>
      <c r="M125" s="192" t="s">
        <v>19</v>
      </c>
      <c r="N125" s="193" t="s">
        <v>41</v>
      </c>
      <c r="O125" s="62"/>
      <c r="P125" s="194">
        <f>O125*H125</f>
        <v>0</v>
      </c>
      <c r="Q125" s="194">
        <v>0</v>
      </c>
      <c r="R125" s="194">
        <f>Q125*H125</f>
        <v>0</v>
      </c>
      <c r="S125" s="194">
        <v>0</v>
      </c>
      <c r="T125" s="195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96" t="s">
        <v>124</v>
      </c>
      <c r="AT125" s="196" t="s">
        <v>119</v>
      </c>
      <c r="AU125" s="196" t="s">
        <v>80</v>
      </c>
      <c r="AY125" s="15" t="s">
        <v>116</v>
      </c>
      <c r="BE125" s="197">
        <f>IF(N125="základní",J125,0)</f>
        <v>0</v>
      </c>
      <c r="BF125" s="197">
        <f>IF(N125="snížená",J125,0)</f>
        <v>0</v>
      </c>
      <c r="BG125" s="197">
        <f>IF(N125="zákl. přenesená",J125,0)</f>
        <v>0</v>
      </c>
      <c r="BH125" s="197">
        <f>IF(N125="sníž. přenesená",J125,0)</f>
        <v>0</v>
      </c>
      <c r="BI125" s="197">
        <f>IF(N125="nulová",J125,0)</f>
        <v>0</v>
      </c>
      <c r="BJ125" s="15" t="s">
        <v>78</v>
      </c>
      <c r="BK125" s="197">
        <f>ROUND(I125*H125,2)</f>
        <v>0</v>
      </c>
      <c r="BL125" s="15" t="s">
        <v>124</v>
      </c>
      <c r="BM125" s="196" t="s">
        <v>199</v>
      </c>
    </row>
    <row r="126" spans="1:47" s="1" customFormat="1" ht="19.5">
      <c r="A126" s="32"/>
      <c r="B126" s="33"/>
      <c r="C126" s="34"/>
      <c r="D126" s="198" t="s">
        <v>126</v>
      </c>
      <c r="E126" s="34"/>
      <c r="F126" s="199" t="s">
        <v>200</v>
      </c>
      <c r="G126" s="34"/>
      <c r="H126" s="34"/>
      <c r="I126" s="106"/>
      <c r="J126" s="34"/>
      <c r="K126" s="34"/>
      <c r="L126" s="37"/>
      <c r="M126" s="200"/>
      <c r="N126" s="201"/>
      <c r="O126" s="62"/>
      <c r="P126" s="62"/>
      <c r="Q126" s="62"/>
      <c r="R126" s="62"/>
      <c r="S126" s="62"/>
      <c r="T126" s="63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5" t="s">
        <v>126</v>
      </c>
      <c r="AU126" s="15" t="s">
        <v>80</v>
      </c>
    </row>
    <row r="127" spans="1:47" s="1" customFormat="1" ht="29.25">
      <c r="A127" s="32"/>
      <c r="B127" s="33"/>
      <c r="C127" s="34"/>
      <c r="D127" s="198" t="s">
        <v>201</v>
      </c>
      <c r="E127" s="34"/>
      <c r="F127" s="223" t="s">
        <v>202</v>
      </c>
      <c r="G127" s="34"/>
      <c r="H127" s="34"/>
      <c r="I127" s="106"/>
      <c r="J127" s="34"/>
      <c r="K127" s="34"/>
      <c r="L127" s="37"/>
      <c r="M127" s="200"/>
      <c r="N127" s="201"/>
      <c r="O127" s="62"/>
      <c r="P127" s="62"/>
      <c r="Q127" s="62"/>
      <c r="R127" s="62"/>
      <c r="S127" s="62"/>
      <c r="T127" s="63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5" t="s">
        <v>201</v>
      </c>
      <c r="AU127" s="15" t="s">
        <v>80</v>
      </c>
    </row>
    <row r="128" spans="2:63" s="11" customFormat="1" ht="25.5" customHeight="1">
      <c r="B128" s="169"/>
      <c r="C128" s="170"/>
      <c r="D128" s="171" t="s">
        <v>69</v>
      </c>
      <c r="E128" s="172" t="s">
        <v>130</v>
      </c>
      <c r="F128" s="172" t="s">
        <v>203</v>
      </c>
      <c r="G128" s="170"/>
      <c r="H128" s="170"/>
      <c r="I128" s="173"/>
      <c r="J128" s="174">
        <f>BK128</f>
        <v>0</v>
      </c>
      <c r="K128" s="170"/>
      <c r="L128" s="175"/>
      <c r="M128" s="176"/>
      <c r="N128" s="177"/>
      <c r="O128" s="177"/>
      <c r="P128" s="178">
        <f>P129+P158</f>
        <v>0</v>
      </c>
      <c r="Q128" s="177"/>
      <c r="R128" s="178">
        <f>R129+R158</f>
        <v>28.672708</v>
      </c>
      <c r="S128" s="177"/>
      <c r="T128" s="179">
        <f>T129+T158</f>
        <v>0</v>
      </c>
      <c r="AR128" s="180" t="s">
        <v>136</v>
      </c>
      <c r="AT128" s="181" t="s">
        <v>69</v>
      </c>
      <c r="AU128" s="181" t="s">
        <v>70</v>
      </c>
      <c r="AY128" s="180" t="s">
        <v>116</v>
      </c>
      <c r="BK128" s="182">
        <f>BK129+BK158</f>
        <v>0</v>
      </c>
    </row>
    <row r="129" spans="2:63" s="11" customFormat="1" ht="22.5" customHeight="1">
      <c r="B129" s="169"/>
      <c r="C129" s="170"/>
      <c r="D129" s="171" t="s">
        <v>69</v>
      </c>
      <c r="E129" s="183" t="s">
        <v>204</v>
      </c>
      <c r="F129" s="183" t="s">
        <v>205</v>
      </c>
      <c r="G129" s="170"/>
      <c r="H129" s="170"/>
      <c r="I129" s="173"/>
      <c r="J129" s="184">
        <f>BK129</f>
        <v>0</v>
      </c>
      <c r="K129" s="170"/>
      <c r="L129" s="175"/>
      <c r="M129" s="176"/>
      <c r="N129" s="177"/>
      <c r="O129" s="177"/>
      <c r="P129" s="178">
        <f>SUM(P130:P157)</f>
        <v>0</v>
      </c>
      <c r="Q129" s="177"/>
      <c r="R129" s="178">
        <f>SUM(R130:R157)</f>
        <v>3.28656</v>
      </c>
      <c r="S129" s="177"/>
      <c r="T129" s="179">
        <f>SUM(T130:T157)</f>
        <v>0</v>
      </c>
      <c r="AR129" s="180" t="s">
        <v>136</v>
      </c>
      <c r="AT129" s="181" t="s">
        <v>69</v>
      </c>
      <c r="AU129" s="181" t="s">
        <v>78</v>
      </c>
      <c r="AY129" s="180" t="s">
        <v>116</v>
      </c>
      <c r="BK129" s="182">
        <f>SUM(BK130:BK157)</f>
        <v>0</v>
      </c>
    </row>
    <row r="130" spans="1:65" s="1" customFormat="1" ht="16.5" customHeight="1">
      <c r="A130" s="32"/>
      <c r="B130" s="33"/>
      <c r="C130" s="185" t="s">
        <v>206</v>
      </c>
      <c r="D130" s="185" t="s">
        <v>119</v>
      </c>
      <c r="E130" s="186" t="s">
        <v>207</v>
      </c>
      <c r="F130" s="187" t="s">
        <v>208</v>
      </c>
      <c r="G130" s="188" t="s">
        <v>151</v>
      </c>
      <c r="H130" s="189">
        <v>12</v>
      </c>
      <c r="I130" s="190"/>
      <c r="J130" s="191">
        <f>ROUND(I130*H130,2)</f>
        <v>0</v>
      </c>
      <c r="K130" s="187" t="s">
        <v>123</v>
      </c>
      <c r="L130" s="37"/>
      <c r="M130" s="192" t="s">
        <v>19</v>
      </c>
      <c r="N130" s="193" t="s">
        <v>41</v>
      </c>
      <c r="O130" s="62"/>
      <c r="P130" s="194">
        <f>O130*H130</f>
        <v>0</v>
      </c>
      <c r="Q130" s="194">
        <v>0</v>
      </c>
      <c r="R130" s="194">
        <f>Q130*H130</f>
        <v>0</v>
      </c>
      <c r="S130" s="194">
        <v>0</v>
      </c>
      <c r="T130" s="195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96" t="s">
        <v>209</v>
      </c>
      <c r="AT130" s="196" t="s">
        <v>119</v>
      </c>
      <c r="AU130" s="196" t="s">
        <v>80</v>
      </c>
      <c r="AY130" s="15" t="s">
        <v>116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15" t="s">
        <v>78</v>
      </c>
      <c r="BK130" s="197">
        <f>ROUND(I130*H130,2)</f>
        <v>0</v>
      </c>
      <c r="BL130" s="15" t="s">
        <v>209</v>
      </c>
      <c r="BM130" s="196" t="s">
        <v>210</v>
      </c>
    </row>
    <row r="131" spans="1:47" s="1" customFormat="1" ht="11.25">
      <c r="A131" s="32"/>
      <c r="B131" s="33"/>
      <c r="C131" s="34"/>
      <c r="D131" s="198" t="s">
        <v>126</v>
      </c>
      <c r="E131" s="34"/>
      <c r="F131" s="199" t="s">
        <v>211</v>
      </c>
      <c r="G131" s="34"/>
      <c r="H131" s="34"/>
      <c r="I131" s="106"/>
      <c r="J131" s="34"/>
      <c r="K131" s="34"/>
      <c r="L131" s="37"/>
      <c r="M131" s="200"/>
      <c r="N131" s="201"/>
      <c r="O131" s="62"/>
      <c r="P131" s="62"/>
      <c r="Q131" s="62"/>
      <c r="R131" s="62"/>
      <c r="S131" s="62"/>
      <c r="T131" s="63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5" t="s">
        <v>126</v>
      </c>
      <c r="AU131" s="15" t="s">
        <v>80</v>
      </c>
    </row>
    <row r="132" spans="1:65" s="1" customFormat="1" ht="16.5" customHeight="1">
      <c r="A132" s="32"/>
      <c r="B132" s="33"/>
      <c r="C132" s="213" t="s">
        <v>8</v>
      </c>
      <c r="D132" s="213" t="s">
        <v>130</v>
      </c>
      <c r="E132" s="214" t="s">
        <v>212</v>
      </c>
      <c r="F132" s="215" t="s">
        <v>213</v>
      </c>
      <c r="G132" s="216" t="s">
        <v>151</v>
      </c>
      <c r="H132" s="217">
        <v>12</v>
      </c>
      <c r="I132" s="218"/>
      <c r="J132" s="219">
        <f>ROUND(I132*H132,2)</f>
        <v>0</v>
      </c>
      <c r="K132" s="215" t="s">
        <v>123</v>
      </c>
      <c r="L132" s="220"/>
      <c r="M132" s="221" t="s">
        <v>19</v>
      </c>
      <c r="N132" s="222" t="s">
        <v>41</v>
      </c>
      <c r="O132" s="62"/>
      <c r="P132" s="194">
        <f>O132*H132</f>
        <v>0</v>
      </c>
      <c r="Q132" s="194">
        <v>0.00013</v>
      </c>
      <c r="R132" s="194">
        <f>Q132*H132</f>
        <v>0.0015599999999999998</v>
      </c>
      <c r="S132" s="194">
        <v>0</v>
      </c>
      <c r="T132" s="195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96" t="s">
        <v>145</v>
      </c>
      <c r="AT132" s="196" t="s">
        <v>130</v>
      </c>
      <c r="AU132" s="196" t="s">
        <v>80</v>
      </c>
      <c r="AY132" s="15" t="s">
        <v>116</v>
      </c>
      <c r="BE132" s="197">
        <f>IF(N132="základní",J132,0)</f>
        <v>0</v>
      </c>
      <c r="BF132" s="197">
        <f>IF(N132="snížená",J132,0)</f>
        <v>0</v>
      </c>
      <c r="BG132" s="197">
        <f>IF(N132="zákl. přenesená",J132,0)</f>
        <v>0</v>
      </c>
      <c r="BH132" s="197">
        <f>IF(N132="sníž. přenesená",J132,0)</f>
        <v>0</v>
      </c>
      <c r="BI132" s="197">
        <f>IF(N132="nulová",J132,0)</f>
        <v>0</v>
      </c>
      <c r="BJ132" s="15" t="s">
        <v>78</v>
      </c>
      <c r="BK132" s="197">
        <f>ROUND(I132*H132,2)</f>
        <v>0</v>
      </c>
      <c r="BL132" s="15" t="s">
        <v>124</v>
      </c>
      <c r="BM132" s="196" t="s">
        <v>214</v>
      </c>
    </row>
    <row r="133" spans="1:47" s="1" customFormat="1" ht="11.25">
      <c r="A133" s="32"/>
      <c r="B133" s="33"/>
      <c r="C133" s="34"/>
      <c r="D133" s="198" t="s">
        <v>126</v>
      </c>
      <c r="E133" s="34"/>
      <c r="F133" s="199" t="s">
        <v>213</v>
      </c>
      <c r="G133" s="34"/>
      <c r="H133" s="34"/>
      <c r="I133" s="106"/>
      <c r="J133" s="34"/>
      <c r="K133" s="34"/>
      <c r="L133" s="37"/>
      <c r="M133" s="200"/>
      <c r="N133" s="201"/>
      <c r="O133" s="62"/>
      <c r="P133" s="62"/>
      <c r="Q133" s="62"/>
      <c r="R133" s="62"/>
      <c r="S133" s="62"/>
      <c r="T133" s="63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5" t="s">
        <v>126</v>
      </c>
      <c r="AU133" s="15" t="s">
        <v>80</v>
      </c>
    </row>
    <row r="134" spans="1:65" s="1" customFormat="1" ht="16.5" customHeight="1">
      <c r="A134" s="32"/>
      <c r="B134" s="33"/>
      <c r="C134" s="185" t="s">
        <v>124</v>
      </c>
      <c r="D134" s="185" t="s">
        <v>119</v>
      </c>
      <c r="E134" s="186" t="s">
        <v>215</v>
      </c>
      <c r="F134" s="187" t="s">
        <v>216</v>
      </c>
      <c r="G134" s="188" t="s">
        <v>151</v>
      </c>
      <c r="H134" s="189">
        <v>1</v>
      </c>
      <c r="I134" s="190"/>
      <c r="J134" s="191">
        <f>ROUND(I134*H134,2)</f>
        <v>0</v>
      </c>
      <c r="K134" s="187" t="s">
        <v>123</v>
      </c>
      <c r="L134" s="37"/>
      <c r="M134" s="192" t="s">
        <v>19</v>
      </c>
      <c r="N134" s="193" t="s">
        <v>41</v>
      </c>
      <c r="O134" s="62"/>
      <c r="P134" s="194">
        <f>O134*H134</f>
        <v>0</v>
      </c>
      <c r="Q134" s="194">
        <v>0</v>
      </c>
      <c r="R134" s="194">
        <f>Q134*H134</f>
        <v>0</v>
      </c>
      <c r="S134" s="194">
        <v>0</v>
      </c>
      <c r="T134" s="195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96" t="s">
        <v>209</v>
      </c>
      <c r="AT134" s="196" t="s">
        <v>119</v>
      </c>
      <c r="AU134" s="196" t="s">
        <v>80</v>
      </c>
      <c r="AY134" s="15" t="s">
        <v>116</v>
      </c>
      <c r="BE134" s="197">
        <f>IF(N134="základní",J134,0)</f>
        <v>0</v>
      </c>
      <c r="BF134" s="197">
        <f>IF(N134="snížená",J134,0)</f>
        <v>0</v>
      </c>
      <c r="BG134" s="197">
        <f>IF(N134="zákl. přenesená",J134,0)</f>
        <v>0</v>
      </c>
      <c r="BH134" s="197">
        <f>IF(N134="sníž. přenesená",J134,0)</f>
        <v>0</v>
      </c>
      <c r="BI134" s="197">
        <f>IF(N134="nulová",J134,0)</f>
        <v>0</v>
      </c>
      <c r="BJ134" s="15" t="s">
        <v>78</v>
      </c>
      <c r="BK134" s="197">
        <f>ROUND(I134*H134,2)</f>
        <v>0</v>
      </c>
      <c r="BL134" s="15" t="s">
        <v>209</v>
      </c>
      <c r="BM134" s="196" t="s">
        <v>217</v>
      </c>
    </row>
    <row r="135" spans="1:47" s="1" customFormat="1" ht="11.25">
      <c r="A135" s="32"/>
      <c r="B135" s="33"/>
      <c r="C135" s="34"/>
      <c r="D135" s="198" t="s">
        <v>126</v>
      </c>
      <c r="E135" s="34"/>
      <c r="F135" s="199" t="s">
        <v>218</v>
      </c>
      <c r="G135" s="34"/>
      <c r="H135" s="34"/>
      <c r="I135" s="106"/>
      <c r="J135" s="34"/>
      <c r="K135" s="34"/>
      <c r="L135" s="37"/>
      <c r="M135" s="200"/>
      <c r="N135" s="201"/>
      <c r="O135" s="62"/>
      <c r="P135" s="62"/>
      <c r="Q135" s="62"/>
      <c r="R135" s="62"/>
      <c r="S135" s="62"/>
      <c r="T135" s="63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5" t="s">
        <v>126</v>
      </c>
      <c r="AU135" s="15" t="s">
        <v>80</v>
      </c>
    </row>
    <row r="136" spans="1:65" s="1" customFormat="1" ht="16.5" customHeight="1">
      <c r="A136" s="32"/>
      <c r="B136" s="33"/>
      <c r="C136" s="213" t="s">
        <v>219</v>
      </c>
      <c r="D136" s="213" t="s">
        <v>130</v>
      </c>
      <c r="E136" s="214" t="s">
        <v>220</v>
      </c>
      <c r="F136" s="215" t="s">
        <v>221</v>
      </c>
      <c r="G136" s="216" t="s">
        <v>151</v>
      </c>
      <c r="H136" s="217">
        <v>1</v>
      </c>
      <c r="I136" s="218"/>
      <c r="J136" s="219">
        <f>ROUND(I136*H136,2)</f>
        <v>0</v>
      </c>
      <c r="K136" s="215" t="s">
        <v>158</v>
      </c>
      <c r="L136" s="220"/>
      <c r="M136" s="221" t="s">
        <v>19</v>
      </c>
      <c r="N136" s="222" t="s">
        <v>41</v>
      </c>
      <c r="O136" s="62"/>
      <c r="P136" s="194">
        <f>O136*H136</f>
        <v>0</v>
      </c>
      <c r="Q136" s="194">
        <v>0.042</v>
      </c>
      <c r="R136" s="194">
        <f>Q136*H136</f>
        <v>0.042</v>
      </c>
      <c r="S136" s="194">
        <v>0</v>
      </c>
      <c r="T136" s="195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96" t="s">
        <v>222</v>
      </c>
      <c r="AT136" s="196" t="s">
        <v>130</v>
      </c>
      <c r="AU136" s="196" t="s">
        <v>80</v>
      </c>
      <c r="AY136" s="15" t="s">
        <v>116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15" t="s">
        <v>78</v>
      </c>
      <c r="BK136" s="197">
        <f>ROUND(I136*H136,2)</f>
        <v>0</v>
      </c>
      <c r="BL136" s="15" t="s">
        <v>209</v>
      </c>
      <c r="BM136" s="196" t="s">
        <v>223</v>
      </c>
    </row>
    <row r="137" spans="1:47" s="1" customFormat="1" ht="11.25">
      <c r="A137" s="32"/>
      <c r="B137" s="33"/>
      <c r="C137" s="34"/>
      <c r="D137" s="198" t="s">
        <v>126</v>
      </c>
      <c r="E137" s="34"/>
      <c r="F137" s="199" t="s">
        <v>221</v>
      </c>
      <c r="G137" s="34"/>
      <c r="H137" s="34"/>
      <c r="I137" s="106"/>
      <c r="J137" s="34"/>
      <c r="K137" s="34"/>
      <c r="L137" s="37"/>
      <c r="M137" s="200"/>
      <c r="N137" s="201"/>
      <c r="O137" s="62"/>
      <c r="P137" s="62"/>
      <c r="Q137" s="62"/>
      <c r="R137" s="62"/>
      <c r="S137" s="62"/>
      <c r="T137" s="63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5" t="s">
        <v>126</v>
      </c>
      <c r="AU137" s="15" t="s">
        <v>80</v>
      </c>
    </row>
    <row r="138" spans="1:65" s="1" customFormat="1" ht="16.5" customHeight="1">
      <c r="A138" s="32"/>
      <c r="B138" s="33"/>
      <c r="C138" s="185" t="s">
        <v>224</v>
      </c>
      <c r="D138" s="185" t="s">
        <v>119</v>
      </c>
      <c r="E138" s="186" t="s">
        <v>225</v>
      </c>
      <c r="F138" s="187" t="s">
        <v>226</v>
      </c>
      <c r="G138" s="188" t="s">
        <v>151</v>
      </c>
      <c r="H138" s="189">
        <v>3</v>
      </c>
      <c r="I138" s="190"/>
      <c r="J138" s="191">
        <f>ROUND(I138*H138,2)</f>
        <v>0</v>
      </c>
      <c r="K138" s="187" t="s">
        <v>123</v>
      </c>
      <c r="L138" s="37"/>
      <c r="M138" s="192" t="s">
        <v>19</v>
      </c>
      <c r="N138" s="193" t="s">
        <v>41</v>
      </c>
      <c r="O138" s="62"/>
      <c r="P138" s="194">
        <f>O138*H138</f>
        <v>0</v>
      </c>
      <c r="Q138" s="194">
        <v>0</v>
      </c>
      <c r="R138" s="194">
        <f>Q138*H138</f>
        <v>0</v>
      </c>
      <c r="S138" s="194">
        <v>0</v>
      </c>
      <c r="T138" s="195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96" t="s">
        <v>209</v>
      </c>
      <c r="AT138" s="196" t="s">
        <v>119</v>
      </c>
      <c r="AU138" s="196" t="s">
        <v>80</v>
      </c>
      <c r="AY138" s="15" t="s">
        <v>116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5" t="s">
        <v>78</v>
      </c>
      <c r="BK138" s="197">
        <f>ROUND(I138*H138,2)</f>
        <v>0</v>
      </c>
      <c r="BL138" s="15" t="s">
        <v>209</v>
      </c>
      <c r="BM138" s="196" t="s">
        <v>227</v>
      </c>
    </row>
    <row r="139" spans="1:47" s="1" customFormat="1" ht="11.25">
      <c r="A139" s="32"/>
      <c r="B139" s="33"/>
      <c r="C139" s="34"/>
      <c r="D139" s="198" t="s">
        <v>126</v>
      </c>
      <c r="E139" s="34"/>
      <c r="F139" s="199" t="s">
        <v>228</v>
      </c>
      <c r="G139" s="34"/>
      <c r="H139" s="34"/>
      <c r="I139" s="106"/>
      <c r="J139" s="34"/>
      <c r="K139" s="34"/>
      <c r="L139" s="37"/>
      <c r="M139" s="200"/>
      <c r="N139" s="201"/>
      <c r="O139" s="62"/>
      <c r="P139" s="62"/>
      <c r="Q139" s="62"/>
      <c r="R139" s="62"/>
      <c r="S139" s="62"/>
      <c r="T139" s="63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5" t="s">
        <v>126</v>
      </c>
      <c r="AU139" s="15" t="s">
        <v>80</v>
      </c>
    </row>
    <row r="140" spans="1:65" s="1" customFormat="1" ht="16.5" customHeight="1">
      <c r="A140" s="32"/>
      <c r="B140" s="33"/>
      <c r="C140" s="185" t="s">
        <v>229</v>
      </c>
      <c r="D140" s="185" t="s">
        <v>119</v>
      </c>
      <c r="E140" s="186" t="s">
        <v>230</v>
      </c>
      <c r="F140" s="187" t="s">
        <v>231</v>
      </c>
      <c r="G140" s="188" t="s">
        <v>151</v>
      </c>
      <c r="H140" s="189">
        <v>3</v>
      </c>
      <c r="I140" s="190"/>
      <c r="J140" s="191">
        <f>ROUND(I140*H140,2)</f>
        <v>0</v>
      </c>
      <c r="K140" s="187" t="s">
        <v>123</v>
      </c>
      <c r="L140" s="37"/>
      <c r="M140" s="192" t="s">
        <v>19</v>
      </c>
      <c r="N140" s="193" t="s">
        <v>41</v>
      </c>
      <c r="O140" s="62"/>
      <c r="P140" s="194">
        <f>O140*H140</f>
        <v>0</v>
      </c>
      <c r="Q140" s="194">
        <v>0</v>
      </c>
      <c r="R140" s="194">
        <f>Q140*H140</f>
        <v>0</v>
      </c>
      <c r="S140" s="194">
        <v>0</v>
      </c>
      <c r="T140" s="195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96" t="s">
        <v>209</v>
      </c>
      <c r="AT140" s="196" t="s">
        <v>119</v>
      </c>
      <c r="AU140" s="196" t="s">
        <v>80</v>
      </c>
      <c r="AY140" s="15" t="s">
        <v>116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15" t="s">
        <v>78</v>
      </c>
      <c r="BK140" s="197">
        <f>ROUND(I140*H140,2)</f>
        <v>0</v>
      </c>
      <c r="BL140" s="15" t="s">
        <v>209</v>
      </c>
      <c r="BM140" s="196" t="s">
        <v>232</v>
      </c>
    </row>
    <row r="141" spans="1:47" s="1" customFormat="1" ht="11.25">
      <c r="A141" s="32"/>
      <c r="B141" s="33"/>
      <c r="C141" s="34"/>
      <c r="D141" s="198" t="s">
        <v>126</v>
      </c>
      <c r="E141" s="34"/>
      <c r="F141" s="199" t="s">
        <v>233</v>
      </c>
      <c r="G141" s="34"/>
      <c r="H141" s="34"/>
      <c r="I141" s="106"/>
      <c r="J141" s="34"/>
      <c r="K141" s="34"/>
      <c r="L141" s="37"/>
      <c r="M141" s="200"/>
      <c r="N141" s="201"/>
      <c r="O141" s="62"/>
      <c r="P141" s="62"/>
      <c r="Q141" s="62"/>
      <c r="R141" s="62"/>
      <c r="S141" s="62"/>
      <c r="T141" s="63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5" t="s">
        <v>126</v>
      </c>
      <c r="AU141" s="15" t="s">
        <v>80</v>
      </c>
    </row>
    <row r="142" spans="1:65" s="1" customFormat="1" ht="16.5" customHeight="1">
      <c r="A142" s="32"/>
      <c r="B142" s="33"/>
      <c r="C142" s="213" t="s">
        <v>234</v>
      </c>
      <c r="D142" s="213" t="s">
        <v>130</v>
      </c>
      <c r="E142" s="214" t="s">
        <v>235</v>
      </c>
      <c r="F142" s="215" t="s">
        <v>236</v>
      </c>
      <c r="G142" s="216" t="s">
        <v>151</v>
      </c>
      <c r="H142" s="217">
        <v>3</v>
      </c>
      <c r="I142" s="218"/>
      <c r="J142" s="219">
        <f>ROUND(I142*H142,2)</f>
        <v>0</v>
      </c>
      <c r="K142" s="215" t="s">
        <v>123</v>
      </c>
      <c r="L142" s="220"/>
      <c r="M142" s="221" t="s">
        <v>19</v>
      </c>
      <c r="N142" s="222" t="s">
        <v>41</v>
      </c>
      <c r="O142" s="62"/>
      <c r="P142" s="194">
        <f>O142*H142</f>
        <v>0</v>
      </c>
      <c r="Q142" s="194">
        <v>0.062</v>
      </c>
      <c r="R142" s="194">
        <f>Q142*H142</f>
        <v>0.186</v>
      </c>
      <c r="S142" s="194">
        <v>0</v>
      </c>
      <c r="T142" s="195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96" t="s">
        <v>133</v>
      </c>
      <c r="AT142" s="196" t="s">
        <v>130</v>
      </c>
      <c r="AU142" s="196" t="s">
        <v>80</v>
      </c>
      <c r="AY142" s="15" t="s">
        <v>116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5" t="s">
        <v>78</v>
      </c>
      <c r="BK142" s="197">
        <f>ROUND(I142*H142,2)</f>
        <v>0</v>
      </c>
      <c r="BL142" s="15" t="s">
        <v>133</v>
      </c>
      <c r="BM142" s="196" t="s">
        <v>237</v>
      </c>
    </row>
    <row r="143" spans="1:47" s="1" customFormat="1" ht="11.25">
      <c r="A143" s="32"/>
      <c r="B143" s="33"/>
      <c r="C143" s="34"/>
      <c r="D143" s="198" t="s">
        <v>126</v>
      </c>
      <c r="E143" s="34"/>
      <c r="F143" s="199" t="s">
        <v>236</v>
      </c>
      <c r="G143" s="34"/>
      <c r="H143" s="34"/>
      <c r="I143" s="106"/>
      <c r="J143" s="34"/>
      <c r="K143" s="34"/>
      <c r="L143" s="37"/>
      <c r="M143" s="200"/>
      <c r="N143" s="201"/>
      <c r="O143" s="62"/>
      <c r="P143" s="62"/>
      <c r="Q143" s="62"/>
      <c r="R143" s="62"/>
      <c r="S143" s="62"/>
      <c r="T143" s="63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5" t="s">
        <v>126</v>
      </c>
      <c r="AU143" s="15" t="s">
        <v>80</v>
      </c>
    </row>
    <row r="144" spans="1:65" s="1" customFormat="1" ht="16.5" customHeight="1">
      <c r="A144" s="32"/>
      <c r="B144" s="33"/>
      <c r="C144" s="213" t="s">
        <v>7</v>
      </c>
      <c r="D144" s="213" t="s">
        <v>130</v>
      </c>
      <c r="E144" s="214" t="s">
        <v>238</v>
      </c>
      <c r="F144" s="215" t="s">
        <v>239</v>
      </c>
      <c r="G144" s="216" t="s">
        <v>151</v>
      </c>
      <c r="H144" s="217">
        <v>3</v>
      </c>
      <c r="I144" s="218"/>
      <c r="J144" s="219">
        <f>ROUND(I144*H144,2)</f>
        <v>0</v>
      </c>
      <c r="K144" s="215" t="s">
        <v>158</v>
      </c>
      <c r="L144" s="220"/>
      <c r="M144" s="221" t="s">
        <v>19</v>
      </c>
      <c r="N144" s="222" t="s">
        <v>41</v>
      </c>
      <c r="O144" s="62"/>
      <c r="P144" s="194">
        <f>O144*H144</f>
        <v>0</v>
      </c>
      <c r="Q144" s="194">
        <v>1</v>
      </c>
      <c r="R144" s="194">
        <f>Q144*H144</f>
        <v>3</v>
      </c>
      <c r="S144" s="194">
        <v>0</v>
      </c>
      <c r="T144" s="195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96" t="s">
        <v>133</v>
      </c>
      <c r="AT144" s="196" t="s">
        <v>130</v>
      </c>
      <c r="AU144" s="196" t="s">
        <v>80</v>
      </c>
      <c r="AY144" s="15" t="s">
        <v>116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5" t="s">
        <v>78</v>
      </c>
      <c r="BK144" s="197">
        <f>ROUND(I144*H144,2)</f>
        <v>0</v>
      </c>
      <c r="BL144" s="15" t="s">
        <v>133</v>
      </c>
      <c r="BM144" s="196" t="s">
        <v>240</v>
      </c>
    </row>
    <row r="145" spans="1:47" s="1" customFormat="1" ht="11.25">
      <c r="A145" s="32"/>
      <c r="B145" s="33"/>
      <c r="C145" s="34"/>
      <c r="D145" s="198" t="s">
        <v>126</v>
      </c>
      <c r="E145" s="34"/>
      <c r="F145" s="199" t="s">
        <v>239</v>
      </c>
      <c r="G145" s="34"/>
      <c r="H145" s="34"/>
      <c r="I145" s="106"/>
      <c r="J145" s="34"/>
      <c r="K145" s="34"/>
      <c r="L145" s="37"/>
      <c r="M145" s="200"/>
      <c r="N145" s="201"/>
      <c r="O145" s="62"/>
      <c r="P145" s="62"/>
      <c r="Q145" s="62"/>
      <c r="R145" s="62"/>
      <c r="S145" s="62"/>
      <c r="T145" s="63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5" t="s">
        <v>126</v>
      </c>
      <c r="AU145" s="15" t="s">
        <v>80</v>
      </c>
    </row>
    <row r="146" spans="1:65" s="1" customFormat="1" ht="16.5" customHeight="1">
      <c r="A146" s="32"/>
      <c r="B146" s="33"/>
      <c r="C146" s="213" t="s">
        <v>241</v>
      </c>
      <c r="D146" s="213" t="s">
        <v>130</v>
      </c>
      <c r="E146" s="214" t="s">
        <v>242</v>
      </c>
      <c r="F146" s="215" t="s">
        <v>243</v>
      </c>
      <c r="G146" s="216" t="s">
        <v>244</v>
      </c>
      <c r="H146" s="217">
        <v>0.057</v>
      </c>
      <c r="I146" s="218"/>
      <c r="J146" s="219">
        <f>ROUND(I146*H146,2)</f>
        <v>0</v>
      </c>
      <c r="K146" s="215" t="s">
        <v>123</v>
      </c>
      <c r="L146" s="220"/>
      <c r="M146" s="221" t="s">
        <v>19</v>
      </c>
      <c r="N146" s="222" t="s">
        <v>41</v>
      </c>
      <c r="O146" s="62"/>
      <c r="P146" s="194">
        <f>O146*H146</f>
        <v>0</v>
      </c>
      <c r="Q146" s="194">
        <v>1</v>
      </c>
      <c r="R146" s="194">
        <f>Q146*H146</f>
        <v>0.057</v>
      </c>
      <c r="S146" s="194">
        <v>0</v>
      </c>
      <c r="T146" s="195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96" t="s">
        <v>133</v>
      </c>
      <c r="AT146" s="196" t="s">
        <v>130</v>
      </c>
      <c r="AU146" s="196" t="s">
        <v>80</v>
      </c>
      <c r="AY146" s="15" t="s">
        <v>116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5" t="s">
        <v>78</v>
      </c>
      <c r="BK146" s="197">
        <f>ROUND(I146*H146,2)</f>
        <v>0</v>
      </c>
      <c r="BL146" s="15" t="s">
        <v>133</v>
      </c>
      <c r="BM146" s="196" t="s">
        <v>245</v>
      </c>
    </row>
    <row r="147" spans="1:47" s="1" customFormat="1" ht="11.25">
      <c r="A147" s="32"/>
      <c r="B147" s="33"/>
      <c r="C147" s="34"/>
      <c r="D147" s="198" t="s">
        <v>126</v>
      </c>
      <c r="E147" s="34"/>
      <c r="F147" s="199" t="s">
        <v>243</v>
      </c>
      <c r="G147" s="34"/>
      <c r="H147" s="34"/>
      <c r="I147" s="106"/>
      <c r="J147" s="34"/>
      <c r="K147" s="34"/>
      <c r="L147" s="37"/>
      <c r="M147" s="200"/>
      <c r="N147" s="201"/>
      <c r="O147" s="62"/>
      <c r="P147" s="62"/>
      <c r="Q147" s="62"/>
      <c r="R147" s="62"/>
      <c r="S147" s="62"/>
      <c r="T147" s="63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5" t="s">
        <v>126</v>
      </c>
      <c r="AU147" s="15" t="s">
        <v>80</v>
      </c>
    </row>
    <row r="148" spans="1:47" s="1" customFormat="1" ht="19.5">
      <c r="A148" s="32"/>
      <c r="B148" s="33"/>
      <c r="C148" s="34"/>
      <c r="D148" s="198" t="s">
        <v>171</v>
      </c>
      <c r="E148" s="34"/>
      <c r="F148" s="223" t="s">
        <v>246</v>
      </c>
      <c r="G148" s="34"/>
      <c r="H148" s="34"/>
      <c r="I148" s="106"/>
      <c r="J148" s="34"/>
      <c r="K148" s="34"/>
      <c r="L148" s="37"/>
      <c r="M148" s="200"/>
      <c r="N148" s="201"/>
      <c r="O148" s="62"/>
      <c r="P148" s="62"/>
      <c r="Q148" s="62"/>
      <c r="R148" s="62"/>
      <c r="S148" s="62"/>
      <c r="T148" s="63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5" t="s">
        <v>171</v>
      </c>
      <c r="AU148" s="15" t="s">
        <v>80</v>
      </c>
    </row>
    <row r="149" spans="2:51" s="12" customFormat="1" ht="11.25">
      <c r="B149" s="202"/>
      <c r="C149" s="203"/>
      <c r="D149" s="198" t="s">
        <v>128</v>
      </c>
      <c r="E149" s="204" t="s">
        <v>19</v>
      </c>
      <c r="F149" s="205" t="s">
        <v>247</v>
      </c>
      <c r="G149" s="203"/>
      <c r="H149" s="206">
        <v>0.057</v>
      </c>
      <c r="I149" s="207"/>
      <c r="J149" s="203"/>
      <c r="K149" s="203"/>
      <c r="L149" s="208"/>
      <c r="M149" s="209"/>
      <c r="N149" s="210"/>
      <c r="O149" s="210"/>
      <c r="P149" s="210"/>
      <c r="Q149" s="210"/>
      <c r="R149" s="210"/>
      <c r="S149" s="210"/>
      <c r="T149" s="211"/>
      <c r="AT149" s="212" t="s">
        <v>128</v>
      </c>
      <c r="AU149" s="212" t="s">
        <v>80</v>
      </c>
      <c r="AV149" s="12" t="s">
        <v>80</v>
      </c>
      <c r="AW149" s="12" t="s">
        <v>32</v>
      </c>
      <c r="AX149" s="12" t="s">
        <v>78</v>
      </c>
      <c r="AY149" s="212" t="s">
        <v>116</v>
      </c>
    </row>
    <row r="150" spans="1:65" s="1" customFormat="1" ht="16.5" customHeight="1">
      <c r="A150" s="32"/>
      <c r="B150" s="33"/>
      <c r="C150" s="185" t="s">
        <v>248</v>
      </c>
      <c r="D150" s="185" t="s">
        <v>119</v>
      </c>
      <c r="E150" s="186" t="s">
        <v>249</v>
      </c>
      <c r="F150" s="187" t="s">
        <v>250</v>
      </c>
      <c r="G150" s="188" t="s">
        <v>151</v>
      </c>
      <c r="H150" s="189">
        <v>3</v>
      </c>
      <c r="I150" s="190"/>
      <c r="J150" s="191">
        <f>ROUND(I150*H150,2)</f>
        <v>0</v>
      </c>
      <c r="K150" s="187" t="s">
        <v>123</v>
      </c>
      <c r="L150" s="37"/>
      <c r="M150" s="192" t="s">
        <v>19</v>
      </c>
      <c r="N150" s="193" t="s">
        <v>41</v>
      </c>
      <c r="O150" s="62"/>
      <c r="P150" s="194">
        <f>O150*H150</f>
        <v>0</v>
      </c>
      <c r="Q150" s="194">
        <v>0</v>
      </c>
      <c r="R150" s="194">
        <f>Q150*H150</f>
        <v>0</v>
      </c>
      <c r="S150" s="194">
        <v>0</v>
      </c>
      <c r="T150" s="195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96" t="s">
        <v>209</v>
      </c>
      <c r="AT150" s="196" t="s">
        <v>119</v>
      </c>
      <c r="AU150" s="196" t="s">
        <v>80</v>
      </c>
      <c r="AY150" s="15" t="s">
        <v>116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15" t="s">
        <v>78</v>
      </c>
      <c r="BK150" s="197">
        <f>ROUND(I150*H150,2)</f>
        <v>0</v>
      </c>
      <c r="BL150" s="15" t="s">
        <v>209</v>
      </c>
      <c r="BM150" s="196" t="s">
        <v>251</v>
      </c>
    </row>
    <row r="151" spans="1:47" s="1" customFormat="1" ht="11.25">
      <c r="A151" s="32"/>
      <c r="B151" s="33"/>
      <c r="C151" s="34"/>
      <c r="D151" s="198" t="s">
        <v>126</v>
      </c>
      <c r="E151" s="34"/>
      <c r="F151" s="199" t="s">
        <v>252</v>
      </c>
      <c r="G151" s="34"/>
      <c r="H151" s="34"/>
      <c r="I151" s="106"/>
      <c r="J151" s="34"/>
      <c r="K151" s="34"/>
      <c r="L151" s="37"/>
      <c r="M151" s="200"/>
      <c r="N151" s="201"/>
      <c r="O151" s="62"/>
      <c r="P151" s="62"/>
      <c r="Q151" s="62"/>
      <c r="R151" s="62"/>
      <c r="S151" s="62"/>
      <c r="T151" s="63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5" t="s">
        <v>126</v>
      </c>
      <c r="AU151" s="15" t="s">
        <v>80</v>
      </c>
    </row>
    <row r="152" spans="1:65" s="1" customFormat="1" ht="16.5" customHeight="1">
      <c r="A152" s="32"/>
      <c r="B152" s="33"/>
      <c r="C152" s="213" t="s">
        <v>253</v>
      </c>
      <c r="D152" s="213" t="s">
        <v>130</v>
      </c>
      <c r="E152" s="214" t="s">
        <v>254</v>
      </c>
      <c r="F152" s="215" t="s">
        <v>255</v>
      </c>
      <c r="G152" s="216" t="s">
        <v>157</v>
      </c>
      <c r="H152" s="217">
        <v>3</v>
      </c>
      <c r="I152" s="218"/>
      <c r="J152" s="219">
        <f>ROUND(I152*H152,2)</f>
        <v>0</v>
      </c>
      <c r="K152" s="215" t="s">
        <v>158</v>
      </c>
      <c r="L152" s="220"/>
      <c r="M152" s="221" t="s">
        <v>19</v>
      </c>
      <c r="N152" s="222" t="s">
        <v>41</v>
      </c>
      <c r="O152" s="62"/>
      <c r="P152" s="194">
        <f>O152*H152</f>
        <v>0</v>
      </c>
      <c r="Q152" s="194">
        <v>0</v>
      </c>
      <c r="R152" s="194">
        <f>Q152*H152</f>
        <v>0</v>
      </c>
      <c r="S152" s="194">
        <v>0</v>
      </c>
      <c r="T152" s="195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96" t="s">
        <v>133</v>
      </c>
      <c r="AT152" s="196" t="s">
        <v>130</v>
      </c>
      <c r="AU152" s="196" t="s">
        <v>80</v>
      </c>
      <c r="AY152" s="15" t="s">
        <v>116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15" t="s">
        <v>78</v>
      </c>
      <c r="BK152" s="197">
        <f>ROUND(I152*H152,2)</f>
        <v>0</v>
      </c>
      <c r="BL152" s="15" t="s">
        <v>133</v>
      </c>
      <c r="BM152" s="196" t="s">
        <v>256</v>
      </c>
    </row>
    <row r="153" spans="1:47" s="1" customFormat="1" ht="11.25">
      <c r="A153" s="32"/>
      <c r="B153" s="33"/>
      <c r="C153" s="34"/>
      <c r="D153" s="198" t="s">
        <v>126</v>
      </c>
      <c r="E153" s="34"/>
      <c r="F153" s="199" t="s">
        <v>255</v>
      </c>
      <c r="G153" s="34"/>
      <c r="H153" s="34"/>
      <c r="I153" s="106"/>
      <c r="J153" s="34"/>
      <c r="K153" s="34"/>
      <c r="L153" s="37"/>
      <c r="M153" s="200"/>
      <c r="N153" s="201"/>
      <c r="O153" s="62"/>
      <c r="P153" s="62"/>
      <c r="Q153" s="62"/>
      <c r="R153" s="62"/>
      <c r="S153" s="62"/>
      <c r="T153" s="63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5" t="s">
        <v>126</v>
      </c>
      <c r="AU153" s="15" t="s">
        <v>80</v>
      </c>
    </row>
    <row r="154" spans="1:65" s="1" customFormat="1" ht="16.5" customHeight="1">
      <c r="A154" s="32"/>
      <c r="B154" s="33"/>
      <c r="C154" s="185" t="s">
        <v>257</v>
      </c>
      <c r="D154" s="185" t="s">
        <v>119</v>
      </c>
      <c r="E154" s="186" t="s">
        <v>258</v>
      </c>
      <c r="F154" s="187" t="s">
        <v>259</v>
      </c>
      <c r="G154" s="188" t="s">
        <v>151</v>
      </c>
      <c r="H154" s="189">
        <v>3</v>
      </c>
      <c r="I154" s="190"/>
      <c r="J154" s="191">
        <f>ROUND(I154*H154,2)</f>
        <v>0</v>
      </c>
      <c r="K154" s="187" t="s">
        <v>123</v>
      </c>
      <c r="L154" s="37"/>
      <c r="M154" s="192" t="s">
        <v>19</v>
      </c>
      <c r="N154" s="193" t="s">
        <v>41</v>
      </c>
      <c r="O154" s="62"/>
      <c r="P154" s="194">
        <f>O154*H154</f>
        <v>0</v>
      </c>
      <c r="Q154" s="194">
        <v>0</v>
      </c>
      <c r="R154" s="194">
        <f>Q154*H154</f>
        <v>0</v>
      </c>
      <c r="S154" s="194">
        <v>0</v>
      </c>
      <c r="T154" s="195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96" t="s">
        <v>209</v>
      </c>
      <c r="AT154" s="196" t="s">
        <v>119</v>
      </c>
      <c r="AU154" s="196" t="s">
        <v>80</v>
      </c>
      <c r="AY154" s="15" t="s">
        <v>116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15" t="s">
        <v>78</v>
      </c>
      <c r="BK154" s="197">
        <f>ROUND(I154*H154,2)</f>
        <v>0</v>
      </c>
      <c r="BL154" s="15" t="s">
        <v>209</v>
      </c>
      <c r="BM154" s="196" t="s">
        <v>260</v>
      </c>
    </row>
    <row r="155" spans="1:47" s="1" customFormat="1" ht="11.25">
      <c r="A155" s="32"/>
      <c r="B155" s="33"/>
      <c r="C155" s="34"/>
      <c r="D155" s="198" t="s">
        <v>126</v>
      </c>
      <c r="E155" s="34"/>
      <c r="F155" s="199" t="s">
        <v>259</v>
      </c>
      <c r="G155" s="34"/>
      <c r="H155" s="34"/>
      <c r="I155" s="106"/>
      <c r="J155" s="34"/>
      <c r="K155" s="34"/>
      <c r="L155" s="37"/>
      <c r="M155" s="200"/>
      <c r="N155" s="201"/>
      <c r="O155" s="62"/>
      <c r="P155" s="62"/>
      <c r="Q155" s="62"/>
      <c r="R155" s="62"/>
      <c r="S155" s="62"/>
      <c r="T155" s="63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5" t="s">
        <v>126</v>
      </c>
      <c r="AU155" s="15" t="s">
        <v>80</v>
      </c>
    </row>
    <row r="156" spans="1:65" s="1" customFormat="1" ht="16.5" customHeight="1">
      <c r="A156" s="32"/>
      <c r="B156" s="33"/>
      <c r="C156" s="213" t="s">
        <v>261</v>
      </c>
      <c r="D156" s="213" t="s">
        <v>130</v>
      </c>
      <c r="E156" s="214" t="s">
        <v>262</v>
      </c>
      <c r="F156" s="215" t="s">
        <v>263</v>
      </c>
      <c r="G156" s="216" t="s">
        <v>157</v>
      </c>
      <c r="H156" s="217">
        <v>3</v>
      </c>
      <c r="I156" s="218"/>
      <c r="J156" s="219">
        <f>ROUND(I156*H156,2)</f>
        <v>0</v>
      </c>
      <c r="K156" s="215" t="s">
        <v>158</v>
      </c>
      <c r="L156" s="220"/>
      <c r="M156" s="221" t="s">
        <v>19</v>
      </c>
      <c r="N156" s="222" t="s">
        <v>41</v>
      </c>
      <c r="O156" s="62"/>
      <c r="P156" s="194">
        <f>O156*H156</f>
        <v>0</v>
      </c>
      <c r="Q156" s="194">
        <v>0</v>
      </c>
      <c r="R156" s="194">
        <f>Q156*H156</f>
        <v>0</v>
      </c>
      <c r="S156" s="194">
        <v>0</v>
      </c>
      <c r="T156" s="195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96" t="s">
        <v>133</v>
      </c>
      <c r="AT156" s="196" t="s">
        <v>130</v>
      </c>
      <c r="AU156" s="196" t="s">
        <v>80</v>
      </c>
      <c r="AY156" s="15" t="s">
        <v>116</v>
      </c>
      <c r="BE156" s="197">
        <f>IF(N156="základní",J156,0)</f>
        <v>0</v>
      </c>
      <c r="BF156" s="197">
        <f>IF(N156="snížená",J156,0)</f>
        <v>0</v>
      </c>
      <c r="BG156" s="197">
        <f>IF(N156="zákl. přenesená",J156,0)</f>
        <v>0</v>
      </c>
      <c r="BH156" s="197">
        <f>IF(N156="sníž. přenesená",J156,0)</f>
        <v>0</v>
      </c>
      <c r="BI156" s="197">
        <f>IF(N156="nulová",J156,0)</f>
        <v>0</v>
      </c>
      <c r="BJ156" s="15" t="s">
        <v>78</v>
      </c>
      <c r="BK156" s="197">
        <f>ROUND(I156*H156,2)</f>
        <v>0</v>
      </c>
      <c r="BL156" s="15" t="s">
        <v>133</v>
      </c>
      <c r="BM156" s="196" t="s">
        <v>264</v>
      </c>
    </row>
    <row r="157" spans="1:47" s="1" customFormat="1" ht="11.25">
      <c r="A157" s="32"/>
      <c r="B157" s="33"/>
      <c r="C157" s="34"/>
      <c r="D157" s="198" t="s">
        <v>126</v>
      </c>
      <c r="E157" s="34"/>
      <c r="F157" s="199" t="s">
        <v>263</v>
      </c>
      <c r="G157" s="34"/>
      <c r="H157" s="34"/>
      <c r="I157" s="106"/>
      <c r="J157" s="34"/>
      <c r="K157" s="34"/>
      <c r="L157" s="37"/>
      <c r="M157" s="200"/>
      <c r="N157" s="201"/>
      <c r="O157" s="62"/>
      <c r="P157" s="62"/>
      <c r="Q157" s="62"/>
      <c r="R157" s="62"/>
      <c r="S157" s="62"/>
      <c r="T157" s="63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5" t="s">
        <v>126</v>
      </c>
      <c r="AU157" s="15" t="s">
        <v>80</v>
      </c>
    </row>
    <row r="158" spans="2:63" s="11" customFormat="1" ht="22.5" customHeight="1">
      <c r="B158" s="169"/>
      <c r="C158" s="170"/>
      <c r="D158" s="171" t="s">
        <v>69</v>
      </c>
      <c r="E158" s="183" t="s">
        <v>265</v>
      </c>
      <c r="F158" s="183" t="s">
        <v>266</v>
      </c>
      <c r="G158" s="170"/>
      <c r="H158" s="170"/>
      <c r="I158" s="173"/>
      <c r="J158" s="184">
        <f>BK158</f>
        <v>0</v>
      </c>
      <c r="K158" s="170"/>
      <c r="L158" s="175"/>
      <c r="M158" s="176"/>
      <c r="N158" s="177"/>
      <c r="O158" s="177"/>
      <c r="P158" s="178">
        <f>SUM(P159:P231)</f>
        <v>0</v>
      </c>
      <c r="Q158" s="177"/>
      <c r="R158" s="178">
        <f>SUM(R159:R231)</f>
        <v>25.386148</v>
      </c>
      <c r="S158" s="177"/>
      <c r="T158" s="179">
        <f>SUM(T159:T231)</f>
        <v>0</v>
      </c>
      <c r="AR158" s="180" t="s">
        <v>136</v>
      </c>
      <c r="AT158" s="181" t="s">
        <v>69</v>
      </c>
      <c r="AU158" s="181" t="s">
        <v>78</v>
      </c>
      <c r="AY158" s="180" t="s">
        <v>116</v>
      </c>
      <c r="BK158" s="182">
        <f>SUM(BK159:BK231)</f>
        <v>0</v>
      </c>
    </row>
    <row r="159" spans="1:65" s="1" customFormat="1" ht="16.5" customHeight="1">
      <c r="A159" s="32"/>
      <c r="B159" s="33"/>
      <c r="C159" s="185" t="s">
        <v>267</v>
      </c>
      <c r="D159" s="185" t="s">
        <v>119</v>
      </c>
      <c r="E159" s="186" t="s">
        <v>268</v>
      </c>
      <c r="F159" s="187" t="s">
        <v>269</v>
      </c>
      <c r="G159" s="188" t="s">
        <v>270</v>
      </c>
      <c r="H159" s="189">
        <v>0.1</v>
      </c>
      <c r="I159" s="190"/>
      <c r="J159" s="191">
        <f>ROUND(I159*H159,2)</f>
        <v>0</v>
      </c>
      <c r="K159" s="187" t="s">
        <v>123</v>
      </c>
      <c r="L159" s="37"/>
      <c r="M159" s="192" t="s">
        <v>19</v>
      </c>
      <c r="N159" s="193" t="s">
        <v>41</v>
      </c>
      <c r="O159" s="62"/>
      <c r="P159" s="194">
        <f>O159*H159</f>
        <v>0</v>
      </c>
      <c r="Q159" s="194">
        <v>0.00193</v>
      </c>
      <c r="R159" s="194">
        <f>Q159*H159</f>
        <v>0.00019300000000000003</v>
      </c>
      <c r="S159" s="194">
        <v>0</v>
      </c>
      <c r="T159" s="195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96" t="s">
        <v>209</v>
      </c>
      <c r="AT159" s="196" t="s">
        <v>119</v>
      </c>
      <c r="AU159" s="196" t="s">
        <v>80</v>
      </c>
      <c r="AY159" s="15" t="s">
        <v>116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15" t="s">
        <v>78</v>
      </c>
      <c r="BK159" s="197">
        <f>ROUND(I159*H159,2)</f>
        <v>0</v>
      </c>
      <c r="BL159" s="15" t="s">
        <v>209</v>
      </c>
      <c r="BM159" s="196" t="s">
        <v>271</v>
      </c>
    </row>
    <row r="160" spans="1:47" s="1" customFormat="1" ht="11.25">
      <c r="A160" s="32"/>
      <c r="B160" s="33"/>
      <c r="C160" s="34"/>
      <c r="D160" s="198" t="s">
        <v>126</v>
      </c>
      <c r="E160" s="34"/>
      <c r="F160" s="199" t="s">
        <v>272</v>
      </c>
      <c r="G160" s="34"/>
      <c r="H160" s="34"/>
      <c r="I160" s="106"/>
      <c r="J160" s="34"/>
      <c r="K160" s="34"/>
      <c r="L160" s="37"/>
      <c r="M160" s="200"/>
      <c r="N160" s="201"/>
      <c r="O160" s="62"/>
      <c r="P160" s="62"/>
      <c r="Q160" s="62"/>
      <c r="R160" s="62"/>
      <c r="S160" s="62"/>
      <c r="T160" s="63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5" t="s">
        <v>126</v>
      </c>
      <c r="AU160" s="15" t="s">
        <v>80</v>
      </c>
    </row>
    <row r="161" spans="1:47" s="1" customFormat="1" ht="68.25">
      <c r="A161" s="32"/>
      <c r="B161" s="33"/>
      <c r="C161" s="34"/>
      <c r="D161" s="198" t="s">
        <v>201</v>
      </c>
      <c r="E161" s="34"/>
      <c r="F161" s="223" t="s">
        <v>273</v>
      </c>
      <c r="G161" s="34"/>
      <c r="H161" s="34"/>
      <c r="I161" s="106"/>
      <c r="J161" s="34"/>
      <c r="K161" s="34"/>
      <c r="L161" s="37"/>
      <c r="M161" s="200"/>
      <c r="N161" s="201"/>
      <c r="O161" s="62"/>
      <c r="P161" s="62"/>
      <c r="Q161" s="62"/>
      <c r="R161" s="62"/>
      <c r="S161" s="62"/>
      <c r="T161" s="63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5" t="s">
        <v>201</v>
      </c>
      <c r="AU161" s="15" t="s">
        <v>80</v>
      </c>
    </row>
    <row r="162" spans="1:65" s="1" customFormat="1" ht="16.5" customHeight="1">
      <c r="A162" s="32"/>
      <c r="B162" s="33"/>
      <c r="C162" s="185" t="s">
        <v>274</v>
      </c>
      <c r="D162" s="185" t="s">
        <v>119</v>
      </c>
      <c r="E162" s="186" t="s">
        <v>275</v>
      </c>
      <c r="F162" s="187" t="s">
        <v>276</v>
      </c>
      <c r="G162" s="188" t="s">
        <v>277</v>
      </c>
      <c r="H162" s="189">
        <v>11.5</v>
      </c>
      <c r="I162" s="190"/>
      <c r="J162" s="191">
        <f>ROUND(I162*H162,2)</f>
        <v>0</v>
      </c>
      <c r="K162" s="187" t="s">
        <v>183</v>
      </c>
      <c r="L162" s="37"/>
      <c r="M162" s="192" t="s">
        <v>19</v>
      </c>
      <c r="N162" s="193" t="s">
        <v>41</v>
      </c>
      <c r="O162" s="62"/>
      <c r="P162" s="194">
        <f>O162*H162</f>
        <v>0</v>
      </c>
      <c r="Q162" s="194">
        <v>0</v>
      </c>
      <c r="R162" s="194">
        <f>Q162*H162</f>
        <v>0</v>
      </c>
      <c r="S162" s="194">
        <v>0</v>
      </c>
      <c r="T162" s="195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96" t="s">
        <v>209</v>
      </c>
      <c r="AT162" s="196" t="s">
        <v>119</v>
      </c>
      <c r="AU162" s="196" t="s">
        <v>80</v>
      </c>
      <c r="AY162" s="15" t="s">
        <v>116</v>
      </c>
      <c r="BE162" s="197">
        <f>IF(N162="základní",J162,0)</f>
        <v>0</v>
      </c>
      <c r="BF162" s="197">
        <f>IF(N162="snížená",J162,0)</f>
        <v>0</v>
      </c>
      <c r="BG162" s="197">
        <f>IF(N162="zákl. přenesená",J162,0)</f>
        <v>0</v>
      </c>
      <c r="BH162" s="197">
        <f>IF(N162="sníž. přenesená",J162,0)</f>
        <v>0</v>
      </c>
      <c r="BI162" s="197">
        <f>IF(N162="nulová",J162,0)</f>
        <v>0</v>
      </c>
      <c r="BJ162" s="15" t="s">
        <v>78</v>
      </c>
      <c r="BK162" s="197">
        <f>ROUND(I162*H162,2)</f>
        <v>0</v>
      </c>
      <c r="BL162" s="15" t="s">
        <v>209</v>
      </c>
      <c r="BM162" s="196" t="s">
        <v>278</v>
      </c>
    </row>
    <row r="163" spans="1:47" s="1" customFormat="1" ht="19.5">
      <c r="A163" s="32"/>
      <c r="B163" s="33"/>
      <c r="C163" s="34"/>
      <c r="D163" s="198" t="s">
        <v>126</v>
      </c>
      <c r="E163" s="34"/>
      <c r="F163" s="199" t="s">
        <v>279</v>
      </c>
      <c r="G163" s="34"/>
      <c r="H163" s="34"/>
      <c r="I163" s="106"/>
      <c r="J163" s="34"/>
      <c r="K163" s="34"/>
      <c r="L163" s="37"/>
      <c r="M163" s="200"/>
      <c r="N163" s="201"/>
      <c r="O163" s="62"/>
      <c r="P163" s="62"/>
      <c r="Q163" s="62"/>
      <c r="R163" s="62"/>
      <c r="S163" s="62"/>
      <c r="T163" s="63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5" t="s">
        <v>126</v>
      </c>
      <c r="AU163" s="15" t="s">
        <v>80</v>
      </c>
    </row>
    <row r="164" spans="1:47" s="1" customFormat="1" ht="58.5">
      <c r="A164" s="32"/>
      <c r="B164" s="33"/>
      <c r="C164" s="34"/>
      <c r="D164" s="198" t="s">
        <v>201</v>
      </c>
      <c r="E164" s="34"/>
      <c r="F164" s="223" t="s">
        <v>280</v>
      </c>
      <c r="G164" s="34"/>
      <c r="H164" s="34"/>
      <c r="I164" s="106"/>
      <c r="J164" s="34"/>
      <c r="K164" s="34"/>
      <c r="L164" s="37"/>
      <c r="M164" s="200"/>
      <c r="N164" s="201"/>
      <c r="O164" s="62"/>
      <c r="P164" s="62"/>
      <c r="Q164" s="62"/>
      <c r="R164" s="62"/>
      <c r="S164" s="62"/>
      <c r="T164" s="63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5" t="s">
        <v>201</v>
      </c>
      <c r="AU164" s="15" t="s">
        <v>80</v>
      </c>
    </row>
    <row r="165" spans="2:51" s="12" customFormat="1" ht="11.25">
      <c r="B165" s="202"/>
      <c r="C165" s="203"/>
      <c r="D165" s="198" t="s">
        <v>128</v>
      </c>
      <c r="E165" s="204" t="s">
        <v>19</v>
      </c>
      <c r="F165" s="205" t="s">
        <v>281</v>
      </c>
      <c r="G165" s="203"/>
      <c r="H165" s="206">
        <v>11.5</v>
      </c>
      <c r="I165" s="207"/>
      <c r="J165" s="203"/>
      <c r="K165" s="203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128</v>
      </c>
      <c r="AU165" s="212" t="s">
        <v>80</v>
      </c>
      <c r="AV165" s="12" t="s">
        <v>80</v>
      </c>
      <c r="AW165" s="12" t="s">
        <v>32</v>
      </c>
      <c r="AX165" s="12" t="s">
        <v>78</v>
      </c>
      <c r="AY165" s="212" t="s">
        <v>116</v>
      </c>
    </row>
    <row r="166" spans="1:65" s="1" customFormat="1" ht="16.5" customHeight="1">
      <c r="A166" s="32"/>
      <c r="B166" s="33"/>
      <c r="C166" s="185" t="s">
        <v>282</v>
      </c>
      <c r="D166" s="185" t="s">
        <v>119</v>
      </c>
      <c r="E166" s="186" t="s">
        <v>283</v>
      </c>
      <c r="F166" s="187" t="s">
        <v>284</v>
      </c>
      <c r="G166" s="188" t="s">
        <v>122</v>
      </c>
      <c r="H166" s="189">
        <v>46</v>
      </c>
      <c r="I166" s="190"/>
      <c r="J166" s="191">
        <f>ROUND(I166*H166,2)</f>
        <v>0</v>
      </c>
      <c r="K166" s="187" t="s">
        <v>183</v>
      </c>
      <c r="L166" s="37"/>
      <c r="M166" s="192" t="s">
        <v>19</v>
      </c>
      <c r="N166" s="193" t="s">
        <v>41</v>
      </c>
      <c r="O166" s="62"/>
      <c r="P166" s="194">
        <f>O166*H166</f>
        <v>0</v>
      </c>
      <c r="Q166" s="194">
        <v>0</v>
      </c>
      <c r="R166" s="194">
        <f>Q166*H166</f>
        <v>0</v>
      </c>
      <c r="S166" s="194">
        <v>0</v>
      </c>
      <c r="T166" s="195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96" t="s">
        <v>209</v>
      </c>
      <c r="AT166" s="196" t="s">
        <v>119</v>
      </c>
      <c r="AU166" s="196" t="s">
        <v>80</v>
      </c>
      <c r="AY166" s="15" t="s">
        <v>116</v>
      </c>
      <c r="BE166" s="197">
        <f>IF(N166="základní",J166,0)</f>
        <v>0</v>
      </c>
      <c r="BF166" s="197">
        <f>IF(N166="snížená",J166,0)</f>
        <v>0</v>
      </c>
      <c r="BG166" s="197">
        <f>IF(N166="zákl. přenesená",J166,0)</f>
        <v>0</v>
      </c>
      <c r="BH166" s="197">
        <f>IF(N166="sníž. přenesená",J166,0)</f>
        <v>0</v>
      </c>
      <c r="BI166" s="197">
        <f>IF(N166="nulová",J166,0)</f>
        <v>0</v>
      </c>
      <c r="BJ166" s="15" t="s">
        <v>78</v>
      </c>
      <c r="BK166" s="197">
        <f>ROUND(I166*H166,2)</f>
        <v>0</v>
      </c>
      <c r="BL166" s="15" t="s">
        <v>209</v>
      </c>
      <c r="BM166" s="196" t="s">
        <v>285</v>
      </c>
    </row>
    <row r="167" spans="1:47" s="1" customFormat="1" ht="11.25">
      <c r="A167" s="32"/>
      <c r="B167" s="33"/>
      <c r="C167" s="34"/>
      <c r="D167" s="198" t="s">
        <v>126</v>
      </c>
      <c r="E167" s="34"/>
      <c r="F167" s="199" t="s">
        <v>286</v>
      </c>
      <c r="G167" s="34"/>
      <c r="H167" s="34"/>
      <c r="I167" s="106"/>
      <c r="J167" s="34"/>
      <c r="K167" s="34"/>
      <c r="L167" s="37"/>
      <c r="M167" s="200"/>
      <c r="N167" s="201"/>
      <c r="O167" s="62"/>
      <c r="P167" s="62"/>
      <c r="Q167" s="62"/>
      <c r="R167" s="62"/>
      <c r="S167" s="62"/>
      <c r="T167" s="63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5" t="s">
        <v>126</v>
      </c>
      <c r="AU167" s="15" t="s">
        <v>80</v>
      </c>
    </row>
    <row r="168" spans="1:47" s="1" customFormat="1" ht="58.5">
      <c r="A168" s="32"/>
      <c r="B168" s="33"/>
      <c r="C168" s="34"/>
      <c r="D168" s="198" t="s">
        <v>201</v>
      </c>
      <c r="E168" s="34"/>
      <c r="F168" s="223" t="s">
        <v>280</v>
      </c>
      <c r="G168" s="34"/>
      <c r="H168" s="34"/>
      <c r="I168" s="106"/>
      <c r="J168" s="34"/>
      <c r="K168" s="34"/>
      <c r="L168" s="37"/>
      <c r="M168" s="200"/>
      <c r="N168" s="201"/>
      <c r="O168" s="62"/>
      <c r="P168" s="62"/>
      <c r="Q168" s="62"/>
      <c r="R168" s="62"/>
      <c r="S168" s="62"/>
      <c r="T168" s="63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5" t="s">
        <v>201</v>
      </c>
      <c r="AU168" s="15" t="s">
        <v>80</v>
      </c>
    </row>
    <row r="169" spans="2:51" s="12" customFormat="1" ht="11.25">
      <c r="B169" s="202"/>
      <c r="C169" s="203"/>
      <c r="D169" s="198" t="s">
        <v>128</v>
      </c>
      <c r="E169" s="204" t="s">
        <v>19</v>
      </c>
      <c r="F169" s="205" t="s">
        <v>287</v>
      </c>
      <c r="G169" s="203"/>
      <c r="H169" s="206">
        <v>46</v>
      </c>
      <c r="I169" s="207"/>
      <c r="J169" s="203"/>
      <c r="K169" s="203"/>
      <c r="L169" s="208"/>
      <c r="M169" s="209"/>
      <c r="N169" s="210"/>
      <c r="O169" s="210"/>
      <c r="P169" s="210"/>
      <c r="Q169" s="210"/>
      <c r="R169" s="210"/>
      <c r="S169" s="210"/>
      <c r="T169" s="211"/>
      <c r="AT169" s="212" t="s">
        <v>128</v>
      </c>
      <c r="AU169" s="212" t="s">
        <v>80</v>
      </c>
      <c r="AV169" s="12" t="s">
        <v>80</v>
      </c>
      <c r="AW169" s="12" t="s">
        <v>32</v>
      </c>
      <c r="AX169" s="12" t="s">
        <v>78</v>
      </c>
      <c r="AY169" s="212" t="s">
        <v>116</v>
      </c>
    </row>
    <row r="170" spans="1:65" s="1" customFormat="1" ht="16.5" customHeight="1">
      <c r="A170" s="32"/>
      <c r="B170" s="33"/>
      <c r="C170" s="185" t="s">
        <v>288</v>
      </c>
      <c r="D170" s="185" t="s">
        <v>119</v>
      </c>
      <c r="E170" s="186" t="s">
        <v>289</v>
      </c>
      <c r="F170" s="187" t="s">
        <v>290</v>
      </c>
      <c r="G170" s="188" t="s">
        <v>151</v>
      </c>
      <c r="H170" s="189">
        <v>3</v>
      </c>
      <c r="I170" s="190"/>
      <c r="J170" s="191">
        <f>ROUND(I170*H170,2)</f>
        <v>0</v>
      </c>
      <c r="K170" s="187" t="s">
        <v>123</v>
      </c>
      <c r="L170" s="37"/>
      <c r="M170" s="192" t="s">
        <v>19</v>
      </c>
      <c r="N170" s="193" t="s">
        <v>41</v>
      </c>
      <c r="O170" s="62"/>
      <c r="P170" s="194">
        <f>O170*H170</f>
        <v>0</v>
      </c>
      <c r="Q170" s="194">
        <v>0</v>
      </c>
      <c r="R170" s="194">
        <f>Q170*H170</f>
        <v>0</v>
      </c>
      <c r="S170" s="194">
        <v>0</v>
      </c>
      <c r="T170" s="195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96" t="s">
        <v>209</v>
      </c>
      <c r="AT170" s="196" t="s">
        <v>119</v>
      </c>
      <c r="AU170" s="196" t="s">
        <v>80</v>
      </c>
      <c r="AY170" s="15" t="s">
        <v>116</v>
      </c>
      <c r="BE170" s="197">
        <f>IF(N170="základní",J170,0)</f>
        <v>0</v>
      </c>
      <c r="BF170" s="197">
        <f>IF(N170="snížená",J170,0)</f>
        <v>0</v>
      </c>
      <c r="BG170" s="197">
        <f>IF(N170="zákl. přenesená",J170,0)</f>
        <v>0</v>
      </c>
      <c r="BH170" s="197">
        <f>IF(N170="sníž. přenesená",J170,0)</f>
        <v>0</v>
      </c>
      <c r="BI170" s="197">
        <f>IF(N170="nulová",J170,0)</f>
        <v>0</v>
      </c>
      <c r="BJ170" s="15" t="s">
        <v>78</v>
      </c>
      <c r="BK170" s="197">
        <f>ROUND(I170*H170,2)</f>
        <v>0</v>
      </c>
      <c r="BL170" s="15" t="s">
        <v>209</v>
      </c>
      <c r="BM170" s="196" t="s">
        <v>291</v>
      </c>
    </row>
    <row r="171" spans="1:47" s="1" customFormat="1" ht="29.25">
      <c r="A171" s="32"/>
      <c r="B171" s="33"/>
      <c r="C171" s="34"/>
      <c r="D171" s="198" t="s">
        <v>126</v>
      </c>
      <c r="E171" s="34"/>
      <c r="F171" s="199" t="s">
        <v>292</v>
      </c>
      <c r="G171" s="34"/>
      <c r="H171" s="34"/>
      <c r="I171" s="106"/>
      <c r="J171" s="34"/>
      <c r="K171" s="34"/>
      <c r="L171" s="37"/>
      <c r="M171" s="200"/>
      <c r="N171" s="201"/>
      <c r="O171" s="62"/>
      <c r="P171" s="62"/>
      <c r="Q171" s="62"/>
      <c r="R171" s="62"/>
      <c r="S171" s="62"/>
      <c r="T171" s="63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5" t="s">
        <v>126</v>
      </c>
      <c r="AU171" s="15" t="s">
        <v>80</v>
      </c>
    </row>
    <row r="172" spans="1:47" s="1" customFormat="1" ht="29.25">
      <c r="A172" s="32"/>
      <c r="B172" s="33"/>
      <c r="C172" s="34"/>
      <c r="D172" s="198" t="s">
        <v>201</v>
      </c>
      <c r="E172" s="34"/>
      <c r="F172" s="223" t="s">
        <v>293</v>
      </c>
      <c r="G172" s="34"/>
      <c r="H172" s="34"/>
      <c r="I172" s="106"/>
      <c r="J172" s="34"/>
      <c r="K172" s="34"/>
      <c r="L172" s="37"/>
      <c r="M172" s="200"/>
      <c r="N172" s="201"/>
      <c r="O172" s="62"/>
      <c r="P172" s="62"/>
      <c r="Q172" s="62"/>
      <c r="R172" s="62"/>
      <c r="S172" s="62"/>
      <c r="T172" s="63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5" t="s">
        <v>201</v>
      </c>
      <c r="AU172" s="15" t="s">
        <v>80</v>
      </c>
    </row>
    <row r="173" spans="1:65" s="1" customFormat="1" ht="16.5" customHeight="1">
      <c r="A173" s="32"/>
      <c r="B173" s="33"/>
      <c r="C173" s="185" t="s">
        <v>294</v>
      </c>
      <c r="D173" s="185" t="s">
        <v>119</v>
      </c>
      <c r="E173" s="186" t="s">
        <v>295</v>
      </c>
      <c r="F173" s="187" t="s">
        <v>296</v>
      </c>
      <c r="G173" s="188" t="s">
        <v>297</v>
      </c>
      <c r="H173" s="189">
        <v>0.225</v>
      </c>
      <c r="I173" s="190"/>
      <c r="J173" s="191">
        <f>ROUND(I173*H173,2)</f>
        <v>0</v>
      </c>
      <c r="K173" s="187" t="s">
        <v>123</v>
      </c>
      <c r="L173" s="37"/>
      <c r="M173" s="192" t="s">
        <v>19</v>
      </c>
      <c r="N173" s="193" t="s">
        <v>41</v>
      </c>
      <c r="O173" s="62"/>
      <c r="P173" s="194">
        <f>O173*H173</f>
        <v>0</v>
      </c>
      <c r="Q173" s="194">
        <v>0</v>
      </c>
      <c r="R173" s="194">
        <f>Q173*H173</f>
        <v>0</v>
      </c>
      <c r="S173" s="194">
        <v>0</v>
      </c>
      <c r="T173" s="195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96" t="s">
        <v>209</v>
      </c>
      <c r="AT173" s="196" t="s">
        <v>119</v>
      </c>
      <c r="AU173" s="196" t="s">
        <v>80</v>
      </c>
      <c r="AY173" s="15" t="s">
        <v>116</v>
      </c>
      <c r="BE173" s="197">
        <f>IF(N173="základní",J173,0)</f>
        <v>0</v>
      </c>
      <c r="BF173" s="197">
        <f>IF(N173="snížená",J173,0)</f>
        <v>0</v>
      </c>
      <c r="BG173" s="197">
        <f>IF(N173="zákl. přenesená",J173,0)</f>
        <v>0</v>
      </c>
      <c r="BH173" s="197">
        <f>IF(N173="sníž. přenesená",J173,0)</f>
        <v>0</v>
      </c>
      <c r="BI173" s="197">
        <f>IF(N173="nulová",J173,0)</f>
        <v>0</v>
      </c>
      <c r="BJ173" s="15" t="s">
        <v>78</v>
      </c>
      <c r="BK173" s="197">
        <f>ROUND(I173*H173,2)</f>
        <v>0</v>
      </c>
      <c r="BL173" s="15" t="s">
        <v>209</v>
      </c>
      <c r="BM173" s="196" t="s">
        <v>298</v>
      </c>
    </row>
    <row r="174" spans="1:47" s="1" customFormat="1" ht="11.25">
      <c r="A174" s="32"/>
      <c r="B174" s="33"/>
      <c r="C174" s="34"/>
      <c r="D174" s="198" t="s">
        <v>126</v>
      </c>
      <c r="E174" s="34"/>
      <c r="F174" s="199" t="s">
        <v>299</v>
      </c>
      <c r="G174" s="34"/>
      <c r="H174" s="34"/>
      <c r="I174" s="106"/>
      <c r="J174" s="34"/>
      <c r="K174" s="34"/>
      <c r="L174" s="37"/>
      <c r="M174" s="200"/>
      <c r="N174" s="201"/>
      <c r="O174" s="62"/>
      <c r="P174" s="62"/>
      <c r="Q174" s="62"/>
      <c r="R174" s="62"/>
      <c r="S174" s="62"/>
      <c r="T174" s="63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5" t="s">
        <v>126</v>
      </c>
      <c r="AU174" s="15" t="s">
        <v>80</v>
      </c>
    </row>
    <row r="175" spans="1:47" s="1" customFormat="1" ht="19.5">
      <c r="A175" s="32"/>
      <c r="B175" s="33"/>
      <c r="C175" s="34"/>
      <c r="D175" s="198" t="s">
        <v>171</v>
      </c>
      <c r="E175" s="34"/>
      <c r="F175" s="223" t="s">
        <v>300</v>
      </c>
      <c r="G175" s="34"/>
      <c r="H175" s="34"/>
      <c r="I175" s="106"/>
      <c r="J175" s="34"/>
      <c r="K175" s="34"/>
      <c r="L175" s="37"/>
      <c r="M175" s="200"/>
      <c r="N175" s="201"/>
      <c r="O175" s="62"/>
      <c r="P175" s="62"/>
      <c r="Q175" s="62"/>
      <c r="R175" s="62"/>
      <c r="S175" s="62"/>
      <c r="T175" s="63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5" t="s">
        <v>171</v>
      </c>
      <c r="AU175" s="15" t="s">
        <v>80</v>
      </c>
    </row>
    <row r="176" spans="2:51" s="12" customFormat="1" ht="11.25">
      <c r="B176" s="202"/>
      <c r="C176" s="203"/>
      <c r="D176" s="198" t="s">
        <v>128</v>
      </c>
      <c r="E176" s="204" t="s">
        <v>19</v>
      </c>
      <c r="F176" s="205" t="s">
        <v>301</v>
      </c>
      <c r="G176" s="203"/>
      <c r="H176" s="206">
        <v>0.225</v>
      </c>
      <c r="I176" s="207"/>
      <c r="J176" s="203"/>
      <c r="K176" s="203"/>
      <c r="L176" s="208"/>
      <c r="M176" s="209"/>
      <c r="N176" s="210"/>
      <c r="O176" s="210"/>
      <c r="P176" s="210"/>
      <c r="Q176" s="210"/>
      <c r="R176" s="210"/>
      <c r="S176" s="210"/>
      <c r="T176" s="211"/>
      <c r="AT176" s="212" t="s">
        <v>128</v>
      </c>
      <c r="AU176" s="212" t="s">
        <v>80</v>
      </c>
      <c r="AV176" s="12" t="s">
        <v>80</v>
      </c>
      <c r="AW176" s="12" t="s">
        <v>32</v>
      </c>
      <c r="AX176" s="12" t="s">
        <v>78</v>
      </c>
      <c r="AY176" s="212" t="s">
        <v>116</v>
      </c>
    </row>
    <row r="177" spans="1:65" s="1" customFormat="1" ht="16.5" customHeight="1">
      <c r="A177" s="32"/>
      <c r="B177" s="33"/>
      <c r="C177" s="185" t="s">
        <v>145</v>
      </c>
      <c r="D177" s="185" t="s">
        <v>119</v>
      </c>
      <c r="E177" s="186" t="s">
        <v>302</v>
      </c>
      <c r="F177" s="187" t="s">
        <v>303</v>
      </c>
      <c r="G177" s="188" t="s">
        <v>304</v>
      </c>
      <c r="H177" s="189">
        <v>3</v>
      </c>
      <c r="I177" s="190"/>
      <c r="J177" s="191">
        <f>ROUND(I177*H177,2)</f>
        <v>0</v>
      </c>
      <c r="K177" s="187" t="s">
        <v>19</v>
      </c>
      <c r="L177" s="37"/>
      <c r="M177" s="192" t="s">
        <v>19</v>
      </c>
      <c r="N177" s="193" t="s">
        <v>41</v>
      </c>
      <c r="O177" s="62"/>
      <c r="P177" s="194">
        <f>O177*H177</f>
        <v>0</v>
      </c>
      <c r="Q177" s="194">
        <v>0</v>
      </c>
      <c r="R177" s="194">
        <f>Q177*H177</f>
        <v>0</v>
      </c>
      <c r="S177" s="194">
        <v>0</v>
      </c>
      <c r="T177" s="195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96" t="s">
        <v>209</v>
      </c>
      <c r="AT177" s="196" t="s">
        <v>119</v>
      </c>
      <c r="AU177" s="196" t="s">
        <v>80</v>
      </c>
      <c r="AY177" s="15" t="s">
        <v>116</v>
      </c>
      <c r="BE177" s="197">
        <f>IF(N177="základní",J177,0)</f>
        <v>0</v>
      </c>
      <c r="BF177" s="197">
        <f>IF(N177="snížená",J177,0)</f>
        <v>0</v>
      </c>
      <c r="BG177" s="197">
        <f>IF(N177="zákl. přenesená",J177,0)</f>
        <v>0</v>
      </c>
      <c r="BH177" s="197">
        <f>IF(N177="sníž. přenesená",J177,0)</f>
        <v>0</v>
      </c>
      <c r="BI177" s="197">
        <f>IF(N177="nulová",J177,0)</f>
        <v>0</v>
      </c>
      <c r="BJ177" s="15" t="s">
        <v>78</v>
      </c>
      <c r="BK177" s="197">
        <f>ROUND(I177*H177,2)</f>
        <v>0</v>
      </c>
      <c r="BL177" s="15" t="s">
        <v>209</v>
      </c>
      <c r="BM177" s="196" t="s">
        <v>305</v>
      </c>
    </row>
    <row r="178" spans="1:47" s="1" customFormat="1" ht="11.25">
      <c r="A178" s="32"/>
      <c r="B178" s="33"/>
      <c r="C178" s="34"/>
      <c r="D178" s="198" t="s">
        <v>126</v>
      </c>
      <c r="E178" s="34"/>
      <c r="F178" s="199" t="s">
        <v>303</v>
      </c>
      <c r="G178" s="34"/>
      <c r="H178" s="34"/>
      <c r="I178" s="106"/>
      <c r="J178" s="34"/>
      <c r="K178" s="34"/>
      <c r="L178" s="37"/>
      <c r="M178" s="200"/>
      <c r="N178" s="201"/>
      <c r="O178" s="62"/>
      <c r="P178" s="62"/>
      <c r="Q178" s="62"/>
      <c r="R178" s="62"/>
      <c r="S178" s="62"/>
      <c r="T178" s="63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5" t="s">
        <v>126</v>
      </c>
      <c r="AU178" s="15" t="s">
        <v>80</v>
      </c>
    </row>
    <row r="179" spans="1:65" s="1" customFormat="1" ht="16.5" customHeight="1">
      <c r="A179" s="32"/>
      <c r="B179" s="33"/>
      <c r="C179" s="213" t="s">
        <v>306</v>
      </c>
      <c r="D179" s="213" t="s">
        <v>130</v>
      </c>
      <c r="E179" s="214" t="s">
        <v>307</v>
      </c>
      <c r="F179" s="215" t="s">
        <v>308</v>
      </c>
      <c r="G179" s="216" t="s">
        <v>122</v>
      </c>
      <c r="H179" s="217">
        <v>3</v>
      </c>
      <c r="I179" s="218"/>
      <c r="J179" s="219">
        <f>ROUND(I179*H179,2)</f>
        <v>0</v>
      </c>
      <c r="K179" s="215" t="s">
        <v>183</v>
      </c>
      <c r="L179" s="220"/>
      <c r="M179" s="221" t="s">
        <v>19</v>
      </c>
      <c r="N179" s="222" t="s">
        <v>41</v>
      </c>
      <c r="O179" s="62"/>
      <c r="P179" s="194">
        <f>O179*H179</f>
        <v>0</v>
      </c>
      <c r="Q179" s="194">
        <v>0.01313</v>
      </c>
      <c r="R179" s="194">
        <f>Q179*H179</f>
        <v>0.039389999999999994</v>
      </c>
      <c r="S179" s="194">
        <v>0</v>
      </c>
      <c r="T179" s="195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96" t="s">
        <v>133</v>
      </c>
      <c r="AT179" s="196" t="s">
        <v>130</v>
      </c>
      <c r="AU179" s="196" t="s">
        <v>80</v>
      </c>
      <c r="AY179" s="15" t="s">
        <v>116</v>
      </c>
      <c r="BE179" s="197">
        <f>IF(N179="základní",J179,0)</f>
        <v>0</v>
      </c>
      <c r="BF179" s="197">
        <f>IF(N179="snížená",J179,0)</f>
        <v>0</v>
      </c>
      <c r="BG179" s="197">
        <f>IF(N179="zákl. přenesená",J179,0)</f>
        <v>0</v>
      </c>
      <c r="BH179" s="197">
        <f>IF(N179="sníž. přenesená",J179,0)</f>
        <v>0</v>
      </c>
      <c r="BI179" s="197">
        <f>IF(N179="nulová",J179,0)</f>
        <v>0</v>
      </c>
      <c r="BJ179" s="15" t="s">
        <v>78</v>
      </c>
      <c r="BK179" s="197">
        <f>ROUND(I179*H179,2)</f>
        <v>0</v>
      </c>
      <c r="BL179" s="15" t="s">
        <v>133</v>
      </c>
      <c r="BM179" s="196" t="s">
        <v>309</v>
      </c>
    </row>
    <row r="180" spans="1:47" s="1" customFormat="1" ht="11.25">
      <c r="A180" s="32"/>
      <c r="B180" s="33"/>
      <c r="C180" s="34"/>
      <c r="D180" s="198" t="s">
        <v>126</v>
      </c>
      <c r="E180" s="34"/>
      <c r="F180" s="199" t="s">
        <v>308</v>
      </c>
      <c r="G180" s="34"/>
      <c r="H180" s="34"/>
      <c r="I180" s="106"/>
      <c r="J180" s="34"/>
      <c r="K180" s="34"/>
      <c r="L180" s="37"/>
      <c r="M180" s="200"/>
      <c r="N180" s="201"/>
      <c r="O180" s="62"/>
      <c r="P180" s="62"/>
      <c r="Q180" s="62"/>
      <c r="R180" s="62"/>
      <c r="S180" s="62"/>
      <c r="T180" s="63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5" t="s">
        <v>126</v>
      </c>
      <c r="AU180" s="15" t="s">
        <v>80</v>
      </c>
    </row>
    <row r="181" spans="1:65" s="1" customFormat="1" ht="16.5" customHeight="1">
      <c r="A181" s="32"/>
      <c r="B181" s="33"/>
      <c r="C181" s="213" t="s">
        <v>310</v>
      </c>
      <c r="D181" s="213" t="s">
        <v>130</v>
      </c>
      <c r="E181" s="214" t="s">
        <v>311</v>
      </c>
      <c r="F181" s="215" t="s">
        <v>312</v>
      </c>
      <c r="G181" s="216" t="s">
        <v>297</v>
      </c>
      <c r="H181" s="217">
        <v>2.7</v>
      </c>
      <c r="I181" s="218"/>
      <c r="J181" s="219">
        <f>ROUND(I181*H181,2)</f>
        <v>0</v>
      </c>
      <c r="K181" s="215" t="s">
        <v>123</v>
      </c>
      <c r="L181" s="220"/>
      <c r="M181" s="221" t="s">
        <v>19</v>
      </c>
      <c r="N181" s="222" t="s">
        <v>41</v>
      </c>
      <c r="O181" s="62"/>
      <c r="P181" s="194">
        <f>O181*H181</f>
        <v>0</v>
      </c>
      <c r="Q181" s="194">
        <v>2.234</v>
      </c>
      <c r="R181" s="194">
        <f>Q181*H181</f>
        <v>6.0318000000000005</v>
      </c>
      <c r="S181" s="194">
        <v>0</v>
      </c>
      <c r="T181" s="195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96" t="s">
        <v>133</v>
      </c>
      <c r="AT181" s="196" t="s">
        <v>130</v>
      </c>
      <c r="AU181" s="196" t="s">
        <v>80</v>
      </c>
      <c r="AY181" s="15" t="s">
        <v>116</v>
      </c>
      <c r="BE181" s="197">
        <f>IF(N181="základní",J181,0)</f>
        <v>0</v>
      </c>
      <c r="BF181" s="197">
        <f>IF(N181="snížená",J181,0)</f>
        <v>0</v>
      </c>
      <c r="BG181" s="197">
        <f>IF(N181="zákl. přenesená",J181,0)</f>
        <v>0</v>
      </c>
      <c r="BH181" s="197">
        <f>IF(N181="sníž. přenesená",J181,0)</f>
        <v>0</v>
      </c>
      <c r="BI181" s="197">
        <f>IF(N181="nulová",J181,0)</f>
        <v>0</v>
      </c>
      <c r="BJ181" s="15" t="s">
        <v>78</v>
      </c>
      <c r="BK181" s="197">
        <f>ROUND(I181*H181,2)</f>
        <v>0</v>
      </c>
      <c r="BL181" s="15" t="s">
        <v>133</v>
      </c>
      <c r="BM181" s="196" t="s">
        <v>313</v>
      </c>
    </row>
    <row r="182" spans="1:47" s="1" customFormat="1" ht="11.25">
      <c r="A182" s="32"/>
      <c r="B182" s="33"/>
      <c r="C182" s="34"/>
      <c r="D182" s="198" t="s">
        <v>126</v>
      </c>
      <c r="E182" s="34"/>
      <c r="F182" s="199" t="s">
        <v>312</v>
      </c>
      <c r="G182" s="34"/>
      <c r="H182" s="34"/>
      <c r="I182" s="106"/>
      <c r="J182" s="34"/>
      <c r="K182" s="34"/>
      <c r="L182" s="37"/>
      <c r="M182" s="200"/>
      <c r="N182" s="201"/>
      <c r="O182" s="62"/>
      <c r="P182" s="62"/>
      <c r="Q182" s="62"/>
      <c r="R182" s="62"/>
      <c r="S182" s="62"/>
      <c r="T182" s="63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5" t="s">
        <v>126</v>
      </c>
      <c r="AU182" s="15" t="s">
        <v>80</v>
      </c>
    </row>
    <row r="183" spans="1:47" s="1" customFormat="1" ht="19.5">
      <c r="A183" s="32"/>
      <c r="B183" s="33"/>
      <c r="C183" s="34"/>
      <c r="D183" s="198" t="s">
        <v>171</v>
      </c>
      <c r="E183" s="34"/>
      <c r="F183" s="223" t="s">
        <v>314</v>
      </c>
      <c r="G183" s="34"/>
      <c r="H183" s="34"/>
      <c r="I183" s="106"/>
      <c r="J183" s="34"/>
      <c r="K183" s="34"/>
      <c r="L183" s="37"/>
      <c r="M183" s="200"/>
      <c r="N183" s="201"/>
      <c r="O183" s="62"/>
      <c r="P183" s="62"/>
      <c r="Q183" s="62"/>
      <c r="R183" s="62"/>
      <c r="S183" s="62"/>
      <c r="T183" s="63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5" t="s">
        <v>171</v>
      </c>
      <c r="AU183" s="15" t="s">
        <v>80</v>
      </c>
    </row>
    <row r="184" spans="2:51" s="12" customFormat="1" ht="11.25">
      <c r="B184" s="202"/>
      <c r="C184" s="203"/>
      <c r="D184" s="198" t="s">
        <v>128</v>
      </c>
      <c r="E184" s="204" t="s">
        <v>19</v>
      </c>
      <c r="F184" s="205" t="s">
        <v>315</v>
      </c>
      <c r="G184" s="203"/>
      <c r="H184" s="206">
        <v>2.7</v>
      </c>
      <c r="I184" s="207"/>
      <c r="J184" s="203"/>
      <c r="K184" s="203"/>
      <c r="L184" s="208"/>
      <c r="M184" s="209"/>
      <c r="N184" s="210"/>
      <c r="O184" s="210"/>
      <c r="P184" s="210"/>
      <c r="Q184" s="210"/>
      <c r="R184" s="210"/>
      <c r="S184" s="210"/>
      <c r="T184" s="211"/>
      <c r="AT184" s="212" t="s">
        <v>128</v>
      </c>
      <c r="AU184" s="212" t="s">
        <v>80</v>
      </c>
      <c r="AV184" s="12" t="s">
        <v>80</v>
      </c>
      <c r="AW184" s="12" t="s">
        <v>32</v>
      </c>
      <c r="AX184" s="12" t="s">
        <v>78</v>
      </c>
      <c r="AY184" s="212" t="s">
        <v>116</v>
      </c>
    </row>
    <row r="185" spans="1:65" s="1" customFormat="1" ht="16.5" customHeight="1">
      <c r="A185" s="32"/>
      <c r="B185" s="33"/>
      <c r="C185" s="185" t="s">
        <v>316</v>
      </c>
      <c r="D185" s="185" t="s">
        <v>119</v>
      </c>
      <c r="E185" s="186" t="s">
        <v>317</v>
      </c>
      <c r="F185" s="187" t="s">
        <v>318</v>
      </c>
      <c r="G185" s="188" t="s">
        <v>297</v>
      </c>
      <c r="H185" s="189">
        <v>2.818</v>
      </c>
      <c r="I185" s="190"/>
      <c r="J185" s="191">
        <f>ROUND(I185*H185,2)</f>
        <v>0</v>
      </c>
      <c r="K185" s="187" t="s">
        <v>123</v>
      </c>
      <c r="L185" s="37"/>
      <c r="M185" s="192" t="s">
        <v>19</v>
      </c>
      <c r="N185" s="193" t="s">
        <v>41</v>
      </c>
      <c r="O185" s="62"/>
      <c r="P185" s="194">
        <f>O185*H185</f>
        <v>0</v>
      </c>
      <c r="Q185" s="194">
        <v>0</v>
      </c>
      <c r="R185" s="194">
        <f>Q185*H185</f>
        <v>0</v>
      </c>
      <c r="S185" s="194">
        <v>0</v>
      </c>
      <c r="T185" s="195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96" t="s">
        <v>209</v>
      </c>
      <c r="AT185" s="196" t="s">
        <v>119</v>
      </c>
      <c r="AU185" s="196" t="s">
        <v>80</v>
      </c>
      <c r="AY185" s="15" t="s">
        <v>116</v>
      </c>
      <c r="BE185" s="197">
        <f>IF(N185="základní",J185,0)</f>
        <v>0</v>
      </c>
      <c r="BF185" s="197">
        <f>IF(N185="snížená",J185,0)</f>
        <v>0</v>
      </c>
      <c r="BG185" s="197">
        <f>IF(N185="zákl. přenesená",J185,0)</f>
        <v>0</v>
      </c>
      <c r="BH185" s="197">
        <f>IF(N185="sníž. přenesená",J185,0)</f>
        <v>0</v>
      </c>
      <c r="BI185" s="197">
        <f>IF(N185="nulová",J185,0)</f>
        <v>0</v>
      </c>
      <c r="BJ185" s="15" t="s">
        <v>78</v>
      </c>
      <c r="BK185" s="197">
        <f>ROUND(I185*H185,2)</f>
        <v>0</v>
      </c>
      <c r="BL185" s="15" t="s">
        <v>209</v>
      </c>
      <c r="BM185" s="196" t="s">
        <v>319</v>
      </c>
    </row>
    <row r="186" spans="1:47" s="1" customFormat="1" ht="11.25">
      <c r="A186" s="32"/>
      <c r="B186" s="33"/>
      <c r="C186" s="34"/>
      <c r="D186" s="198" t="s">
        <v>126</v>
      </c>
      <c r="E186" s="34"/>
      <c r="F186" s="199" t="s">
        <v>320</v>
      </c>
      <c r="G186" s="34"/>
      <c r="H186" s="34"/>
      <c r="I186" s="106"/>
      <c r="J186" s="34"/>
      <c r="K186" s="34"/>
      <c r="L186" s="37"/>
      <c r="M186" s="200"/>
      <c r="N186" s="201"/>
      <c r="O186" s="62"/>
      <c r="P186" s="62"/>
      <c r="Q186" s="62"/>
      <c r="R186" s="62"/>
      <c r="S186" s="62"/>
      <c r="T186" s="63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5" t="s">
        <v>126</v>
      </c>
      <c r="AU186" s="15" t="s">
        <v>80</v>
      </c>
    </row>
    <row r="187" spans="1:47" s="1" customFormat="1" ht="29.25">
      <c r="A187" s="32"/>
      <c r="B187" s="33"/>
      <c r="C187" s="34"/>
      <c r="D187" s="198" t="s">
        <v>171</v>
      </c>
      <c r="E187" s="34"/>
      <c r="F187" s="223" t="s">
        <v>321</v>
      </c>
      <c r="G187" s="34"/>
      <c r="H187" s="34"/>
      <c r="I187" s="106"/>
      <c r="J187" s="34"/>
      <c r="K187" s="34"/>
      <c r="L187" s="37"/>
      <c r="M187" s="200"/>
      <c r="N187" s="201"/>
      <c r="O187" s="62"/>
      <c r="P187" s="62"/>
      <c r="Q187" s="62"/>
      <c r="R187" s="62"/>
      <c r="S187" s="62"/>
      <c r="T187" s="63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5" t="s">
        <v>171</v>
      </c>
      <c r="AU187" s="15" t="s">
        <v>80</v>
      </c>
    </row>
    <row r="188" spans="2:51" s="12" customFormat="1" ht="11.25">
      <c r="B188" s="202"/>
      <c r="C188" s="203"/>
      <c r="D188" s="198" t="s">
        <v>128</v>
      </c>
      <c r="E188" s="204" t="s">
        <v>19</v>
      </c>
      <c r="F188" s="205" t="s">
        <v>322</v>
      </c>
      <c r="G188" s="203"/>
      <c r="H188" s="206">
        <v>2.818</v>
      </c>
      <c r="I188" s="207"/>
      <c r="J188" s="203"/>
      <c r="K188" s="203"/>
      <c r="L188" s="208"/>
      <c r="M188" s="209"/>
      <c r="N188" s="210"/>
      <c r="O188" s="210"/>
      <c r="P188" s="210"/>
      <c r="Q188" s="210"/>
      <c r="R188" s="210"/>
      <c r="S188" s="210"/>
      <c r="T188" s="211"/>
      <c r="AT188" s="212" t="s">
        <v>128</v>
      </c>
      <c r="AU188" s="212" t="s">
        <v>80</v>
      </c>
      <c r="AV188" s="12" t="s">
        <v>80</v>
      </c>
      <c r="AW188" s="12" t="s">
        <v>32</v>
      </c>
      <c r="AX188" s="12" t="s">
        <v>78</v>
      </c>
      <c r="AY188" s="212" t="s">
        <v>116</v>
      </c>
    </row>
    <row r="189" spans="1:65" s="1" customFormat="1" ht="16.5" customHeight="1">
      <c r="A189" s="32"/>
      <c r="B189" s="33"/>
      <c r="C189" s="185" t="s">
        <v>323</v>
      </c>
      <c r="D189" s="185" t="s">
        <v>119</v>
      </c>
      <c r="E189" s="186" t="s">
        <v>324</v>
      </c>
      <c r="F189" s="187" t="s">
        <v>325</v>
      </c>
      <c r="G189" s="188" t="s">
        <v>122</v>
      </c>
      <c r="H189" s="189">
        <v>70</v>
      </c>
      <c r="I189" s="190"/>
      <c r="J189" s="191">
        <f>ROUND(I189*H189,2)</f>
        <v>0</v>
      </c>
      <c r="K189" s="187" t="s">
        <v>123</v>
      </c>
      <c r="L189" s="37"/>
      <c r="M189" s="192" t="s">
        <v>19</v>
      </c>
      <c r="N189" s="193" t="s">
        <v>41</v>
      </c>
      <c r="O189" s="62"/>
      <c r="P189" s="194">
        <f>O189*H189</f>
        <v>0</v>
      </c>
      <c r="Q189" s="194">
        <v>0</v>
      </c>
      <c r="R189" s="194">
        <f>Q189*H189</f>
        <v>0</v>
      </c>
      <c r="S189" s="194">
        <v>0</v>
      </c>
      <c r="T189" s="195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96" t="s">
        <v>209</v>
      </c>
      <c r="AT189" s="196" t="s">
        <v>119</v>
      </c>
      <c r="AU189" s="196" t="s">
        <v>80</v>
      </c>
      <c r="AY189" s="15" t="s">
        <v>116</v>
      </c>
      <c r="BE189" s="197">
        <f>IF(N189="základní",J189,0)</f>
        <v>0</v>
      </c>
      <c r="BF189" s="197">
        <f>IF(N189="snížená",J189,0)</f>
        <v>0</v>
      </c>
      <c r="BG189" s="197">
        <f>IF(N189="zákl. přenesená",J189,0)</f>
        <v>0</v>
      </c>
      <c r="BH189" s="197">
        <f>IF(N189="sníž. přenesená",J189,0)</f>
        <v>0</v>
      </c>
      <c r="BI189" s="197">
        <f>IF(N189="nulová",J189,0)</f>
        <v>0</v>
      </c>
      <c r="BJ189" s="15" t="s">
        <v>78</v>
      </c>
      <c r="BK189" s="197">
        <f>ROUND(I189*H189,2)</f>
        <v>0</v>
      </c>
      <c r="BL189" s="15" t="s">
        <v>209</v>
      </c>
      <c r="BM189" s="196" t="s">
        <v>326</v>
      </c>
    </row>
    <row r="190" spans="1:47" s="1" customFormat="1" ht="19.5">
      <c r="A190" s="32"/>
      <c r="B190" s="33"/>
      <c r="C190" s="34"/>
      <c r="D190" s="198" t="s">
        <v>126</v>
      </c>
      <c r="E190" s="34"/>
      <c r="F190" s="199" t="s">
        <v>327</v>
      </c>
      <c r="G190" s="34"/>
      <c r="H190" s="34"/>
      <c r="I190" s="106"/>
      <c r="J190" s="34"/>
      <c r="K190" s="34"/>
      <c r="L190" s="37"/>
      <c r="M190" s="200"/>
      <c r="N190" s="201"/>
      <c r="O190" s="62"/>
      <c r="P190" s="62"/>
      <c r="Q190" s="62"/>
      <c r="R190" s="62"/>
      <c r="S190" s="62"/>
      <c r="T190" s="63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5" t="s">
        <v>126</v>
      </c>
      <c r="AU190" s="15" t="s">
        <v>80</v>
      </c>
    </row>
    <row r="191" spans="1:47" s="1" customFormat="1" ht="29.25">
      <c r="A191" s="32"/>
      <c r="B191" s="33"/>
      <c r="C191" s="34"/>
      <c r="D191" s="198" t="s">
        <v>201</v>
      </c>
      <c r="E191" s="34"/>
      <c r="F191" s="223" t="s">
        <v>328</v>
      </c>
      <c r="G191" s="34"/>
      <c r="H191" s="34"/>
      <c r="I191" s="106"/>
      <c r="J191" s="34"/>
      <c r="K191" s="34"/>
      <c r="L191" s="37"/>
      <c r="M191" s="200"/>
      <c r="N191" s="201"/>
      <c r="O191" s="62"/>
      <c r="P191" s="62"/>
      <c r="Q191" s="62"/>
      <c r="R191" s="62"/>
      <c r="S191" s="62"/>
      <c r="T191" s="63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5" t="s">
        <v>201</v>
      </c>
      <c r="AU191" s="15" t="s">
        <v>80</v>
      </c>
    </row>
    <row r="192" spans="1:65" s="1" customFormat="1" ht="16.5" customHeight="1">
      <c r="A192" s="32"/>
      <c r="B192" s="33"/>
      <c r="C192" s="185" t="s">
        <v>329</v>
      </c>
      <c r="D192" s="185" t="s">
        <v>119</v>
      </c>
      <c r="E192" s="186" t="s">
        <v>330</v>
      </c>
      <c r="F192" s="187" t="s">
        <v>331</v>
      </c>
      <c r="G192" s="188" t="s">
        <v>122</v>
      </c>
      <c r="H192" s="189">
        <v>30</v>
      </c>
      <c r="I192" s="190"/>
      <c r="J192" s="191">
        <f>ROUND(I192*H192,2)</f>
        <v>0</v>
      </c>
      <c r="K192" s="187" t="s">
        <v>123</v>
      </c>
      <c r="L192" s="37"/>
      <c r="M192" s="192" t="s">
        <v>19</v>
      </c>
      <c r="N192" s="193" t="s">
        <v>41</v>
      </c>
      <c r="O192" s="62"/>
      <c r="P192" s="194">
        <f>O192*H192</f>
        <v>0</v>
      </c>
      <c r="Q192" s="194">
        <v>0</v>
      </c>
      <c r="R192" s="194">
        <f>Q192*H192</f>
        <v>0</v>
      </c>
      <c r="S192" s="194">
        <v>0</v>
      </c>
      <c r="T192" s="195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96" t="s">
        <v>209</v>
      </c>
      <c r="AT192" s="196" t="s">
        <v>119</v>
      </c>
      <c r="AU192" s="196" t="s">
        <v>80</v>
      </c>
      <c r="AY192" s="15" t="s">
        <v>116</v>
      </c>
      <c r="BE192" s="197">
        <f>IF(N192="základní",J192,0)</f>
        <v>0</v>
      </c>
      <c r="BF192" s="197">
        <f>IF(N192="snížená",J192,0)</f>
        <v>0</v>
      </c>
      <c r="BG192" s="197">
        <f>IF(N192="zákl. přenesená",J192,0)</f>
        <v>0</v>
      </c>
      <c r="BH192" s="197">
        <f>IF(N192="sníž. přenesená",J192,0)</f>
        <v>0</v>
      </c>
      <c r="BI192" s="197">
        <f>IF(N192="nulová",J192,0)</f>
        <v>0</v>
      </c>
      <c r="BJ192" s="15" t="s">
        <v>78</v>
      </c>
      <c r="BK192" s="197">
        <f>ROUND(I192*H192,2)</f>
        <v>0</v>
      </c>
      <c r="BL192" s="15" t="s">
        <v>209</v>
      </c>
      <c r="BM192" s="196" t="s">
        <v>332</v>
      </c>
    </row>
    <row r="193" spans="1:47" s="1" customFormat="1" ht="19.5">
      <c r="A193" s="32"/>
      <c r="B193" s="33"/>
      <c r="C193" s="34"/>
      <c r="D193" s="198" t="s">
        <v>126</v>
      </c>
      <c r="E193" s="34"/>
      <c r="F193" s="199" t="s">
        <v>333</v>
      </c>
      <c r="G193" s="34"/>
      <c r="H193" s="34"/>
      <c r="I193" s="106"/>
      <c r="J193" s="34"/>
      <c r="K193" s="34"/>
      <c r="L193" s="37"/>
      <c r="M193" s="200"/>
      <c r="N193" s="201"/>
      <c r="O193" s="62"/>
      <c r="P193" s="62"/>
      <c r="Q193" s="62"/>
      <c r="R193" s="62"/>
      <c r="S193" s="62"/>
      <c r="T193" s="63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5" t="s">
        <v>126</v>
      </c>
      <c r="AU193" s="15" t="s">
        <v>80</v>
      </c>
    </row>
    <row r="194" spans="1:47" s="1" customFormat="1" ht="29.25">
      <c r="A194" s="32"/>
      <c r="B194" s="33"/>
      <c r="C194" s="34"/>
      <c r="D194" s="198" t="s">
        <v>201</v>
      </c>
      <c r="E194" s="34"/>
      <c r="F194" s="223" t="s">
        <v>328</v>
      </c>
      <c r="G194" s="34"/>
      <c r="H194" s="34"/>
      <c r="I194" s="106"/>
      <c r="J194" s="34"/>
      <c r="K194" s="34"/>
      <c r="L194" s="37"/>
      <c r="M194" s="200"/>
      <c r="N194" s="201"/>
      <c r="O194" s="62"/>
      <c r="P194" s="62"/>
      <c r="Q194" s="62"/>
      <c r="R194" s="62"/>
      <c r="S194" s="62"/>
      <c r="T194" s="63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5" t="s">
        <v>201</v>
      </c>
      <c r="AU194" s="15" t="s">
        <v>80</v>
      </c>
    </row>
    <row r="195" spans="1:47" s="1" customFormat="1" ht="19.5">
      <c r="A195" s="32"/>
      <c r="B195" s="33"/>
      <c r="C195" s="34"/>
      <c r="D195" s="198" t="s">
        <v>171</v>
      </c>
      <c r="E195" s="34"/>
      <c r="F195" s="223" t="s">
        <v>334</v>
      </c>
      <c r="G195" s="34"/>
      <c r="H195" s="34"/>
      <c r="I195" s="106"/>
      <c r="J195" s="34"/>
      <c r="K195" s="34"/>
      <c r="L195" s="37"/>
      <c r="M195" s="200"/>
      <c r="N195" s="201"/>
      <c r="O195" s="62"/>
      <c r="P195" s="62"/>
      <c r="Q195" s="62"/>
      <c r="R195" s="62"/>
      <c r="S195" s="62"/>
      <c r="T195" s="63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5" t="s">
        <v>171</v>
      </c>
      <c r="AU195" s="15" t="s">
        <v>80</v>
      </c>
    </row>
    <row r="196" spans="1:65" s="1" customFormat="1" ht="16.5" customHeight="1">
      <c r="A196" s="32"/>
      <c r="B196" s="33"/>
      <c r="C196" s="185" t="s">
        <v>335</v>
      </c>
      <c r="D196" s="185" t="s">
        <v>119</v>
      </c>
      <c r="E196" s="186" t="s">
        <v>336</v>
      </c>
      <c r="F196" s="187" t="s">
        <v>337</v>
      </c>
      <c r="G196" s="188" t="s">
        <v>122</v>
      </c>
      <c r="H196" s="189">
        <v>30</v>
      </c>
      <c r="I196" s="190"/>
      <c r="J196" s="191">
        <f>ROUND(I196*H196,2)</f>
        <v>0</v>
      </c>
      <c r="K196" s="187" t="s">
        <v>123</v>
      </c>
      <c r="L196" s="37"/>
      <c r="M196" s="192" t="s">
        <v>19</v>
      </c>
      <c r="N196" s="193" t="s">
        <v>41</v>
      </c>
      <c r="O196" s="62"/>
      <c r="P196" s="194">
        <f>O196*H196</f>
        <v>0</v>
      </c>
      <c r="Q196" s="194">
        <v>0.323</v>
      </c>
      <c r="R196" s="194">
        <f>Q196*H196</f>
        <v>9.69</v>
      </c>
      <c r="S196" s="194">
        <v>0</v>
      </c>
      <c r="T196" s="195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96" t="s">
        <v>209</v>
      </c>
      <c r="AT196" s="196" t="s">
        <v>119</v>
      </c>
      <c r="AU196" s="196" t="s">
        <v>80</v>
      </c>
      <c r="AY196" s="15" t="s">
        <v>116</v>
      </c>
      <c r="BE196" s="197">
        <f>IF(N196="základní",J196,0)</f>
        <v>0</v>
      </c>
      <c r="BF196" s="197">
        <f>IF(N196="snížená",J196,0)</f>
        <v>0</v>
      </c>
      <c r="BG196" s="197">
        <f>IF(N196="zákl. přenesená",J196,0)</f>
        <v>0</v>
      </c>
      <c r="BH196" s="197">
        <f>IF(N196="sníž. přenesená",J196,0)</f>
        <v>0</v>
      </c>
      <c r="BI196" s="197">
        <f>IF(N196="nulová",J196,0)</f>
        <v>0</v>
      </c>
      <c r="BJ196" s="15" t="s">
        <v>78</v>
      </c>
      <c r="BK196" s="197">
        <f>ROUND(I196*H196,2)</f>
        <v>0</v>
      </c>
      <c r="BL196" s="15" t="s">
        <v>209</v>
      </c>
      <c r="BM196" s="196" t="s">
        <v>338</v>
      </c>
    </row>
    <row r="197" spans="1:47" s="1" customFormat="1" ht="19.5">
      <c r="A197" s="32"/>
      <c r="B197" s="33"/>
      <c r="C197" s="34"/>
      <c r="D197" s="198" t="s">
        <v>126</v>
      </c>
      <c r="E197" s="34"/>
      <c r="F197" s="199" t="s">
        <v>339</v>
      </c>
      <c r="G197" s="34"/>
      <c r="H197" s="34"/>
      <c r="I197" s="106"/>
      <c r="J197" s="34"/>
      <c r="K197" s="34"/>
      <c r="L197" s="37"/>
      <c r="M197" s="200"/>
      <c r="N197" s="201"/>
      <c r="O197" s="62"/>
      <c r="P197" s="62"/>
      <c r="Q197" s="62"/>
      <c r="R197" s="62"/>
      <c r="S197" s="62"/>
      <c r="T197" s="63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5" t="s">
        <v>126</v>
      </c>
      <c r="AU197" s="15" t="s">
        <v>80</v>
      </c>
    </row>
    <row r="198" spans="1:47" s="1" customFormat="1" ht="39">
      <c r="A198" s="32"/>
      <c r="B198" s="33"/>
      <c r="C198" s="34"/>
      <c r="D198" s="198" t="s">
        <v>201</v>
      </c>
      <c r="E198" s="34"/>
      <c r="F198" s="223" t="s">
        <v>340</v>
      </c>
      <c r="G198" s="34"/>
      <c r="H198" s="34"/>
      <c r="I198" s="106"/>
      <c r="J198" s="34"/>
      <c r="K198" s="34"/>
      <c r="L198" s="37"/>
      <c r="M198" s="200"/>
      <c r="N198" s="201"/>
      <c r="O198" s="62"/>
      <c r="P198" s="62"/>
      <c r="Q198" s="62"/>
      <c r="R198" s="62"/>
      <c r="S198" s="62"/>
      <c r="T198" s="63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5" t="s">
        <v>201</v>
      </c>
      <c r="AU198" s="15" t="s">
        <v>80</v>
      </c>
    </row>
    <row r="199" spans="1:47" s="1" customFormat="1" ht="19.5">
      <c r="A199" s="32"/>
      <c r="B199" s="33"/>
      <c r="C199" s="34"/>
      <c r="D199" s="198" t="s">
        <v>171</v>
      </c>
      <c r="E199" s="34"/>
      <c r="F199" s="223" t="s">
        <v>341</v>
      </c>
      <c r="G199" s="34"/>
      <c r="H199" s="34"/>
      <c r="I199" s="106"/>
      <c r="J199" s="34"/>
      <c r="K199" s="34"/>
      <c r="L199" s="37"/>
      <c r="M199" s="200"/>
      <c r="N199" s="201"/>
      <c r="O199" s="62"/>
      <c r="P199" s="62"/>
      <c r="Q199" s="62"/>
      <c r="R199" s="62"/>
      <c r="S199" s="62"/>
      <c r="T199" s="63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5" t="s">
        <v>171</v>
      </c>
      <c r="AU199" s="15" t="s">
        <v>80</v>
      </c>
    </row>
    <row r="200" spans="1:65" s="1" customFormat="1" ht="16.5" customHeight="1">
      <c r="A200" s="32"/>
      <c r="B200" s="33"/>
      <c r="C200" s="185" t="s">
        <v>342</v>
      </c>
      <c r="D200" s="185" t="s">
        <v>119</v>
      </c>
      <c r="E200" s="186" t="s">
        <v>343</v>
      </c>
      <c r="F200" s="187" t="s">
        <v>344</v>
      </c>
      <c r="G200" s="188" t="s">
        <v>122</v>
      </c>
      <c r="H200" s="189">
        <v>70</v>
      </c>
      <c r="I200" s="190"/>
      <c r="J200" s="191">
        <f>ROUND(I200*H200,2)</f>
        <v>0</v>
      </c>
      <c r="K200" s="187" t="s">
        <v>123</v>
      </c>
      <c r="L200" s="37"/>
      <c r="M200" s="192" t="s">
        <v>19</v>
      </c>
      <c r="N200" s="193" t="s">
        <v>41</v>
      </c>
      <c r="O200" s="62"/>
      <c r="P200" s="194">
        <f>O200*H200</f>
        <v>0</v>
      </c>
      <c r="Q200" s="194">
        <v>7E-05</v>
      </c>
      <c r="R200" s="194">
        <f>Q200*H200</f>
        <v>0.0049</v>
      </c>
      <c r="S200" s="194">
        <v>0</v>
      </c>
      <c r="T200" s="195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96" t="s">
        <v>209</v>
      </c>
      <c r="AT200" s="196" t="s">
        <v>119</v>
      </c>
      <c r="AU200" s="196" t="s">
        <v>80</v>
      </c>
      <c r="AY200" s="15" t="s">
        <v>116</v>
      </c>
      <c r="BE200" s="197">
        <f>IF(N200="základní",J200,0)</f>
        <v>0</v>
      </c>
      <c r="BF200" s="197">
        <f>IF(N200="snížená",J200,0)</f>
        <v>0</v>
      </c>
      <c r="BG200" s="197">
        <f>IF(N200="zákl. přenesená",J200,0)</f>
        <v>0</v>
      </c>
      <c r="BH200" s="197">
        <f>IF(N200="sníž. přenesená",J200,0)</f>
        <v>0</v>
      </c>
      <c r="BI200" s="197">
        <f>IF(N200="nulová",J200,0)</f>
        <v>0</v>
      </c>
      <c r="BJ200" s="15" t="s">
        <v>78</v>
      </c>
      <c r="BK200" s="197">
        <f>ROUND(I200*H200,2)</f>
        <v>0</v>
      </c>
      <c r="BL200" s="15" t="s">
        <v>209</v>
      </c>
      <c r="BM200" s="196" t="s">
        <v>345</v>
      </c>
    </row>
    <row r="201" spans="1:47" s="1" customFormat="1" ht="19.5">
      <c r="A201" s="32"/>
      <c r="B201" s="33"/>
      <c r="C201" s="34"/>
      <c r="D201" s="198" t="s">
        <v>126</v>
      </c>
      <c r="E201" s="34"/>
      <c r="F201" s="199" t="s">
        <v>346</v>
      </c>
      <c r="G201" s="34"/>
      <c r="H201" s="34"/>
      <c r="I201" s="106"/>
      <c r="J201" s="34"/>
      <c r="K201" s="34"/>
      <c r="L201" s="37"/>
      <c r="M201" s="200"/>
      <c r="N201" s="201"/>
      <c r="O201" s="62"/>
      <c r="P201" s="62"/>
      <c r="Q201" s="62"/>
      <c r="R201" s="62"/>
      <c r="S201" s="62"/>
      <c r="T201" s="63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5" t="s">
        <v>126</v>
      </c>
      <c r="AU201" s="15" t="s">
        <v>80</v>
      </c>
    </row>
    <row r="202" spans="1:47" s="1" customFormat="1" ht="39">
      <c r="A202" s="32"/>
      <c r="B202" s="33"/>
      <c r="C202" s="34"/>
      <c r="D202" s="198" t="s">
        <v>201</v>
      </c>
      <c r="E202" s="34"/>
      <c r="F202" s="223" t="s">
        <v>340</v>
      </c>
      <c r="G202" s="34"/>
      <c r="H202" s="34"/>
      <c r="I202" s="106"/>
      <c r="J202" s="34"/>
      <c r="K202" s="34"/>
      <c r="L202" s="37"/>
      <c r="M202" s="200"/>
      <c r="N202" s="201"/>
      <c r="O202" s="62"/>
      <c r="P202" s="62"/>
      <c r="Q202" s="62"/>
      <c r="R202" s="62"/>
      <c r="S202" s="62"/>
      <c r="T202" s="63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5" t="s">
        <v>201</v>
      </c>
      <c r="AU202" s="15" t="s">
        <v>80</v>
      </c>
    </row>
    <row r="203" spans="1:65" s="1" customFormat="1" ht="16.5" customHeight="1">
      <c r="A203" s="32"/>
      <c r="B203" s="33"/>
      <c r="C203" s="185" t="s">
        <v>347</v>
      </c>
      <c r="D203" s="185" t="s">
        <v>119</v>
      </c>
      <c r="E203" s="186" t="s">
        <v>348</v>
      </c>
      <c r="F203" s="187" t="s">
        <v>349</v>
      </c>
      <c r="G203" s="188" t="s">
        <v>122</v>
      </c>
      <c r="H203" s="189">
        <v>115</v>
      </c>
      <c r="I203" s="190"/>
      <c r="J203" s="191">
        <f>ROUND(I203*H203,2)</f>
        <v>0</v>
      </c>
      <c r="K203" s="187" t="s">
        <v>123</v>
      </c>
      <c r="L203" s="37"/>
      <c r="M203" s="192" t="s">
        <v>19</v>
      </c>
      <c r="N203" s="193" t="s">
        <v>41</v>
      </c>
      <c r="O203" s="62"/>
      <c r="P203" s="194">
        <f>O203*H203</f>
        <v>0</v>
      </c>
      <c r="Q203" s="194">
        <v>0</v>
      </c>
      <c r="R203" s="194">
        <f>Q203*H203</f>
        <v>0</v>
      </c>
      <c r="S203" s="194">
        <v>0</v>
      </c>
      <c r="T203" s="195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96" t="s">
        <v>209</v>
      </c>
      <c r="AT203" s="196" t="s">
        <v>119</v>
      </c>
      <c r="AU203" s="196" t="s">
        <v>80</v>
      </c>
      <c r="AY203" s="15" t="s">
        <v>116</v>
      </c>
      <c r="BE203" s="197">
        <f>IF(N203="základní",J203,0)</f>
        <v>0</v>
      </c>
      <c r="BF203" s="197">
        <f>IF(N203="snížená",J203,0)</f>
        <v>0</v>
      </c>
      <c r="BG203" s="197">
        <f>IF(N203="zákl. přenesená",J203,0)</f>
        <v>0</v>
      </c>
      <c r="BH203" s="197">
        <f>IF(N203="sníž. přenesená",J203,0)</f>
        <v>0</v>
      </c>
      <c r="BI203" s="197">
        <f>IF(N203="nulová",J203,0)</f>
        <v>0</v>
      </c>
      <c r="BJ203" s="15" t="s">
        <v>78</v>
      </c>
      <c r="BK203" s="197">
        <f>ROUND(I203*H203,2)</f>
        <v>0</v>
      </c>
      <c r="BL203" s="15" t="s">
        <v>209</v>
      </c>
      <c r="BM203" s="196" t="s">
        <v>350</v>
      </c>
    </row>
    <row r="204" spans="1:47" s="1" customFormat="1" ht="11.25">
      <c r="A204" s="32"/>
      <c r="B204" s="33"/>
      <c r="C204" s="34"/>
      <c r="D204" s="198" t="s">
        <v>126</v>
      </c>
      <c r="E204" s="34"/>
      <c r="F204" s="199" t="s">
        <v>351</v>
      </c>
      <c r="G204" s="34"/>
      <c r="H204" s="34"/>
      <c r="I204" s="106"/>
      <c r="J204" s="34"/>
      <c r="K204" s="34"/>
      <c r="L204" s="37"/>
      <c r="M204" s="200"/>
      <c r="N204" s="201"/>
      <c r="O204" s="62"/>
      <c r="P204" s="62"/>
      <c r="Q204" s="62"/>
      <c r="R204" s="62"/>
      <c r="S204" s="62"/>
      <c r="T204" s="63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5" t="s">
        <v>126</v>
      </c>
      <c r="AU204" s="15" t="s">
        <v>80</v>
      </c>
    </row>
    <row r="205" spans="1:65" s="1" customFormat="1" ht="16.5" customHeight="1">
      <c r="A205" s="32"/>
      <c r="B205" s="33"/>
      <c r="C205" s="213" t="s">
        <v>352</v>
      </c>
      <c r="D205" s="213" t="s">
        <v>130</v>
      </c>
      <c r="E205" s="214" t="s">
        <v>353</v>
      </c>
      <c r="F205" s="215" t="s">
        <v>354</v>
      </c>
      <c r="G205" s="216" t="s">
        <v>122</v>
      </c>
      <c r="H205" s="217">
        <v>120.75</v>
      </c>
      <c r="I205" s="218"/>
      <c r="J205" s="219">
        <f>ROUND(I205*H205,2)</f>
        <v>0</v>
      </c>
      <c r="K205" s="215" t="s">
        <v>123</v>
      </c>
      <c r="L205" s="220"/>
      <c r="M205" s="221" t="s">
        <v>19</v>
      </c>
      <c r="N205" s="222" t="s">
        <v>41</v>
      </c>
      <c r="O205" s="62"/>
      <c r="P205" s="194">
        <f>O205*H205</f>
        <v>0</v>
      </c>
      <c r="Q205" s="194">
        <v>0.00026</v>
      </c>
      <c r="R205" s="194">
        <f>Q205*H205</f>
        <v>0.031395</v>
      </c>
      <c r="S205" s="194">
        <v>0</v>
      </c>
      <c r="T205" s="195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96" t="s">
        <v>145</v>
      </c>
      <c r="AT205" s="196" t="s">
        <v>130</v>
      </c>
      <c r="AU205" s="196" t="s">
        <v>80</v>
      </c>
      <c r="AY205" s="15" t="s">
        <v>116</v>
      </c>
      <c r="BE205" s="197">
        <f>IF(N205="základní",J205,0)</f>
        <v>0</v>
      </c>
      <c r="BF205" s="197">
        <f>IF(N205="snížená",J205,0)</f>
        <v>0</v>
      </c>
      <c r="BG205" s="197">
        <f>IF(N205="zákl. přenesená",J205,0)</f>
        <v>0</v>
      </c>
      <c r="BH205" s="197">
        <f>IF(N205="sníž. přenesená",J205,0)</f>
        <v>0</v>
      </c>
      <c r="BI205" s="197">
        <f>IF(N205="nulová",J205,0)</f>
        <v>0</v>
      </c>
      <c r="BJ205" s="15" t="s">
        <v>78</v>
      </c>
      <c r="BK205" s="197">
        <f>ROUND(I205*H205,2)</f>
        <v>0</v>
      </c>
      <c r="BL205" s="15" t="s">
        <v>124</v>
      </c>
      <c r="BM205" s="196" t="s">
        <v>355</v>
      </c>
    </row>
    <row r="206" spans="1:47" s="1" customFormat="1" ht="11.25">
      <c r="A206" s="32"/>
      <c r="B206" s="33"/>
      <c r="C206" s="34"/>
      <c r="D206" s="198" t="s">
        <v>126</v>
      </c>
      <c r="E206" s="34"/>
      <c r="F206" s="199" t="s">
        <v>354</v>
      </c>
      <c r="G206" s="34"/>
      <c r="H206" s="34"/>
      <c r="I206" s="106"/>
      <c r="J206" s="34"/>
      <c r="K206" s="34"/>
      <c r="L206" s="37"/>
      <c r="M206" s="200"/>
      <c r="N206" s="201"/>
      <c r="O206" s="62"/>
      <c r="P206" s="62"/>
      <c r="Q206" s="62"/>
      <c r="R206" s="62"/>
      <c r="S206" s="62"/>
      <c r="T206" s="63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5" t="s">
        <v>126</v>
      </c>
      <c r="AU206" s="15" t="s">
        <v>80</v>
      </c>
    </row>
    <row r="207" spans="2:51" s="12" customFormat="1" ht="11.25">
      <c r="B207" s="202"/>
      <c r="C207" s="203"/>
      <c r="D207" s="198" t="s">
        <v>128</v>
      </c>
      <c r="E207" s="204" t="s">
        <v>19</v>
      </c>
      <c r="F207" s="205" t="s">
        <v>356</v>
      </c>
      <c r="G207" s="203"/>
      <c r="H207" s="206">
        <v>115</v>
      </c>
      <c r="I207" s="207"/>
      <c r="J207" s="203"/>
      <c r="K207" s="203"/>
      <c r="L207" s="208"/>
      <c r="M207" s="209"/>
      <c r="N207" s="210"/>
      <c r="O207" s="210"/>
      <c r="P207" s="210"/>
      <c r="Q207" s="210"/>
      <c r="R207" s="210"/>
      <c r="S207" s="210"/>
      <c r="T207" s="211"/>
      <c r="AT207" s="212" t="s">
        <v>128</v>
      </c>
      <c r="AU207" s="212" t="s">
        <v>80</v>
      </c>
      <c r="AV207" s="12" t="s">
        <v>80</v>
      </c>
      <c r="AW207" s="12" t="s">
        <v>32</v>
      </c>
      <c r="AX207" s="12" t="s">
        <v>78</v>
      </c>
      <c r="AY207" s="212" t="s">
        <v>116</v>
      </c>
    </row>
    <row r="208" spans="2:51" s="12" customFormat="1" ht="11.25">
      <c r="B208" s="202"/>
      <c r="C208" s="203"/>
      <c r="D208" s="198" t="s">
        <v>128</v>
      </c>
      <c r="E208" s="203"/>
      <c r="F208" s="205" t="s">
        <v>357</v>
      </c>
      <c r="G208" s="203"/>
      <c r="H208" s="206">
        <v>120.75</v>
      </c>
      <c r="I208" s="207"/>
      <c r="J208" s="203"/>
      <c r="K208" s="203"/>
      <c r="L208" s="208"/>
      <c r="M208" s="209"/>
      <c r="N208" s="210"/>
      <c r="O208" s="210"/>
      <c r="P208" s="210"/>
      <c r="Q208" s="210"/>
      <c r="R208" s="210"/>
      <c r="S208" s="210"/>
      <c r="T208" s="211"/>
      <c r="AT208" s="212" t="s">
        <v>128</v>
      </c>
      <c r="AU208" s="212" t="s">
        <v>80</v>
      </c>
      <c r="AV208" s="12" t="s">
        <v>80</v>
      </c>
      <c r="AW208" s="12" t="s">
        <v>4</v>
      </c>
      <c r="AX208" s="12" t="s">
        <v>78</v>
      </c>
      <c r="AY208" s="212" t="s">
        <v>116</v>
      </c>
    </row>
    <row r="209" spans="1:65" s="1" customFormat="1" ht="16.5" customHeight="1">
      <c r="A209" s="32"/>
      <c r="B209" s="33"/>
      <c r="C209" s="185" t="s">
        <v>358</v>
      </c>
      <c r="D209" s="185" t="s">
        <v>119</v>
      </c>
      <c r="E209" s="186" t="s">
        <v>359</v>
      </c>
      <c r="F209" s="187" t="s">
        <v>360</v>
      </c>
      <c r="G209" s="188" t="s">
        <v>122</v>
      </c>
      <c r="H209" s="189">
        <v>70</v>
      </c>
      <c r="I209" s="190"/>
      <c r="J209" s="191">
        <f>ROUND(I209*H209,2)</f>
        <v>0</v>
      </c>
      <c r="K209" s="187" t="s">
        <v>123</v>
      </c>
      <c r="L209" s="37"/>
      <c r="M209" s="192" t="s">
        <v>19</v>
      </c>
      <c r="N209" s="193" t="s">
        <v>41</v>
      </c>
      <c r="O209" s="62"/>
      <c r="P209" s="194">
        <f>O209*H209</f>
        <v>0</v>
      </c>
      <c r="Q209" s="194">
        <v>0</v>
      </c>
      <c r="R209" s="194">
        <f>Q209*H209</f>
        <v>0</v>
      </c>
      <c r="S209" s="194">
        <v>0</v>
      </c>
      <c r="T209" s="195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96" t="s">
        <v>209</v>
      </c>
      <c r="AT209" s="196" t="s">
        <v>119</v>
      </c>
      <c r="AU209" s="196" t="s">
        <v>80</v>
      </c>
      <c r="AY209" s="15" t="s">
        <v>116</v>
      </c>
      <c r="BE209" s="197">
        <f>IF(N209="základní",J209,0)</f>
        <v>0</v>
      </c>
      <c r="BF209" s="197">
        <f>IF(N209="snížená",J209,0)</f>
        <v>0</v>
      </c>
      <c r="BG209" s="197">
        <f>IF(N209="zákl. přenesená",J209,0)</f>
        <v>0</v>
      </c>
      <c r="BH209" s="197">
        <f>IF(N209="sníž. přenesená",J209,0)</f>
        <v>0</v>
      </c>
      <c r="BI209" s="197">
        <f>IF(N209="nulová",J209,0)</f>
        <v>0</v>
      </c>
      <c r="BJ209" s="15" t="s">
        <v>78</v>
      </c>
      <c r="BK209" s="197">
        <f>ROUND(I209*H209,2)</f>
        <v>0</v>
      </c>
      <c r="BL209" s="15" t="s">
        <v>209</v>
      </c>
      <c r="BM209" s="196" t="s">
        <v>361</v>
      </c>
    </row>
    <row r="210" spans="1:47" s="1" customFormat="1" ht="19.5">
      <c r="A210" s="32"/>
      <c r="B210" s="33"/>
      <c r="C210" s="34"/>
      <c r="D210" s="198" t="s">
        <v>126</v>
      </c>
      <c r="E210" s="34"/>
      <c r="F210" s="199" t="s">
        <v>362</v>
      </c>
      <c r="G210" s="34"/>
      <c r="H210" s="34"/>
      <c r="I210" s="106"/>
      <c r="J210" s="34"/>
      <c r="K210" s="34"/>
      <c r="L210" s="37"/>
      <c r="M210" s="200"/>
      <c r="N210" s="201"/>
      <c r="O210" s="62"/>
      <c r="P210" s="62"/>
      <c r="Q210" s="62"/>
      <c r="R210" s="62"/>
      <c r="S210" s="62"/>
      <c r="T210" s="63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5" t="s">
        <v>126</v>
      </c>
      <c r="AU210" s="15" t="s">
        <v>80</v>
      </c>
    </row>
    <row r="211" spans="1:65" s="1" customFormat="1" ht="16.5" customHeight="1">
      <c r="A211" s="32"/>
      <c r="B211" s="33"/>
      <c r="C211" s="185" t="s">
        <v>363</v>
      </c>
      <c r="D211" s="185" t="s">
        <v>119</v>
      </c>
      <c r="E211" s="186" t="s">
        <v>364</v>
      </c>
      <c r="F211" s="187" t="s">
        <v>365</v>
      </c>
      <c r="G211" s="188" t="s">
        <v>122</v>
      </c>
      <c r="H211" s="189">
        <v>30</v>
      </c>
      <c r="I211" s="190"/>
      <c r="J211" s="191">
        <f>ROUND(I211*H211,2)</f>
        <v>0</v>
      </c>
      <c r="K211" s="187" t="s">
        <v>123</v>
      </c>
      <c r="L211" s="37"/>
      <c r="M211" s="192" t="s">
        <v>19</v>
      </c>
      <c r="N211" s="193" t="s">
        <v>41</v>
      </c>
      <c r="O211" s="62"/>
      <c r="P211" s="194">
        <f>O211*H211</f>
        <v>0</v>
      </c>
      <c r="Q211" s="194">
        <v>0</v>
      </c>
      <c r="R211" s="194">
        <f>Q211*H211</f>
        <v>0</v>
      </c>
      <c r="S211" s="194">
        <v>0</v>
      </c>
      <c r="T211" s="195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96" t="s">
        <v>209</v>
      </c>
      <c r="AT211" s="196" t="s">
        <v>119</v>
      </c>
      <c r="AU211" s="196" t="s">
        <v>80</v>
      </c>
      <c r="AY211" s="15" t="s">
        <v>116</v>
      </c>
      <c r="BE211" s="197">
        <f>IF(N211="základní",J211,0)</f>
        <v>0</v>
      </c>
      <c r="BF211" s="197">
        <f>IF(N211="snížená",J211,0)</f>
        <v>0</v>
      </c>
      <c r="BG211" s="197">
        <f>IF(N211="zákl. přenesená",J211,0)</f>
        <v>0</v>
      </c>
      <c r="BH211" s="197">
        <f>IF(N211="sníž. přenesená",J211,0)</f>
        <v>0</v>
      </c>
      <c r="BI211" s="197">
        <f>IF(N211="nulová",J211,0)</f>
        <v>0</v>
      </c>
      <c r="BJ211" s="15" t="s">
        <v>78</v>
      </c>
      <c r="BK211" s="197">
        <f>ROUND(I211*H211,2)</f>
        <v>0</v>
      </c>
      <c r="BL211" s="15" t="s">
        <v>209</v>
      </c>
      <c r="BM211" s="196" t="s">
        <v>366</v>
      </c>
    </row>
    <row r="212" spans="1:47" s="1" customFormat="1" ht="19.5">
      <c r="A212" s="32"/>
      <c r="B212" s="33"/>
      <c r="C212" s="34"/>
      <c r="D212" s="198" t="s">
        <v>126</v>
      </c>
      <c r="E212" s="34"/>
      <c r="F212" s="199" t="s">
        <v>367</v>
      </c>
      <c r="G212" s="34"/>
      <c r="H212" s="34"/>
      <c r="I212" s="106"/>
      <c r="J212" s="34"/>
      <c r="K212" s="34"/>
      <c r="L212" s="37"/>
      <c r="M212" s="200"/>
      <c r="N212" s="201"/>
      <c r="O212" s="62"/>
      <c r="P212" s="62"/>
      <c r="Q212" s="62"/>
      <c r="R212" s="62"/>
      <c r="S212" s="62"/>
      <c r="T212" s="63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5" t="s">
        <v>126</v>
      </c>
      <c r="AU212" s="15" t="s">
        <v>80</v>
      </c>
    </row>
    <row r="213" spans="1:65" s="1" customFormat="1" ht="16.5" customHeight="1">
      <c r="A213" s="32"/>
      <c r="B213" s="33"/>
      <c r="C213" s="185" t="s">
        <v>368</v>
      </c>
      <c r="D213" s="185" t="s">
        <v>119</v>
      </c>
      <c r="E213" s="186" t="s">
        <v>369</v>
      </c>
      <c r="F213" s="187" t="s">
        <v>370</v>
      </c>
      <c r="G213" s="188" t="s">
        <v>244</v>
      </c>
      <c r="H213" s="189">
        <v>6.2</v>
      </c>
      <c r="I213" s="190"/>
      <c r="J213" s="191">
        <f>ROUND(I213*H213,2)</f>
        <v>0</v>
      </c>
      <c r="K213" s="187" t="s">
        <v>19</v>
      </c>
      <c r="L213" s="37"/>
      <c r="M213" s="192" t="s">
        <v>19</v>
      </c>
      <c r="N213" s="193" t="s">
        <v>41</v>
      </c>
      <c r="O213" s="62"/>
      <c r="P213" s="194">
        <f>O213*H213</f>
        <v>0</v>
      </c>
      <c r="Q213" s="194">
        <v>0</v>
      </c>
      <c r="R213" s="194">
        <f>Q213*H213</f>
        <v>0</v>
      </c>
      <c r="S213" s="194">
        <v>0</v>
      </c>
      <c r="T213" s="195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96" t="s">
        <v>209</v>
      </c>
      <c r="AT213" s="196" t="s">
        <v>119</v>
      </c>
      <c r="AU213" s="196" t="s">
        <v>80</v>
      </c>
      <c r="AY213" s="15" t="s">
        <v>116</v>
      </c>
      <c r="BE213" s="197">
        <f>IF(N213="základní",J213,0)</f>
        <v>0</v>
      </c>
      <c r="BF213" s="197">
        <f>IF(N213="snížená",J213,0)</f>
        <v>0</v>
      </c>
      <c r="BG213" s="197">
        <f>IF(N213="zákl. přenesená",J213,0)</f>
        <v>0</v>
      </c>
      <c r="BH213" s="197">
        <f>IF(N213="sníž. přenesená",J213,0)</f>
        <v>0</v>
      </c>
      <c r="BI213" s="197">
        <f>IF(N213="nulová",J213,0)</f>
        <v>0</v>
      </c>
      <c r="BJ213" s="15" t="s">
        <v>78</v>
      </c>
      <c r="BK213" s="197">
        <f>ROUND(I213*H213,2)</f>
        <v>0</v>
      </c>
      <c r="BL213" s="15" t="s">
        <v>209</v>
      </c>
      <c r="BM213" s="196" t="s">
        <v>371</v>
      </c>
    </row>
    <row r="214" spans="1:47" s="1" customFormat="1" ht="11.25">
      <c r="A214" s="32"/>
      <c r="B214" s="33"/>
      <c r="C214" s="34"/>
      <c r="D214" s="198" t="s">
        <v>126</v>
      </c>
      <c r="E214" s="34"/>
      <c r="F214" s="199" t="s">
        <v>372</v>
      </c>
      <c r="G214" s="34"/>
      <c r="H214" s="34"/>
      <c r="I214" s="106"/>
      <c r="J214" s="34"/>
      <c r="K214" s="34"/>
      <c r="L214" s="37"/>
      <c r="M214" s="200"/>
      <c r="N214" s="201"/>
      <c r="O214" s="62"/>
      <c r="P214" s="62"/>
      <c r="Q214" s="62"/>
      <c r="R214" s="62"/>
      <c r="S214" s="62"/>
      <c r="T214" s="63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5" t="s">
        <v>126</v>
      </c>
      <c r="AU214" s="15" t="s">
        <v>80</v>
      </c>
    </row>
    <row r="215" spans="2:51" s="12" customFormat="1" ht="11.25">
      <c r="B215" s="202"/>
      <c r="C215" s="203"/>
      <c r="D215" s="198" t="s">
        <v>128</v>
      </c>
      <c r="E215" s="204" t="s">
        <v>19</v>
      </c>
      <c r="F215" s="205" t="s">
        <v>373</v>
      </c>
      <c r="G215" s="203"/>
      <c r="H215" s="206">
        <v>6.2</v>
      </c>
      <c r="I215" s="207"/>
      <c r="J215" s="203"/>
      <c r="K215" s="203"/>
      <c r="L215" s="208"/>
      <c r="M215" s="209"/>
      <c r="N215" s="210"/>
      <c r="O215" s="210"/>
      <c r="P215" s="210"/>
      <c r="Q215" s="210"/>
      <c r="R215" s="210"/>
      <c r="S215" s="210"/>
      <c r="T215" s="211"/>
      <c r="AT215" s="212" t="s">
        <v>128</v>
      </c>
      <c r="AU215" s="212" t="s">
        <v>80</v>
      </c>
      <c r="AV215" s="12" t="s">
        <v>80</v>
      </c>
      <c r="AW215" s="12" t="s">
        <v>32</v>
      </c>
      <c r="AX215" s="12" t="s">
        <v>78</v>
      </c>
      <c r="AY215" s="212" t="s">
        <v>116</v>
      </c>
    </row>
    <row r="216" spans="1:65" s="1" customFormat="1" ht="16.5" customHeight="1">
      <c r="A216" s="32"/>
      <c r="B216" s="33"/>
      <c r="C216" s="185" t="s">
        <v>374</v>
      </c>
      <c r="D216" s="185" t="s">
        <v>119</v>
      </c>
      <c r="E216" s="186" t="s">
        <v>375</v>
      </c>
      <c r="F216" s="187" t="s">
        <v>376</v>
      </c>
      <c r="G216" s="188" t="s">
        <v>244</v>
      </c>
      <c r="H216" s="189">
        <v>124</v>
      </c>
      <c r="I216" s="190"/>
      <c r="J216" s="191">
        <f>ROUND(I216*H216,2)</f>
        <v>0</v>
      </c>
      <c r="K216" s="187" t="s">
        <v>123</v>
      </c>
      <c r="L216" s="37"/>
      <c r="M216" s="192" t="s">
        <v>19</v>
      </c>
      <c r="N216" s="193" t="s">
        <v>41</v>
      </c>
      <c r="O216" s="62"/>
      <c r="P216" s="194">
        <f>O216*H216</f>
        <v>0</v>
      </c>
      <c r="Q216" s="194">
        <v>0</v>
      </c>
      <c r="R216" s="194">
        <f>Q216*H216</f>
        <v>0</v>
      </c>
      <c r="S216" s="194">
        <v>0</v>
      </c>
      <c r="T216" s="195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96" t="s">
        <v>209</v>
      </c>
      <c r="AT216" s="196" t="s">
        <v>119</v>
      </c>
      <c r="AU216" s="196" t="s">
        <v>80</v>
      </c>
      <c r="AY216" s="15" t="s">
        <v>116</v>
      </c>
      <c r="BE216" s="197">
        <f>IF(N216="základní",J216,0)</f>
        <v>0</v>
      </c>
      <c r="BF216" s="197">
        <f>IF(N216="snížená",J216,0)</f>
        <v>0</v>
      </c>
      <c r="BG216" s="197">
        <f>IF(N216="zákl. přenesená",J216,0)</f>
        <v>0</v>
      </c>
      <c r="BH216" s="197">
        <f>IF(N216="sníž. přenesená",J216,0)</f>
        <v>0</v>
      </c>
      <c r="BI216" s="197">
        <f>IF(N216="nulová",J216,0)</f>
        <v>0</v>
      </c>
      <c r="BJ216" s="15" t="s">
        <v>78</v>
      </c>
      <c r="BK216" s="197">
        <f>ROUND(I216*H216,2)</f>
        <v>0</v>
      </c>
      <c r="BL216" s="15" t="s">
        <v>209</v>
      </c>
      <c r="BM216" s="196" t="s">
        <v>377</v>
      </c>
    </row>
    <row r="217" spans="1:47" s="1" customFormat="1" ht="11.25">
      <c r="A217" s="32"/>
      <c r="B217" s="33"/>
      <c r="C217" s="34"/>
      <c r="D217" s="198" t="s">
        <v>126</v>
      </c>
      <c r="E217" s="34"/>
      <c r="F217" s="199" t="s">
        <v>378</v>
      </c>
      <c r="G217" s="34"/>
      <c r="H217" s="34"/>
      <c r="I217" s="106"/>
      <c r="J217" s="34"/>
      <c r="K217" s="34"/>
      <c r="L217" s="37"/>
      <c r="M217" s="200"/>
      <c r="N217" s="201"/>
      <c r="O217" s="62"/>
      <c r="P217" s="62"/>
      <c r="Q217" s="62"/>
      <c r="R217" s="62"/>
      <c r="S217" s="62"/>
      <c r="T217" s="63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5" t="s">
        <v>126</v>
      </c>
      <c r="AU217" s="15" t="s">
        <v>80</v>
      </c>
    </row>
    <row r="218" spans="1:47" s="1" customFormat="1" ht="39">
      <c r="A218" s="32"/>
      <c r="B218" s="33"/>
      <c r="C218" s="34"/>
      <c r="D218" s="198" t="s">
        <v>201</v>
      </c>
      <c r="E218" s="34"/>
      <c r="F218" s="223" t="s">
        <v>379</v>
      </c>
      <c r="G218" s="34"/>
      <c r="H218" s="34"/>
      <c r="I218" s="106"/>
      <c r="J218" s="34"/>
      <c r="K218" s="34"/>
      <c r="L218" s="37"/>
      <c r="M218" s="200"/>
      <c r="N218" s="201"/>
      <c r="O218" s="62"/>
      <c r="P218" s="62"/>
      <c r="Q218" s="62"/>
      <c r="R218" s="62"/>
      <c r="S218" s="62"/>
      <c r="T218" s="63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5" t="s">
        <v>201</v>
      </c>
      <c r="AU218" s="15" t="s">
        <v>80</v>
      </c>
    </row>
    <row r="219" spans="2:51" s="12" customFormat="1" ht="11.25">
      <c r="B219" s="202"/>
      <c r="C219" s="203"/>
      <c r="D219" s="198" t="s">
        <v>128</v>
      </c>
      <c r="E219" s="204" t="s">
        <v>19</v>
      </c>
      <c r="F219" s="205" t="s">
        <v>380</v>
      </c>
      <c r="G219" s="203"/>
      <c r="H219" s="206">
        <v>124</v>
      </c>
      <c r="I219" s="207"/>
      <c r="J219" s="203"/>
      <c r="K219" s="203"/>
      <c r="L219" s="208"/>
      <c r="M219" s="209"/>
      <c r="N219" s="210"/>
      <c r="O219" s="210"/>
      <c r="P219" s="210"/>
      <c r="Q219" s="210"/>
      <c r="R219" s="210"/>
      <c r="S219" s="210"/>
      <c r="T219" s="211"/>
      <c r="AT219" s="212" t="s">
        <v>128</v>
      </c>
      <c r="AU219" s="212" t="s">
        <v>80</v>
      </c>
      <c r="AV219" s="12" t="s">
        <v>80</v>
      </c>
      <c r="AW219" s="12" t="s">
        <v>32</v>
      </c>
      <c r="AX219" s="12" t="s">
        <v>78</v>
      </c>
      <c r="AY219" s="212" t="s">
        <v>116</v>
      </c>
    </row>
    <row r="220" spans="1:65" s="1" customFormat="1" ht="16.5" customHeight="1">
      <c r="A220" s="32"/>
      <c r="B220" s="33"/>
      <c r="C220" s="185" t="s">
        <v>381</v>
      </c>
      <c r="D220" s="185" t="s">
        <v>119</v>
      </c>
      <c r="E220" s="186" t="s">
        <v>382</v>
      </c>
      <c r="F220" s="187" t="s">
        <v>383</v>
      </c>
      <c r="G220" s="188" t="s">
        <v>277</v>
      </c>
      <c r="H220" s="189">
        <v>11.5</v>
      </c>
      <c r="I220" s="190"/>
      <c r="J220" s="191">
        <f>ROUND(I220*H220,2)</f>
        <v>0</v>
      </c>
      <c r="K220" s="187" t="s">
        <v>123</v>
      </c>
      <c r="L220" s="37"/>
      <c r="M220" s="192" t="s">
        <v>19</v>
      </c>
      <c r="N220" s="193" t="s">
        <v>41</v>
      </c>
      <c r="O220" s="62"/>
      <c r="P220" s="194">
        <f>O220*H220</f>
        <v>0</v>
      </c>
      <c r="Q220" s="194">
        <v>0.38626</v>
      </c>
      <c r="R220" s="194">
        <f>Q220*H220</f>
        <v>4.44199</v>
      </c>
      <c r="S220" s="194">
        <v>0</v>
      </c>
      <c r="T220" s="195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96" t="s">
        <v>209</v>
      </c>
      <c r="AT220" s="196" t="s">
        <v>119</v>
      </c>
      <c r="AU220" s="196" t="s">
        <v>80</v>
      </c>
      <c r="AY220" s="15" t="s">
        <v>116</v>
      </c>
      <c r="BE220" s="197">
        <f>IF(N220="základní",J220,0)</f>
        <v>0</v>
      </c>
      <c r="BF220" s="197">
        <f>IF(N220="snížená",J220,0)</f>
        <v>0</v>
      </c>
      <c r="BG220" s="197">
        <f>IF(N220="zákl. přenesená",J220,0)</f>
        <v>0</v>
      </c>
      <c r="BH220" s="197">
        <f>IF(N220="sníž. přenesená",J220,0)</f>
        <v>0</v>
      </c>
      <c r="BI220" s="197">
        <f>IF(N220="nulová",J220,0)</f>
        <v>0</v>
      </c>
      <c r="BJ220" s="15" t="s">
        <v>78</v>
      </c>
      <c r="BK220" s="197">
        <f>ROUND(I220*H220,2)</f>
        <v>0</v>
      </c>
      <c r="BL220" s="15" t="s">
        <v>209</v>
      </c>
      <c r="BM220" s="196" t="s">
        <v>384</v>
      </c>
    </row>
    <row r="221" spans="1:47" s="1" customFormat="1" ht="19.5">
      <c r="A221" s="32"/>
      <c r="B221" s="33"/>
      <c r="C221" s="34"/>
      <c r="D221" s="198" t="s">
        <v>126</v>
      </c>
      <c r="E221" s="34"/>
      <c r="F221" s="199" t="s">
        <v>385</v>
      </c>
      <c r="G221" s="34"/>
      <c r="H221" s="34"/>
      <c r="I221" s="106"/>
      <c r="J221" s="34"/>
      <c r="K221" s="34"/>
      <c r="L221" s="37"/>
      <c r="M221" s="200"/>
      <c r="N221" s="201"/>
      <c r="O221" s="62"/>
      <c r="P221" s="62"/>
      <c r="Q221" s="62"/>
      <c r="R221" s="62"/>
      <c r="S221" s="62"/>
      <c r="T221" s="63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5" t="s">
        <v>126</v>
      </c>
      <c r="AU221" s="15" t="s">
        <v>80</v>
      </c>
    </row>
    <row r="222" spans="1:47" s="1" customFormat="1" ht="68.25">
      <c r="A222" s="32"/>
      <c r="B222" s="33"/>
      <c r="C222" s="34"/>
      <c r="D222" s="198" t="s">
        <v>201</v>
      </c>
      <c r="E222" s="34"/>
      <c r="F222" s="223" t="s">
        <v>386</v>
      </c>
      <c r="G222" s="34"/>
      <c r="H222" s="34"/>
      <c r="I222" s="106"/>
      <c r="J222" s="34"/>
      <c r="K222" s="34"/>
      <c r="L222" s="37"/>
      <c r="M222" s="200"/>
      <c r="N222" s="201"/>
      <c r="O222" s="62"/>
      <c r="P222" s="62"/>
      <c r="Q222" s="62"/>
      <c r="R222" s="62"/>
      <c r="S222" s="62"/>
      <c r="T222" s="63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5" t="s">
        <v>201</v>
      </c>
      <c r="AU222" s="15" t="s">
        <v>80</v>
      </c>
    </row>
    <row r="223" spans="2:51" s="12" customFormat="1" ht="11.25">
      <c r="B223" s="202"/>
      <c r="C223" s="203"/>
      <c r="D223" s="198" t="s">
        <v>128</v>
      </c>
      <c r="E223" s="204" t="s">
        <v>19</v>
      </c>
      <c r="F223" s="205" t="s">
        <v>281</v>
      </c>
      <c r="G223" s="203"/>
      <c r="H223" s="206">
        <v>11.5</v>
      </c>
      <c r="I223" s="207"/>
      <c r="J223" s="203"/>
      <c r="K223" s="203"/>
      <c r="L223" s="208"/>
      <c r="M223" s="209"/>
      <c r="N223" s="210"/>
      <c r="O223" s="210"/>
      <c r="P223" s="210"/>
      <c r="Q223" s="210"/>
      <c r="R223" s="210"/>
      <c r="S223" s="210"/>
      <c r="T223" s="211"/>
      <c r="AT223" s="212" t="s">
        <v>128</v>
      </c>
      <c r="AU223" s="212" t="s">
        <v>80</v>
      </c>
      <c r="AV223" s="12" t="s">
        <v>80</v>
      </c>
      <c r="AW223" s="12" t="s">
        <v>32</v>
      </c>
      <c r="AX223" s="12" t="s">
        <v>78</v>
      </c>
      <c r="AY223" s="212" t="s">
        <v>116</v>
      </c>
    </row>
    <row r="224" spans="1:65" s="1" customFormat="1" ht="16.5" customHeight="1">
      <c r="A224" s="32"/>
      <c r="B224" s="33"/>
      <c r="C224" s="185" t="s">
        <v>387</v>
      </c>
      <c r="D224" s="185" t="s">
        <v>119</v>
      </c>
      <c r="E224" s="186" t="s">
        <v>388</v>
      </c>
      <c r="F224" s="187" t="s">
        <v>389</v>
      </c>
      <c r="G224" s="188" t="s">
        <v>277</v>
      </c>
      <c r="H224" s="189">
        <v>11.5</v>
      </c>
      <c r="I224" s="190"/>
      <c r="J224" s="191">
        <f>ROUND(I224*H224,2)</f>
        <v>0</v>
      </c>
      <c r="K224" s="187" t="s">
        <v>123</v>
      </c>
      <c r="L224" s="37"/>
      <c r="M224" s="192" t="s">
        <v>19</v>
      </c>
      <c r="N224" s="193" t="s">
        <v>41</v>
      </c>
      <c r="O224" s="62"/>
      <c r="P224" s="194">
        <f>O224*H224</f>
        <v>0</v>
      </c>
      <c r="Q224" s="194">
        <v>0.2532</v>
      </c>
      <c r="R224" s="194">
        <f>Q224*H224</f>
        <v>2.9118</v>
      </c>
      <c r="S224" s="194">
        <v>0</v>
      </c>
      <c r="T224" s="195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96" t="s">
        <v>209</v>
      </c>
      <c r="AT224" s="196" t="s">
        <v>119</v>
      </c>
      <c r="AU224" s="196" t="s">
        <v>80</v>
      </c>
      <c r="AY224" s="15" t="s">
        <v>116</v>
      </c>
      <c r="BE224" s="197">
        <f>IF(N224="základní",J224,0)</f>
        <v>0</v>
      </c>
      <c r="BF224" s="197">
        <f>IF(N224="snížená",J224,0)</f>
        <v>0</v>
      </c>
      <c r="BG224" s="197">
        <f>IF(N224="zákl. přenesená",J224,0)</f>
        <v>0</v>
      </c>
      <c r="BH224" s="197">
        <f>IF(N224="sníž. přenesená",J224,0)</f>
        <v>0</v>
      </c>
      <c r="BI224" s="197">
        <f>IF(N224="nulová",J224,0)</f>
        <v>0</v>
      </c>
      <c r="BJ224" s="15" t="s">
        <v>78</v>
      </c>
      <c r="BK224" s="197">
        <f>ROUND(I224*H224,2)</f>
        <v>0</v>
      </c>
      <c r="BL224" s="15" t="s">
        <v>209</v>
      </c>
      <c r="BM224" s="196" t="s">
        <v>390</v>
      </c>
    </row>
    <row r="225" spans="1:47" s="1" customFormat="1" ht="19.5">
      <c r="A225" s="32"/>
      <c r="B225" s="33"/>
      <c r="C225" s="34"/>
      <c r="D225" s="198" t="s">
        <v>126</v>
      </c>
      <c r="E225" s="34"/>
      <c r="F225" s="199" t="s">
        <v>391</v>
      </c>
      <c r="G225" s="34"/>
      <c r="H225" s="34"/>
      <c r="I225" s="106"/>
      <c r="J225" s="34"/>
      <c r="K225" s="34"/>
      <c r="L225" s="37"/>
      <c r="M225" s="200"/>
      <c r="N225" s="201"/>
      <c r="O225" s="62"/>
      <c r="P225" s="62"/>
      <c r="Q225" s="62"/>
      <c r="R225" s="62"/>
      <c r="S225" s="62"/>
      <c r="T225" s="63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5" t="s">
        <v>126</v>
      </c>
      <c r="AU225" s="15" t="s">
        <v>80</v>
      </c>
    </row>
    <row r="226" spans="1:47" s="1" customFormat="1" ht="68.25">
      <c r="A226" s="32"/>
      <c r="B226" s="33"/>
      <c r="C226" s="34"/>
      <c r="D226" s="198" t="s">
        <v>201</v>
      </c>
      <c r="E226" s="34"/>
      <c r="F226" s="223" t="s">
        <v>386</v>
      </c>
      <c r="G226" s="34"/>
      <c r="H226" s="34"/>
      <c r="I226" s="106"/>
      <c r="J226" s="34"/>
      <c r="K226" s="34"/>
      <c r="L226" s="37"/>
      <c r="M226" s="200"/>
      <c r="N226" s="201"/>
      <c r="O226" s="62"/>
      <c r="P226" s="62"/>
      <c r="Q226" s="62"/>
      <c r="R226" s="62"/>
      <c r="S226" s="62"/>
      <c r="T226" s="63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T226" s="15" t="s">
        <v>201</v>
      </c>
      <c r="AU226" s="15" t="s">
        <v>80</v>
      </c>
    </row>
    <row r="227" spans="2:51" s="12" customFormat="1" ht="11.25">
      <c r="B227" s="202"/>
      <c r="C227" s="203"/>
      <c r="D227" s="198" t="s">
        <v>128</v>
      </c>
      <c r="E227" s="204" t="s">
        <v>19</v>
      </c>
      <c r="F227" s="205" t="s">
        <v>281</v>
      </c>
      <c r="G227" s="203"/>
      <c r="H227" s="206">
        <v>11.5</v>
      </c>
      <c r="I227" s="207"/>
      <c r="J227" s="203"/>
      <c r="K227" s="203"/>
      <c r="L227" s="208"/>
      <c r="M227" s="209"/>
      <c r="N227" s="210"/>
      <c r="O227" s="210"/>
      <c r="P227" s="210"/>
      <c r="Q227" s="210"/>
      <c r="R227" s="210"/>
      <c r="S227" s="210"/>
      <c r="T227" s="211"/>
      <c r="AT227" s="212" t="s">
        <v>128</v>
      </c>
      <c r="AU227" s="212" t="s">
        <v>80</v>
      </c>
      <c r="AV227" s="12" t="s">
        <v>80</v>
      </c>
      <c r="AW227" s="12" t="s">
        <v>32</v>
      </c>
      <c r="AX227" s="12" t="s">
        <v>78</v>
      </c>
      <c r="AY227" s="212" t="s">
        <v>116</v>
      </c>
    </row>
    <row r="228" spans="1:65" s="1" customFormat="1" ht="16.5" customHeight="1">
      <c r="A228" s="32"/>
      <c r="B228" s="33"/>
      <c r="C228" s="185" t="s">
        <v>392</v>
      </c>
      <c r="D228" s="185" t="s">
        <v>119</v>
      </c>
      <c r="E228" s="186" t="s">
        <v>393</v>
      </c>
      <c r="F228" s="187" t="s">
        <v>394</v>
      </c>
      <c r="G228" s="188" t="s">
        <v>277</v>
      </c>
      <c r="H228" s="189">
        <v>11.5</v>
      </c>
      <c r="I228" s="190"/>
      <c r="J228" s="191">
        <f>ROUND(I228*H228,2)</f>
        <v>0</v>
      </c>
      <c r="K228" s="187" t="s">
        <v>123</v>
      </c>
      <c r="L228" s="37"/>
      <c r="M228" s="192" t="s">
        <v>19</v>
      </c>
      <c r="N228" s="193" t="s">
        <v>41</v>
      </c>
      <c r="O228" s="62"/>
      <c r="P228" s="194">
        <f>O228*H228</f>
        <v>0</v>
      </c>
      <c r="Q228" s="194">
        <v>0.19432</v>
      </c>
      <c r="R228" s="194">
        <f>Q228*H228</f>
        <v>2.23468</v>
      </c>
      <c r="S228" s="194">
        <v>0</v>
      </c>
      <c r="T228" s="195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96" t="s">
        <v>209</v>
      </c>
      <c r="AT228" s="196" t="s">
        <v>119</v>
      </c>
      <c r="AU228" s="196" t="s">
        <v>80</v>
      </c>
      <c r="AY228" s="15" t="s">
        <v>116</v>
      </c>
      <c r="BE228" s="197">
        <f>IF(N228="základní",J228,0)</f>
        <v>0</v>
      </c>
      <c r="BF228" s="197">
        <f>IF(N228="snížená",J228,0)</f>
        <v>0</v>
      </c>
      <c r="BG228" s="197">
        <f>IF(N228="zákl. přenesená",J228,0)</f>
        <v>0</v>
      </c>
      <c r="BH228" s="197">
        <f>IF(N228="sníž. přenesená",J228,0)</f>
        <v>0</v>
      </c>
      <c r="BI228" s="197">
        <f>IF(N228="nulová",J228,0)</f>
        <v>0</v>
      </c>
      <c r="BJ228" s="15" t="s">
        <v>78</v>
      </c>
      <c r="BK228" s="197">
        <f>ROUND(I228*H228,2)</f>
        <v>0</v>
      </c>
      <c r="BL228" s="15" t="s">
        <v>209</v>
      </c>
      <c r="BM228" s="196" t="s">
        <v>395</v>
      </c>
    </row>
    <row r="229" spans="1:47" s="1" customFormat="1" ht="11.25">
      <c r="A229" s="32"/>
      <c r="B229" s="33"/>
      <c r="C229" s="34"/>
      <c r="D229" s="198" t="s">
        <v>126</v>
      </c>
      <c r="E229" s="34"/>
      <c r="F229" s="199" t="s">
        <v>396</v>
      </c>
      <c r="G229" s="34"/>
      <c r="H229" s="34"/>
      <c r="I229" s="106"/>
      <c r="J229" s="34"/>
      <c r="K229" s="34"/>
      <c r="L229" s="37"/>
      <c r="M229" s="200"/>
      <c r="N229" s="201"/>
      <c r="O229" s="62"/>
      <c r="P229" s="62"/>
      <c r="Q229" s="62"/>
      <c r="R229" s="62"/>
      <c r="S229" s="62"/>
      <c r="T229" s="63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15" t="s">
        <v>126</v>
      </c>
      <c r="AU229" s="15" t="s">
        <v>80</v>
      </c>
    </row>
    <row r="230" spans="1:47" s="1" customFormat="1" ht="68.25">
      <c r="A230" s="32"/>
      <c r="B230" s="33"/>
      <c r="C230" s="34"/>
      <c r="D230" s="198" t="s">
        <v>201</v>
      </c>
      <c r="E230" s="34"/>
      <c r="F230" s="223" t="s">
        <v>386</v>
      </c>
      <c r="G230" s="34"/>
      <c r="H230" s="34"/>
      <c r="I230" s="106"/>
      <c r="J230" s="34"/>
      <c r="K230" s="34"/>
      <c r="L230" s="37"/>
      <c r="M230" s="200"/>
      <c r="N230" s="201"/>
      <c r="O230" s="62"/>
      <c r="P230" s="62"/>
      <c r="Q230" s="62"/>
      <c r="R230" s="62"/>
      <c r="S230" s="62"/>
      <c r="T230" s="63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5" t="s">
        <v>201</v>
      </c>
      <c r="AU230" s="15" t="s">
        <v>80</v>
      </c>
    </row>
    <row r="231" spans="2:51" s="12" customFormat="1" ht="11.25">
      <c r="B231" s="202"/>
      <c r="C231" s="203"/>
      <c r="D231" s="198" t="s">
        <v>128</v>
      </c>
      <c r="E231" s="204" t="s">
        <v>19</v>
      </c>
      <c r="F231" s="205" t="s">
        <v>281</v>
      </c>
      <c r="G231" s="203"/>
      <c r="H231" s="206">
        <v>11.5</v>
      </c>
      <c r="I231" s="207"/>
      <c r="J231" s="203"/>
      <c r="K231" s="203"/>
      <c r="L231" s="208"/>
      <c r="M231" s="209"/>
      <c r="N231" s="210"/>
      <c r="O231" s="210"/>
      <c r="P231" s="210"/>
      <c r="Q231" s="210"/>
      <c r="R231" s="210"/>
      <c r="S231" s="210"/>
      <c r="T231" s="211"/>
      <c r="AT231" s="212" t="s">
        <v>128</v>
      </c>
      <c r="AU231" s="212" t="s">
        <v>80</v>
      </c>
      <c r="AV231" s="12" t="s">
        <v>80</v>
      </c>
      <c r="AW231" s="12" t="s">
        <v>32</v>
      </c>
      <c r="AX231" s="12" t="s">
        <v>78</v>
      </c>
      <c r="AY231" s="212" t="s">
        <v>116</v>
      </c>
    </row>
    <row r="232" spans="2:63" s="11" customFormat="1" ht="25.5" customHeight="1">
      <c r="B232" s="169"/>
      <c r="C232" s="170"/>
      <c r="D232" s="171" t="s">
        <v>69</v>
      </c>
      <c r="E232" s="172" t="s">
        <v>397</v>
      </c>
      <c r="F232" s="172" t="s">
        <v>398</v>
      </c>
      <c r="G232" s="170"/>
      <c r="H232" s="170"/>
      <c r="I232" s="173"/>
      <c r="J232" s="174">
        <f>BK232</f>
        <v>0</v>
      </c>
      <c r="K232" s="170"/>
      <c r="L232" s="175"/>
      <c r="M232" s="176"/>
      <c r="N232" s="177"/>
      <c r="O232" s="177"/>
      <c r="P232" s="178">
        <f>P233+P236+P239</f>
        <v>0</v>
      </c>
      <c r="Q232" s="177"/>
      <c r="R232" s="178">
        <f>R233+R236+R239</f>
        <v>0</v>
      </c>
      <c r="S232" s="177"/>
      <c r="T232" s="179">
        <f>T233+T236+T239</f>
        <v>0</v>
      </c>
      <c r="AR232" s="180" t="s">
        <v>148</v>
      </c>
      <c r="AT232" s="181" t="s">
        <v>69</v>
      </c>
      <c r="AU232" s="181" t="s">
        <v>70</v>
      </c>
      <c r="AY232" s="180" t="s">
        <v>116</v>
      </c>
      <c r="BK232" s="182">
        <f>BK233+BK236+BK239</f>
        <v>0</v>
      </c>
    </row>
    <row r="233" spans="2:63" s="11" customFormat="1" ht="22.5" customHeight="1">
      <c r="B233" s="169"/>
      <c r="C233" s="170"/>
      <c r="D233" s="171" t="s">
        <v>69</v>
      </c>
      <c r="E233" s="183" t="s">
        <v>399</v>
      </c>
      <c r="F233" s="183" t="s">
        <v>400</v>
      </c>
      <c r="G233" s="170"/>
      <c r="H233" s="170"/>
      <c r="I233" s="173"/>
      <c r="J233" s="184">
        <f>BK233</f>
        <v>0</v>
      </c>
      <c r="K233" s="170"/>
      <c r="L233" s="175"/>
      <c r="M233" s="176"/>
      <c r="N233" s="177"/>
      <c r="O233" s="177"/>
      <c r="P233" s="178">
        <f>SUM(P234:P235)</f>
        <v>0</v>
      </c>
      <c r="Q233" s="177"/>
      <c r="R233" s="178">
        <f>SUM(R234:R235)</f>
        <v>0</v>
      </c>
      <c r="S233" s="177"/>
      <c r="T233" s="179">
        <f>SUM(T234:T235)</f>
        <v>0</v>
      </c>
      <c r="AR233" s="180" t="s">
        <v>148</v>
      </c>
      <c r="AT233" s="181" t="s">
        <v>69</v>
      </c>
      <c r="AU233" s="181" t="s">
        <v>78</v>
      </c>
      <c r="AY233" s="180" t="s">
        <v>116</v>
      </c>
      <c r="BK233" s="182">
        <f>SUM(BK234:BK235)</f>
        <v>0</v>
      </c>
    </row>
    <row r="234" spans="1:65" s="1" customFormat="1" ht="16.5" customHeight="1">
      <c r="A234" s="32"/>
      <c r="B234" s="33"/>
      <c r="C234" s="185" t="s">
        <v>401</v>
      </c>
      <c r="D234" s="185" t="s">
        <v>119</v>
      </c>
      <c r="E234" s="186" t="s">
        <v>402</v>
      </c>
      <c r="F234" s="187" t="s">
        <v>403</v>
      </c>
      <c r="G234" s="188" t="s">
        <v>304</v>
      </c>
      <c r="H234" s="189">
        <v>1</v>
      </c>
      <c r="I234" s="190"/>
      <c r="J234" s="191">
        <f>ROUND(I234*H234,2)</f>
        <v>0</v>
      </c>
      <c r="K234" s="187" t="s">
        <v>183</v>
      </c>
      <c r="L234" s="37"/>
      <c r="M234" s="192" t="s">
        <v>19</v>
      </c>
      <c r="N234" s="193" t="s">
        <v>41</v>
      </c>
      <c r="O234" s="62"/>
      <c r="P234" s="194">
        <f>O234*H234</f>
        <v>0</v>
      </c>
      <c r="Q234" s="194">
        <v>0</v>
      </c>
      <c r="R234" s="194">
        <f>Q234*H234</f>
        <v>0</v>
      </c>
      <c r="S234" s="194">
        <v>0</v>
      </c>
      <c r="T234" s="195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96" t="s">
        <v>404</v>
      </c>
      <c r="AT234" s="196" t="s">
        <v>119</v>
      </c>
      <c r="AU234" s="196" t="s">
        <v>80</v>
      </c>
      <c r="AY234" s="15" t="s">
        <v>116</v>
      </c>
      <c r="BE234" s="197">
        <f>IF(N234="základní",J234,0)</f>
        <v>0</v>
      </c>
      <c r="BF234" s="197">
        <f>IF(N234="snížená",J234,0)</f>
        <v>0</v>
      </c>
      <c r="BG234" s="197">
        <f>IF(N234="zákl. přenesená",J234,0)</f>
        <v>0</v>
      </c>
      <c r="BH234" s="197">
        <f>IF(N234="sníž. přenesená",J234,0)</f>
        <v>0</v>
      </c>
      <c r="BI234" s="197">
        <f>IF(N234="nulová",J234,0)</f>
        <v>0</v>
      </c>
      <c r="BJ234" s="15" t="s">
        <v>78</v>
      </c>
      <c r="BK234" s="197">
        <f>ROUND(I234*H234,2)</f>
        <v>0</v>
      </c>
      <c r="BL234" s="15" t="s">
        <v>404</v>
      </c>
      <c r="BM234" s="196" t="s">
        <v>405</v>
      </c>
    </row>
    <row r="235" spans="1:47" s="1" customFormat="1" ht="11.25">
      <c r="A235" s="32"/>
      <c r="B235" s="33"/>
      <c r="C235" s="34"/>
      <c r="D235" s="198" t="s">
        <v>126</v>
      </c>
      <c r="E235" s="34"/>
      <c r="F235" s="199" t="s">
        <v>635</v>
      </c>
      <c r="G235" s="34"/>
      <c r="H235" s="34"/>
      <c r="I235" s="106"/>
      <c r="J235" s="34"/>
      <c r="K235" s="34"/>
      <c r="L235" s="37"/>
      <c r="M235" s="200"/>
      <c r="N235" s="201"/>
      <c r="O235" s="62"/>
      <c r="P235" s="62"/>
      <c r="Q235" s="62"/>
      <c r="R235" s="62"/>
      <c r="S235" s="62"/>
      <c r="T235" s="63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T235" s="15" t="s">
        <v>126</v>
      </c>
      <c r="AU235" s="15" t="s">
        <v>80</v>
      </c>
    </row>
    <row r="236" spans="2:63" s="11" customFormat="1" ht="22.5" customHeight="1">
      <c r="B236" s="169"/>
      <c r="C236" s="170"/>
      <c r="D236" s="171" t="s">
        <v>69</v>
      </c>
      <c r="E236" s="183" t="s">
        <v>406</v>
      </c>
      <c r="F236" s="183" t="s">
        <v>407</v>
      </c>
      <c r="G236" s="170"/>
      <c r="H236" s="170"/>
      <c r="I236" s="173"/>
      <c r="J236" s="184">
        <f>BK236</f>
        <v>0</v>
      </c>
      <c r="K236" s="170"/>
      <c r="L236" s="175"/>
      <c r="M236" s="176"/>
      <c r="N236" s="177"/>
      <c r="O236" s="177"/>
      <c r="P236" s="178">
        <f>SUM(P237:P238)</f>
        <v>0</v>
      </c>
      <c r="Q236" s="177"/>
      <c r="R236" s="178">
        <f>SUM(R237:R238)</f>
        <v>0</v>
      </c>
      <c r="S236" s="177"/>
      <c r="T236" s="179">
        <f>SUM(T237:T238)</f>
        <v>0</v>
      </c>
      <c r="AR236" s="180" t="s">
        <v>148</v>
      </c>
      <c r="AT236" s="181" t="s">
        <v>69</v>
      </c>
      <c r="AU236" s="181" t="s">
        <v>78</v>
      </c>
      <c r="AY236" s="180" t="s">
        <v>116</v>
      </c>
      <c r="BK236" s="182">
        <f>SUM(BK237:BK238)</f>
        <v>0</v>
      </c>
    </row>
    <row r="237" spans="1:65" s="1" customFormat="1" ht="16.5" customHeight="1">
      <c r="A237" s="32"/>
      <c r="B237" s="33"/>
      <c r="C237" s="185" t="s">
        <v>408</v>
      </c>
      <c r="D237" s="185" t="s">
        <v>119</v>
      </c>
      <c r="E237" s="186" t="s">
        <v>409</v>
      </c>
      <c r="F237" s="187" t="s">
        <v>410</v>
      </c>
      <c r="G237" s="188" t="s">
        <v>304</v>
      </c>
      <c r="H237" s="189">
        <v>1</v>
      </c>
      <c r="I237" s="190"/>
      <c r="J237" s="191">
        <f>ROUND(I237*H237,2)</f>
        <v>0</v>
      </c>
      <c r="K237" s="187" t="s">
        <v>183</v>
      </c>
      <c r="L237" s="37"/>
      <c r="M237" s="192" t="s">
        <v>19</v>
      </c>
      <c r="N237" s="193" t="s">
        <v>41</v>
      </c>
      <c r="O237" s="62"/>
      <c r="P237" s="194">
        <f>O237*H237</f>
        <v>0</v>
      </c>
      <c r="Q237" s="194">
        <v>0</v>
      </c>
      <c r="R237" s="194">
        <f>Q237*H237</f>
        <v>0</v>
      </c>
      <c r="S237" s="194">
        <v>0</v>
      </c>
      <c r="T237" s="195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96" t="s">
        <v>404</v>
      </c>
      <c r="AT237" s="196" t="s">
        <v>119</v>
      </c>
      <c r="AU237" s="196" t="s">
        <v>80</v>
      </c>
      <c r="AY237" s="15" t="s">
        <v>116</v>
      </c>
      <c r="BE237" s="197">
        <f>IF(N237="základní",J237,0)</f>
        <v>0</v>
      </c>
      <c r="BF237" s="197">
        <f>IF(N237="snížená",J237,0)</f>
        <v>0</v>
      </c>
      <c r="BG237" s="197">
        <f>IF(N237="zákl. přenesená",J237,0)</f>
        <v>0</v>
      </c>
      <c r="BH237" s="197">
        <f>IF(N237="sníž. přenesená",J237,0)</f>
        <v>0</v>
      </c>
      <c r="BI237" s="197">
        <f>IF(N237="nulová",J237,0)</f>
        <v>0</v>
      </c>
      <c r="BJ237" s="15" t="s">
        <v>78</v>
      </c>
      <c r="BK237" s="197">
        <f>ROUND(I237*H237,2)</f>
        <v>0</v>
      </c>
      <c r="BL237" s="15" t="s">
        <v>404</v>
      </c>
      <c r="BM237" s="196" t="s">
        <v>411</v>
      </c>
    </row>
    <row r="238" spans="1:47" s="1" customFormat="1" ht="11.25">
      <c r="A238" s="32"/>
      <c r="B238" s="33"/>
      <c r="C238" s="34"/>
      <c r="D238" s="198" t="s">
        <v>126</v>
      </c>
      <c r="E238" s="34"/>
      <c r="F238" s="199" t="s">
        <v>410</v>
      </c>
      <c r="G238" s="34"/>
      <c r="H238" s="34"/>
      <c r="I238" s="106"/>
      <c r="J238" s="34"/>
      <c r="K238" s="34"/>
      <c r="L238" s="37"/>
      <c r="M238" s="200"/>
      <c r="N238" s="201"/>
      <c r="O238" s="62"/>
      <c r="P238" s="62"/>
      <c r="Q238" s="62"/>
      <c r="R238" s="62"/>
      <c r="S238" s="62"/>
      <c r="T238" s="63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5" t="s">
        <v>126</v>
      </c>
      <c r="AU238" s="15" t="s">
        <v>80</v>
      </c>
    </row>
    <row r="239" spans="2:63" s="11" customFormat="1" ht="22.5" customHeight="1">
      <c r="B239" s="169"/>
      <c r="C239" s="170"/>
      <c r="D239" s="171" t="s">
        <v>69</v>
      </c>
      <c r="E239" s="183" t="s">
        <v>412</v>
      </c>
      <c r="F239" s="183" t="s">
        <v>413</v>
      </c>
      <c r="G239" s="170"/>
      <c r="H239" s="170"/>
      <c r="I239" s="173"/>
      <c r="J239" s="184">
        <f>BK239</f>
        <v>0</v>
      </c>
      <c r="K239" s="170"/>
      <c r="L239" s="175"/>
      <c r="M239" s="176"/>
      <c r="N239" s="177"/>
      <c r="O239" s="177"/>
      <c r="P239" s="178">
        <f>SUM(P240:P241)</f>
        <v>0</v>
      </c>
      <c r="Q239" s="177"/>
      <c r="R239" s="178">
        <f>SUM(R240:R241)</f>
        <v>0</v>
      </c>
      <c r="S239" s="177"/>
      <c r="T239" s="179">
        <f>SUM(T240:T241)</f>
        <v>0</v>
      </c>
      <c r="AR239" s="180" t="s">
        <v>148</v>
      </c>
      <c r="AT239" s="181" t="s">
        <v>69</v>
      </c>
      <c r="AU239" s="181" t="s">
        <v>78</v>
      </c>
      <c r="AY239" s="180" t="s">
        <v>116</v>
      </c>
      <c r="BK239" s="182">
        <f>SUM(BK240:BK241)</f>
        <v>0</v>
      </c>
    </row>
    <row r="240" spans="1:65" s="1" customFormat="1" ht="16.5" customHeight="1">
      <c r="A240" s="32"/>
      <c r="B240" s="33"/>
      <c r="C240" s="185" t="s">
        <v>414</v>
      </c>
      <c r="D240" s="185" t="s">
        <v>119</v>
      </c>
      <c r="E240" s="186" t="s">
        <v>415</v>
      </c>
      <c r="F240" s="187" t="s">
        <v>416</v>
      </c>
      <c r="G240" s="188" t="s">
        <v>417</v>
      </c>
      <c r="H240" s="189">
        <v>1</v>
      </c>
      <c r="I240" s="190"/>
      <c r="J240" s="191">
        <f>ROUND(I240*H240,2)</f>
        <v>0</v>
      </c>
      <c r="K240" s="187" t="s">
        <v>183</v>
      </c>
      <c r="L240" s="37"/>
      <c r="M240" s="192" t="s">
        <v>19</v>
      </c>
      <c r="N240" s="193" t="s">
        <v>41</v>
      </c>
      <c r="O240" s="62"/>
      <c r="P240" s="194">
        <f>O240*H240</f>
        <v>0</v>
      </c>
      <c r="Q240" s="194">
        <v>0</v>
      </c>
      <c r="R240" s="194">
        <f>Q240*H240</f>
        <v>0</v>
      </c>
      <c r="S240" s="194">
        <v>0</v>
      </c>
      <c r="T240" s="195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96" t="s">
        <v>404</v>
      </c>
      <c r="AT240" s="196" t="s">
        <v>119</v>
      </c>
      <c r="AU240" s="196" t="s">
        <v>80</v>
      </c>
      <c r="AY240" s="15" t="s">
        <v>116</v>
      </c>
      <c r="BE240" s="197">
        <f>IF(N240="základní",J240,0)</f>
        <v>0</v>
      </c>
      <c r="BF240" s="197">
        <f>IF(N240="snížená",J240,0)</f>
        <v>0</v>
      </c>
      <c r="BG240" s="197">
        <f>IF(N240="zákl. přenesená",J240,0)</f>
        <v>0</v>
      </c>
      <c r="BH240" s="197">
        <f>IF(N240="sníž. přenesená",J240,0)</f>
        <v>0</v>
      </c>
      <c r="BI240" s="197">
        <f>IF(N240="nulová",J240,0)</f>
        <v>0</v>
      </c>
      <c r="BJ240" s="15" t="s">
        <v>78</v>
      </c>
      <c r="BK240" s="197">
        <f>ROUND(I240*H240,2)</f>
        <v>0</v>
      </c>
      <c r="BL240" s="15" t="s">
        <v>404</v>
      </c>
      <c r="BM240" s="196" t="s">
        <v>418</v>
      </c>
    </row>
    <row r="241" spans="1:47" s="1" customFormat="1" ht="11.25">
      <c r="A241" s="32"/>
      <c r="B241" s="33"/>
      <c r="C241" s="34"/>
      <c r="D241" s="198" t="s">
        <v>126</v>
      </c>
      <c r="E241" s="34"/>
      <c r="F241" s="199" t="s">
        <v>419</v>
      </c>
      <c r="G241" s="34"/>
      <c r="H241" s="34"/>
      <c r="I241" s="106"/>
      <c r="J241" s="34"/>
      <c r="K241" s="34"/>
      <c r="L241" s="37"/>
      <c r="M241" s="224"/>
      <c r="N241" s="225"/>
      <c r="O241" s="226"/>
      <c r="P241" s="226"/>
      <c r="Q241" s="226"/>
      <c r="R241" s="226"/>
      <c r="S241" s="226"/>
      <c r="T241" s="227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T241" s="15" t="s">
        <v>126</v>
      </c>
      <c r="AU241" s="15" t="s">
        <v>80</v>
      </c>
    </row>
    <row r="242" spans="1:31" s="1" customFormat="1" ht="6.75" customHeight="1">
      <c r="A242" s="32"/>
      <c r="B242" s="45"/>
      <c r="C242" s="46"/>
      <c r="D242" s="46"/>
      <c r="E242" s="46"/>
      <c r="F242" s="46"/>
      <c r="G242" s="46"/>
      <c r="H242" s="46"/>
      <c r="I242" s="134"/>
      <c r="J242" s="46"/>
      <c r="K242" s="46"/>
      <c r="L242" s="37"/>
      <c r="M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</row>
  </sheetData>
  <sheetProtection sheet="1" objects="1" scenarios="1" formatColumns="0" formatRows="0" autoFilter="0"/>
  <autoFilter ref="C87:K241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6"/>
  <sheetViews>
    <sheetView showGridLines="0" zoomScalePageLayoutView="0" workbookViewId="0" topLeftCell="A4">
      <selection activeCell="I184" sqref="I18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9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15" t="s">
        <v>83</v>
      </c>
    </row>
    <row r="3" spans="2:46" ht="6.75" customHeight="1">
      <c r="B3" s="100"/>
      <c r="C3" s="101"/>
      <c r="D3" s="101"/>
      <c r="E3" s="101"/>
      <c r="F3" s="101"/>
      <c r="G3" s="101"/>
      <c r="H3" s="101"/>
      <c r="I3" s="102"/>
      <c r="J3" s="101"/>
      <c r="K3" s="101"/>
      <c r="L3" s="18"/>
      <c r="AT3" s="15" t="s">
        <v>80</v>
      </c>
    </row>
    <row r="4" spans="2:46" ht="24.75" customHeight="1">
      <c r="B4" s="18"/>
      <c r="D4" s="103" t="s">
        <v>84</v>
      </c>
      <c r="L4" s="18"/>
      <c r="M4" s="104" t="s">
        <v>10</v>
      </c>
      <c r="AT4" s="15" t="s">
        <v>4</v>
      </c>
    </row>
    <row r="5" spans="2:12" ht="6.75" customHeight="1">
      <c r="B5" s="18"/>
      <c r="L5" s="18"/>
    </row>
    <row r="6" spans="2:12" ht="12" customHeight="1">
      <c r="B6" s="18"/>
      <c r="D6" s="105" t="s">
        <v>16</v>
      </c>
      <c r="L6" s="18"/>
    </row>
    <row r="7" spans="2:12" ht="16.5" customHeight="1">
      <c r="B7" s="18"/>
      <c r="E7" s="349" t="str">
        <f>'Rekapitulace stavby'!K6</f>
        <v>Výměna VO Bezručova, Chomutov</v>
      </c>
      <c r="F7" s="350"/>
      <c r="G7" s="350"/>
      <c r="H7" s="350"/>
      <c r="L7" s="18"/>
    </row>
    <row r="8" spans="1:31" s="1" customFormat="1" ht="12" customHeight="1">
      <c r="A8" s="32"/>
      <c r="B8" s="37"/>
      <c r="C8" s="32"/>
      <c r="D8" s="105" t="s">
        <v>85</v>
      </c>
      <c r="E8" s="32"/>
      <c r="F8" s="32"/>
      <c r="G8" s="32"/>
      <c r="H8" s="32"/>
      <c r="I8" s="106"/>
      <c r="J8" s="32"/>
      <c r="K8" s="32"/>
      <c r="L8" s="10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1" customFormat="1" ht="16.5" customHeight="1">
      <c r="A9" s="32"/>
      <c r="B9" s="37"/>
      <c r="C9" s="32"/>
      <c r="D9" s="32"/>
      <c r="E9" s="351" t="s">
        <v>420</v>
      </c>
      <c r="F9" s="352"/>
      <c r="G9" s="352"/>
      <c r="H9" s="352"/>
      <c r="I9" s="106"/>
      <c r="J9" s="32"/>
      <c r="K9" s="32"/>
      <c r="L9" s="10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1" customFormat="1" ht="11.25">
      <c r="A10" s="32"/>
      <c r="B10" s="37"/>
      <c r="C10" s="32"/>
      <c r="D10" s="32"/>
      <c r="E10" s="32"/>
      <c r="F10" s="32"/>
      <c r="G10" s="32"/>
      <c r="H10" s="32"/>
      <c r="I10" s="106"/>
      <c r="J10" s="32"/>
      <c r="K10" s="32"/>
      <c r="L10" s="10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1" customFormat="1" ht="12" customHeight="1">
      <c r="A11" s="32"/>
      <c r="B11" s="37"/>
      <c r="C11" s="32"/>
      <c r="D11" s="105" t="s">
        <v>18</v>
      </c>
      <c r="E11" s="32"/>
      <c r="F11" s="108" t="s">
        <v>19</v>
      </c>
      <c r="G11" s="32"/>
      <c r="H11" s="32"/>
      <c r="I11" s="109" t="s">
        <v>20</v>
      </c>
      <c r="J11" s="108" t="s">
        <v>19</v>
      </c>
      <c r="K11" s="32"/>
      <c r="L11" s="10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1" customFormat="1" ht="12" customHeight="1">
      <c r="A12" s="32"/>
      <c r="B12" s="37"/>
      <c r="C12" s="32"/>
      <c r="D12" s="105" t="s">
        <v>21</v>
      </c>
      <c r="E12" s="32"/>
      <c r="F12" s="108" t="s">
        <v>22</v>
      </c>
      <c r="G12" s="32"/>
      <c r="H12" s="32"/>
      <c r="I12" s="109" t="s">
        <v>23</v>
      </c>
      <c r="J12" s="110" t="str">
        <f>'Rekapitulace stavby'!AN8</f>
        <v>26. 7. 2019</v>
      </c>
      <c r="K12" s="32"/>
      <c r="L12" s="10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1" customFormat="1" ht="10.5" customHeight="1">
      <c r="A13" s="32"/>
      <c r="B13" s="37"/>
      <c r="C13" s="32"/>
      <c r="D13" s="32"/>
      <c r="E13" s="32"/>
      <c r="F13" s="32"/>
      <c r="G13" s="32"/>
      <c r="H13" s="32"/>
      <c r="I13" s="106"/>
      <c r="J13" s="32"/>
      <c r="K13" s="32"/>
      <c r="L13" s="10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1" customFormat="1" ht="12" customHeight="1">
      <c r="A14" s="32"/>
      <c r="B14" s="37"/>
      <c r="C14" s="32"/>
      <c r="D14" s="105" t="s">
        <v>25</v>
      </c>
      <c r="E14" s="32"/>
      <c r="F14" s="32"/>
      <c r="G14" s="32"/>
      <c r="H14" s="32"/>
      <c r="I14" s="109" t="s">
        <v>26</v>
      </c>
      <c r="J14" s="108">
        <f>IF('Rekapitulace stavby'!AN10="","",'Rekapitulace stavby'!AN10)</f>
      </c>
      <c r="K14" s="32"/>
      <c r="L14" s="10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1" customFormat="1" ht="18" customHeight="1">
      <c r="A15" s="32"/>
      <c r="B15" s="37"/>
      <c r="C15" s="32"/>
      <c r="D15" s="32"/>
      <c r="E15" s="108" t="str">
        <f>IF('Rekapitulace stavby'!E11="","",'Rekapitulace stavby'!E11)</f>
        <v> </v>
      </c>
      <c r="F15" s="32"/>
      <c r="G15" s="32"/>
      <c r="H15" s="32"/>
      <c r="I15" s="109" t="s">
        <v>28</v>
      </c>
      <c r="J15" s="108">
        <f>IF('Rekapitulace stavby'!AN11="","",'Rekapitulace stavby'!AN11)</f>
      </c>
      <c r="K15" s="32"/>
      <c r="L15" s="10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1" customFormat="1" ht="6.75" customHeight="1">
      <c r="A16" s="32"/>
      <c r="B16" s="37"/>
      <c r="C16" s="32"/>
      <c r="D16" s="32"/>
      <c r="E16" s="32"/>
      <c r="F16" s="32"/>
      <c r="G16" s="32"/>
      <c r="H16" s="32"/>
      <c r="I16" s="106"/>
      <c r="J16" s="32"/>
      <c r="K16" s="32"/>
      <c r="L16" s="10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1" customFormat="1" ht="12" customHeight="1">
      <c r="A17" s="32"/>
      <c r="B17" s="37"/>
      <c r="C17" s="32"/>
      <c r="D17" s="105" t="s">
        <v>29</v>
      </c>
      <c r="E17" s="32"/>
      <c r="F17" s="32"/>
      <c r="G17" s="32"/>
      <c r="H17" s="32"/>
      <c r="I17" s="109" t="s">
        <v>26</v>
      </c>
      <c r="J17" s="28" t="str">
        <f>'Rekapitulace stavby'!AN13</f>
        <v>Vyplň údaj</v>
      </c>
      <c r="K17" s="32"/>
      <c r="L17" s="10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1" customFormat="1" ht="18" customHeight="1">
      <c r="A18" s="32"/>
      <c r="B18" s="37"/>
      <c r="C18" s="32"/>
      <c r="D18" s="32"/>
      <c r="E18" s="353" t="str">
        <f>'Rekapitulace stavby'!E14</f>
        <v>Vyplň údaj</v>
      </c>
      <c r="F18" s="354"/>
      <c r="G18" s="354"/>
      <c r="H18" s="354"/>
      <c r="I18" s="109" t="s">
        <v>28</v>
      </c>
      <c r="J18" s="28" t="str">
        <f>'Rekapitulace stavby'!AN14</f>
        <v>Vyplň údaj</v>
      </c>
      <c r="K18" s="32"/>
      <c r="L18" s="10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1" customFormat="1" ht="6.75" customHeight="1">
      <c r="A19" s="32"/>
      <c r="B19" s="37"/>
      <c r="C19" s="32"/>
      <c r="D19" s="32"/>
      <c r="E19" s="32"/>
      <c r="F19" s="32"/>
      <c r="G19" s="32"/>
      <c r="H19" s="32"/>
      <c r="I19" s="106"/>
      <c r="J19" s="32"/>
      <c r="K19" s="32"/>
      <c r="L19" s="10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1" customFormat="1" ht="12" customHeight="1">
      <c r="A20" s="32"/>
      <c r="B20" s="37"/>
      <c r="C20" s="32"/>
      <c r="D20" s="105" t="s">
        <v>31</v>
      </c>
      <c r="E20" s="32"/>
      <c r="F20" s="32"/>
      <c r="G20" s="32"/>
      <c r="H20" s="32"/>
      <c r="I20" s="109" t="s">
        <v>26</v>
      </c>
      <c r="J20" s="108">
        <f>IF('Rekapitulace stavby'!AN16="","",'Rekapitulace stavby'!AN16)</f>
      </c>
      <c r="K20" s="32"/>
      <c r="L20" s="10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1" customFormat="1" ht="18" customHeight="1">
      <c r="A21" s="32"/>
      <c r="B21" s="37"/>
      <c r="C21" s="32"/>
      <c r="D21" s="32"/>
      <c r="E21" s="108" t="str">
        <f>IF('Rekapitulace stavby'!E17="","",'Rekapitulace stavby'!E17)</f>
        <v> </v>
      </c>
      <c r="F21" s="32"/>
      <c r="G21" s="32"/>
      <c r="H21" s="32"/>
      <c r="I21" s="109" t="s">
        <v>28</v>
      </c>
      <c r="J21" s="108">
        <f>IF('Rekapitulace stavby'!AN17="","",'Rekapitulace stavby'!AN17)</f>
      </c>
      <c r="K21" s="32"/>
      <c r="L21" s="10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1" customFormat="1" ht="6.75" customHeight="1">
      <c r="A22" s="32"/>
      <c r="B22" s="37"/>
      <c r="C22" s="32"/>
      <c r="D22" s="32"/>
      <c r="E22" s="32"/>
      <c r="F22" s="32"/>
      <c r="G22" s="32"/>
      <c r="H22" s="32"/>
      <c r="I22" s="106"/>
      <c r="J22" s="32"/>
      <c r="K22" s="32"/>
      <c r="L22" s="10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1" customFormat="1" ht="12" customHeight="1">
      <c r="A23" s="32"/>
      <c r="B23" s="37"/>
      <c r="C23" s="32"/>
      <c r="D23" s="105" t="s">
        <v>33</v>
      </c>
      <c r="E23" s="32"/>
      <c r="F23" s="32"/>
      <c r="G23" s="32"/>
      <c r="H23" s="32"/>
      <c r="I23" s="109" t="s">
        <v>26</v>
      </c>
      <c r="J23" s="108" t="s">
        <v>19</v>
      </c>
      <c r="K23" s="32"/>
      <c r="L23" s="10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1" customFormat="1" ht="18" customHeight="1">
      <c r="A24" s="32"/>
      <c r="B24" s="37"/>
      <c r="C24" s="32"/>
      <c r="D24" s="32"/>
      <c r="E24" s="108" t="s">
        <v>87</v>
      </c>
      <c r="F24" s="32"/>
      <c r="G24" s="32"/>
      <c r="H24" s="32"/>
      <c r="I24" s="109" t="s">
        <v>28</v>
      </c>
      <c r="J24" s="108" t="s">
        <v>19</v>
      </c>
      <c r="K24" s="32"/>
      <c r="L24" s="10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1" customFormat="1" ht="6.75" customHeight="1">
      <c r="A25" s="32"/>
      <c r="B25" s="37"/>
      <c r="C25" s="32"/>
      <c r="D25" s="32"/>
      <c r="E25" s="32"/>
      <c r="F25" s="32"/>
      <c r="G25" s="32"/>
      <c r="H25" s="32"/>
      <c r="I25" s="106"/>
      <c r="J25" s="32"/>
      <c r="K25" s="32"/>
      <c r="L25" s="10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1" customFormat="1" ht="12" customHeight="1">
      <c r="A26" s="32"/>
      <c r="B26" s="37"/>
      <c r="C26" s="32"/>
      <c r="D26" s="105" t="s">
        <v>34</v>
      </c>
      <c r="E26" s="32"/>
      <c r="F26" s="32"/>
      <c r="G26" s="32"/>
      <c r="H26" s="32"/>
      <c r="I26" s="106"/>
      <c r="J26" s="32"/>
      <c r="K26" s="32"/>
      <c r="L26" s="10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7" customFormat="1" ht="16.5" customHeight="1">
      <c r="A27" s="111"/>
      <c r="B27" s="112"/>
      <c r="C27" s="111"/>
      <c r="D27" s="111"/>
      <c r="E27" s="355" t="s">
        <v>19</v>
      </c>
      <c r="F27" s="355"/>
      <c r="G27" s="355"/>
      <c r="H27" s="355"/>
      <c r="I27" s="113"/>
      <c r="J27" s="111"/>
      <c r="K27" s="111"/>
      <c r="L27" s="114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1" customFormat="1" ht="6.75" customHeight="1">
      <c r="A28" s="32"/>
      <c r="B28" s="37"/>
      <c r="C28" s="32"/>
      <c r="D28" s="32"/>
      <c r="E28" s="32"/>
      <c r="F28" s="32"/>
      <c r="G28" s="32"/>
      <c r="H28" s="32"/>
      <c r="I28" s="106"/>
      <c r="J28" s="32"/>
      <c r="K28" s="32"/>
      <c r="L28" s="10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1" customFormat="1" ht="6.75" customHeight="1">
      <c r="A29" s="32"/>
      <c r="B29" s="37"/>
      <c r="C29" s="32"/>
      <c r="D29" s="115"/>
      <c r="E29" s="115"/>
      <c r="F29" s="115"/>
      <c r="G29" s="115"/>
      <c r="H29" s="115"/>
      <c r="I29" s="116"/>
      <c r="J29" s="115"/>
      <c r="K29" s="115"/>
      <c r="L29" s="10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1" customFormat="1" ht="24.75" customHeight="1">
      <c r="A30" s="32"/>
      <c r="B30" s="37"/>
      <c r="C30" s="32"/>
      <c r="D30" s="117" t="s">
        <v>36</v>
      </c>
      <c r="E30" s="32"/>
      <c r="F30" s="32"/>
      <c r="G30" s="32"/>
      <c r="H30" s="32"/>
      <c r="I30" s="106"/>
      <c r="J30" s="118">
        <f>ROUND(J88,2)</f>
        <v>0</v>
      </c>
      <c r="K30" s="32"/>
      <c r="L30" s="10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1" customFormat="1" ht="6.75" customHeight="1">
      <c r="A31" s="32"/>
      <c r="B31" s="37"/>
      <c r="C31" s="32"/>
      <c r="D31" s="115"/>
      <c r="E31" s="115"/>
      <c r="F31" s="115"/>
      <c r="G31" s="115"/>
      <c r="H31" s="115"/>
      <c r="I31" s="116"/>
      <c r="J31" s="115"/>
      <c r="K31" s="115"/>
      <c r="L31" s="10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1" customFormat="1" ht="14.25" customHeight="1">
      <c r="A32" s="32"/>
      <c r="B32" s="37"/>
      <c r="C32" s="32"/>
      <c r="D32" s="32"/>
      <c r="E32" s="32"/>
      <c r="F32" s="119" t="s">
        <v>38</v>
      </c>
      <c r="G32" s="32"/>
      <c r="H32" s="32"/>
      <c r="I32" s="120" t="s">
        <v>37</v>
      </c>
      <c r="J32" s="119" t="s">
        <v>39</v>
      </c>
      <c r="K32" s="32"/>
      <c r="L32" s="10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1" customFormat="1" ht="14.25" customHeight="1">
      <c r="A33" s="32"/>
      <c r="B33" s="37"/>
      <c r="C33" s="32"/>
      <c r="D33" s="121" t="s">
        <v>40</v>
      </c>
      <c r="E33" s="105" t="s">
        <v>41</v>
      </c>
      <c r="F33" s="122">
        <f>ROUND((SUM(BE88:BE215)),2)</f>
        <v>0</v>
      </c>
      <c r="G33" s="32"/>
      <c r="H33" s="32"/>
      <c r="I33" s="123">
        <v>0.21</v>
      </c>
      <c r="J33" s="122">
        <f>ROUND(((SUM(BE88:BE215))*I33),2)</f>
        <v>0</v>
      </c>
      <c r="K33" s="32"/>
      <c r="L33" s="10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1" customFormat="1" ht="14.25" customHeight="1">
      <c r="A34" s="32"/>
      <c r="B34" s="37"/>
      <c r="C34" s="32"/>
      <c r="D34" s="32"/>
      <c r="E34" s="105" t="s">
        <v>42</v>
      </c>
      <c r="F34" s="122">
        <f>ROUND((SUM(BF88:BF215)),2)</f>
        <v>0</v>
      </c>
      <c r="G34" s="32"/>
      <c r="H34" s="32"/>
      <c r="I34" s="123">
        <v>0.15</v>
      </c>
      <c r="J34" s="122">
        <f>ROUND(((SUM(BF88:BF215))*I34),2)</f>
        <v>0</v>
      </c>
      <c r="K34" s="32"/>
      <c r="L34" s="10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1" customFormat="1" ht="14.25" customHeight="1" hidden="1">
      <c r="A35" s="32"/>
      <c r="B35" s="37"/>
      <c r="C35" s="32"/>
      <c r="D35" s="32"/>
      <c r="E35" s="105" t="s">
        <v>43</v>
      </c>
      <c r="F35" s="122">
        <f>ROUND((SUM(BG88:BG215)),2)</f>
        <v>0</v>
      </c>
      <c r="G35" s="32"/>
      <c r="H35" s="32"/>
      <c r="I35" s="123">
        <v>0.21</v>
      </c>
      <c r="J35" s="122">
        <f>0</f>
        <v>0</v>
      </c>
      <c r="K35" s="32"/>
      <c r="L35" s="10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1" customFormat="1" ht="14.25" customHeight="1" hidden="1">
      <c r="A36" s="32"/>
      <c r="B36" s="37"/>
      <c r="C36" s="32"/>
      <c r="D36" s="32"/>
      <c r="E36" s="105" t="s">
        <v>44</v>
      </c>
      <c r="F36" s="122">
        <f>ROUND((SUM(BH88:BH215)),2)</f>
        <v>0</v>
      </c>
      <c r="G36" s="32"/>
      <c r="H36" s="32"/>
      <c r="I36" s="123">
        <v>0.15</v>
      </c>
      <c r="J36" s="122">
        <f>0</f>
        <v>0</v>
      </c>
      <c r="K36" s="32"/>
      <c r="L36" s="10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1" customFormat="1" ht="14.25" customHeight="1" hidden="1">
      <c r="A37" s="32"/>
      <c r="B37" s="37"/>
      <c r="C37" s="32"/>
      <c r="D37" s="32"/>
      <c r="E37" s="105" t="s">
        <v>45</v>
      </c>
      <c r="F37" s="122">
        <f>ROUND((SUM(BI88:BI215)),2)</f>
        <v>0</v>
      </c>
      <c r="G37" s="32"/>
      <c r="H37" s="32"/>
      <c r="I37" s="123">
        <v>0</v>
      </c>
      <c r="J37" s="122">
        <f>0</f>
        <v>0</v>
      </c>
      <c r="K37" s="32"/>
      <c r="L37" s="10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1" customFormat="1" ht="6.75" customHeight="1">
      <c r="A38" s="32"/>
      <c r="B38" s="37"/>
      <c r="C38" s="32"/>
      <c r="D38" s="32"/>
      <c r="E38" s="32"/>
      <c r="F38" s="32"/>
      <c r="G38" s="32"/>
      <c r="H38" s="32"/>
      <c r="I38" s="106"/>
      <c r="J38" s="32"/>
      <c r="K38" s="32"/>
      <c r="L38" s="10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1" customFormat="1" ht="24.75" customHeight="1">
      <c r="A39" s="32"/>
      <c r="B39" s="37"/>
      <c r="C39" s="124"/>
      <c r="D39" s="125" t="s">
        <v>46</v>
      </c>
      <c r="E39" s="126"/>
      <c r="F39" s="126"/>
      <c r="G39" s="127" t="s">
        <v>47</v>
      </c>
      <c r="H39" s="128" t="s">
        <v>48</v>
      </c>
      <c r="I39" s="129"/>
      <c r="J39" s="130">
        <f>SUM(J30:J37)</f>
        <v>0</v>
      </c>
      <c r="K39" s="131"/>
      <c r="L39" s="10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1" customFormat="1" ht="14.25" customHeight="1">
      <c r="A40" s="32"/>
      <c r="B40" s="132"/>
      <c r="C40" s="133"/>
      <c r="D40" s="133"/>
      <c r="E40" s="133"/>
      <c r="F40" s="133"/>
      <c r="G40" s="133"/>
      <c r="H40" s="133"/>
      <c r="I40" s="134"/>
      <c r="J40" s="133"/>
      <c r="K40" s="133"/>
      <c r="L40" s="10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4" spans="1:31" s="1" customFormat="1" ht="6.75" customHeight="1">
      <c r="A44" s="32"/>
      <c r="B44" s="135"/>
      <c r="C44" s="136"/>
      <c r="D44" s="136"/>
      <c r="E44" s="136"/>
      <c r="F44" s="136"/>
      <c r="G44" s="136"/>
      <c r="H44" s="136"/>
      <c r="I44" s="137"/>
      <c r="J44" s="136"/>
      <c r="K44" s="136"/>
      <c r="L44" s="107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24.75" customHeight="1">
      <c r="A45" s="32"/>
      <c r="B45" s="33"/>
      <c r="C45" s="21" t="s">
        <v>88</v>
      </c>
      <c r="D45" s="34"/>
      <c r="E45" s="34"/>
      <c r="F45" s="34"/>
      <c r="G45" s="34"/>
      <c r="H45" s="34"/>
      <c r="I45" s="106"/>
      <c r="J45" s="34"/>
      <c r="K45" s="34"/>
      <c r="L45" s="107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1" customFormat="1" ht="6.75" customHeight="1">
      <c r="A46" s="32"/>
      <c r="B46" s="33"/>
      <c r="C46" s="34"/>
      <c r="D46" s="34"/>
      <c r="E46" s="34"/>
      <c r="F46" s="34"/>
      <c r="G46" s="34"/>
      <c r="H46" s="34"/>
      <c r="I46" s="106"/>
      <c r="J46" s="34"/>
      <c r="K46" s="34"/>
      <c r="L46" s="107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1" customFormat="1" ht="12" customHeight="1">
      <c r="A47" s="32"/>
      <c r="B47" s="33"/>
      <c r="C47" s="27" t="s">
        <v>16</v>
      </c>
      <c r="D47" s="34"/>
      <c r="E47" s="34"/>
      <c r="F47" s="34"/>
      <c r="G47" s="34"/>
      <c r="H47" s="34"/>
      <c r="I47" s="106"/>
      <c r="J47" s="34"/>
      <c r="K47" s="34"/>
      <c r="L47" s="107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1" customFormat="1" ht="16.5" customHeight="1">
      <c r="A48" s="32"/>
      <c r="B48" s="33"/>
      <c r="C48" s="34"/>
      <c r="D48" s="34"/>
      <c r="E48" s="347" t="str">
        <f>E7</f>
        <v>Výměna VO Bezručova, Chomutov</v>
      </c>
      <c r="F48" s="348"/>
      <c r="G48" s="348"/>
      <c r="H48" s="348"/>
      <c r="I48" s="106"/>
      <c r="J48" s="34"/>
      <c r="K48" s="34"/>
      <c r="L48" s="107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1" customFormat="1" ht="12" customHeight="1">
      <c r="A49" s="32"/>
      <c r="B49" s="33"/>
      <c r="C49" s="27" t="s">
        <v>85</v>
      </c>
      <c r="D49" s="34"/>
      <c r="E49" s="34"/>
      <c r="F49" s="34"/>
      <c r="G49" s="34"/>
      <c r="H49" s="34"/>
      <c r="I49" s="106"/>
      <c r="J49" s="34"/>
      <c r="K49" s="34"/>
      <c r="L49" s="107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1" customFormat="1" ht="16.5" customHeight="1">
      <c r="A50" s="32"/>
      <c r="B50" s="33"/>
      <c r="C50" s="34"/>
      <c r="D50" s="34"/>
      <c r="E50" s="325" t="str">
        <f>E9</f>
        <v>22019-vo - Výměna stávajícího VO u garáží</v>
      </c>
      <c r="F50" s="346"/>
      <c r="G50" s="346"/>
      <c r="H50" s="346"/>
      <c r="I50" s="106"/>
      <c r="J50" s="34"/>
      <c r="K50" s="34"/>
      <c r="L50" s="107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1" customFormat="1" ht="6.75" customHeight="1">
      <c r="A51" s="32"/>
      <c r="B51" s="33"/>
      <c r="C51" s="34"/>
      <c r="D51" s="34"/>
      <c r="E51" s="34"/>
      <c r="F51" s="34"/>
      <c r="G51" s="34"/>
      <c r="H51" s="34"/>
      <c r="I51" s="106"/>
      <c r="J51" s="34"/>
      <c r="K51" s="34"/>
      <c r="L51" s="107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1" customFormat="1" ht="12" customHeight="1">
      <c r="A52" s="32"/>
      <c r="B52" s="33"/>
      <c r="C52" s="27" t="s">
        <v>21</v>
      </c>
      <c r="D52" s="34"/>
      <c r="E52" s="34"/>
      <c r="F52" s="25" t="str">
        <f>F12</f>
        <v>Chomutov</v>
      </c>
      <c r="G52" s="34"/>
      <c r="H52" s="34"/>
      <c r="I52" s="109" t="s">
        <v>23</v>
      </c>
      <c r="J52" s="57" t="str">
        <f>IF(J12="","",J12)</f>
        <v>26. 7. 2019</v>
      </c>
      <c r="K52" s="34"/>
      <c r="L52" s="107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1" customFormat="1" ht="6.75" customHeight="1">
      <c r="A53" s="32"/>
      <c r="B53" s="33"/>
      <c r="C53" s="34"/>
      <c r="D53" s="34"/>
      <c r="E53" s="34"/>
      <c r="F53" s="34"/>
      <c r="G53" s="34"/>
      <c r="H53" s="34"/>
      <c r="I53" s="106"/>
      <c r="J53" s="34"/>
      <c r="K53" s="34"/>
      <c r="L53" s="107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1" customFormat="1" ht="15" customHeight="1">
      <c r="A54" s="32"/>
      <c r="B54" s="33"/>
      <c r="C54" s="27" t="s">
        <v>25</v>
      </c>
      <c r="D54" s="34"/>
      <c r="E54" s="34"/>
      <c r="F54" s="25" t="str">
        <f>E15</f>
        <v> </v>
      </c>
      <c r="G54" s="34"/>
      <c r="H54" s="34"/>
      <c r="I54" s="109" t="s">
        <v>31</v>
      </c>
      <c r="J54" s="30" t="str">
        <f>E21</f>
        <v> </v>
      </c>
      <c r="K54" s="34"/>
      <c r="L54" s="107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1" customFormat="1" ht="15" customHeight="1">
      <c r="A55" s="32"/>
      <c r="B55" s="33"/>
      <c r="C55" s="27" t="s">
        <v>29</v>
      </c>
      <c r="D55" s="34"/>
      <c r="E55" s="34"/>
      <c r="F55" s="25" t="str">
        <f>IF(E18="","",E18)</f>
        <v>Vyplň údaj</v>
      </c>
      <c r="G55" s="34"/>
      <c r="H55" s="34"/>
      <c r="I55" s="109" t="s">
        <v>33</v>
      </c>
      <c r="J55" s="30" t="str">
        <f>E24</f>
        <v>Ing. Ivan Menhard</v>
      </c>
      <c r="K55" s="34"/>
      <c r="L55" s="107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1" customFormat="1" ht="9.75" customHeight="1">
      <c r="A56" s="32"/>
      <c r="B56" s="33"/>
      <c r="C56" s="34"/>
      <c r="D56" s="34"/>
      <c r="E56" s="34"/>
      <c r="F56" s="34"/>
      <c r="G56" s="34"/>
      <c r="H56" s="34"/>
      <c r="I56" s="106"/>
      <c r="J56" s="34"/>
      <c r="K56" s="34"/>
      <c r="L56" s="107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1" customFormat="1" ht="29.25" customHeight="1">
      <c r="A57" s="32"/>
      <c r="B57" s="33"/>
      <c r="C57" s="138" t="s">
        <v>89</v>
      </c>
      <c r="D57" s="139"/>
      <c r="E57" s="139"/>
      <c r="F57" s="139"/>
      <c r="G57" s="139"/>
      <c r="H57" s="139"/>
      <c r="I57" s="140"/>
      <c r="J57" s="141" t="s">
        <v>90</v>
      </c>
      <c r="K57" s="139"/>
      <c r="L57" s="107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1" customFormat="1" ht="9.75" customHeight="1">
      <c r="A58" s="32"/>
      <c r="B58" s="33"/>
      <c r="C58" s="34"/>
      <c r="D58" s="34"/>
      <c r="E58" s="34"/>
      <c r="F58" s="34"/>
      <c r="G58" s="34"/>
      <c r="H58" s="34"/>
      <c r="I58" s="106"/>
      <c r="J58" s="34"/>
      <c r="K58" s="34"/>
      <c r="L58" s="107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1" customFormat="1" ht="22.5" customHeight="1">
      <c r="A59" s="32"/>
      <c r="B59" s="33"/>
      <c r="C59" s="142" t="s">
        <v>68</v>
      </c>
      <c r="D59" s="34"/>
      <c r="E59" s="34"/>
      <c r="F59" s="34"/>
      <c r="G59" s="34"/>
      <c r="H59" s="34"/>
      <c r="I59" s="106"/>
      <c r="J59" s="75">
        <f>J88</f>
        <v>0</v>
      </c>
      <c r="K59" s="34"/>
      <c r="L59" s="107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5" t="s">
        <v>91</v>
      </c>
    </row>
    <row r="60" spans="2:12" s="8" customFormat="1" ht="24.75" customHeight="1">
      <c r="B60" s="143"/>
      <c r="C60" s="144"/>
      <c r="D60" s="145" t="s">
        <v>92</v>
      </c>
      <c r="E60" s="146"/>
      <c r="F60" s="146"/>
      <c r="G60" s="146"/>
      <c r="H60" s="146"/>
      <c r="I60" s="147"/>
      <c r="J60" s="148">
        <f>J89</f>
        <v>0</v>
      </c>
      <c r="K60" s="144"/>
      <c r="L60" s="149"/>
    </row>
    <row r="61" spans="2:12" s="9" customFormat="1" ht="19.5" customHeight="1">
      <c r="B61" s="150"/>
      <c r="C61" s="151"/>
      <c r="D61" s="152" t="s">
        <v>93</v>
      </c>
      <c r="E61" s="153"/>
      <c r="F61" s="153"/>
      <c r="G61" s="153"/>
      <c r="H61" s="153"/>
      <c r="I61" s="154"/>
      <c r="J61" s="155">
        <f>J90</f>
        <v>0</v>
      </c>
      <c r="K61" s="151"/>
      <c r="L61" s="156"/>
    </row>
    <row r="62" spans="2:12" s="8" customFormat="1" ht="24.75" customHeight="1">
      <c r="B62" s="143"/>
      <c r="C62" s="144"/>
      <c r="D62" s="145" t="s">
        <v>94</v>
      </c>
      <c r="E62" s="146"/>
      <c r="F62" s="146"/>
      <c r="G62" s="146"/>
      <c r="H62" s="146"/>
      <c r="I62" s="147"/>
      <c r="J62" s="148">
        <f>J128</f>
        <v>0</v>
      </c>
      <c r="K62" s="144"/>
      <c r="L62" s="149"/>
    </row>
    <row r="63" spans="2:12" s="9" customFormat="1" ht="19.5" customHeight="1">
      <c r="B63" s="150"/>
      <c r="C63" s="151"/>
      <c r="D63" s="152" t="s">
        <v>95</v>
      </c>
      <c r="E63" s="153"/>
      <c r="F63" s="153"/>
      <c r="G63" s="153"/>
      <c r="H63" s="153"/>
      <c r="I63" s="154"/>
      <c r="J63" s="155">
        <f>J129</f>
        <v>0</v>
      </c>
      <c r="K63" s="151"/>
      <c r="L63" s="156"/>
    </row>
    <row r="64" spans="2:12" s="9" customFormat="1" ht="19.5" customHeight="1">
      <c r="B64" s="150"/>
      <c r="C64" s="151"/>
      <c r="D64" s="152" t="s">
        <v>96</v>
      </c>
      <c r="E64" s="153"/>
      <c r="F64" s="153"/>
      <c r="G64" s="153"/>
      <c r="H64" s="153"/>
      <c r="I64" s="154"/>
      <c r="J64" s="155">
        <f>J158</f>
        <v>0</v>
      </c>
      <c r="K64" s="151"/>
      <c r="L64" s="156"/>
    </row>
    <row r="65" spans="2:12" s="8" customFormat="1" ht="24.75" customHeight="1">
      <c r="B65" s="143"/>
      <c r="C65" s="144"/>
      <c r="D65" s="145" t="s">
        <v>97</v>
      </c>
      <c r="E65" s="146"/>
      <c r="F65" s="146"/>
      <c r="G65" s="146"/>
      <c r="H65" s="146"/>
      <c r="I65" s="147"/>
      <c r="J65" s="148">
        <f>J206</f>
        <v>0</v>
      </c>
      <c r="K65" s="144"/>
      <c r="L65" s="149"/>
    </row>
    <row r="66" spans="2:12" s="9" customFormat="1" ht="19.5" customHeight="1">
      <c r="B66" s="150"/>
      <c r="C66" s="151"/>
      <c r="D66" s="152" t="s">
        <v>98</v>
      </c>
      <c r="E66" s="153"/>
      <c r="F66" s="153"/>
      <c r="G66" s="153"/>
      <c r="H66" s="153"/>
      <c r="I66" s="154"/>
      <c r="J66" s="155">
        <f>J207</f>
        <v>0</v>
      </c>
      <c r="K66" s="151"/>
      <c r="L66" s="156"/>
    </row>
    <row r="67" spans="2:12" s="9" customFormat="1" ht="19.5" customHeight="1">
      <c r="B67" s="150"/>
      <c r="C67" s="151"/>
      <c r="D67" s="152" t="s">
        <v>99</v>
      </c>
      <c r="E67" s="153"/>
      <c r="F67" s="153"/>
      <c r="G67" s="153"/>
      <c r="H67" s="153"/>
      <c r="I67" s="154"/>
      <c r="J67" s="155">
        <f>J210</f>
        <v>0</v>
      </c>
      <c r="K67" s="151"/>
      <c r="L67" s="156"/>
    </row>
    <row r="68" spans="2:12" s="9" customFormat="1" ht="19.5" customHeight="1">
      <c r="B68" s="150"/>
      <c r="C68" s="151"/>
      <c r="D68" s="152" t="s">
        <v>100</v>
      </c>
      <c r="E68" s="153"/>
      <c r="F68" s="153"/>
      <c r="G68" s="153"/>
      <c r="H68" s="153"/>
      <c r="I68" s="154"/>
      <c r="J68" s="155">
        <f>J213</f>
        <v>0</v>
      </c>
      <c r="K68" s="151"/>
      <c r="L68" s="156"/>
    </row>
    <row r="69" spans="1:31" s="1" customFormat="1" ht="21.75" customHeight="1">
      <c r="A69" s="32"/>
      <c r="B69" s="33"/>
      <c r="C69" s="34"/>
      <c r="D69" s="34"/>
      <c r="E69" s="34"/>
      <c r="F69" s="34"/>
      <c r="G69" s="34"/>
      <c r="H69" s="34"/>
      <c r="I69" s="106"/>
      <c r="J69" s="34"/>
      <c r="K69" s="34"/>
      <c r="L69" s="107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1" customFormat="1" ht="6.75" customHeight="1">
      <c r="A70" s="32"/>
      <c r="B70" s="45"/>
      <c r="C70" s="46"/>
      <c r="D70" s="46"/>
      <c r="E70" s="46"/>
      <c r="F70" s="46"/>
      <c r="G70" s="46"/>
      <c r="H70" s="46"/>
      <c r="I70" s="134"/>
      <c r="J70" s="46"/>
      <c r="K70" s="46"/>
      <c r="L70" s="107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4" spans="1:31" s="1" customFormat="1" ht="6.75" customHeight="1">
      <c r="A74" s="32"/>
      <c r="B74" s="47"/>
      <c r="C74" s="48"/>
      <c r="D74" s="48"/>
      <c r="E74" s="48"/>
      <c r="F74" s="48"/>
      <c r="G74" s="48"/>
      <c r="H74" s="48"/>
      <c r="I74" s="137"/>
      <c r="J74" s="48"/>
      <c r="K74" s="48"/>
      <c r="L74" s="107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1" customFormat="1" ht="24.75" customHeight="1">
      <c r="A75" s="32"/>
      <c r="B75" s="33"/>
      <c r="C75" s="21" t="s">
        <v>101</v>
      </c>
      <c r="D75" s="34"/>
      <c r="E75" s="34"/>
      <c r="F75" s="34"/>
      <c r="G75" s="34"/>
      <c r="H75" s="34"/>
      <c r="I75" s="106"/>
      <c r="J75" s="34"/>
      <c r="K75" s="34"/>
      <c r="L75" s="107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1" customFormat="1" ht="6.75" customHeight="1">
      <c r="A76" s="32"/>
      <c r="B76" s="33"/>
      <c r="C76" s="34"/>
      <c r="D76" s="34"/>
      <c r="E76" s="34"/>
      <c r="F76" s="34"/>
      <c r="G76" s="34"/>
      <c r="H76" s="34"/>
      <c r="I76" s="106"/>
      <c r="J76" s="34"/>
      <c r="K76" s="34"/>
      <c r="L76" s="10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1" customFormat="1" ht="12" customHeight="1">
      <c r="A77" s="32"/>
      <c r="B77" s="33"/>
      <c r="C77" s="27" t="s">
        <v>16</v>
      </c>
      <c r="D77" s="34"/>
      <c r="E77" s="34"/>
      <c r="F77" s="34"/>
      <c r="G77" s="34"/>
      <c r="H77" s="34"/>
      <c r="I77" s="106"/>
      <c r="J77" s="34"/>
      <c r="K77" s="34"/>
      <c r="L77" s="10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1" customFormat="1" ht="16.5" customHeight="1">
      <c r="A78" s="32"/>
      <c r="B78" s="33"/>
      <c r="C78" s="34"/>
      <c r="D78" s="34"/>
      <c r="E78" s="347" t="str">
        <f>E7</f>
        <v>Výměna VO Bezručova, Chomutov</v>
      </c>
      <c r="F78" s="348"/>
      <c r="G78" s="348"/>
      <c r="H78" s="348"/>
      <c r="I78" s="106"/>
      <c r="J78" s="34"/>
      <c r="K78" s="34"/>
      <c r="L78" s="107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1" customFormat="1" ht="12" customHeight="1">
      <c r="A79" s="32"/>
      <c r="B79" s="33"/>
      <c r="C79" s="27" t="s">
        <v>85</v>
      </c>
      <c r="D79" s="34"/>
      <c r="E79" s="34"/>
      <c r="F79" s="34"/>
      <c r="G79" s="34"/>
      <c r="H79" s="34"/>
      <c r="I79" s="106"/>
      <c r="J79" s="34"/>
      <c r="K79" s="34"/>
      <c r="L79" s="107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1" customFormat="1" ht="16.5" customHeight="1">
      <c r="A80" s="32"/>
      <c r="B80" s="33"/>
      <c r="C80" s="34"/>
      <c r="D80" s="34"/>
      <c r="E80" s="325" t="str">
        <f>E9</f>
        <v>22019-vo - Výměna stávajícího VO u garáží</v>
      </c>
      <c r="F80" s="346"/>
      <c r="G80" s="346"/>
      <c r="H80" s="346"/>
      <c r="I80" s="106"/>
      <c r="J80" s="34"/>
      <c r="K80" s="34"/>
      <c r="L80" s="107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1" customFormat="1" ht="6.75" customHeight="1">
      <c r="A81" s="32"/>
      <c r="B81" s="33"/>
      <c r="C81" s="34"/>
      <c r="D81" s="34"/>
      <c r="E81" s="34"/>
      <c r="F81" s="34"/>
      <c r="G81" s="34"/>
      <c r="H81" s="34"/>
      <c r="I81" s="106"/>
      <c r="J81" s="34"/>
      <c r="K81" s="34"/>
      <c r="L81" s="10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1" customFormat="1" ht="12" customHeight="1">
      <c r="A82" s="32"/>
      <c r="B82" s="33"/>
      <c r="C82" s="27" t="s">
        <v>21</v>
      </c>
      <c r="D82" s="34"/>
      <c r="E82" s="34"/>
      <c r="F82" s="25" t="str">
        <f>F12</f>
        <v>Chomutov</v>
      </c>
      <c r="G82" s="34"/>
      <c r="H82" s="34"/>
      <c r="I82" s="109" t="s">
        <v>23</v>
      </c>
      <c r="J82" s="57" t="str">
        <f>IF(J12="","",J12)</f>
        <v>26. 7. 2019</v>
      </c>
      <c r="K82" s="34"/>
      <c r="L82" s="10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1" customFormat="1" ht="6.75" customHeight="1">
      <c r="A83" s="32"/>
      <c r="B83" s="33"/>
      <c r="C83" s="34"/>
      <c r="D83" s="34"/>
      <c r="E83" s="34"/>
      <c r="F83" s="34"/>
      <c r="G83" s="34"/>
      <c r="H83" s="34"/>
      <c r="I83" s="106"/>
      <c r="J83" s="34"/>
      <c r="K83" s="34"/>
      <c r="L83" s="10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1" customFormat="1" ht="15" customHeight="1">
      <c r="A84" s="32"/>
      <c r="B84" s="33"/>
      <c r="C84" s="27" t="s">
        <v>25</v>
      </c>
      <c r="D84" s="34"/>
      <c r="E84" s="34"/>
      <c r="F84" s="25" t="str">
        <f>E15</f>
        <v> </v>
      </c>
      <c r="G84" s="34"/>
      <c r="H84" s="34"/>
      <c r="I84" s="109" t="s">
        <v>31</v>
      </c>
      <c r="J84" s="30" t="str">
        <f>E21</f>
        <v> </v>
      </c>
      <c r="K84" s="34"/>
      <c r="L84" s="10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1" customFormat="1" ht="15" customHeight="1">
      <c r="A85" s="32"/>
      <c r="B85" s="33"/>
      <c r="C85" s="27" t="s">
        <v>29</v>
      </c>
      <c r="D85" s="34"/>
      <c r="E85" s="34"/>
      <c r="F85" s="25" t="str">
        <f>IF(E18="","",E18)</f>
        <v>Vyplň údaj</v>
      </c>
      <c r="G85" s="34"/>
      <c r="H85" s="34"/>
      <c r="I85" s="109" t="s">
        <v>33</v>
      </c>
      <c r="J85" s="30" t="str">
        <f>E24</f>
        <v>Ing. Ivan Menhard</v>
      </c>
      <c r="K85" s="34"/>
      <c r="L85" s="10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9.75" customHeight="1">
      <c r="A86" s="32"/>
      <c r="B86" s="33"/>
      <c r="C86" s="34"/>
      <c r="D86" s="34"/>
      <c r="E86" s="34"/>
      <c r="F86" s="34"/>
      <c r="G86" s="34"/>
      <c r="H86" s="34"/>
      <c r="I86" s="106"/>
      <c r="J86" s="34"/>
      <c r="K86" s="34"/>
      <c r="L86" s="10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10" customFormat="1" ht="29.25" customHeight="1">
      <c r="A87" s="157"/>
      <c r="B87" s="158"/>
      <c r="C87" s="159" t="s">
        <v>102</v>
      </c>
      <c r="D87" s="160" t="s">
        <v>55</v>
      </c>
      <c r="E87" s="160" t="s">
        <v>51</v>
      </c>
      <c r="F87" s="160" t="s">
        <v>52</v>
      </c>
      <c r="G87" s="160" t="s">
        <v>103</v>
      </c>
      <c r="H87" s="160" t="s">
        <v>104</v>
      </c>
      <c r="I87" s="161" t="s">
        <v>105</v>
      </c>
      <c r="J87" s="160" t="s">
        <v>90</v>
      </c>
      <c r="K87" s="162" t="s">
        <v>106</v>
      </c>
      <c r="L87" s="163"/>
      <c r="M87" s="66" t="s">
        <v>19</v>
      </c>
      <c r="N87" s="67" t="s">
        <v>40</v>
      </c>
      <c r="O87" s="67" t="s">
        <v>107</v>
      </c>
      <c r="P87" s="67" t="s">
        <v>108</v>
      </c>
      <c r="Q87" s="67" t="s">
        <v>109</v>
      </c>
      <c r="R87" s="67" t="s">
        <v>110</v>
      </c>
      <c r="S87" s="67" t="s">
        <v>111</v>
      </c>
      <c r="T87" s="68" t="s">
        <v>112</v>
      </c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</row>
    <row r="88" spans="1:63" s="1" customFormat="1" ht="22.5" customHeight="1">
      <c r="A88" s="32"/>
      <c r="B88" s="33"/>
      <c r="C88" s="73" t="s">
        <v>113</v>
      </c>
      <c r="D88" s="34"/>
      <c r="E88" s="34"/>
      <c r="F88" s="34"/>
      <c r="G88" s="34"/>
      <c r="H88" s="34"/>
      <c r="I88" s="106"/>
      <c r="J88" s="164">
        <f>BK88</f>
        <v>0</v>
      </c>
      <c r="K88" s="34"/>
      <c r="L88" s="37"/>
      <c r="M88" s="69"/>
      <c r="N88" s="165"/>
      <c r="O88" s="70"/>
      <c r="P88" s="166">
        <f>P89+P128+P206</f>
        <v>0</v>
      </c>
      <c r="Q88" s="70"/>
      <c r="R88" s="166">
        <f>R89+R128+R206</f>
        <v>13.984116599999998</v>
      </c>
      <c r="S88" s="70"/>
      <c r="T88" s="167">
        <f>T89+T128+T206</f>
        <v>0</v>
      </c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T88" s="15" t="s">
        <v>69</v>
      </c>
      <c r="AU88" s="15" t="s">
        <v>91</v>
      </c>
      <c r="BK88" s="168">
        <f>BK89+BK128+BK206</f>
        <v>0</v>
      </c>
    </row>
    <row r="89" spans="2:63" s="11" customFormat="1" ht="25.5" customHeight="1">
      <c r="B89" s="169"/>
      <c r="C89" s="170"/>
      <c r="D89" s="171" t="s">
        <v>69</v>
      </c>
      <c r="E89" s="172" t="s">
        <v>114</v>
      </c>
      <c r="F89" s="172" t="s">
        <v>115</v>
      </c>
      <c r="G89" s="170"/>
      <c r="H89" s="170"/>
      <c r="I89" s="173"/>
      <c r="J89" s="174">
        <f>BK89</f>
        <v>0</v>
      </c>
      <c r="K89" s="170"/>
      <c r="L89" s="175"/>
      <c r="M89" s="176"/>
      <c r="N89" s="177"/>
      <c r="O89" s="177"/>
      <c r="P89" s="178">
        <f>P90</f>
        <v>0</v>
      </c>
      <c r="Q89" s="177"/>
      <c r="R89" s="178">
        <f>R90</f>
        <v>0.29905</v>
      </c>
      <c r="S89" s="177"/>
      <c r="T89" s="179">
        <f>T90</f>
        <v>0</v>
      </c>
      <c r="AR89" s="180" t="s">
        <v>80</v>
      </c>
      <c r="AT89" s="181" t="s">
        <v>69</v>
      </c>
      <c r="AU89" s="181" t="s">
        <v>70</v>
      </c>
      <c r="AY89" s="180" t="s">
        <v>116</v>
      </c>
      <c r="BK89" s="182">
        <f>BK90</f>
        <v>0</v>
      </c>
    </row>
    <row r="90" spans="2:63" s="11" customFormat="1" ht="22.5" customHeight="1">
      <c r="B90" s="169"/>
      <c r="C90" s="170"/>
      <c r="D90" s="171" t="s">
        <v>69</v>
      </c>
      <c r="E90" s="183" t="s">
        <v>117</v>
      </c>
      <c r="F90" s="183" t="s">
        <v>118</v>
      </c>
      <c r="G90" s="170"/>
      <c r="H90" s="170"/>
      <c r="I90" s="173"/>
      <c r="J90" s="184">
        <f>BK90</f>
        <v>0</v>
      </c>
      <c r="K90" s="170"/>
      <c r="L90" s="175"/>
      <c r="M90" s="176"/>
      <c r="N90" s="177"/>
      <c r="O90" s="177"/>
      <c r="P90" s="178">
        <f>SUM(P91:P127)</f>
        <v>0</v>
      </c>
      <c r="Q90" s="177"/>
      <c r="R90" s="178">
        <f>SUM(R91:R127)</f>
        <v>0.29905</v>
      </c>
      <c r="S90" s="177"/>
      <c r="T90" s="179">
        <f>SUM(T91:T127)</f>
        <v>0</v>
      </c>
      <c r="AR90" s="180" t="s">
        <v>80</v>
      </c>
      <c r="AT90" s="181" t="s">
        <v>69</v>
      </c>
      <c r="AU90" s="181" t="s">
        <v>78</v>
      </c>
      <c r="AY90" s="180" t="s">
        <v>116</v>
      </c>
      <c r="BK90" s="182">
        <f>SUM(BK91:BK127)</f>
        <v>0</v>
      </c>
    </row>
    <row r="91" spans="1:65" s="1" customFormat="1" ht="16.5" customHeight="1">
      <c r="A91" s="32"/>
      <c r="B91" s="33"/>
      <c r="C91" s="185" t="s">
        <v>78</v>
      </c>
      <c r="D91" s="185" t="s">
        <v>119</v>
      </c>
      <c r="E91" s="186" t="s">
        <v>120</v>
      </c>
      <c r="F91" s="187" t="s">
        <v>121</v>
      </c>
      <c r="G91" s="188" t="s">
        <v>122</v>
      </c>
      <c r="H91" s="189">
        <v>27</v>
      </c>
      <c r="I91" s="190"/>
      <c r="J91" s="191">
        <f>ROUND(I91*H91,2)</f>
        <v>0</v>
      </c>
      <c r="K91" s="187" t="s">
        <v>123</v>
      </c>
      <c r="L91" s="37"/>
      <c r="M91" s="192" t="s">
        <v>19</v>
      </c>
      <c r="N91" s="193" t="s">
        <v>41</v>
      </c>
      <c r="O91" s="62"/>
      <c r="P91" s="194">
        <f>O91*H91</f>
        <v>0</v>
      </c>
      <c r="Q91" s="194">
        <v>0</v>
      </c>
      <c r="R91" s="194">
        <f>Q91*H91</f>
        <v>0</v>
      </c>
      <c r="S91" s="194">
        <v>0</v>
      </c>
      <c r="T91" s="195">
        <f>S91*H91</f>
        <v>0</v>
      </c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R91" s="196" t="s">
        <v>124</v>
      </c>
      <c r="AT91" s="196" t="s">
        <v>119</v>
      </c>
      <c r="AU91" s="196" t="s">
        <v>80</v>
      </c>
      <c r="AY91" s="15" t="s">
        <v>116</v>
      </c>
      <c r="BE91" s="197">
        <f>IF(N91="základní",J91,0)</f>
        <v>0</v>
      </c>
      <c r="BF91" s="197">
        <f>IF(N91="snížená",J91,0)</f>
        <v>0</v>
      </c>
      <c r="BG91" s="197">
        <f>IF(N91="zákl. přenesená",J91,0)</f>
        <v>0</v>
      </c>
      <c r="BH91" s="197">
        <f>IF(N91="sníž. přenesená",J91,0)</f>
        <v>0</v>
      </c>
      <c r="BI91" s="197">
        <f>IF(N91="nulová",J91,0)</f>
        <v>0</v>
      </c>
      <c r="BJ91" s="15" t="s">
        <v>78</v>
      </c>
      <c r="BK91" s="197">
        <f>ROUND(I91*H91,2)</f>
        <v>0</v>
      </c>
      <c r="BL91" s="15" t="s">
        <v>124</v>
      </c>
      <c r="BM91" s="196" t="s">
        <v>125</v>
      </c>
    </row>
    <row r="92" spans="1:47" s="1" customFormat="1" ht="19.5">
      <c r="A92" s="32"/>
      <c r="B92" s="33"/>
      <c r="C92" s="34"/>
      <c r="D92" s="198" t="s">
        <v>126</v>
      </c>
      <c r="E92" s="34"/>
      <c r="F92" s="199" t="s">
        <v>127</v>
      </c>
      <c r="G92" s="34"/>
      <c r="H92" s="34"/>
      <c r="I92" s="106"/>
      <c r="J92" s="34"/>
      <c r="K92" s="34"/>
      <c r="L92" s="37"/>
      <c r="M92" s="200"/>
      <c r="N92" s="201"/>
      <c r="O92" s="62"/>
      <c r="P92" s="62"/>
      <c r="Q92" s="62"/>
      <c r="R92" s="62"/>
      <c r="S92" s="62"/>
      <c r="T92" s="63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T92" s="15" t="s">
        <v>126</v>
      </c>
      <c r="AU92" s="15" t="s">
        <v>80</v>
      </c>
    </row>
    <row r="93" spans="2:51" s="12" customFormat="1" ht="11.25">
      <c r="B93" s="202"/>
      <c r="C93" s="203"/>
      <c r="D93" s="198" t="s">
        <v>128</v>
      </c>
      <c r="E93" s="204" t="s">
        <v>19</v>
      </c>
      <c r="F93" s="205" t="s">
        <v>421</v>
      </c>
      <c r="G93" s="203"/>
      <c r="H93" s="206">
        <v>27</v>
      </c>
      <c r="I93" s="207"/>
      <c r="J93" s="203"/>
      <c r="K93" s="203"/>
      <c r="L93" s="208"/>
      <c r="M93" s="209"/>
      <c r="N93" s="210"/>
      <c r="O93" s="210"/>
      <c r="P93" s="210"/>
      <c r="Q93" s="210"/>
      <c r="R93" s="210"/>
      <c r="S93" s="210"/>
      <c r="T93" s="211"/>
      <c r="AT93" s="212" t="s">
        <v>128</v>
      </c>
      <c r="AU93" s="212" t="s">
        <v>80</v>
      </c>
      <c r="AV93" s="12" t="s">
        <v>80</v>
      </c>
      <c r="AW93" s="12" t="s">
        <v>32</v>
      </c>
      <c r="AX93" s="12" t="s">
        <v>78</v>
      </c>
      <c r="AY93" s="212" t="s">
        <v>116</v>
      </c>
    </row>
    <row r="94" spans="1:65" s="1" customFormat="1" ht="16.5" customHeight="1">
      <c r="A94" s="32"/>
      <c r="B94" s="33"/>
      <c r="C94" s="213" t="s">
        <v>80</v>
      </c>
      <c r="D94" s="213" t="s">
        <v>130</v>
      </c>
      <c r="E94" s="214" t="s">
        <v>131</v>
      </c>
      <c r="F94" s="215" t="s">
        <v>132</v>
      </c>
      <c r="G94" s="216" t="s">
        <v>130</v>
      </c>
      <c r="H94" s="217">
        <v>29.7</v>
      </c>
      <c r="I94" s="218"/>
      <c r="J94" s="219">
        <f>ROUND(I94*H94,2)</f>
        <v>0</v>
      </c>
      <c r="K94" s="215" t="s">
        <v>19</v>
      </c>
      <c r="L94" s="220"/>
      <c r="M94" s="221" t="s">
        <v>19</v>
      </c>
      <c r="N94" s="222" t="s">
        <v>41</v>
      </c>
      <c r="O94" s="62"/>
      <c r="P94" s="194">
        <f>O94*H94</f>
        <v>0</v>
      </c>
      <c r="Q94" s="194">
        <v>0</v>
      </c>
      <c r="R94" s="194">
        <f>Q94*H94</f>
        <v>0</v>
      </c>
      <c r="S94" s="194">
        <v>0</v>
      </c>
      <c r="T94" s="195">
        <f>S94*H94</f>
        <v>0</v>
      </c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R94" s="196" t="s">
        <v>133</v>
      </c>
      <c r="AT94" s="196" t="s">
        <v>130</v>
      </c>
      <c r="AU94" s="196" t="s">
        <v>80</v>
      </c>
      <c r="AY94" s="15" t="s">
        <v>116</v>
      </c>
      <c r="BE94" s="197">
        <f>IF(N94="základní",J94,0)</f>
        <v>0</v>
      </c>
      <c r="BF94" s="197">
        <f>IF(N94="snížená",J94,0)</f>
        <v>0</v>
      </c>
      <c r="BG94" s="197">
        <f>IF(N94="zákl. přenesená",J94,0)</f>
        <v>0</v>
      </c>
      <c r="BH94" s="197">
        <f>IF(N94="sníž. přenesená",J94,0)</f>
        <v>0</v>
      </c>
      <c r="BI94" s="197">
        <f>IF(N94="nulová",J94,0)</f>
        <v>0</v>
      </c>
      <c r="BJ94" s="15" t="s">
        <v>78</v>
      </c>
      <c r="BK94" s="197">
        <f>ROUND(I94*H94,2)</f>
        <v>0</v>
      </c>
      <c r="BL94" s="15" t="s">
        <v>133</v>
      </c>
      <c r="BM94" s="196" t="s">
        <v>134</v>
      </c>
    </row>
    <row r="95" spans="1:47" s="1" customFormat="1" ht="11.25">
      <c r="A95" s="32"/>
      <c r="B95" s="33"/>
      <c r="C95" s="34"/>
      <c r="D95" s="198" t="s">
        <v>126</v>
      </c>
      <c r="E95" s="34"/>
      <c r="F95" s="199" t="s">
        <v>132</v>
      </c>
      <c r="G95" s="34"/>
      <c r="H95" s="34"/>
      <c r="I95" s="106"/>
      <c r="J95" s="34"/>
      <c r="K95" s="34"/>
      <c r="L95" s="37"/>
      <c r="M95" s="200"/>
      <c r="N95" s="201"/>
      <c r="O95" s="62"/>
      <c r="P95" s="62"/>
      <c r="Q95" s="62"/>
      <c r="R95" s="62"/>
      <c r="S95" s="62"/>
      <c r="T95" s="63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T95" s="15" t="s">
        <v>126</v>
      </c>
      <c r="AU95" s="15" t="s">
        <v>80</v>
      </c>
    </row>
    <row r="96" spans="2:51" s="12" customFormat="1" ht="11.25">
      <c r="B96" s="202"/>
      <c r="C96" s="203"/>
      <c r="D96" s="198" t="s">
        <v>128</v>
      </c>
      <c r="E96" s="204" t="s">
        <v>19</v>
      </c>
      <c r="F96" s="205" t="s">
        <v>421</v>
      </c>
      <c r="G96" s="203"/>
      <c r="H96" s="206">
        <v>27</v>
      </c>
      <c r="I96" s="207"/>
      <c r="J96" s="203"/>
      <c r="K96" s="203"/>
      <c r="L96" s="208"/>
      <c r="M96" s="209"/>
      <c r="N96" s="210"/>
      <c r="O96" s="210"/>
      <c r="P96" s="210"/>
      <c r="Q96" s="210"/>
      <c r="R96" s="210"/>
      <c r="S96" s="210"/>
      <c r="T96" s="211"/>
      <c r="AT96" s="212" t="s">
        <v>128</v>
      </c>
      <c r="AU96" s="212" t="s">
        <v>80</v>
      </c>
      <c r="AV96" s="12" t="s">
        <v>80</v>
      </c>
      <c r="AW96" s="12" t="s">
        <v>32</v>
      </c>
      <c r="AX96" s="12" t="s">
        <v>78</v>
      </c>
      <c r="AY96" s="212" t="s">
        <v>116</v>
      </c>
    </row>
    <row r="97" spans="2:51" s="12" customFormat="1" ht="11.25">
      <c r="B97" s="202"/>
      <c r="C97" s="203"/>
      <c r="D97" s="198" t="s">
        <v>128</v>
      </c>
      <c r="E97" s="203"/>
      <c r="F97" s="205" t="s">
        <v>422</v>
      </c>
      <c r="G97" s="203"/>
      <c r="H97" s="206">
        <v>29.7</v>
      </c>
      <c r="I97" s="207"/>
      <c r="J97" s="203"/>
      <c r="K97" s="203"/>
      <c r="L97" s="208"/>
      <c r="M97" s="209"/>
      <c r="N97" s="210"/>
      <c r="O97" s="210"/>
      <c r="P97" s="210"/>
      <c r="Q97" s="210"/>
      <c r="R97" s="210"/>
      <c r="S97" s="210"/>
      <c r="T97" s="211"/>
      <c r="AT97" s="212" t="s">
        <v>128</v>
      </c>
      <c r="AU97" s="212" t="s">
        <v>80</v>
      </c>
      <c r="AV97" s="12" t="s">
        <v>80</v>
      </c>
      <c r="AW97" s="12" t="s">
        <v>4</v>
      </c>
      <c r="AX97" s="12" t="s">
        <v>78</v>
      </c>
      <c r="AY97" s="212" t="s">
        <v>116</v>
      </c>
    </row>
    <row r="98" spans="1:65" s="1" customFormat="1" ht="16.5" customHeight="1">
      <c r="A98" s="32"/>
      <c r="B98" s="33"/>
      <c r="C98" s="185" t="s">
        <v>136</v>
      </c>
      <c r="D98" s="185" t="s">
        <v>119</v>
      </c>
      <c r="E98" s="186" t="s">
        <v>137</v>
      </c>
      <c r="F98" s="187" t="s">
        <v>138</v>
      </c>
      <c r="G98" s="188" t="s">
        <v>122</v>
      </c>
      <c r="H98" s="189">
        <v>125</v>
      </c>
      <c r="I98" s="190"/>
      <c r="J98" s="191">
        <f>ROUND(I98*H98,2)</f>
        <v>0</v>
      </c>
      <c r="K98" s="187" t="s">
        <v>123</v>
      </c>
      <c r="L98" s="37"/>
      <c r="M98" s="192" t="s">
        <v>19</v>
      </c>
      <c r="N98" s="193" t="s">
        <v>41</v>
      </c>
      <c r="O98" s="62"/>
      <c r="P98" s="194">
        <f>O98*H98</f>
        <v>0</v>
      </c>
      <c r="Q98" s="194">
        <v>0</v>
      </c>
      <c r="R98" s="194">
        <f>Q98*H98</f>
        <v>0</v>
      </c>
      <c r="S98" s="194">
        <v>0</v>
      </c>
      <c r="T98" s="195">
        <f>S98*H98</f>
        <v>0</v>
      </c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R98" s="196" t="s">
        <v>124</v>
      </c>
      <c r="AT98" s="196" t="s">
        <v>119</v>
      </c>
      <c r="AU98" s="196" t="s">
        <v>80</v>
      </c>
      <c r="AY98" s="15" t="s">
        <v>116</v>
      </c>
      <c r="BE98" s="197">
        <f>IF(N98="základní",J98,0)</f>
        <v>0</v>
      </c>
      <c r="BF98" s="197">
        <f>IF(N98="snížená",J98,0)</f>
        <v>0</v>
      </c>
      <c r="BG98" s="197">
        <f>IF(N98="zákl. přenesená",J98,0)</f>
        <v>0</v>
      </c>
      <c r="BH98" s="197">
        <f>IF(N98="sníž. přenesená",J98,0)</f>
        <v>0</v>
      </c>
      <c r="BI98" s="197">
        <f>IF(N98="nulová",J98,0)</f>
        <v>0</v>
      </c>
      <c r="BJ98" s="15" t="s">
        <v>78</v>
      </c>
      <c r="BK98" s="197">
        <f>ROUND(I98*H98,2)</f>
        <v>0</v>
      </c>
      <c r="BL98" s="15" t="s">
        <v>124</v>
      </c>
      <c r="BM98" s="196" t="s">
        <v>139</v>
      </c>
    </row>
    <row r="99" spans="1:47" s="1" customFormat="1" ht="19.5">
      <c r="A99" s="32"/>
      <c r="B99" s="33"/>
      <c r="C99" s="34"/>
      <c r="D99" s="198" t="s">
        <v>126</v>
      </c>
      <c r="E99" s="34"/>
      <c r="F99" s="199" t="s">
        <v>140</v>
      </c>
      <c r="G99" s="34"/>
      <c r="H99" s="34"/>
      <c r="I99" s="106"/>
      <c r="J99" s="34"/>
      <c r="K99" s="34"/>
      <c r="L99" s="37"/>
      <c r="M99" s="200"/>
      <c r="N99" s="201"/>
      <c r="O99" s="62"/>
      <c r="P99" s="62"/>
      <c r="Q99" s="62"/>
      <c r="R99" s="62"/>
      <c r="S99" s="62"/>
      <c r="T99" s="63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T99" s="15" t="s">
        <v>126</v>
      </c>
      <c r="AU99" s="15" t="s">
        <v>80</v>
      </c>
    </row>
    <row r="100" spans="2:51" s="12" customFormat="1" ht="11.25">
      <c r="B100" s="202"/>
      <c r="C100" s="203"/>
      <c r="D100" s="198" t="s">
        <v>128</v>
      </c>
      <c r="E100" s="204" t="s">
        <v>19</v>
      </c>
      <c r="F100" s="205" t="s">
        <v>423</v>
      </c>
      <c r="G100" s="203"/>
      <c r="H100" s="206">
        <v>125</v>
      </c>
      <c r="I100" s="207"/>
      <c r="J100" s="203"/>
      <c r="K100" s="203"/>
      <c r="L100" s="208"/>
      <c r="M100" s="209"/>
      <c r="N100" s="210"/>
      <c r="O100" s="210"/>
      <c r="P100" s="210"/>
      <c r="Q100" s="210"/>
      <c r="R100" s="210"/>
      <c r="S100" s="210"/>
      <c r="T100" s="211"/>
      <c r="AT100" s="212" t="s">
        <v>128</v>
      </c>
      <c r="AU100" s="212" t="s">
        <v>80</v>
      </c>
      <c r="AV100" s="12" t="s">
        <v>80</v>
      </c>
      <c r="AW100" s="12" t="s">
        <v>32</v>
      </c>
      <c r="AX100" s="12" t="s">
        <v>78</v>
      </c>
      <c r="AY100" s="212" t="s">
        <v>116</v>
      </c>
    </row>
    <row r="101" spans="1:65" s="1" customFormat="1" ht="16.5" customHeight="1">
      <c r="A101" s="32"/>
      <c r="B101" s="33"/>
      <c r="C101" s="213" t="s">
        <v>142</v>
      </c>
      <c r="D101" s="213" t="s">
        <v>130</v>
      </c>
      <c r="E101" s="214" t="s">
        <v>143</v>
      </c>
      <c r="F101" s="215" t="s">
        <v>144</v>
      </c>
      <c r="G101" s="216" t="s">
        <v>122</v>
      </c>
      <c r="H101" s="217">
        <v>137.5</v>
      </c>
      <c r="I101" s="218"/>
      <c r="J101" s="219">
        <f>ROUND(I101*H101,2)</f>
        <v>0</v>
      </c>
      <c r="K101" s="215" t="s">
        <v>123</v>
      </c>
      <c r="L101" s="220"/>
      <c r="M101" s="221" t="s">
        <v>19</v>
      </c>
      <c r="N101" s="222" t="s">
        <v>41</v>
      </c>
      <c r="O101" s="62"/>
      <c r="P101" s="194">
        <f>O101*H101</f>
        <v>0</v>
      </c>
      <c r="Q101" s="194">
        <v>0.0009</v>
      </c>
      <c r="R101" s="194">
        <f>Q101*H101</f>
        <v>0.12375</v>
      </c>
      <c r="S101" s="194">
        <v>0</v>
      </c>
      <c r="T101" s="195">
        <f>S101*H101</f>
        <v>0</v>
      </c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R101" s="196" t="s">
        <v>145</v>
      </c>
      <c r="AT101" s="196" t="s">
        <v>130</v>
      </c>
      <c r="AU101" s="196" t="s">
        <v>80</v>
      </c>
      <c r="AY101" s="15" t="s">
        <v>116</v>
      </c>
      <c r="BE101" s="197">
        <f>IF(N101="základní",J101,0)</f>
        <v>0</v>
      </c>
      <c r="BF101" s="197">
        <f>IF(N101="snížená",J101,0)</f>
        <v>0</v>
      </c>
      <c r="BG101" s="197">
        <f>IF(N101="zákl. přenesená",J101,0)</f>
        <v>0</v>
      </c>
      <c r="BH101" s="197">
        <f>IF(N101="sníž. přenesená",J101,0)</f>
        <v>0</v>
      </c>
      <c r="BI101" s="197">
        <f>IF(N101="nulová",J101,0)</f>
        <v>0</v>
      </c>
      <c r="BJ101" s="15" t="s">
        <v>78</v>
      </c>
      <c r="BK101" s="197">
        <f>ROUND(I101*H101,2)</f>
        <v>0</v>
      </c>
      <c r="BL101" s="15" t="s">
        <v>124</v>
      </c>
      <c r="BM101" s="196" t="s">
        <v>146</v>
      </c>
    </row>
    <row r="102" spans="1:47" s="1" customFormat="1" ht="11.25">
      <c r="A102" s="32"/>
      <c r="B102" s="33"/>
      <c r="C102" s="34"/>
      <c r="D102" s="198" t="s">
        <v>126</v>
      </c>
      <c r="E102" s="34"/>
      <c r="F102" s="199" t="s">
        <v>144</v>
      </c>
      <c r="G102" s="34"/>
      <c r="H102" s="34"/>
      <c r="I102" s="106"/>
      <c r="J102" s="34"/>
      <c r="K102" s="34"/>
      <c r="L102" s="37"/>
      <c r="M102" s="200"/>
      <c r="N102" s="201"/>
      <c r="O102" s="62"/>
      <c r="P102" s="62"/>
      <c r="Q102" s="62"/>
      <c r="R102" s="62"/>
      <c r="S102" s="62"/>
      <c r="T102" s="63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T102" s="15" t="s">
        <v>126</v>
      </c>
      <c r="AU102" s="15" t="s">
        <v>80</v>
      </c>
    </row>
    <row r="103" spans="2:51" s="12" customFormat="1" ht="11.25">
      <c r="B103" s="202"/>
      <c r="C103" s="203"/>
      <c r="D103" s="198" t="s">
        <v>128</v>
      </c>
      <c r="E103" s="204" t="s">
        <v>19</v>
      </c>
      <c r="F103" s="205" t="s">
        <v>424</v>
      </c>
      <c r="G103" s="203"/>
      <c r="H103" s="206">
        <v>125</v>
      </c>
      <c r="I103" s="207"/>
      <c r="J103" s="203"/>
      <c r="K103" s="203"/>
      <c r="L103" s="208"/>
      <c r="M103" s="209"/>
      <c r="N103" s="210"/>
      <c r="O103" s="210"/>
      <c r="P103" s="210"/>
      <c r="Q103" s="210"/>
      <c r="R103" s="210"/>
      <c r="S103" s="210"/>
      <c r="T103" s="211"/>
      <c r="AT103" s="212" t="s">
        <v>128</v>
      </c>
      <c r="AU103" s="212" t="s">
        <v>80</v>
      </c>
      <c r="AV103" s="12" t="s">
        <v>80</v>
      </c>
      <c r="AW103" s="12" t="s">
        <v>32</v>
      </c>
      <c r="AX103" s="12" t="s">
        <v>78</v>
      </c>
      <c r="AY103" s="212" t="s">
        <v>116</v>
      </c>
    </row>
    <row r="104" spans="2:51" s="12" customFormat="1" ht="11.25">
      <c r="B104" s="202"/>
      <c r="C104" s="203"/>
      <c r="D104" s="198" t="s">
        <v>128</v>
      </c>
      <c r="E104" s="203"/>
      <c r="F104" s="205" t="s">
        <v>425</v>
      </c>
      <c r="G104" s="203"/>
      <c r="H104" s="206">
        <v>137.5</v>
      </c>
      <c r="I104" s="207"/>
      <c r="J104" s="203"/>
      <c r="K104" s="203"/>
      <c r="L104" s="208"/>
      <c r="M104" s="209"/>
      <c r="N104" s="210"/>
      <c r="O104" s="210"/>
      <c r="P104" s="210"/>
      <c r="Q104" s="210"/>
      <c r="R104" s="210"/>
      <c r="S104" s="210"/>
      <c r="T104" s="211"/>
      <c r="AT104" s="212" t="s">
        <v>128</v>
      </c>
      <c r="AU104" s="212" t="s">
        <v>80</v>
      </c>
      <c r="AV104" s="12" t="s">
        <v>80</v>
      </c>
      <c r="AW104" s="12" t="s">
        <v>4</v>
      </c>
      <c r="AX104" s="12" t="s">
        <v>78</v>
      </c>
      <c r="AY104" s="212" t="s">
        <v>116</v>
      </c>
    </row>
    <row r="105" spans="1:65" s="1" customFormat="1" ht="16.5" customHeight="1">
      <c r="A105" s="32"/>
      <c r="B105" s="33"/>
      <c r="C105" s="185" t="s">
        <v>148</v>
      </c>
      <c r="D105" s="185" t="s">
        <v>119</v>
      </c>
      <c r="E105" s="186" t="s">
        <v>149</v>
      </c>
      <c r="F105" s="187" t="s">
        <v>150</v>
      </c>
      <c r="G105" s="188" t="s">
        <v>151</v>
      </c>
      <c r="H105" s="189">
        <v>6</v>
      </c>
      <c r="I105" s="190"/>
      <c r="J105" s="191">
        <f>ROUND(I105*H105,2)</f>
        <v>0</v>
      </c>
      <c r="K105" s="187" t="s">
        <v>123</v>
      </c>
      <c r="L105" s="37"/>
      <c r="M105" s="192" t="s">
        <v>19</v>
      </c>
      <c r="N105" s="193" t="s">
        <v>41</v>
      </c>
      <c r="O105" s="62"/>
      <c r="P105" s="194">
        <f>O105*H105</f>
        <v>0</v>
      </c>
      <c r="Q105" s="194">
        <v>0</v>
      </c>
      <c r="R105" s="194">
        <f>Q105*H105</f>
        <v>0</v>
      </c>
      <c r="S105" s="194">
        <v>0</v>
      </c>
      <c r="T105" s="195">
        <f>S105*H105</f>
        <v>0</v>
      </c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R105" s="196" t="s">
        <v>124</v>
      </c>
      <c r="AT105" s="196" t="s">
        <v>119</v>
      </c>
      <c r="AU105" s="196" t="s">
        <v>80</v>
      </c>
      <c r="AY105" s="15" t="s">
        <v>116</v>
      </c>
      <c r="BE105" s="197">
        <f>IF(N105="základní",J105,0)</f>
        <v>0</v>
      </c>
      <c r="BF105" s="197">
        <f>IF(N105="snížená",J105,0)</f>
        <v>0</v>
      </c>
      <c r="BG105" s="197">
        <f>IF(N105="zákl. přenesená",J105,0)</f>
        <v>0</v>
      </c>
      <c r="BH105" s="197">
        <f>IF(N105="sníž. přenesená",J105,0)</f>
        <v>0</v>
      </c>
      <c r="BI105" s="197">
        <f>IF(N105="nulová",J105,0)</f>
        <v>0</v>
      </c>
      <c r="BJ105" s="15" t="s">
        <v>78</v>
      </c>
      <c r="BK105" s="197">
        <f>ROUND(I105*H105,2)</f>
        <v>0</v>
      </c>
      <c r="BL105" s="15" t="s">
        <v>124</v>
      </c>
      <c r="BM105" s="196" t="s">
        <v>152</v>
      </c>
    </row>
    <row r="106" spans="1:47" s="1" customFormat="1" ht="11.25">
      <c r="A106" s="32"/>
      <c r="B106" s="33"/>
      <c r="C106" s="34"/>
      <c r="D106" s="198" t="s">
        <v>126</v>
      </c>
      <c r="E106" s="34"/>
      <c r="F106" s="199" t="s">
        <v>153</v>
      </c>
      <c r="G106" s="34"/>
      <c r="H106" s="34"/>
      <c r="I106" s="106"/>
      <c r="J106" s="34"/>
      <c r="K106" s="34"/>
      <c r="L106" s="37"/>
      <c r="M106" s="200"/>
      <c r="N106" s="201"/>
      <c r="O106" s="62"/>
      <c r="P106" s="62"/>
      <c r="Q106" s="62"/>
      <c r="R106" s="62"/>
      <c r="S106" s="62"/>
      <c r="T106" s="63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T106" s="15" t="s">
        <v>126</v>
      </c>
      <c r="AU106" s="15" t="s">
        <v>80</v>
      </c>
    </row>
    <row r="107" spans="1:65" s="1" customFormat="1" ht="16.5" customHeight="1">
      <c r="A107" s="32"/>
      <c r="B107" s="33"/>
      <c r="C107" s="213" t="s">
        <v>154</v>
      </c>
      <c r="D107" s="213" t="s">
        <v>130</v>
      </c>
      <c r="E107" s="214" t="s">
        <v>155</v>
      </c>
      <c r="F107" s="215" t="s">
        <v>156</v>
      </c>
      <c r="G107" s="216" t="s">
        <v>157</v>
      </c>
      <c r="H107" s="217">
        <v>6</v>
      </c>
      <c r="I107" s="218"/>
      <c r="J107" s="219">
        <f>ROUND(I107*H107,2)</f>
        <v>0</v>
      </c>
      <c r="K107" s="215" t="s">
        <v>158</v>
      </c>
      <c r="L107" s="220"/>
      <c r="M107" s="221" t="s">
        <v>19</v>
      </c>
      <c r="N107" s="222" t="s">
        <v>41</v>
      </c>
      <c r="O107" s="62"/>
      <c r="P107" s="194">
        <f>O107*H107</f>
        <v>0</v>
      </c>
      <c r="Q107" s="194">
        <v>0</v>
      </c>
      <c r="R107" s="194">
        <f>Q107*H107</f>
        <v>0</v>
      </c>
      <c r="S107" s="194">
        <v>0</v>
      </c>
      <c r="T107" s="195">
        <f>S107*H107</f>
        <v>0</v>
      </c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R107" s="196" t="s">
        <v>145</v>
      </c>
      <c r="AT107" s="196" t="s">
        <v>130</v>
      </c>
      <c r="AU107" s="196" t="s">
        <v>80</v>
      </c>
      <c r="AY107" s="15" t="s">
        <v>116</v>
      </c>
      <c r="BE107" s="197">
        <f>IF(N107="základní",J107,0)</f>
        <v>0</v>
      </c>
      <c r="BF107" s="197">
        <f>IF(N107="snížená",J107,0)</f>
        <v>0</v>
      </c>
      <c r="BG107" s="197">
        <f>IF(N107="zákl. přenesená",J107,0)</f>
        <v>0</v>
      </c>
      <c r="BH107" s="197">
        <f>IF(N107="sníž. přenesená",J107,0)</f>
        <v>0</v>
      </c>
      <c r="BI107" s="197">
        <f>IF(N107="nulová",J107,0)</f>
        <v>0</v>
      </c>
      <c r="BJ107" s="15" t="s">
        <v>78</v>
      </c>
      <c r="BK107" s="197">
        <f>ROUND(I107*H107,2)</f>
        <v>0</v>
      </c>
      <c r="BL107" s="15" t="s">
        <v>124</v>
      </c>
      <c r="BM107" s="196" t="s">
        <v>159</v>
      </c>
    </row>
    <row r="108" spans="1:47" s="1" customFormat="1" ht="19.5">
      <c r="A108" s="32"/>
      <c r="B108" s="33"/>
      <c r="C108" s="34"/>
      <c r="D108" s="198" t="s">
        <v>126</v>
      </c>
      <c r="E108" s="34"/>
      <c r="F108" s="199" t="s">
        <v>160</v>
      </c>
      <c r="G108" s="34"/>
      <c r="H108" s="34"/>
      <c r="I108" s="106"/>
      <c r="J108" s="34"/>
      <c r="K108" s="34"/>
      <c r="L108" s="37"/>
      <c r="M108" s="200"/>
      <c r="N108" s="201"/>
      <c r="O108" s="62"/>
      <c r="P108" s="62"/>
      <c r="Q108" s="62"/>
      <c r="R108" s="62"/>
      <c r="S108" s="62"/>
      <c r="T108" s="63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T108" s="15" t="s">
        <v>126</v>
      </c>
      <c r="AU108" s="15" t="s">
        <v>80</v>
      </c>
    </row>
    <row r="109" spans="1:65" s="1" customFormat="1" ht="16.5" customHeight="1">
      <c r="A109" s="32"/>
      <c r="B109" s="33"/>
      <c r="C109" s="185" t="s">
        <v>161</v>
      </c>
      <c r="D109" s="185" t="s">
        <v>119</v>
      </c>
      <c r="E109" s="186" t="s">
        <v>162</v>
      </c>
      <c r="F109" s="187" t="s">
        <v>163</v>
      </c>
      <c r="G109" s="188" t="s">
        <v>151</v>
      </c>
      <c r="H109" s="189">
        <v>4</v>
      </c>
      <c r="I109" s="190"/>
      <c r="J109" s="191">
        <f>ROUND(I109*H109,2)</f>
        <v>0</v>
      </c>
      <c r="K109" s="187" t="s">
        <v>123</v>
      </c>
      <c r="L109" s="37"/>
      <c r="M109" s="192" t="s">
        <v>19</v>
      </c>
      <c r="N109" s="193" t="s">
        <v>41</v>
      </c>
      <c r="O109" s="62"/>
      <c r="P109" s="194">
        <f>O109*H109</f>
        <v>0</v>
      </c>
      <c r="Q109" s="194">
        <v>0</v>
      </c>
      <c r="R109" s="194">
        <f>Q109*H109</f>
        <v>0</v>
      </c>
      <c r="S109" s="194">
        <v>0</v>
      </c>
      <c r="T109" s="195">
        <f>S109*H109</f>
        <v>0</v>
      </c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R109" s="196" t="s">
        <v>124</v>
      </c>
      <c r="AT109" s="196" t="s">
        <v>119</v>
      </c>
      <c r="AU109" s="196" t="s">
        <v>80</v>
      </c>
      <c r="AY109" s="15" t="s">
        <v>116</v>
      </c>
      <c r="BE109" s="197">
        <f>IF(N109="základní",J109,0)</f>
        <v>0</v>
      </c>
      <c r="BF109" s="197">
        <f>IF(N109="snížená",J109,0)</f>
        <v>0</v>
      </c>
      <c r="BG109" s="197">
        <f>IF(N109="zákl. přenesená",J109,0)</f>
        <v>0</v>
      </c>
      <c r="BH109" s="197">
        <f>IF(N109="sníž. přenesená",J109,0)</f>
        <v>0</v>
      </c>
      <c r="BI109" s="197">
        <f>IF(N109="nulová",J109,0)</f>
        <v>0</v>
      </c>
      <c r="BJ109" s="15" t="s">
        <v>78</v>
      </c>
      <c r="BK109" s="197">
        <f>ROUND(I109*H109,2)</f>
        <v>0</v>
      </c>
      <c r="BL109" s="15" t="s">
        <v>124</v>
      </c>
      <c r="BM109" s="196" t="s">
        <v>164</v>
      </c>
    </row>
    <row r="110" spans="1:47" s="1" customFormat="1" ht="11.25">
      <c r="A110" s="32"/>
      <c r="B110" s="33"/>
      <c r="C110" s="34"/>
      <c r="D110" s="198" t="s">
        <v>126</v>
      </c>
      <c r="E110" s="34"/>
      <c r="F110" s="199" t="s">
        <v>165</v>
      </c>
      <c r="G110" s="34"/>
      <c r="H110" s="34"/>
      <c r="I110" s="106"/>
      <c r="J110" s="34"/>
      <c r="K110" s="34"/>
      <c r="L110" s="37"/>
      <c r="M110" s="200"/>
      <c r="N110" s="201"/>
      <c r="O110" s="62"/>
      <c r="P110" s="62"/>
      <c r="Q110" s="62"/>
      <c r="R110" s="62"/>
      <c r="S110" s="62"/>
      <c r="T110" s="63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T110" s="15" t="s">
        <v>126</v>
      </c>
      <c r="AU110" s="15" t="s">
        <v>80</v>
      </c>
    </row>
    <row r="111" spans="1:65" s="1" customFormat="1" ht="16.5" customHeight="1">
      <c r="A111" s="32"/>
      <c r="B111" s="33"/>
      <c r="C111" s="213" t="s">
        <v>166</v>
      </c>
      <c r="D111" s="213" t="s">
        <v>130</v>
      </c>
      <c r="E111" s="214" t="s">
        <v>167</v>
      </c>
      <c r="F111" s="215" t="s">
        <v>168</v>
      </c>
      <c r="G111" s="216" t="s">
        <v>151</v>
      </c>
      <c r="H111" s="217">
        <v>4</v>
      </c>
      <c r="I111" s="218"/>
      <c r="J111" s="219">
        <f>ROUND(I111*H111,2)</f>
        <v>0</v>
      </c>
      <c r="K111" s="215" t="s">
        <v>19</v>
      </c>
      <c r="L111" s="220"/>
      <c r="M111" s="221" t="s">
        <v>19</v>
      </c>
      <c r="N111" s="222" t="s">
        <v>41</v>
      </c>
      <c r="O111" s="62"/>
      <c r="P111" s="194">
        <f>O111*H111</f>
        <v>0</v>
      </c>
      <c r="Q111" s="194">
        <v>0.015</v>
      </c>
      <c r="R111" s="194">
        <f>Q111*H111</f>
        <v>0.06</v>
      </c>
      <c r="S111" s="194">
        <v>0</v>
      </c>
      <c r="T111" s="195">
        <f>S111*H111</f>
        <v>0</v>
      </c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R111" s="196" t="s">
        <v>145</v>
      </c>
      <c r="AT111" s="196" t="s">
        <v>130</v>
      </c>
      <c r="AU111" s="196" t="s">
        <v>80</v>
      </c>
      <c r="AY111" s="15" t="s">
        <v>116</v>
      </c>
      <c r="BE111" s="197">
        <f>IF(N111="základní",J111,0)</f>
        <v>0</v>
      </c>
      <c r="BF111" s="197">
        <f>IF(N111="snížená",J111,0)</f>
        <v>0</v>
      </c>
      <c r="BG111" s="197">
        <f>IF(N111="zákl. přenesená",J111,0)</f>
        <v>0</v>
      </c>
      <c r="BH111" s="197">
        <f>IF(N111="sníž. přenesená",J111,0)</f>
        <v>0</v>
      </c>
      <c r="BI111" s="197">
        <f>IF(N111="nulová",J111,0)</f>
        <v>0</v>
      </c>
      <c r="BJ111" s="15" t="s">
        <v>78</v>
      </c>
      <c r="BK111" s="197">
        <f>ROUND(I111*H111,2)</f>
        <v>0</v>
      </c>
      <c r="BL111" s="15" t="s">
        <v>124</v>
      </c>
      <c r="BM111" s="196" t="s">
        <v>169</v>
      </c>
    </row>
    <row r="112" spans="1:47" s="1" customFormat="1" ht="29.25">
      <c r="A112" s="32"/>
      <c r="B112" s="33"/>
      <c r="C112" s="34"/>
      <c r="D112" s="198" t="s">
        <v>126</v>
      </c>
      <c r="E112" s="34"/>
      <c r="F112" s="199" t="s">
        <v>170</v>
      </c>
      <c r="G112" s="34"/>
      <c r="H112" s="34"/>
      <c r="I112" s="106"/>
      <c r="J112" s="34"/>
      <c r="K112" s="34"/>
      <c r="L112" s="37"/>
      <c r="M112" s="200"/>
      <c r="N112" s="201"/>
      <c r="O112" s="62"/>
      <c r="P112" s="62"/>
      <c r="Q112" s="62"/>
      <c r="R112" s="62"/>
      <c r="S112" s="62"/>
      <c r="T112" s="63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T112" s="15" t="s">
        <v>126</v>
      </c>
      <c r="AU112" s="15" t="s">
        <v>80</v>
      </c>
    </row>
    <row r="113" spans="1:47" s="1" customFormat="1" ht="19.5">
      <c r="A113" s="32"/>
      <c r="B113" s="33"/>
      <c r="C113" s="34"/>
      <c r="D113" s="198" t="s">
        <v>171</v>
      </c>
      <c r="E113" s="34"/>
      <c r="F113" s="223" t="s">
        <v>172</v>
      </c>
      <c r="G113" s="34"/>
      <c r="H113" s="34"/>
      <c r="I113" s="106"/>
      <c r="J113" s="34"/>
      <c r="K113" s="34"/>
      <c r="L113" s="37"/>
      <c r="M113" s="200"/>
      <c r="N113" s="201"/>
      <c r="O113" s="62"/>
      <c r="P113" s="62"/>
      <c r="Q113" s="62"/>
      <c r="R113" s="62"/>
      <c r="S113" s="62"/>
      <c r="T113" s="63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T113" s="15" t="s">
        <v>171</v>
      </c>
      <c r="AU113" s="15" t="s">
        <v>80</v>
      </c>
    </row>
    <row r="114" spans="1:65" s="1" customFormat="1" ht="16.5" customHeight="1">
      <c r="A114" s="32"/>
      <c r="B114" s="33"/>
      <c r="C114" s="185" t="s">
        <v>173</v>
      </c>
      <c r="D114" s="185" t="s">
        <v>119</v>
      </c>
      <c r="E114" s="186" t="s">
        <v>174</v>
      </c>
      <c r="F114" s="187" t="s">
        <v>175</v>
      </c>
      <c r="G114" s="188" t="s">
        <v>122</v>
      </c>
      <c r="H114" s="189">
        <v>114</v>
      </c>
      <c r="I114" s="190"/>
      <c r="J114" s="191">
        <f>ROUND(I114*H114,2)</f>
        <v>0</v>
      </c>
      <c r="K114" s="187" t="s">
        <v>123</v>
      </c>
      <c r="L114" s="37"/>
      <c r="M114" s="192" t="s">
        <v>19</v>
      </c>
      <c r="N114" s="193" t="s">
        <v>41</v>
      </c>
      <c r="O114" s="62"/>
      <c r="P114" s="194">
        <f>O114*H114</f>
        <v>0</v>
      </c>
      <c r="Q114" s="194">
        <v>0</v>
      </c>
      <c r="R114" s="194">
        <f>Q114*H114</f>
        <v>0</v>
      </c>
      <c r="S114" s="194">
        <v>0</v>
      </c>
      <c r="T114" s="195">
        <f>S114*H114</f>
        <v>0</v>
      </c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R114" s="196" t="s">
        <v>124</v>
      </c>
      <c r="AT114" s="196" t="s">
        <v>119</v>
      </c>
      <c r="AU114" s="196" t="s">
        <v>80</v>
      </c>
      <c r="AY114" s="15" t="s">
        <v>116</v>
      </c>
      <c r="BE114" s="197">
        <f>IF(N114="základní",J114,0)</f>
        <v>0</v>
      </c>
      <c r="BF114" s="197">
        <f>IF(N114="snížená",J114,0)</f>
        <v>0</v>
      </c>
      <c r="BG114" s="197">
        <f>IF(N114="zákl. přenesená",J114,0)</f>
        <v>0</v>
      </c>
      <c r="BH114" s="197">
        <f>IF(N114="sníž. přenesená",J114,0)</f>
        <v>0</v>
      </c>
      <c r="BI114" s="197">
        <f>IF(N114="nulová",J114,0)</f>
        <v>0</v>
      </c>
      <c r="BJ114" s="15" t="s">
        <v>78</v>
      </c>
      <c r="BK114" s="197">
        <f>ROUND(I114*H114,2)</f>
        <v>0</v>
      </c>
      <c r="BL114" s="15" t="s">
        <v>124</v>
      </c>
      <c r="BM114" s="196" t="s">
        <v>176</v>
      </c>
    </row>
    <row r="115" spans="1:47" s="1" customFormat="1" ht="19.5">
      <c r="A115" s="32"/>
      <c r="B115" s="33"/>
      <c r="C115" s="34"/>
      <c r="D115" s="198" t="s">
        <v>126</v>
      </c>
      <c r="E115" s="34"/>
      <c r="F115" s="199" t="s">
        <v>177</v>
      </c>
      <c r="G115" s="34"/>
      <c r="H115" s="34"/>
      <c r="I115" s="106"/>
      <c r="J115" s="34"/>
      <c r="K115" s="34"/>
      <c r="L115" s="37"/>
      <c r="M115" s="200"/>
      <c r="N115" s="201"/>
      <c r="O115" s="62"/>
      <c r="P115" s="62"/>
      <c r="Q115" s="62"/>
      <c r="R115" s="62"/>
      <c r="S115" s="62"/>
      <c r="T115" s="63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T115" s="15" t="s">
        <v>126</v>
      </c>
      <c r="AU115" s="15" t="s">
        <v>80</v>
      </c>
    </row>
    <row r="116" spans="2:51" s="12" customFormat="1" ht="11.25">
      <c r="B116" s="202"/>
      <c r="C116" s="203"/>
      <c r="D116" s="198" t="s">
        <v>128</v>
      </c>
      <c r="E116" s="204" t="s">
        <v>19</v>
      </c>
      <c r="F116" s="205" t="s">
        <v>426</v>
      </c>
      <c r="G116" s="203"/>
      <c r="H116" s="206">
        <v>114</v>
      </c>
      <c r="I116" s="207"/>
      <c r="J116" s="203"/>
      <c r="K116" s="203"/>
      <c r="L116" s="208"/>
      <c r="M116" s="209"/>
      <c r="N116" s="210"/>
      <c r="O116" s="210"/>
      <c r="P116" s="210"/>
      <c r="Q116" s="210"/>
      <c r="R116" s="210"/>
      <c r="S116" s="210"/>
      <c r="T116" s="211"/>
      <c r="AT116" s="212" t="s">
        <v>128</v>
      </c>
      <c r="AU116" s="212" t="s">
        <v>80</v>
      </c>
      <c r="AV116" s="12" t="s">
        <v>80</v>
      </c>
      <c r="AW116" s="12" t="s">
        <v>32</v>
      </c>
      <c r="AX116" s="12" t="s">
        <v>78</v>
      </c>
      <c r="AY116" s="212" t="s">
        <v>116</v>
      </c>
    </row>
    <row r="117" spans="1:65" s="1" customFormat="1" ht="16.5" customHeight="1">
      <c r="A117" s="32"/>
      <c r="B117" s="33"/>
      <c r="C117" s="213" t="s">
        <v>179</v>
      </c>
      <c r="D117" s="213" t="s">
        <v>130</v>
      </c>
      <c r="E117" s="214" t="s">
        <v>180</v>
      </c>
      <c r="F117" s="215" t="s">
        <v>181</v>
      </c>
      <c r="G117" s="216" t="s">
        <v>182</v>
      </c>
      <c r="H117" s="217">
        <v>114</v>
      </c>
      <c r="I117" s="218"/>
      <c r="J117" s="219">
        <f>ROUND(I117*H117,2)</f>
        <v>0</v>
      </c>
      <c r="K117" s="215" t="s">
        <v>183</v>
      </c>
      <c r="L117" s="220"/>
      <c r="M117" s="221" t="s">
        <v>19</v>
      </c>
      <c r="N117" s="222" t="s">
        <v>41</v>
      </c>
      <c r="O117" s="62"/>
      <c r="P117" s="194">
        <f>O117*H117</f>
        <v>0</v>
      </c>
      <c r="Q117" s="194">
        <v>0.001</v>
      </c>
      <c r="R117" s="194">
        <f>Q117*H117</f>
        <v>0.114</v>
      </c>
      <c r="S117" s="194">
        <v>0</v>
      </c>
      <c r="T117" s="195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196" t="s">
        <v>133</v>
      </c>
      <c r="AT117" s="196" t="s">
        <v>130</v>
      </c>
      <c r="AU117" s="196" t="s">
        <v>80</v>
      </c>
      <c r="AY117" s="15" t="s">
        <v>116</v>
      </c>
      <c r="BE117" s="197">
        <f>IF(N117="základní",J117,0)</f>
        <v>0</v>
      </c>
      <c r="BF117" s="197">
        <f>IF(N117="snížená",J117,0)</f>
        <v>0</v>
      </c>
      <c r="BG117" s="197">
        <f>IF(N117="zákl. přenesená",J117,0)</f>
        <v>0</v>
      </c>
      <c r="BH117" s="197">
        <f>IF(N117="sníž. přenesená",J117,0)</f>
        <v>0</v>
      </c>
      <c r="BI117" s="197">
        <f>IF(N117="nulová",J117,0)</f>
        <v>0</v>
      </c>
      <c r="BJ117" s="15" t="s">
        <v>78</v>
      </c>
      <c r="BK117" s="197">
        <f>ROUND(I117*H117,2)</f>
        <v>0</v>
      </c>
      <c r="BL117" s="15" t="s">
        <v>133</v>
      </c>
      <c r="BM117" s="196" t="s">
        <v>184</v>
      </c>
    </row>
    <row r="118" spans="1:47" s="1" customFormat="1" ht="11.25">
      <c r="A118" s="32"/>
      <c r="B118" s="33"/>
      <c r="C118" s="34"/>
      <c r="D118" s="198" t="s">
        <v>126</v>
      </c>
      <c r="E118" s="34"/>
      <c r="F118" s="199" t="s">
        <v>185</v>
      </c>
      <c r="G118" s="34"/>
      <c r="H118" s="34"/>
      <c r="I118" s="106"/>
      <c r="J118" s="34"/>
      <c r="K118" s="34"/>
      <c r="L118" s="37"/>
      <c r="M118" s="200"/>
      <c r="N118" s="201"/>
      <c r="O118" s="62"/>
      <c r="P118" s="62"/>
      <c r="Q118" s="62"/>
      <c r="R118" s="62"/>
      <c r="S118" s="62"/>
      <c r="T118" s="63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5" t="s">
        <v>126</v>
      </c>
      <c r="AU118" s="15" t="s">
        <v>80</v>
      </c>
    </row>
    <row r="119" spans="2:51" s="12" customFormat="1" ht="11.25">
      <c r="B119" s="202"/>
      <c r="C119" s="203"/>
      <c r="D119" s="198" t="s">
        <v>128</v>
      </c>
      <c r="E119" s="204" t="s">
        <v>19</v>
      </c>
      <c r="F119" s="205" t="s">
        <v>427</v>
      </c>
      <c r="G119" s="203"/>
      <c r="H119" s="206">
        <v>108.571</v>
      </c>
      <c r="I119" s="207"/>
      <c r="J119" s="203"/>
      <c r="K119" s="203"/>
      <c r="L119" s="208"/>
      <c r="M119" s="209"/>
      <c r="N119" s="210"/>
      <c r="O119" s="210"/>
      <c r="P119" s="210"/>
      <c r="Q119" s="210"/>
      <c r="R119" s="210"/>
      <c r="S119" s="210"/>
      <c r="T119" s="211"/>
      <c r="AT119" s="212" t="s">
        <v>128</v>
      </c>
      <c r="AU119" s="212" t="s">
        <v>80</v>
      </c>
      <c r="AV119" s="12" t="s">
        <v>80</v>
      </c>
      <c r="AW119" s="12" t="s">
        <v>32</v>
      </c>
      <c r="AX119" s="12" t="s">
        <v>78</v>
      </c>
      <c r="AY119" s="212" t="s">
        <v>116</v>
      </c>
    </row>
    <row r="120" spans="2:51" s="12" customFormat="1" ht="11.25">
      <c r="B120" s="202"/>
      <c r="C120" s="203"/>
      <c r="D120" s="198" t="s">
        <v>128</v>
      </c>
      <c r="E120" s="203"/>
      <c r="F120" s="205" t="s">
        <v>428</v>
      </c>
      <c r="G120" s="203"/>
      <c r="H120" s="206">
        <v>114</v>
      </c>
      <c r="I120" s="207"/>
      <c r="J120" s="203"/>
      <c r="K120" s="203"/>
      <c r="L120" s="208"/>
      <c r="M120" s="209"/>
      <c r="N120" s="210"/>
      <c r="O120" s="210"/>
      <c r="P120" s="210"/>
      <c r="Q120" s="210"/>
      <c r="R120" s="210"/>
      <c r="S120" s="210"/>
      <c r="T120" s="211"/>
      <c r="AT120" s="212" t="s">
        <v>128</v>
      </c>
      <c r="AU120" s="212" t="s">
        <v>80</v>
      </c>
      <c r="AV120" s="12" t="s">
        <v>80</v>
      </c>
      <c r="AW120" s="12" t="s">
        <v>4</v>
      </c>
      <c r="AX120" s="12" t="s">
        <v>78</v>
      </c>
      <c r="AY120" s="212" t="s">
        <v>116</v>
      </c>
    </row>
    <row r="121" spans="1:65" s="1" customFormat="1" ht="16.5" customHeight="1">
      <c r="A121" s="32"/>
      <c r="B121" s="33"/>
      <c r="C121" s="213" t="s">
        <v>188</v>
      </c>
      <c r="D121" s="213" t="s">
        <v>130</v>
      </c>
      <c r="E121" s="214" t="s">
        <v>189</v>
      </c>
      <c r="F121" s="215" t="s">
        <v>190</v>
      </c>
      <c r="G121" s="216" t="s">
        <v>151</v>
      </c>
      <c r="H121" s="217">
        <v>4</v>
      </c>
      <c r="I121" s="218"/>
      <c r="J121" s="219">
        <f>ROUND(I121*H121,2)</f>
        <v>0</v>
      </c>
      <c r="K121" s="215" t="s">
        <v>123</v>
      </c>
      <c r="L121" s="220"/>
      <c r="M121" s="221" t="s">
        <v>19</v>
      </c>
      <c r="N121" s="222" t="s">
        <v>41</v>
      </c>
      <c r="O121" s="62"/>
      <c r="P121" s="194">
        <f>O121*H121</f>
        <v>0</v>
      </c>
      <c r="Q121" s="194">
        <v>0.00022</v>
      </c>
      <c r="R121" s="194">
        <f>Q121*H121</f>
        <v>0.00088</v>
      </c>
      <c r="S121" s="194">
        <v>0</v>
      </c>
      <c r="T121" s="195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96" t="s">
        <v>133</v>
      </c>
      <c r="AT121" s="196" t="s">
        <v>130</v>
      </c>
      <c r="AU121" s="196" t="s">
        <v>80</v>
      </c>
      <c r="AY121" s="15" t="s">
        <v>116</v>
      </c>
      <c r="BE121" s="197">
        <f>IF(N121="základní",J121,0)</f>
        <v>0</v>
      </c>
      <c r="BF121" s="197">
        <f>IF(N121="snížená",J121,0)</f>
        <v>0</v>
      </c>
      <c r="BG121" s="197">
        <f>IF(N121="zákl. přenesená",J121,0)</f>
        <v>0</v>
      </c>
      <c r="BH121" s="197">
        <f>IF(N121="sníž. přenesená",J121,0)</f>
        <v>0</v>
      </c>
      <c r="BI121" s="197">
        <f>IF(N121="nulová",J121,0)</f>
        <v>0</v>
      </c>
      <c r="BJ121" s="15" t="s">
        <v>78</v>
      </c>
      <c r="BK121" s="197">
        <f>ROUND(I121*H121,2)</f>
        <v>0</v>
      </c>
      <c r="BL121" s="15" t="s">
        <v>133</v>
      </c>
      <c r="BM121" s="196" t="s">
        <v>191</v>
      </c>
    </row>
    <row r="122" spans="1:47" s="1" customFormat="1" ht="11.25">
      <c r="A122" s="32"/>
      <c r="B122" s="33"/>
      <c r="C122" s="34"/>
      <c r="D122" s="198" t="s">
        <v>126</v>
      </c>
      <c r="E122" s="34"/>
      <c r="F122" s="199" t="s">
        <v>190</v>
      </c>
      <c r="G122" s="34"/>
      <c r="H122" s="34"/>
      <c r="I122" s="106"/>
      <c r="J122" s="34"/>
      <c r="K122" s="34"/>
      <c r="L122" s="37"/>
      <c r="M122" s="200"/>
      <c r="N122" s="201"/>
      <c r="O122" s="62"/>
      <c r="P122" s="62"/>
      <c r="Q122" s="62"/>
      <c r="R122" s="62"/>
      <c r="S122" s="62"/>
      <c r="T122" s="63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5" t="s">
        <v>126</v>
      </c>
      <c r="AU122" s="15" t="s">
        <v>80</v>
      </c>
    </row>
    <row r="123" spans="1:65" s="1" customFormat="1" ht="16.5" customHeight="1">
      <c r="A123" s="32"/>
      <c r="B123" s="33"/>
      <c r="C123" s="213" t="s">
        <v>192</v>
      </c>
      <c r="D123" s="213" t="s">
        <v>130</v>
      </c>
      <c r="E123" s="214" t="s">
        <v>193</v>
      </c>
      <c r="F123" s="215" t="s">
        <v>194</v>
      </c>
      <c r="G123" s="216" t="s">
        <v>151</v>
      </c>
      <c r="H123" s="217">
        <v>3</v>
      </c>
      <c r="I123" s="218"/>
      <c r="J123" s="219">
        <f>ROUND(I123*H123,2)</f>
        <v>0</v>
      </c>
      <c r="K123" s="215" t="s">
        <v>123</v>
      </c>
      <c r="L123" s="220"/>
      <c r="M123" s="221" t="s">
        <v>19</v>
      </c>
      <c r="N123" s="222" t="s">
        <v>41</v>
      </c>
      <c r="O123" s="62"/>
      <c r="P123" s="194">
        <f>O123*H123</f>
        <v>0</v>
      </c>
      <c r="Q123" s="194">
        <v>0.00014</v>
      </c>
      <c r="R123" s="194">
        <f>Q123*H123</f>
        <v>0.00041999999999999996</v>
      </c>
      <c r="S123" s="194">
        <v>0</v>
      </c>
      <c r="T123" s="195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96" t="s">
        <v>133</v>
      </c>
      <c r="AT123" s="196" t="s">
        <v>130</v>
      </c>
      <c r="AU123" s="196" t="s">
        <v>80</v>
      </c>
      <c r="AY123" s="15" t="s">
        <v>116</v>
      </c>
      <c r="BE123" s="197">
        <f>IF(N123="základní",J123,0)</f>
        <v>0</v>
      </c>
      <c r="BF123" s="197">
        <f>IF(N123="snížená",J123,0)</f>
        <v>0</v>
      </c>
      <c r="BG123" s="197">
        <f>IF(N123="zákl. přenesená",J123,0)</f>
        <v>0</v>
      </c>
      <c r="BH123" s="197">
        <f>IF(N123="sníž. přenesená",J123,0)</f>
        <v>0</v>
      </c>
      <c r="BI123" s="197">
        <f>IF(N123="nulová",J123,0)</f>
        <v>0</v>
      </c>
      <c r="BJ123" s="15" t="s">
        <v>78</v>
      </c>
      <c r="BK123" s="197">
        <f>ROUND(I123*H123,2)</f>
        <v>0</v>
      </c>
      <c r="BL123" s="15" t="s">
        <v>133</v>
      </c>
      <c r="BM123" s="196" t="s">
        <v>195</v>
      </c>
    </row>
    <row r="124" spans="1:47" s="1" customFormat="1" ht="11.25">
      <c r="A124" s="32"/>
      <c r="B124" s="33"/>
      <c r="C124" s="34"/>
      <c r="D124" s="198" t="s">
        <v>126</v>
      </c>
      <c r="E124" s="34"/>
      <c r="F124" s="199" t="s">
        <v>194</v>
      </c>
      <c r="G124" s="34"/>
      <c r="H124" s="34"/>
      <c r="I124" s="106"/>
      <c r="J124" s="34"/>
      <c r="K124" s="34"/>
      <c r="L124" s="37"/>
      <c r="M124" s="200"/>
      <c r="N124" s="201"/>
      <c r="O124" s="62"/>
      <c r="P124" s="62"/>
      <c r="Q124" s="62"/>
      <c r="R124" s="62"/>
      <c r="S124" s="62"/>
      <c r="T124" s="63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5" t="s">
        <v>126</v>
      </c>
      <c r="AU124" s="15" t="s">
        <v>80</v>
      </c>
    </row>
    <row r="125" spans="1:65" s="1" customFormat="1" ht="16.5" customHeight="1">
      <c r="A125" s="32"/>
      <c r="B125" s="33"/>
      <c r="C125" s="185" t="s">
        <v>196</v>
      </c>
      <c r="D125" s="185" t="s">
        <v>119</v>
      </c>
      <c r="E125" s="186" t="s">
        <v>197</v>
      </c>
      <c r="F125" s="187" t="s">
        <v>198</v>
      </c>
      <c r="G125" s="188" t="s">
        <v>151</v>
      </c>
      <c r="H125" s="189">
        <v>1</v>
      </c>
      <c r="I125" s="190"/>
      <c r="J125" s="191">
        <f>ROUND(I125*H125,2)</f>
        <v>0</v>
      </c>
      <c r="K125" s="187" t="s">
        <v>123</v>
      </c>
      <c r="L125" s="37"/>
      <c r="M125" s="192" t="s">
        <v>19</v>
      </c>
      <c r="N125" s="193" t="s">
        <v>41</v>
      </c>
      <c r="O125" s="62"/>
      <c r="P125" s="194">
        <f>O125*H125</f>
        <v>0</v>
      </c>
      <c r="Q125" s="194">
        <v>0</v>
      </c>
      <c r="R125" s="194">
        <f>Q125*H125</f>
        <v>0</v>
      </c>
      <c r="S125" s="194">
        <v>0</v>
      </c>
      <c r="T125" s="195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96" t="s">
        <v>124</v>
      </c>
      <c r="AT125" s="196" t="s">
        <v>119</v>
      </c>
      <c r="AU125" s="196" t="s">
        <v>80</v>
      </c>
      <c r="AY125" s="15" t="s">
        <v>116</v>
      </c>
      <c r="BE125" s="197">
        <f>IF(N125="základní",J125,0)</f>
        <v>0</v>
      </c>
      <c r="BF125" s="197">
        <f>IF(N125="snížená",J125,0)</f>
        <v>0</v>
      </c>
      <c r="BG125" s="197">
        <f>IF(N125="zákl. přenesená",J125,0)</f>
        <v>0</v>
      </c>
      <c r="BH125" s="197">
        <f>IF(N125="sníž. přenesená",J125,0)</f>
        <v>0</v>
      </c>
      <c r="BI125" s="197">
        <f>IF(N125="nulová",J125,0)</f>
        <v>0</v>
      </c>
      <c r="BJ125" s="15" t="s">
        <v>78</v>
      </c>
      <c r="BK125" s="197">
        <f>ROUND(I125*H125,2)</f>
        <v>0</v>
      </c>
      <c r="BL125" s="15" t="s">
        <v>124</v>
      </c>
      <c r="BM125" s="196" t="s">
        <v>199</v>
      </c>
    </row>
    <row r="126" spans="1:47" s="1" customFormat="1" ht="19.5">
      <c r="A126" s="32"/>
      <c r="B126" s="33"/>
      <c r="C126" s="34"/>
      <c r="D126" s="198" t="s">
        <v>126</v>
      </c>
      <c r="E126" s="34"/>
      <c r="F126" s="199" t="s">
        <v>200</v>
      </c>
      <c r="G126" s="34"/>
      <c r="H126" s="34"/>
      <c r="I126" s="106"/>
      <c r="J126" s="34"/>
      <c r="K126" s="34"/>
      <c r="L126" s="37"/>
      <c r="M126" s="200"/>
      <c r="N126" s="201"/>
      <c r="O126" s="62"/>
      <c r="P126" s="62"/>
      <c r="Q126" s="62"/>
      <c r="R126" s="62"/>
      <c r="S126" s="62"/>
      <c r="T126" s="63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5" t="s">
        <v>126</v>
      </c>
      <c r="AU126" s="15" t="s">
        <v>80</v>
      </c>
    </row>
    <row r="127" spans="1:47" s="1" customFormat="1" ht="29.25">
      <c r="A127" s="32"/>
      <c r="B127" s="33"/>
      <c r="C127" s="34"/>
      <c r="D127" s="198" t="s">
        <v>201</v>
      </c>
      <c r="E127" s="34"/>
      <c r="F127" s="223" t="s">
        <v>202</v>
      </c>
      <c r="G127" s="34"/>
      <c r="H127" s="34"/>
      <c r="I127" s="106"/>
      <c r="J127" s="34"/>
      <c r="K127" s="34"/>
      <c r="L127" s="37"/>
      <c r="M127" s="200"/>
      <c r="N127" s="201"/>
      <c r="O127" s="62"/>
      <c r="P127" s="62"/>
      <c r="Q127" s="62"/>
      <c r="R127" s="62"/>
      <c r="S127" s="62"/>
      <c r="T127" s="63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5" t="s">
        <v>201</v>
      </c>
      <c r="AU127" s="15" t="s">
        <v>80</v>
      </c>
    </row>
    <row r="128" spans="2:63" s="11" customFormat="1" ht="25.5" customHeight="1">
      <c r="B128" s="169"/>
      <c r="C128" s="170"/>
      <c r="D128" s="171" t="s">
        <v>69</v>
      </c>
      <c r="E128" s="172" t="s">
        <v>130</v>
      </c>
      <c r="F128" s="172" t="s">
        <v>203</v>
      </c>
      <c r="G128" s="170"/>
      <c r="H128" s="170"/>
      <c r="I128" s="173"/>
      <c r="J128" s="174">
        <f>BK128</f>
        <v>0</v>
      </c>
      <c r="K128" s="170"/>
      <c r="L128" s="175"/>
      <c r="M128" s="176"/>
      <c r="N128" s="177"/>
      <c r="O128" s="177"/>
      <c r="P128" s="178">
        <f>P129+P158</f>
        <v>0</v>
      </c>
      <c r="Q128" s="177"/>
      <c r="R128" s="178">
        <f>R129+R158</f>
        <v>13.685066599999999</v>
      </c>
      <c r="S128" s="177"/>
      <c r="T128" s="179">
        <f>T129+T158</f>
        <v>0</v>
      </c>
      <c r="AR128" s="180" t="s">
        <v>136</v>
      </c>
      <c r="AT128" s="181" t="s">
        <v>69</v>
      </c>
      <c r="AU128" s="181" t="s">
        <v>70</v>
      </c>
      <c r="AY128" s="180" t="s">
        <v>116</v>
      </c>
      <c r="BK128" s="182">
        <f>BK129+BK158</f>
        <v>0</v>
      </c>
    </row>
    <row r="129" spans="2:63" s="11" customFormat="1" ht="22.5" customHeight="1">
      <c r="B129" s="169"/>
      <c r="C129" s="170"/>
      <c r="D129" s="171" t="s">
        <v>69</v>
      </c>
      <c r="E129" s="183" t="s">
        <v>204</v>
      </c>
      <c r="F129" s="183" t="s">
        <v>205</v>
      </c>
      <c r="G129" s="170"/>
      <c r="H129" s="170"/>
      <c r="I129" s="173"/>
      <c r="J129" s="184">
        <f>BK129</f>
        <v>0</v>
      </c>
      <c r="K129" s="170"/>
      <c r="L129" s="175"/>
      <c r="M129" s="176"/>
      <c r="N129" s="177"/>
      <c r="O129" s="177"/>
      <c r="P129" s="178">
        <f>SUM(P130:P157)</f>
        <v>0</v>
      </c>
      <c r="Q129" s="177"/>
      <c r="R129" s="178">
        <f>SUM(R130:R157)</f>
        <v>3.243</v>
      </c>
      <c r="S129" s="177"/>
      <c r="T129" s="179">
        <f>SUM(T130:T157)</f>
        <v>0</v>
      </c>
      <c r="AR129" s="180" t="s">
        <v>136</v>
      </c>
      <c r="AT129" s="181" t="s">
        <v>69</v>
      </c>
      <c r="AU129" s="181" t="s">
        <v>78</v>
      </c>
      <c r="AY129" s="180" t="s">
        <v>116</v>
      </c>
      <c r="BK129" s="182">
        <f>SUM(BK130:BK157)</f>
        <v>0</v>
      </c>
    </row>
    <row r="130" spans="1:65" s="1" customFormat="1" ht="16.5" customHeight="1">
      <c r="A130" s="32"/>
      <c r="B130" s="33"/>
      <c r="C130" s="185" t="s">
        <v>206</v>
      </c>
      <c r="D130" s="185" t="s">
        <v>119</v>
      </c>
      <c r="E130" s="186" t="s">
        <v>225</v>
      </c>
      <c r="F130" s="187" t="s">
        <v>226</v>
      </c>
      <c r="G130" s="188" t="s">
        <v>151</v>
      </c>
      <c r="H130" s="189">
        <v>1</v>
      </c>
      <c r="I130" s="190"/>
      <c r="J130" s="191">
        <f>ROUND(I130*H130,2)</f>
        <v>0</v>
      </c>
      <c r="K130" s="187" t="s">
        <v>123</v>
      </c>
      <c r="L130" s="37"/>
      <c r="M130" s="192" t="s">
        <v>19</v>
      </c>
      <c r="N130" s="193" t="s">
        <v>41</v>
      </c>
      <c r="O130" s="62"/>
      <c r="P130" s="194">
        <f>O130*H130</f>
        <v>0</v>
      </c>
      <c r="Q130" s="194">
        <v>0</v>
      </c>
      <c r="R130" s="194">
        <f>Q130*H130</f>
        <v>0</v>
      </c>
      <c r="S130" s="194">
        <v>0</v>
      </c>
      <c r="T130" s="195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96" t="s">
        <v>209</v>
      </c>
      <c r="AT130" s="196" t="s">
        <v>119</v>
      </c>
      <c r="AU130" s="196" t="s">
        <v>80</v>
      </c>
      <c r="AY130" s="15" t="s">
        <v>116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15" t="s">
        <v>78</v>
      </c>
      <c r="BK130" s="197">
        <f>ROUND(I130*H130,2)</f>
        <v>0</v>
      </c>
      <c r="BL130" s="15" t="s">
        <v>209</v>
      </c>
      <c r="BM130" s="196" t="s">
        <v>227</v>
      </c>
    </row>
    <row r="131" spans="1:47" s="1" customFormat="1" ht="11.25">
      <c r="A131" s="32"/>
      <c r="B131" s="33"/>
      <c r="C131" s="34"/>
      <c r="D131" s="198" t="s">
        <v>126</v>
      </c>
      <c r="E131" s="34"/>
      <c r="F131" s="199" t="s">
        <v>228</v>
      </c>
      <c r="G131" s="34"/>
      <c r="H131" s="34"/>
      <c r="I131" s="106"/>
      <c r="J131" s="34"/>
      <c r="K131" s="34"/>
      <c r="L131" s="37"/>
      <c r="M131" s="200"/>
      <c r="N131" s="201"/>
      <c r="O131" s="62"/>
      <c r="P131" s="62"/>
      <c r="Q131" s="62"/>
      <c r="R131" s="62"/>
      <c r="S131" s="62"/>
      <c r="T131" s="63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5" t="s">
        <v>126</v>
      </c>
      <c r="AU131" s="15" t="s">
        <v>80</v>
      </c>
    </row>
    <row r="132" spans="1:65" s="1" customFormat="1" ht="16.5" customHeight="1">
      <c r="A132" s="32"/>
      <c r="B132" s="33"/>
      <c r="C132" s="185" t="s">
        <v>8</v>
      </c>
      <c r="D132" s="185" t="s">
        <v>119</v>
      </c>
      <c r="E132" s="186" t="s">
        <v>230</v>
      </c>
      <c r="F132" s="187" t="s">
        <v>231</v>
      </c>
      <c r="G132" s="188" t="s">
        <v>151</v>
      </c>
      <c r="H132" s="189">
        <v>3</v>
      </c>
      <c r="I132" s="190"/>
      <c r="J132" s="191">
        <f>ROUND(I132*H132,2)</f>
        <v>0</v>
      </c>
      <c r="K132" s="187" t="s">
        <v>123</v>
      </c>
      <c r="L132" s="37"/>
      <c r="M132" s="192" t="s">
        <v>19</v>
      </c>
      <c r="N132" s="193" t="s">
        <v>41</v>
      </c>
      <c r="O132" s="62"/>
      <c r="P132" s="194">
        <f>O132*H132</f>
        <v>0</v>
      </c>
      <c r="Q132" s="194">
        <v>0</v>
      </c>
      <c r="R132" s="194">
        <f>Q132*H132</f>
        <v>0</v>
      </c>
      <c r="S132" s="194">
        <v>0</v>
      </c>
      <c r="T132" s="195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96" t="s">
        <v>209</v>
      </c>
      <c r="AT132" s="196" t="s">
        <v>119</v>
      </c>
      <c r="AU132" s="196" t="s">
        <v>80</v>
      </c>
      <c r="AY132" s="15" t="s">
        <v>116</v>
      </c>
      <c r="BE132" s="197">
        <f>IF(N132="základní",J132,0)</f>
        <v>0</v>
      </c>
      <c r="BF132" s="197">
        <f>IF(N132="snížená",J132,0)</f>
        <v>0</v>
      </c>
      <c r="BG132" s="197">
        <f>IF(N132="zákl. přenesená",J132,0)</f>
        <v>0</v>
      </c>
      <c r="BH132" s="197">
        <f>IF(N132="sníž. přenesená",J132,0)</f>
        <v>0</v>
      </c>
      <c r="BI132" s="197">
        <f>IF(N132="nulová",J132,0)</f>
        <v>0</v>
      </c>
      <c r="BJ132" s="15" t="s">
        <v>78</v>
      </c>
      <c r="BK132" s="197">
        <f>ROUND(I132*H132,2)</f>
        <v>0</v>
      </c>
      <c r="BL132" s="15" t="s">
        <v>209</v>
      </c>
      <c r="BM132" s="196" t="s">
        <v>232</v>
      </c>
    </row>
    <row r="133" spans="1:47" s="1" customFormat="1" ht="11.25">
      <c r="A133" s="32"/>
      <c r="B133" s="33"/>
      <c r="C133" s="34"/>
      <c r="D133" s="198" t="s">
        <v>126</v>
      </c>
      <c r="E133" s="34"/>
      <c r="F133" s="199" t="s">
        <v>233</v>
      </c>
      <c r="G133" s="34"/>
      <c r="H133" s="34"/>
      <c r="I133" s="106"/>
      <c r="J133" s="34"/>
      <c r="K133" s="34"/>
      <c r="L133" s="37"/>
      <c r="M133" s="200"/>
      <c r="N133" s="201"/>
      <c r="O133" s="62"/>
      <c r="P133" s="62"/>
      <c r="Q133" s="62"/>
      <c r="R133" s="62"/>
      <c r="S133" s="62"/>
      <c r="T133" s="63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5" t="s">
        <v>126</v>
      </c>
      <c r="AU133" s="15" t="s">
        <v>80</v>
      </c>
    </row>
    <row r="134" spans="1:65" s="1" customFormat="1" ht="16.5" customHeight="1">
      <c r="A134" s="32"/>
      <c r="B134" s="33"/>
      <c r="C134" s="213" t="s">
        <v>124</v>
      </c>
      <c r="D134" s="213" t="s">
        <v>130</v>
      </c>
      <c r="E134" s="214" t="s">
        <v>235</v>
      </c>
      <c r="F134" s="215" t="s">
        <v>236</v>
      </c>
      <c r="G134" s="216" t="s">
        <v>151</v>
      </c>
      <c r="H134" s="217">
        <v>3</v>
      </c>
      <c r="I134" s="218"/>
      <c r="J134" s="219">
        <f>ROUND(I134*H134,2)</f>
        <v>0</v>
      </c>
      <c r="K134" s="215" t="s">
        <v>123</v>
      </c>
      <c r="L134" s="220"/>
      <c r="M134" s="221" t="s">
        <v>19</v>
      </c>
      <c r="N134" s="222" t="s">
        <v>41</v>
      </c>
      <c r="O134" s="62"/>
      <c r="P134" s="194">
        <f>O134*H134</f>
        <v>0</v>
      </c>
      <c r="Q134" s="194">
        <v>0.062</v>
      </c>
      <c r="R134" s="194">
        <f>Q134*H134</f>
        <v>0.186</v>
      </c>
      <c r="S134" s="194">
        <v>0</v>
      </c>
      <c r="T134" s="195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96" t="s">
        <v>133</v>
      </c>
      <c r="AT134" s="196" t="s">
        <v>130</v>
      </c>
      <c r="AU134" s="196" t="s">
        <v>80</v>
      </c>
      <c r="AY134" s="15" t="s">
        <v>116</v>
      </c>
      <c r="BE134" s="197">
        <f>IF(N134="základní",J134,0)</f>
        <v>0</v>
      </c>
      <c r="BF134" s="197">
        <f>IF(N134="snížená",J134,0)</f>
        <v>0</v>
      </c>
      <c r="BG134" s="197">
        <f>IF(N134="zákl. přenesená",J134,0)</f>
        <v>0</v>
      </c>
      <c r="BH134" s="197">
        <f>IF(N134="sníž. přenesená",J134,0)</f>
        <v>0</v>
      </c>
      <c r="BI134" s="197">
        <f>IF(N134="nulová",J134,0)</f>
        <v>0</v>
      </c>
      <c r="BJ134" s="15" t="s">
        <v>78</v>
      </c>
      <c r="BK134" s="197">
        <f>ROUND(I134*H134,2)</f>
        <v>0</v>
      </c>
      <c r="BL134" s="15" t="s">
        <v>133</v>
      </c>
      <c r="BM134" s="196" t="s">
        <v>237</v>
      </c>
    </row>
    <row r="135" spans="1:47" s="1" customFormat="1" ht="11.25">
      <c r="A135" s="32"/>
      <c r="B135" s="33"/>
      <c r="C135" s="34"/>
      <c r="D135" s="198" t="s">
        <v>126</v>
      </c>
      <c r="E135" s="34"/>
      <c r="F135" s="199" t="s">
        <v>236</v>
      </c>
      <c r="G135" s="34"/>
      <c r="H135" s="34"/>
      <c r="I135" s="106"/>
      <c r="J135" s="34"/>
      <c r="K135" s="34"/>
      <c r="L135" s="37"/>
      <c r="M135" s="200"/>
      <c r="N135" s="201"/>
      <c r="O135" s="62"/>
      <c r="P135" s="62"/>
      <c r="Q135" s="62"/>
      <c r="R135" s="62"/>
      <c r="S135" s="62"/>
      <c r="T135" s="63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5" t="s">
        <v>126</v>
      </c>
      <c r="AU135" s="15" t="s">
        <v>80</v>
      </c>
    </row>
    <row r="136" spans="1:65" s="1" customFormat="1" ht="16.5" customHeight="1">
      <c r="A136" s="32"/>
      <c r="B136" s="33"/>
      <c r="C136" s="213" t="s">
        <v>219</v>
      </c>
      <c r="D136" s="213" t="s">
        <v>130</v>
      </c>
      <c r="E136" s="214" t="s">
        <v>238</v>
      </c>
      <c r="F136" s="215" t="s">
        <v>239</v>
      </c>
      <c r="G136" s="216" t="s">
        <v>151</v>
      </c>
      <c r="H136" s="217">
        <v>3</v>
      </c>
      <c r="I136" s="218"/>
      <c r="J136" s="219">
        <f>ROUND(I136*H136,2)</f>
        <v>0</v>
      </c>
      <c r="K136" s="215" t="s">
        <v>158</v>
      </c>
      <c r="L136" s="220"/>
      <c r="M136" s="221" t="s">
        <v>19</v>
      </c>
      <c r="N136" s="222" t="s">
        <v>41</v>
      </c>
      <c r="O136" s="62"/>
      <c r="P136" s="194">
        <f>O136*H136</f>
        <v>0</v>
      </c>
      <c r="Q136" s="194">
        <v>1</v>
      </c>
      <c r="R136" s="194">
        <f>Q136*H136</f>
        <v>3</v>
      </c>
      <c r="S136" s="194">
        <v>0</v>
      </c>
      <c r="T136" s="195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96" t="s">
        <v>133</v>
      </c>
      <c r="AT136" s="196" t="s">
        <v>130</v>
      </c>
      <c r="AU136" s="196" t="s">
        <v>80</v>
      </c>
      <c r="AY136" s="15" t="s">
        <v>116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15" t="s">
        <v>78</v>
      </c>
      <c r="BK136" s="197">
        <f>ROUND(I136*H136,2)</f>
        <v>0</v>
      </c>
      <c r="BL136" s="15" t="s">
        <v>133</v>
      </c>
      <c r="BM136" s="196" t="s">
        <v>240</v>
      </c>
    </row>
    <row r="137" spans="1:47" s="1" customFormat="1" ht="11.25">
      <c r="A137" s="32"/>
      <c r="B137" s="33"/>
      <c r="C137" s="34"/>
      <c r="D137" s="198" t="s">
        <v>126</v>
      </c>
      <c r="E137" s="34"/>
      <c r="F137" s="199" t="s">
        <v>239</v>
      </c>
      <c r="G137" s="34"/>
      <c r="H137" s="34"/>
      <c r="I137" s="106"/>
      <c r="J137" s="34"/>
      <c r="K137" s="34"/>
      <c r="L137" s="37"/>
      <c r="M137" s="200"/>
      <c r="N137" s="201"/>
      <c r="O137" s="62"/>
      <c r="P137" s="62"/>
      <c r="Q137" s="62"/>
      <c r="R137" s="62"/>
      <c r="S137" s="62"/>
      <c r="T137" s="63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5" t="s">
        <v>126</v>
      </c>
      <c r="AU137" s="15" t="s">
        <v>80</v>
      </c>
    </row>
    <row r="138" spans="1:65" s="1" customFormat="1" ht="16.5" customHeight="1">
      <c r="A138" s="32"/>
      <c r="B138" s="33"/>
      <c r="C138" s="213" t="s">
        <v>224</v>
      </c>
      <c r="D138" s="213" t="s">
        <v>130</v>
      </c>
      <c r="E138" s="214" t="s">
        <v>242</v>
      </c>
      <c r="F138" s="215" t="s">
        <v>243</v>
      </c>
      <c r="G138" s="216" t="s">
        <v>244</v>
      </c>
      <c r="H138" s="217">
        <v>0.057</v>
      </c>
      <c r="I138" s="218"/>
      <c r="J138" s="219">
        <f>ROUND(I138*H138,2)</f>
        <v>0</v>
      </c>
      <c r="K138" s="215" t="s">
        <v>123</v>
      </c>
      <c r="L138" s="220"/>
      <c r="M138" s="221" t="s">
        <v>19</v>
      </c>
      <c r="N138" s="222" t="s">
        <v>41</v>
      </c>
      <c r="O138" s="62"/>
      <c r="P138" s="194">
        <f>O138*H138</f>
        <v>0</v>
      </c>
      <c r="Q138" s="194">
        <v>1</v>
      </c>
      <c r="R138" s="194">
        <f>Q138*H138</f>
        <v>0.057</v>
      </c>
      <c r="S138" s="194">
        <v>0</v>
      </c>
      <c r="T138" s="195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96" t="s">
        <v>133</v>
      </c>
      <c r="AT138" s="196" t="s">
        <v>130</v>
      </c>
      <c r="AU138" s="196" t="s">
        <v>80</v>
      </c>
      <c r="AY138" s="15" t="s">
        <v>116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5" t="s">
        <v>78</v>
      </c>
      <c r="BK138" s="197">
        <f>ROUND(I138*H138,2)</f>
        <v>0</v>
      </c>
      <c r="BL138" s="15" t="s">
        <v>133</v>
      </c>
      <c r="BM138" s="196" t="s">
        <v>245</v>
      </c>
    </row>
    <row r="139" spans="1:47" s="1" customFormat="1" ht="11.25">
      <c r="A139" s="32"/>
      <c r="B139" s="33"/>
      <c r="C139" s="34"/>
      <c r="D139" s="198" t="s">
        <v>126</v>
      </c>
      <c r="E139" s="34"/>
      <c r="F139" s="199" t="s">
        <v>243</v>
      </c>
      <c r="G139" s="34"/>
      <c r="H139" s="34"/>
      <c r="I139" s="106"/>
      <c r="J139" s="34"/>
      <c r="K139" s="34"/>
      <c r="L139" s="37"/>
      <c r="M139" s="200"/>
      <c r="N139" s="201"/>
      <c r="O139" s="62"/>
      <c r="P139" s="62"/>
      <c r="Q139" s="62"/>
      <c r="R139" s="62"/>
      <c r="S139" s="62"/>
      <c r="T139" s="63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5" t="s">
        <v>126</v>
      </c>
      <c r="AU139" s="15" t="s">
        <v>80</v>
      </c>
    </row>
    <row r="140" spans="1:47" s="1" customFormat="1" ht="19.5">
      <c r="A140" s="32"/>
      <c r="B140" s="33"/>
      <c r="C140" s="34"/>
      <c r="D140" s="198" t="s">
        <v>171</v>
      </c>
      <c r="E140" s="34"/>
      <c r="F140" s="223" t="s">
        <v>246</v>
      </c>
      <c r="G140" s="34"/>
      <c r="H140" s="34"/>
      <c r="I140" s="106"/>
      <c r="J140" s="34"/>
      <c r="K140" s="34"/>
      <c r="L140" s="37"/>
      <c r="M140" s="200"/>
      <c r="N140" s="201"/>
      <c r="O140" s="62"/>
      <c r="P140" s="62"/>
      <c r="Q140" s="62"/>
      <c r="R140" s="62"/>
      <c r="S140" s="62"/>
      <c r="T140" s="63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5" t="s">
        <v>171</v>
      </c>
      <c r="AU140" s="15" t="s">
        <v>80</v>
      </c>
    </row>
    <row r="141" spans="2:51" s="12" customFormat="1" ht="11.25">
      <c r="B141" s="202"/>
      <c r="C141" s="203"/>
      <c r="D141" s="198" t="s">
        <v>128</v>
      </c>
      <c r="E141" s="204" t="s">
        <v>19</v>
      </c>
      <c r="F141" s="205" t="s">
        <v>247</v>
      </c>
      <c r="G141" s="203"/>
      <c r="H141" s="206">
        <v>0.057</v>
      </c>
      <c r="I141" s="207"/>
      <c r="J141" s="203"/>
      <c r="K141" s="203"/>
      <c r="L141" s="208"/>
      <c r="M141" s="209"/>
      <c r="N141" s="210"/>
      <c r="O141" s="210"/>
      <c r="P141" s="210"/>
      <c r="Q141" s="210"/>
      <c r="R141" s="210"/>
      <c r="S141" s="210"/>
      <c r="T141" s="211"/>
      <c r="AT141" s="212" t="s">
        <v>128</v>
      </c>
      <c r="AU141" s="212" t="s">
        <v>80</v>
      </c>
      <c r="AV141" s="12" t="s">
        <v>80</v>
      </c>
      <c r="AW141" s="12" t="s">
        <v>32</v>
      </c>
      <c r="AX141" s="12" t="s">
        <v>78</v>
      </c>
      <c r="AY141" s="212" t="s">
        <v>116</v>
      </c>
    </row>
    <row r="142" spans="1:65" s="1" customFormat="1" ht="16.5" customHeight="1">
      <c r="A142" s="32"/>
      <c r="B142" s="33"/>
      <c r="C142" s="185" t="s">
        <v>229</v>
      </c>
      <c r="D142" s="185" t="s">
        <v>119</v>
      </c>
      <c r="E142" s="186" t="s">
        <v>249</v>
      </c>
      <c r="F142" s="187" t="s">
        <v>250</v>
      </c>
      <c r="G142" s="188" t="s">
        <v>151</v>
      </c>
      <c r="H142" s="189">
        <v>2</v>
      </c>
      <c r="I142" s="190"/>
      <c r="J142" s="191">
        <f>ROUND(I142*H142,2)</f>
        <v>0</v>
      </c>
      <c r="K142" s="187" t="s">
        <v>123</v>
      </c>
      <c r="L142" s="37"/>
      <c r="M142" s="192" t="s">
        <v>19</v>
      </c>
      <c r="N142" s="193" t="s">
        <v>41</v>
      </c>
      <c r="O142" s="62"/>
      <c r="P142" s="194">
        <f>O142*H142</f>
        <v>0</v>
      </c>
      <c r="Q142" s="194">
        <v>0</v>
      </c>
      <c r="R142" s="194">
        <f>Q142*H142</f>
        <v>0</v>
      </c>
      <c r="S142" s="194">
        <v>0</v>
      </c>
      <c r="T142" s="195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96" t="s">
        <v>209</v>
      </c>
      <c r="AT142" s="196" t="s">
        <v>119</v>
      </c>
      <c r="AU142" s="196" t="s">
        <v>80</v>
      </c>
      <c r="AY142" s="15" t="s">
        <v>116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5" t="s">
        <v>78</v>
      </c>
      <c r="BK142" s="197">
        <f>ROUND(I142*H142,2)</f>
        <v>0</v>
      </c>
      <c r="BL142" s="15" t="s">
        <v>209</v>
      </c>
      <c r="BM142" s="196" t="s">
        <v>251</v>
      </c>
    </row>
    <row r="143" spans="1:47" s="1" customFormat="1" ht="11.25">
      <c r="A143" s="32"/>
      <c r="B143" s="33"/>
      <c r="C143" s="34"/>
      <c r="D143" s="198" t="s">
        <v>126</v>
      </c>
      <c r="E143" s="34"/>
      <c r="F143" s="199" t="s">
        <v>252</v>
      </c>
      <c r="G143" s="34"/>
      <c r="H143" s="34"/>
      <c r="I143" s="106"/>
      <c r="J143" s="34"/>
      <c r="K143" s="34"/>
      <c r="L143" s="37"/>
      <c r="M143" s="200"/>
      <c r="N143" s="201"/>
      <c r="O143" s="62"/>
      <c r="P143" s="62"/>
      <c r="Q143" s="62"/>
      <c r="R143" s="62"/>
      <c r="S143" s="62"/>
      <c r="T143" s="63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5" t="s">
        <v>126</v>
      </c>
      <c r="AU143" s="15" t="s">
        <v>80</v>
      </c>
    </row>
    <row r="144" spans="1:65" s="1" customFormat="1" ht="16.5" customHeight="1">
      <c r="A144" s="32"/>
      <c r="B144" s="33"/>
      <c r="C144" s="213" t="s">
        <v>234</v>
      </c>
      <c r="D144" s="213" t="s">
        <v>130</v>
      </c>
      <c r="E144" s="214" t="s">
        <v>254</v>
      </c>
      <c r="F144" s="215" t="s">
        <v>255</v>
      </c>
      <c r="G144" s="216" t="s">
        <v>157</v>
      </c>
      <c r="H144" s="217">
        <v>2</v>
      </c>
      <c r="I144" s="218"/>
      <c r="J144" s="219">
        <f>ROUND(I144*H144,2)</f>
        <v>0</v>
      </c>
      <c r="K144" s="215" t="s">
        <v>158</v>
      </c>
      <c r="L144" s="220"/>
      <c r="M144" s="221" t="s">
        <v>19</v>
      </c>
      <c r="N144" s="222" t="s">
        <v>41</v>
      </c>
      <c r="O144" s="62"/>
      <c r="P144" s="194">
        <f>O144*H144</f>
        <v>0</v>
      </c>
      <c r="Q144" s="194">
        <v>0</v>
      </c>
      <c r="R144" s="194">
        <f>Q144*H144</f>
        <v>0</v>
      </c>
      <c r="S144" s="194">
        <v>0</v>
      </c>
      <c r="T144" s="195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96" t="s">
        <v>133</v>
      </c>
      <c r="AT144" s="196" t="s">
        <v>130</v>
      </c>
      <c r="AU144" s="196" t="s">
        <v>80</v>
      </c>
      <c r="AY144" s="15" t="s">
        <v>116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5" t="s">
        <v>78</v>
      </c>
      <c r="BK144" s="197">
        <f>ROUND(I144*H144,2)</f>
        <v>0</v>
      </c>
      <c r="BL144" s="15" t="s">
        <v>133</v>
      </c>
      <c r="BM144" s="196" t="s">
        <v>256</v>
      </c>
    </row>
    <row r="145" spans="1:47" s="1" customFormat="1" ht="11.25">
      <c r="A145" s="32"/>
      <c r="B145" s="33"/>
      <c r="C145" s="34"/>
      <c r="D145" s="198" t="s">
        <v>126</v>
      </c>
      <c r="E145" s="34"/>
      <c r="F145" s="199" t="s">
        <v>255</v>
      </c>
      <c r="G145" s="34"/>
      <c r="H145" s="34"/>
      <c r="I145" s="106"/>
      <c r="J145" s="34"/>
      <c r="K145" s="34"/>
      <c r="L145" s="37"/>
      <c r="M145" s="200"/>
      <c r="N145" s="201"/>
      <c r="O145" s="62"/>
      <c r="P145" s="62"/>
      <c r="Q145" s="62"/>
      <c r="R145" s="62"/>
      <c r="S145" s="62"/>
      <c r="T145" s="63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5" t="s">
        <v>126</v>
      </c>
      <c r="AU145" s="15" t="s">
        <v>80</v>
      </c>
    </row>
    <row r="146" spans="1:65" s="1" customFormat="1" ht="16.5" customHeight="1">
      <c r="A146" s="32"/>
      <c r="B146" s="33"/>
      <c r="C146" s="185" t="s">
        <v>7</v>
      </c>
      <c r="D146" s="185" t="s">
        <v>119</v>
      </c>
      <c r="E146" s="186" t="s">
        <v>429</v>
      </c>
      <c r="F146" s="187" t="s">
        <v>430</v>
      </c>
      <c r="G146" s="188" t="s">
        <v>151</v>
      </c>
      <c r="H146" s="189">
        <v>1</v>
      </c>
      <c r="I146" s="190"/>
      <c r="J146" s="191">
        <f>ROUND(I146*H146,2)</f>
        <v>0</v>
      </c>
      <c r="K146" s="187" t="s">
        <v>123</v>
      </c>
      <c r="L146" s="37"/>
      <c r="M146" s="192" t="s">
        <v>19</v>
      </c>
      <c r="N146" s="193" t="s">
        <v>41</v>
      </c>
      <c r="O146" s="62"/>
      <c r="P146" s="194">
        <f>O146*H146</f>
        <v>0</v>
      </c>
      <c r="Q146" s="194">
        <v>0</v>
      </c>
      <c r="R146" s="194">
        <f>Q146*H146</f>
        <v>0</v>
      </c>
      <c r="S146" s="194">
        <v>0</v>
      </c>
      <c r="T146" s="195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96" t="s">
        <v>209</v>
      </c>
      <c r="AT146" s="196" t="s">
        <v>119</v>
      </c>
      <c r="AU146" s="196" t="s">
        <v>80</v>
      </c>
      <c r="AY146" s="15" t="s">
        <v>116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5" t="s">
        <v>78</v>
      </c>
      <c r="BK146" s="197">
        <f>ROUND(I146*H146,2)</f>
        <v>0</v>
      </c>
      <c r="BL146" s="15" t="s">
        <v>209</v>
      </c>
      <c r="BM146" s="196" t="s">
        <v>431</v>
      </c>
    </row>
    <row r="147" spans="1:47" s="1" customFormat="1" ht="11.25">
      <c r="A147" s="32"/>
      <c r="B147" s="33"/>
      <c r="C147" s="34"/>
      <c r="D147" s="198" t="s">
        <v>126</v>
      </c>
      <c r="E147" s="34"/>
      <c r="F147" s="199" t="s">
        <v>432</v>
      </c>
      <c r="G147" s="34"/>
      <c r="H147" s="34"/>
      <c r="I147" s="106"/>
      <c r="J147" s="34"/>
      <c r="K147" s="34"/>
      <c r="L147" s="37"/>
      <c r="M147" s="200"/>
      <c r="N147" s="201"/>
      <c r="O147" s="62"/>
      <c r="P147" s="62"/>
      <c r="Q147" s="62"/>
      <c r="R147" s="62"/>
      <c r="S147" s="62"/>
      <c r="T147" s="63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5" t="s">
        <v>126</v>
      </c>
      <c r="AU147" s="15" t="s">
        <v>80</v>
      </c>
    </row>
    <row r="148" spans="1:65" s="1" customFormat="1" ht="16.5" customHeight="1">
      <c r="A148" s="32"/>
      <c r="B148" s="33"/>
      <c r="C148" s="213" t="s">
        <v>241</v>
      </c>
      <c r="D148" s="213" t="s">
        <v>130</v>
      </c>
      <c r="E148" s="214" t="s">
        <v>433</v>
      </c>
      <c r="F148" s="215" t="s">
        <v>434</v>
      </c>
      <c r="G148" s="216" t="s">
        <v>157</v>
      </c>
      <c r="H148" s="217">
        <v>1</v>
      </c>
      <c r="I148" s="218"/>
      <c r="J148" s="219">
        <f>ROUND(I148*H148,2)</f>
        <v>0</v>
      </c>
      <c r="K148" s="215" t="s">
        <v>19</v>
      </c>
      <c r="L148" s="220"/>
      <c r="M148" s="221" t="s">
        <v>19</v>
      </c>
      <c r="N148" s="222" t="s">
        <v>41</v>
      </c>
      <c r="O148" s="62"/>
      <c r="P148" s="194">
        <f>O148*H148</f>
        <v>0</v>
      </c>
      <c r="Q148" s="194">
        <v>0</v>
      </c>
      <c r="R148" s="194">
        <f>Q148*H148</f>
        <v>0</v>
      </c>
      <c r="S148" s="194">
        <v>0</v>
      </c>
      <c r="T148" s="195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96" t="s">
        <v>222</v>
      </c>
      <c r="AT148" s="196" t="s">
        <v>130</v>
      </c>
      <c r="AU148" s="196" t="s">
        <v>80</v>
      </c>
      <c r="AY148" s="15" t="s">
        <v>116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5" t="s">
        <v>78</v>
      </c>
      <c r="BK148" s="197">
        <f>ROUND(I148*H148,2)</f>
        <v>0</v>
      </c>
      <c r="BL148" s="15" t="s">
        <v>209</v>
      </c>
      <c r="BM148" s="196" t="s">
        <v>435</v>
      </c>
    </row>
    <row r="149" spans="1:47" s="1" customFormat="1" ht="11.25">
      <c r="A149" s="32"/>
      <c r="B149" s="33"/>
      <c r="C149" s="34"/>
      <c r="D149" s="198" t="s">
        <v>126</v>
      </c>
      <c r="E149" s="34"/>
      <c r="F149" s="199" t="s">
        <v>434</v>
      </c>
      <c r="G149" s="34"/>
      <c r="H149" s="34"/>
      <c r="I149" s="106"/>
      <c r="J149" s="34"/>
      <c r="K149" s="34"/>
      <c r="L149" s="37"/>
      <c r="M149" s="200"/>
      <c r="N149" s="201"/>
      <c r="O149" s="62"/>
      <c r="P149" s="62"/>
      <c r="Q149" s="62"/>
      <c r="R149" s="62"/>
      <c r="S149" s="62"/>
      <c r="T149" s="63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5" t="s">
        <v>126</v>
      </c>
      <c r="AU149" s="15" t="s">
        <v>80</v>
      </c>
    </row>
    <row r="150" spans="1:65" s="1" customFormat="1" ht="16.5" customHeight="1">
      <c r="A150" s="32"/>
      <c r="B150" s="33"/>
      <c r="C150" s="185" t="s">
        <v>248</v>
      </c>
      <c r="D150" s="185" t="s">
        <v>119</v>
      </c>
      <c r="E150" s="186" t="s">
        <v>258</v>
      </c>
      <c r="F150" s="187" t="s">
        <v>259</v>
      </c>
      <c r="G150" s="188" t="s">
        <v>151</v>
      </c>
      <c r="H150" s="189">
        <v>2</v>
      </c>
      <c r="I150" s="190"/>
      <c r="J150" s="191">
        <f>ROUND(I150*H150,2)</f>
        <v>0</v>
      </c>
      <c r="K150" s="187" t="s">
        <v>123</v>
      </c>
      <c r="L150" s="37"/>
      <c r="M150" s="192" t="s">
        <v>19</v>
      </c>
      <c r="N150" s="193" t="s">
        <v>41</v>
      </c>
      <c r="O150" s="62"/>
      <c r="P150" s="194">
        <f>O150*H150</f>
        <v>0</v>
      </c>
      <c r="Q150" s="194">
        <v>0</v>
      </c>
      <c r="R150" s="194">
        <f>Q150*H150</f>
        <v>0</v>
      </c>
      <c r="S150" s="194">
        <v>0</v>
      </c>
      <c r="T150" s="195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96" t="s">
        <v>209</v>
      </c>
      <c r="AT150" s="196" t="s">
        <v>119</v>
      </c>
      <c r="AU150" s="196" t="s">
        <v>80</v>
      </c>
      <c r="AY150" s="15" t="s">
        <v>116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15" t="s">
        <v>78</v>
      </c>
      <c r="BK150" s="197">
        <f>ROUND(I150*H150,2)</f>
        <v>0</v>
      </c>
      <c r="BL150" s="15" t="s">
        <v>209</v>
      </c>
      <c r="BM150" s="196" t="s">
        <v>260</v>
      </c>
    </row>
    <row r="151" spans="1:47" s="1" customFormat="1" ht="11.25">
      <c r="A151" s="32"/>
      <c r="B151" s="33"/>
      <c r="C151" s="34"/>
      <c r="D151" s="198" t="s">
        <v>126</v>
      </c>
      <c r="E151" s="34"/>
      <c r="F151" s="199" t="s">
        <v>259</v>
      </c>
      <c r="G151" s="34"/>
      <c r="H151" s="34"/>
      <c r="I151" s="106"/>
      <c r="J151" s="34"/>
      <c r="K151" s="34"/>
      <c r="L151" s="37"/>
      <c r="M151" s="200"/>
      <c r="N151" s="201"/>
      <c r="O151" s="62"/>
      <c r="P151" s="62"/>
      <c r="Q151" s="62"/>
      <c r="R151" s="62"/>
      <c r="S151" s="62"/>
      <c r="T151" s="63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5" t="s">
        <v>126</v>
      </c>
      <c r="AU151" s="15" t="s">
        <v>80</v>
      </c>
    </row>
    <row r="152" spans="1:65" s="1" customFormat="1" ht="16.5" customHeight="1">
      <c r="A152" s="32"/>
      <c r="B152" s="33"/>
      <c r="C152" s="213" t="s">
        <v>253</v>
      </c>
      <c r="D152" s="213" t="s">
        <v>130</v>
      </c>
      <c r="E152" s="214" t="s">
        <v>262</v>
      </c>
      <c r="F152" s="215" t="s">
        <v>263</v>
      </c>
      <c r="G152" s="216" t="s">
        <v>157</v>
      </c>
      <c r="H152" s="217">
        <v>2</v>
      </c>
      <c r="I152" s="218"/>
      <c r="J152" s="219">
        <f>ROUND(I152*H152,2)</f>
        <v>0</v>
      </c>
      <c r="K152" s="215" t="s">
        <v>158</v>
      </c>
      <c r="L152" s="220"/>
      <c r="M152" s="221" t="s">
        <v>19</v>
      </c>
      <c r="N152" s="222" t="s">
        <v>41</v>
      </c>
      <c r="O152" s="62"/>
      <c r="P152" s="194">
        <f>O152*H152</f>
        <v>0</v>
      </c>
      <c r="Q152" s="194">
        <v>0</v>
      </c>
      <c r="R152" s="194">
        <f>Q152*H152</f>
        <v>0</v>
      </c>
      <c r="S152" s="194">
        <v>0</v>
      </c>
      <c r="T152" s="195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96" t="s">
        <v>133</v>
      </c>
      <c r="AT152" s="196" t="s">
        <v>130</v>
      </c>
      <c r="AU152" s="196" t="s">
        <v>80</v>
      </c>
      <c r="AY152" s="15" t="s">
        <v>116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15" t="s">
        <v>78</v>
      </c>
      <c r="BK152" s="197">
        <f>ROUND(I152*H152,2)</f>
        <v>0</v>
      </c>
      <c r="BL152" s="15" t="s">
        <v>133</v>
      </c>
      <c r="BM152" s="196" t="s">
        <v>264</v>
      </c>
    </row>
    <row r="153" spans="1:47" s="1" customFormat="1" ht="11.25">
      <c r="A153" s="32"/>
      <c r="B153" s="33"/>
      <c r="C153" s="34"/>
      <c r="D153" s="198" t="s">
        <v>126</v>
      </c>
      <c r="E153" s="34"/>
      <c r="F153" s="199" t="s">
        <v>263</v>
      </c>
      <c r="G153" s="34"/>
      <c r="H153" s="34"/>
      <c r="I153" s="106"/>
      <c r="J153" s="34"/>
      <c r="K153" s="34"/>
      <c r="L153" s="37"/>
      <c r="M153" s="200"/>
      <c r="N153" s="201"/>
      <c r="O153" s="62"/>
      <c r="P153" s="62"/>
      <c r="Q153" s="62"/>
      <c r="R153" s="62"/>
      <c r="S153" s="62"/>
      <c r="T153" s="63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5" t="s">
        <v>126</v>
      </c>
      <c r="AU153" s="15" t="s">
        <v>80</v>
      </c>
    </row>
    <row r="154" spans="1:65" s="1" customFormat="1" ht="16.5" customHeight="1">
      <c r="A154" s="32"/>
      <c r="B154" s="33"/>
      <c r="C154" s="185" t="s">
        <v>257</v>
      </c>
      <c r="D154" s="185" t="s">
        <v>119</v>
      </c>
      <c r="E154" s="186" t="s">
        <v>436</v>
      </c>
      <c r="F154" s="187" t="s">
        <v>437</v>
      </c>
      <c r="G154" s="188" t="s">
        <v>151</v>
      </c>
      <c r="H154" s="189">
        <v>1</v>
      </c>
      <c r="I154" s="190"/>
      <c r="J154" s="191">
        <f>ROUND(I154*H154,2)</f>
        <v>0</v>
      </c>
      <c r="K154" s="187" t="s">
        <v>123</v>
      </c>
      <c r="L154" s="37"/>
      <c r="M154" s="192" t="s">
        <v>19</v>
      </c>
      <c r="N154" s="193" t="s">
        <v>41</v>
      </c>
      <c r="O154" s="62"/>
      <c r="P154" s="194">
        <f>O154*H154</f>
        <v>0</v>
      </c>
      <c r="Q154" s="194">
        <v>0</v>
      </c>
      <c r="R154" s="194">
        <f>Q154*H154</f>
        <v>0</v>
      </c>
      <c r="S154" s="194">
        <v>0</v>
      </c>
      <c r="T154" s="195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96" t="s">
        <v>209</v>
      </c>
      <c r="AT154" s="196" t="s">
        <v>119</v>
      </c>
      <c r="AU154" s="196" t="s">
        <v>80</v>
      </c>
      <c r="AY154" s="15" t="s">
        <v>116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15" t="s">
        <v>78</v>
      </c>
      <c r="BK154" s="197">
        <f>ROUND(I154*H154,2)</f>
        <v>0</v>
      </c>
      <c r="BL154" s="15" t="s">
        <v>209</v>
      </c>
      <c r="BM154" s="196" t="s">
        <v>438</v>
      </c>
    </row>
    <row r="155" spans="1:47" s="1" customFormat="1" ht="11.25">
      <c r="A155" s="32"/>
      <c r="B155" s="33"/>
      <c r="C155" s="34"/>
      <c r="D155" s="198" t="s">
        <v>126</v>
      </c>
      <c r="E155" s="34"/>
      <c r="F155" s="199" t="s">
        <v>437</v>
      </c>
      <c r="G155" s="34"/>
      <c r="H155" s="34"/>
      <c r="I155" s="106"/>
      <c r="J155" s="34"/>
      <c r="K155" s="34"/>
      <c r="L155" s="37"/>
      <c r="M155" s="200"/>
      <c r="N155" s="201"/>
      <c r="O155" s="62"/>
      <c r="P155" s="62"/>
      <c r="Q155" s="62"/>
      <c r="R155" s="62"/>
      <c r="S155" s="62"/>
      <c r="T155" s="63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5" t="s">
        <v>126</v>
      </c>
      <c r="AU155" s="15" t="s">
        <v>80</v>
      </c>
    </row>
    <row r="156" spans="1:65" s="1" customFormat="1" ht="16.5" customHeight="1">
      <c r="A156" s="32"/>
      <c r="B156" s="33"/>
      <c r="C156" s="213" t="s">
        <v>261</v>
      </c>
      <c r="D156" s="213" t="s">
        <v>130</v>
      </c>
      <c r="E156" s="214" t="s">
        <v>439</v>
      </c>
      <c r="F156" s="215" t="s">
        <v>440</v>
      </c>
      <c r="G156" s="216" t="s">
        <v>157</v>
      </c>
      <c r="H156" s="217">
        <v>1</v>
      </c>
      <c r="I156" s="218"/>
      <c r="J156" s="219">
        <f>ROUND(I156*H156,2)</f>
        <v>0</v>
      </c>
      <c r="K156" s="215" t="s">
        <v>158</v>
      </c>
      <c r="L156" s="220"/>
      <c r="M156" s="221" t="s">
        <v>19</v>
      </c>
      <c r="N156" s="222" t="s">
        <v>41</v>
      </c>
      <c r="O156" s="62"/>
      <c r="P156" s="194">
        <f>O156*H156</f>
        <v>0</v>
      </c>
      <c r="Q156" s="194">
        <v>0</v>
      </c>
      <c r="R156" s="194">
        <f>Q156*H156</f>
        <v>0</v>
      </c>
      <c r="S156" s="194">
        <v>0</v>
      </c>
      <c r="T156" s="195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96" t="s">
        <v>133</v>
      </c>
      <c r="AT156" s="196" t="s">
        <v>130</v>
      </c>
      <c r="AU156" s="196" t="s">
        <v>80</v>
      </c>
      <c r="AY156" s="15" t="s">
        <v>116</v>
      </c>
      <c r="BE156" s="197">
        <f>IF(N156="základní",J156,0)</f>
        <v>0</v>
      </c>
      <c r="BF156" s="197">
        <f>IF(N156="snížená",J156,0)</f>
        <v>0</v>
      </c>
      <c r="BG156" s="197">
        <f>IF(N156="zákl. přenesená",J156,0)</f>
        <v>0</v>
      </c>
      <c r="BH156" s="197">
        <f>IF(N156="sníž. přenesená",J156,0)</f>
        <v>0</v>
      </c>
      <c r="BI156" s="197">
        <f>IF(N156="nulová",J156,0)</f>
        <v>0</v>
      </c>
      <c r="BJ156" s="15" t="s">
        <v>78</v>
      </c>
      <c r="BK156" s="197">
        <f>ROUND(I156*H156,2)</f>
        <v>0</v>
      </c>
      <c r="BL156" s="15" t="s">
        <v>133</v>
      </c>
      <c r="BM156" s="196" t="s">
        <v>441</v>
      </c>
    </row>
    <row r="157" spans="1:47" s="1" customFormat="1" ht="11.25">
      <c r="A157" s="32"/>
      <c r="B157" s="33"/>
      <c r="C157" s="34"/>
      <c r="D157" s="198" t="s">
        <v>126</v>
      </c>
      <c r="E157" s="34"/>
      <c r="F157" s="199" t="s">
        <v>440</v>
      </c>
      <c r="G157" s="34"/>
      <c r="H157" s="34"/>
      <c r="I157" s="106"/>
      <c r="J157" s="34"/>
      <c r="K157" s="34"/>
      <c r="L157" s="37"/>
      <c r="M157" s="200"/>
      <c r="N157" s="201"/>
      <c r="O157" s="62"/>
      <c r="P157" s="62"/>
      <c r="Q157" s="62"/>
      <c r="R157" s="62"/>
      <c r="S157" s="62"/>
      <c r="T157" s="63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5" t="s">
        <v>126</v>
      </c>
      <c r="AU157" s="15" t="s">
        <v>80</v>
      </c>
    </row>
    <row r="158" spans="2:63" s="11" customFormat="1" ht="22.5" customHeight="1">
      <c r="B158" s="169"/>
      <c r="C158" s="170"/>
      <c r="D158" s="171" t="s">
        <v>69</v>
      </c>
      <c r="E158" s="183" t="s">
        <v>265</v>
      </c>
      <c r="F158" s="183" t="s">
        <v>266</v>
      </c>
      <c r="G158" s="170"/>
      <c r="H158" s="170"/>
      <c r="I158" s="173"/>
      <c r="J158" s="184">
        <f>BK158</f>
        <v>0</v>
      </c>
      <c r="K158" s="170"/>
      <c r="L158" s="175"/>
      <c r="M158" s="176"/>
      <c r="N158" s="177"/>
      <c r="O158" s="177"/>
      <c r="P158" s="178">
        <f>SUM(P159:P205)</f>
        <v>0</v>
      </c>
      <c r="Q158" s="177"/>
      <c r="R158" s="178">
        <f>SUM(R159:R205)</f>
        <v>10.442066599999999</v>
      </c>
      <c r="S158" s="177"/>
      <c r="T158" s="179">
        <f>SUM(T159:T205)</f>
        <v>0</v>
      </c>
      <c r="AR158" s="180" t="s">
        <v>136</v>
      </c>
      <c r="AT158" s="181" t="s">
        <v>69</v>
      </c>
      <c r="AU158" s="181" t="s">
        <v>78</v>
      </c>
      <c r="AY158" s="180" t="s">
        <v>116</v>
      </c>
      <c r="BK158" s="182">
        <f>SUM(BK159:BK205)</f>
        <v>0</v>
      </c>
    </row>
    <row r="159" spans="1:65" s="1" customFormat="1" ht="16.5" customHeight="1">
      <c r="A159" s="32"/>
      <c r="B159" s="33"/>
      <c r="C159" s="185" t="s">
        <v>267</v>
      </c>
      <c r="D159" s="185" t="s">
        <v>119</v>
      </c>
      <c r="E159" s="186" t="s">
        <v>268</v>
      </c>
      <c r="F159" s="187" t="s">
        <v>269</v>
      </c>
      <c r="G159" s="188" t="s">
        <v>270</v>
      </c>
      <c r="H159" s="189">
        <v>0.12</v>
      </c>
      <c r="I159" s="190"/>
      <c r="J159" s="191">
        <f>ROUND(I159*H159,2)</f>
        <v>0</v>
      </c>
      <c r="K159" s="187" t="s">
        <v>123</v>
      </c>
      <c r="L159" s="37"/>
      <c r="M159" s="192" t="s">
        <v>19</v>
      </c>
      <c r="N159" s="193" t="s">
        <v>41</v>
      </c>
      <c r="O159" s="62"/>
      <c r="P159" s="194">
        <f>O159*H159</f>
        <v>0</v>
      </c>
      <c r="Q159" s="194">
        <v>0.00193</v>
      </c>
      <c r="R159" s="194">
        <f>Q159*H159</f>
        <v>0.0002316</v>
      </c>
      <c r="S159" s="194">
        <v>0</v>
      </c>
      <c r="T159" s="195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96" t="s">
        <v>209</v>
      </c>
      <c r="AT159" s="196" t="s">
        <v>119</v>
      </c>
      <c r="AU159" s="196" t="s">
        <v>80</v>
      </c>
      <c r="AY159" s="15" t="s">
        <v>116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15" t="s">
        <v>78</v>
      </c>
      <c r="BK159" s="197">
        <f>ROUND(I159*H159,2)</f>
        <v>0</v>
      </c>
      <c r="BL159" s="15" t="s">
        <v>209</v>
      </c>
      <c r="BM159" s="196" t="s">
        <v>271</v>
      </c>
    </row>
    <row r="160" spans="1:47" s="1" customFormat="1" ht="11.25">
      <c r="A160" s="32"/>
      <c r="B160" s="33"/>
      <c r="C160" s="34"/>
      <c r="D160" s="198" t="s">
        <v>126</v>
      </c>
      <c r="E160" s="34"/>
      <c r="F160" s="199" t="s">
        <v>272</v>
      </c>
      <c r="G160" s="34"/>
      <c r="H160" s="34"/>
      <c r="I160" s="106"/>
      <c r="J160" s="34"/>
      <c r="K160" s="34"/>
      <c r="L160" s="37"/>
      <c r="M160" s="200"/>
      <c r="N160" s="201"/>
      <c r="O160" s="62"/>
      <c r="P160" s="62"/>
      <c r="Q160" s="62"/>
      <c r="R160" s="62"/>
      <c r="S160" s="62"/>
      <c r="T160" s="63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5" t="s">
        <v>126</v>
      </c>
      <c r="AU160" s="15" t="s">
        <v>80</v>
      </c>
    </row>
    <row r="161" spans="1:47" s="1" customFormat="1" ht="68.25">
      <c r="A161" s="32"/>
      <c r="B161" s="33"/>
      <c r="C161" s="34"/>
      <c r="D161" s="198" t="s">
        <v>201</v>
      </c>
      <c r="E161" s="34"/>
      <c r="F161" s="223" t="s">
        <v>273</v>
      </c>
      <c r="G161" s="34"/>
      <c r="H161" s="34"/>
      <c r="I161" s="106"/>
      <c r="J161" s="34"/>
      <c r="K161" s="34"/>
      <c r="L161" s="37"/>
      <c r="M161" s="200"/>
      <c r="N161" s="201"/>
      <c r="O161" s="62"/>
      <c r="P161" s="62"/>
      <c r="Q161" s="62"/>
      <c r="R161" s="62"/>
      <c r="S161" s="62"/>
      <c r="T161" s="63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5" t="s">
        <v>201</v>
      </c>
      <c r="AU161" s="15" t="s">
        <v>80</v>
      </c>
    </row>
    <row r="162" spans="1:65" s="1" customFormat="1" ht="16.5" customHeight="1">
      <c r="A162" s="32"/>
      <c r="B162" s="33"/>
      <c r="C162" s="185" t="s">
        <v>274</v>
      </c>
      <c r="D162" s="185" t="s">
        <v>119</v>
      </c>
      <c r="E162" s="186" t="s">
        <v>289</v>
      </c>
      <c r="F162" s="187" t="s">
        <v>290</v>
      </c>
      <c r="G162" s="188" t="s">
        <v>151</v>
      </c>
      <c r="H162" s="189">
        <v>3</v>
      </c>
      <c r="I162" s="190"/>
      <c r="J162" s="191">
        <f>ROUND(I162*H162,2)</f>
        <v>0</v>
      </c>
      <c r="K162" s="187" t="s">
        <v>123</v>
      </c>
      <c r="L162" s="37"/>
      <c r="M162" s="192" t="s">
        <v>19</v>
      </c>
      <c r="N162" s="193" t="s">
        <v>41</v>
      </c>
      <c r="O162" s="62"/>
      <c r="P162" s="194">
        <f>O162*H162</f>
        <v>0</v>
      </c>
      <c r="Q162" s="194">
        <v>0</v>
      </c>
      <c r="R162" s="194">
        <f>Q162*H162</f>
        <v>0</v>
      </c>
      <c r="S162" s="194">
        <v>0</v>
      </c>
      <c r="T162" s="195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96" t="s">
        <v>209</v>
      </c>
      <c r="AT162" s="196" t="s">
        <v>119</v>
      </c>
      <c r="AU162" s="196" t="s">
        <v>80</v>
      </c>
      <c r="AY162" s="15" t="s">
        <v>116</v>
      </c>
      <c r="BE162" s="197">
        <f>IF(N162="základní",J162,0)</f>
        <v>0</v>
      </c>
      <c r="BF162" s="197">
        <f>IF(N162="snížená",J162,0)</f>
        <v>0</v>
      </c>
      <c r="BG162" s="197">
        <f>IF(N162="zákl. přenesená",J162,0)</f>
        <v>0</v>
      </c>
      <c r="BH162" s="197">
        <f>IF(N162="sníž. přenesená",J162,0)</f>
        <v>0</v>
      </c>
      <c r="BI162" s="197">
        <f>IF(N162="nulová",J162,0)</f>
        <v>0</v>
      </c>
      <c r="BJ162" s="15" t="s">
        <v>78</v>
      </c>
      <c r="BK162" s="197">
        <f>ROUND(I162*H162,2)</f>
        <v>0</v>
      </c>
      <c r="BL162" s="15" t="s">
        <v>209</v>
      </c>
      <c r="BM162" s="196" t="s">
        <v>291</v>
      </c>
    </row>
    <row r="163" spans="1:47" s="1" customFormat="1" ht="29.25">
      <c r="A163" s="32"/>
      <c r="B163" s="33"/>
      <c r="C163" s="34"/>
      <c r="D163" s="198" t="s">
        <v>126</v>
      </c>
      <c r="E163" s="34"/>
      <c r="F163" s="199" t="s">
        <v>292</v>
      </c>
      <c r="G163" s="34"/>
      <c r="H163" s="34"/>
      <c r="I163" s="106"/>
      <c r="J163" s="34"/>
      <c r="K163" s="34"/>
      <c r="L163" s="37"/>
      <c r="M163" s="200"/>
      <c r="N163" s="201"/>
      <c r="O163" s="62"/>
      <c r="P163" s="62"/>
      <c r="Q163" s="62"/>
      <c r="R163" s="62"/>
      <c r="S163" s="62"/>
      <c r="T163" s="63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5" t="s">
        <v>126</v>
      </c>
      <c r="AU163" s="15" t="s">
        <v>80</v>
      </c>
    </row>
    <row r="164" spans="1:47" s="1" customFormat="1" ht="29.25">
      <c r="A164" s="32"/>
      <c r="B164" s="33"/>
      <c r="C164" s="34"/>
      <c r="D164" s="198" t="s">
        <v>201</v>
      </c>
      <c r="E164" s="34"/>
      <c r="F164" s="223" t="s">
        <v>293</v>
      </c>
      <c r="G164" s="34"/>
      <c r="H164" s="34"/>
      <c r="I164" s="106"/>
      <c r="J164" s="34"/>
      <c r="K164" s="34"/>
      <c r="L164" s="37"/>
      <c r="M164" s="200"/>
      <c r="N164" s="201"/>
      <c r="O164" s="62"/>
      <c r="P164" s="62"/>
      <c r="Q164" s="62"/>
      <c r="R164" s="62"/>
      <c r="S164" s="62"/>
      <c r="T164" s="63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5" t="s">
        <v>201</v>
      </c>
      <c r="AU164" s="15" t="s">
        <v>80</v>
      </c>
    </row>
    <row r="165" spans="1:65" s="1" customFormat="1" ht="16.5" customHeight="1">
      <c r="A165" s="32"/>
      <c r="B165" s="33"/>
      <c r="C165" s="185" t="s">
        <v>282</v>
      </c>
      <c r="D165" s="185" t="s">
        <v>119</v>
      </c>
      <c r="E165" s="186" t="s">
        <v>295</v>
      </c>
      <c r="F165" s="187" t="s">
        <v>296</v>
      </c>
      <c r="G165" s="188" t="s">
        <v>297</v>
      </c>
      <c r="H165" s="189">
        <v>0.075</v>
      </c>
      <c r="I165" s="190"/>
      <c r="J165" s="191">
        <f>ROUND(I165*H165,2)</f>
        <v>0</v>
      </c>
      <c r="K165" s="187" t="s">
        <v>123</v>
      </c>
      <c r="L165" s="37"/>
      <c r="M165" s="192" t="s">
        <v>19</v>
      </c>
      <c r="N165" s="193" t="s">
        <v>41</v>
      </c>
      <c r="O165" s="62"/>
      <c r="P165" s="194">
        <f>O165*H165</f>
        <v>0</v>
      </c>
      <c r="Q165" s="194">
        <v>0</v>
      </c>
      <c r="R165" s="194">
        <f>Q165*H165</f>
        <v>0</v>
      </c>
      <c r="S165" s="194">
        <v>0</v>
      </c>
      <c r="T165" s="195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96" t="s">
        <v>209</v>
      </c>
      <c r="AT165" s="196" t="s">
        <v>119</v>
      </c>
      <c r="AU165" s="196" t="s">
        <v>80</v>
      </c>
      <c r="AY165" s="15" t="s">
        <v>116</v>
      </c>
      <c r="BE165" s="197">
        <f>IF(N165="základní",J165,0)</f>
        <v>0</v>
      </c>
      <c r="BF165" s="197">
        <f>IF(N165="snížená",J165,0)</f>
        <v>0</v>
      </c>
      <c r="BG165" s="197">
        <f>IF(N165="zákl. přenesená",J165,0)</f>
        <v>0</v>
      </c>
      <c r="BH165" s="197">
        <f>IF(N165="sníž. přenesená",J165,0)</f>
        <v>0</v>
      </c>
      <c r="BI165" s="197">
        <f>IF(N165="nulová",J165,0)</f>
        <v>0</v>
      </c>
      <c r="BJ165" s="15" t="s">
        <v>78</v>
      </c>
      <c r="BK165" s="197">
        <f>ROUND(I165*H165,2)</f>
        <v>0</v>
      </c>
      <c r="BL165" s="15" t="s">
        <v>209</v>
      </c>
      <c r="BM165" s="196" t="s">
        <v>298</v>
      </c>
    </row>
    <row r="166" spans="1:47" s="1" customFormat="1" ht="11.25">
      <c r="A166" s="32"/>
      <c r="B166" s="33"/>
      <c r="C166" s="34"/>
      <c r="D166" s="198" t="s">
        <v>126</v>
      </c>
      <c r="E166" s="34"/>
      <c r="F166" s="199" t="s">
        <v>299</v>
      </c>
      <c r="G166" s="34"/>
      <c r="H166" s="34"/>
      <c r="I166" s="106"/>
      <c r="J166" s="34"/>
      <c r="K166" s="34"/>
      <c r="L166" s="37"/>
      <c r="M166" s="200"/>
      <c r="N166" s="201"/>
      <c r="O166" s="62"/>
      <c r="P166" s="62"/>
      <c r="Q166" s="62"/>
      <c r="R166" s="62"/>
      <c r="S166" s="62"/>
      <c r="T166" s="63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5" t="s">
        <v>126</v>
      </c>
      <c r="AU166" s="15" t="s">
        <v>80</v>
      </c>
    </row>
    <row r="167" spans="1:47" s="1" customFormat="1" ht="19.5">
      <c r="A167" s="32"/>
      <c r="B167" s="33"/>
      <c r="C167" s="34"/>
      <c r="D167" s="198" t="s">
        <v>171</v>
      </c>
      <c r="E167" s="34"/>
      <c r="F167" s="223" t="s">
        <v>300</v>
      </c>
      <c r="G167" s="34"/>
      <c r="H167" s="34"/>
      <c r="I167" s="106"/>
      <c r="J167" s="34"/>
      <c r="K167" s="34"/>
      <c r="L167" s="37"/>
      <c r="M167" s="200"/>
      <c r="N167" s="201"/>
      <c r="O167" s="62"/>
      <c r="P167" s="62"/>
      <c r="Q167" s="62"/>
      <c r="R167" s="62"/>
      <c r="S167" s="62"/>
      <c r="T167" s="63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5" t="s">
        <v>171</v>
      </c>
      <c r="AU167" s="15" t="s">
        <v>80</v>
      </c>
    </row>
    <row r="168" spans="2:51" s="12" customFormat="1" ht="11.25">
      <c r="B168" s="202"/>
      <c r="C168" s="203"/>
      <c r="D168" s="198" t="s">
        <v>128</v>
      </c>
      <c r="E168" s="204" t="s">
        <v>19</v>
      </c>
      <c r="F168" s="205" t="s">
        <v>442</v>
      </c>
      <c r="G168" s="203"/>
      <c r="H168" s="206">
        <v>0.075</v>
      </c>
      <c r="I168" s="207"/>
      <c r="J168" s="203"/>
      <c r="K168" s="203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128</v>
      </c>
      <c r="AU168" s="212" t="s">
        <v>80</v>
      </c>
      <c r="AV168" s="12" t="s">
        <v>80</v>
      </c>
      <c r="AW168" s="12" t="s">
        <v>32</v>
      </c>
      <c r="AX168" s="12" t="s">
        <v>78</v>
      </c>
      <c r="AY168" s="212" t="s">
        <v>116</v>
      </c>
    </row>
    <row r="169" spans="1:65" s="1" customFormat="1" ht="16.5" customHeight="1">
      <c r="A169" s="32"/>
      <c r="B169" s="33"/>
      <c r="C169" s="185" t="s">
        <v>288</v>
      </c>
      <c r="D169" s="185" t="s">
        <v>119</v>
      </c>
      <c r="E169" s="186" t="s">
        <v>302</v>
      </c>
      <c r="F169" s="187" t="s">
        <v>303</v>
      </c>
      <c r="G169" s="188" t="s">
        <v>304</v>
      </c>
      <c r="H169" s="189">
        <v>3</v>
      </c>
      <c r="I169" s="190"/>
      <c r="J169" s="191">
        <f>ROUND(I169*H169,2)</f>
        <v>0</v>
      </c>
      <c r="K169" s="187" t="s">
        <v>19</v>
      </c>
      <c r="L169" s="37"/>
      <c r="M169" s="192" t="s">
        <v>19</v>
      </c>
      <c r="N169" s="193" t="s">
        <v>41</v>
      </c>
      <c r="O169" s="62"/>
      <c r="P169" s="194">
        <f>O169*H169</f>
        <v>0</v>
      </c>
      <c r="Q169" s="194">
        <v>0</v>
      </c>
      <c r="R169" s="194">
        <f>Q169*H169</f>
        <v>0</v>
      </c>
      <c r="S169" s="194">
        <v>0</v>
      </c>
      <c r="T169" s="195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96" t="s">
        <v>209</v>
      </c>
      <c r="AT169" s="196" t="s">
        <v>119</v>
      </c>
      <c r="AU169" s="196" t="s">
        <v>80</v>
      </c>
      <c r="AY169" s="15" t="s">
        <v>116</v>
      </c>
      <c r="BE169" s="197">
        <f>IF(N169="základní",J169,0)</f>
        <v>0</v>
      </c>
      <c r="BF169" s="197">
        <f>IF(N169="snížená",J169,0)</f>
        <v>0</v>
      </c>
      <c r="BG169" s="197">
        <f>IF(N169="zákl. přenesená",J169,0)</f>
        <v>0</v>
      </c>
      <c r="BH169" s="197">
        <f>IF(N169="sníž. přenesená",J169,0)</f>
        <v>0</v>
      </c>
      <c r="BI169" s="197">
        <f>IF(N169="nulová",J169,0)</f>
        <v>0</v>
      </c>
      <c r="BJ169" s="15" t="s">
        <v>78</v>
      </c>
      <c r="BK169" s="197">
        <f>ROUND(I169*H169,2)</f>
        <v>0</v>
      </c>
      <c r="BL169" s="15" t="s">
        <v>209</v>
      </c>
      <c r="BM169" s="196" t="s">
        <v>305</v>
      </c>
    </row>
    <row r="170" spans="1:47" s="1" customFormat="1" ht="11.25">
      <c r="A170" s="32"/>
      <c r="B170" s="33"/>
      <c r="C170" s="34"/>
      <c r="D170" s="198" t="s">
        <v>126</v>
      </c>
      <c r="E170" s="34"/>
      <c r="F170" s="199" t="s">
        <v>303</v>
      </c>
      <c r="G170" s="34"/>
      <c r="H170" s="34"/>
      <c r="I170" s="106"/>
      <c r="J170" s="34"/>
      <c r="K170" s="34"/>
      <c r="L170" s="37"/>
      <c r="M170" s="200"/>
      <c r="N170" s="201"/>
      <c r="O170" s="62"/>
      <c r="P170" s="62"/>
      <c r="Q170" s="62"/>
      <c r="R170" s="62"/>
      <c r="S170" s="62"/>
      <c r="T170" s="63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5" t="s">
        <v>126</v>
      </c>
      <c r="AU170" s="15" t="s">
        <v>80</v>
      </c>
    </row>
    <row r="171" spans="1:65" s="1" customFormat="1" ht="16.5" customHeight="1">
      <c r="A171" s="32"/>
      <c r="B171" s="33"/>
      <c r="C171" s="213" t="s">
        <v>294</v>
      </c>
      <c r="D171" s="213" t="s">
        <v>130</v>
      </c>
      <c r="E171" s="214" t="s">
        <v>307</v>
      </c>
      <c r="F171" s="215" t="s">
        <v>308</v>
      </c>
      <c r="G171" s="216" t="s">
        <v>122</v>
      </c>
      <c r="H171" s="217">
        <v>3</v>
      </c>
      <c r="I171" s="218"/>
      <c r="J171" s="219">
        <f>ROUND(I171*H171,2)</f>
        <v>0</v>
      </c>
      <c r="K171" s="215" t="s">
        <v>183</v>
      </c>
      <c r="L171" s="220"/>
      <c r="M171" s="221" t="s">
        <v>19</v>
      </c>
      <c r="N171" s="222" t="s">
        <v>41</v>
      </c>
      <c r="O171" s="62"/>
      <c r="P171" s="194">
        <f>O171*H171</f>
        <v>0</v>
      </c>
      <c r="Q171" s="194">
        <v>0.01313</v>
      </c>
      <c r="R171" s="194">
        <f>Q171*H171</f>
        <v>0.039389999999999994</v>
      </c>
      <c r="S171" s="194">
        <v>0</v>
      </c>
      <c r="T171" s="195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96" t="s">
        <v>133</v>
      </c>
      <c r="AT171" s="196" t="s">
        <v>130</v>
      </c>
      <c r="AU171" s="196" t="s">
        <v>80</v>
      </c>
      <c r="AY171" s="15" t="s">
        <v>116</v>
      </c>
      <c r="BE171" s="197">
        <f>IF(N171="základní",J171,0)</f>
        <v>0</v>
      </c>
      <c r="BF171" s="197">
        <f>IF(N171="snížená",J171,0)</f>
        <v>0</v>
      </c>
      <c r="BG171" s="197">
        <f>IF(N171="zákl. přenesená",J171,0)</f>
        <v>0</v>
      </c>
      <c r="BH171" s="197">
        <f>IF(N171="sníž. přenesená",J171,0)</f>
        <v>0</v>
      </c>
      <c r="BI171" s="197">
        <f>IF(N171="nulová",J171,0)</f>
        <v>0</v>
      </c>
      <c r="BJ171" s="15" t="s">
        <v>78</v>
      </c>
      <c r="BK171" s="197">
        <f>ROUND(I171*H171,2)</f>
        <v>0</v>
      </c>
      <c r="BL171" s="15" t="s">
        <v>133</v>
      </c>
      <c r="BM171" s="196" t="s">
        <v>309</v>
      </c>
    </row>
    <row r="172" spans="1:47" s="1" customFormat="1" ht="11.25">
      <c r="A172" s="32"/>
      <c r="B172" s="33"/>
      <c r="C172" s="34"/>
      <c r="D172" s="198" t="s">
        <v>126</v>
      </c>
      <c r="E172" s="34"/>
      <c r="F172" s="199" t="s">
        <v>308</v>
      </c>
      <c r="G172" s="34"/>
      <c r="H172" s="34"/>
      <c r="I172" s="106"/>
      <c r="J172" s="34"/>
      <c r="K172" s="34"/>
      <c r="L172" s="37"/>
      <c r="M172" s="200"/>
      <c r="N172" s="201"/>
      <c r="O172" s="62"/>
      <c r="P172" s="62"/>
      <c r="Q172" s="62"/>
      <c r="R172" s="62"/>
      <c r="S172" s="62"/>
      <c r="T172" s="63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5" t="s">
        <v>126</v>
      </c>
      <c r="AU172" s="15" t="s">
        <v>80</v>
      </c>
    </row>
    <row r="173" spans="1:65" s="1" customFormat="1" ht="16.5" customHeight="1">
      <c r="A173" s="32"/>
      <c r="B173" s="33"/>
      <c r="C173" s="213" t="s">
        <v>145</v>
      </c>
      <c r="D173" s="213" t="s">
        <v>130</v>
      </c>
      <c r="E173" s="214" t="s">
        <v>311</v>
      </c>
      <c r="F173" s="215" t="s">
        <v>312</v>
      </c>
      <c r="G173" s="216" t="s">
        <v>297</v>
      </c>
      <c r="H173" s="217">
        <v>0.3</v>
      </c>
      <c r="I173" s="218"/>
      <c r="J173" s="219">
        <f>ROUND(I173*H173,2)</f>
        <v>0</v>
      </c>
      <c r="K173" s="215" t="s">
        <v>123</v>
      </c>
      <c r="L173" s="220"/>
      <c r="M173" s="221" t="s">
        <v>19</v>
      </c>
      <c r="N173" s="222" t="s">
        <v>41</v>
      </c>
      <c r="O173" s="62"/>
      <c r="P173" s="194">
        <f>O173*H173</f>
        <v>0</v>
      </c>
      <c r="Q173" s="194">
        <v>2.234</v>
      </c>
      <c r="R173" s="194">
        <f>Q173*H173</f>
        <v>0.6702</v>
      </c>
      <c r="S173" s="194">
        <v>0</v>
      </c>
      <c r="T173" s="195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96" t="s">
        <v>133</v>
      </c>
      <c r="AT173" s="196" t="s">
        <v>130</v>
      </c>
      <c r="AU173" s="196" t="s">
        <v>80</v>
      </c>
      <c r="AY173" s="15" t="s">
        <v>116</v>
      </c>
      <c r="BE173" s="197">
        <f>IF(N173="základní",J173,0)</f>
        <v>0</v>
      </c>
      <c r="BF173" s="197">
        <f>IF(N173="snížená",J173,0)</f>
        <v>0</v>
      </c>
      <c r="BG173" s="197">
        <f>IF(N173="zákl. přenesená",J173,0)</f>
        <v>0</v>
      </c>
      <c r="BH173" s="197">
        <f>IF(N173="sníž. přenesená",J173,0)</f>
        <v>0</v>
      </c>
      <c r="BI173" s="197">
        <f>IF(N173="nulová",J173,0)</f>
        <v>0</v>
      </c>
      <c r="BJ173" s="15" t="s">
        <v>78</v>
      </c>
      <c r="BK173" s="197">
        <f>ROUND(I173*H173,2)</f>
        <v>0</v>
      </c>
      <c r="BL173" s="15" t="s">
        <v>133</v>
      </c>
      <c r="BM173" s="196" t="s">
        <v>313</v>
      </c>
    </row>
    <row r="174" spans="1:47" s="1" customFormat="1" ht="11.25">
      <c r="A174" s="32"/>
      <c r="B174" s="33"/>
      <c r="C174" s="34"/>
      <c r="D174" s="198" t="s">
        <v>126</v>
      </c>
      <c r="E174" s="34"/>
      <c r="F174" s="199" t="s">
        <v>312</v>
      </c>
      <c r="G174" s="34"/>
      <c r="H174" s="34"/>
      <c r="I174" s="106"/>
      <c r="J174" s="34"/>
      <c r="K174" s="34"/>
      <c r="L174" s="37"/>
      <c r="M174" s="200"/>
      <c r="N174" s="201"/>
      <c r="O174" s="62"/>
      <c r="P174" s="62"/>
      <c r="Q174" s="62"/>
      <c r="R174" s="62"/>
      <c r="S174" s="62"/>
      <c r="T174" s="63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5" t="s">
        <v>126</v>
      </c>
      <c r="AU174" s="15" t="s">
        <v>80</v>
      </c>
    </row>
    <row r="175" spans="1:47" s="1" customFormat="1" ht="19.5">
      <c r="A175" s="32"/>
      <c r="B175" s="33"/>
      <c r="C175" s="34"/>
      <c r="D175" s="198" t="s">
        <v>171</v>
      </c>
      <c r="E175" s="34"/>
      <c r="F175" s="223" t="s">
        <v>443</v>
      </c>
      <c r="G175" s="34"/>
      <c r="H175" s="34"/>
      <c r="I175" s="106"/>
      <c r="J175" s="34"/>
      <c r="K175" s="34"/>
      <c r="L175" s="37"/>
      <c r="M175" s="200"/>
      <c r="N175" s="201"/>
      <c r="O175" s="62"/>
      <c r="P175" s="62"/>
      <c r="Q175" s="62"/>
      <c r="R175" s="62"/>
      <c r="S175" s="62"/>
      <c r="T175" s="63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5" t="s">
        <v>171</v>
      </c>
      <c r="AU175" s="15" t="s">
        <v>80</v>
      </c>
    </row>
    <row r="176" spans="2:51" s="12" customFormat="1" ht="11.25">
      <c r="B176" s="202"/>
      <c r="C176" s="203"/>
      <c r="D176" s="198" t="s">
        <v>128</v>
      </c>
      <c r="E176" s="204" t="s">
        <v>19</v>
      </c>
      <c r="F176" s="205" t="s">
        <v>444</v>
      </c>
      <c r="G176" s="203"/>
      <c r="H176" s="206">
        <v>0.3</v>
      </c>
      <c r="I176" s="207"/>
      <c r="J176" s="203"/>
      <c r="K176" s="203"/>
      <c r="L176" s="208"/>
      <c r="M176" s="209"/>
      <c r="N176" s="210"/>
      <c r="O176" s="210"/>
      <c r="P176" s="210"/>
      <c r="Q176" s="210"/>
      <c r="R176" s="210"/>
      <c r="S176" s="210"/>
      <c r="T176" s="211"/>
      <c r="AT176" s="212" t="s">
        <v>128</v>
      </c>
      <c r="AU176" s="212" t="s">
        <v>80</v>
      </c>
      <c r="AV176" s="12" t="s">
        <v>80</v>
      </c>
      <c r="AW176" s="12" t="s">
        <v>32</v>
      </c>
      <c r="AX176" s="12" t="s">
        <v>78</v>
      </c>
      <c r="AY176" s="212" t="s">
        <v>116</v>
      </c>
    </row>
    <row r="177" spans="1:65" s="1" customFormat="1" ht="16.5" customHeight="1">
      <c r="A177" s="32"/>
      <c r="B177" s="33"/>
      <c r="C177" s="185" t="s">
        <v>306</v>
      </c>
      <c r="D177" s="185" t="s">
        <v>119</v>
      </c>
      <c r="E177" s="186" t="s">
        <v>317</v>
      </c>
      <c r="F177" s="187" t="s">
        <v>318</v>
      </c>
      <c r="G177" s="188" t="s">
        <v>297</v>
      </c>
      <c r="H177" s="189">
        <v>0.218</v>
      </c>
      <c r="I177" s="190"/>
      <c r="J177" s="191">
        <f>ROUND(I177*H177,2)</f>
        <v>0</v>
      </c>
      <c r="K177" s="187" t="s">
        <v>123</v>
      </c>
      <c r="L177" s="37"/>
      <c r="M177" s="192" t="s">
        <v>19</v>
      </c>
      <c r="N177" s="193" t="s">
        <v>41</v>
      </c>
      <c r="O177" s="62"/>
      <c r="P177" s="194">
        <f>O177*H177</f>
        <v>0</v>
      </c>
      <c r="Q177" s="194">
        <v>0</v>
      </c>
      <c r="R177" s="194">
        <f>Q177*H177</f>
        <v>0</v>
      </c>
      <c r="S177" s="194">
        <v>0</v>
      </c>
      <c r="T177" s="195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96" t="s">
        <v>209</v>
      </c>
      <c r="AT177" s="196" t="s">
        <v>119</v>
      </c>
      <c r="AU177" s="196" t="s">
        <v>80</v>
      </c>
      <c r="AY177" s="15" t="s">
        <v>116</v>
      </c>
      <c r="BE177" s="197">
        <f>IF(N177="základní",J177,0)</f>
        <v>0</v>
      </c>
      <c r="BF177" s="197">
        <f>IF(N177="snížená",J177,0)</f>
        <v>0</v>
      </c>
      <c r="BG177" s="197">
        <f>IF(N177="zákl. přenesená",J177,0)</f>
        <v>0</v>
      </c>
      <c r="BH177" s="197">
        <f>IF(N177="sníž. přenesená",J177,0)</f>
        <v>0</v>
      </c>
      <c r="BI177" s="197">
        <f>IF(N177="nulová",J177,0)</f>
        <v>0</v>
      </c>
      <c r="BJ177" s="15" t="s">
        <v>78</v>
      </c>
      <c r="BK177" s="197">
        <f>ROUND(I177*H177,2)</f>
        <v>0</v>
      </c>
      <c r="BL177" s="15" t="s">
        <v>209</v>
      </c>
      <c r="BM177" s="196" t="s">
        <v>319</v>
      </c>
    </row>
    <row r="178" spans="1:47" s="1" customFormat="1" ht="11.25">
      <c r="A178" s="32"/>
      <c r="B178" s="33"/>
      <c r="C178" s="34"/>
      <c r="D178" s="198" t="s">
        <v>126</v>
      </c>
      <c r="E178" s="34"/>
      <c r="F178" s="199" t="s">
        <v>320</v>
      </c>
      <c r="G178" s="34"/>
      <c r="H178" s="34"/>
      <c r="I178" s="106"/>
      <c r="J178" s="34"/>
      <c r="K178" s="34"/>
      <c r="L178" s="37"/>
      <c r="M178" s="200"/>
      <c r="N178" s="201"/>
      <c r="O178" s="62"/>
      <c r="P178" s="62"/>
      <c r="Q178" s="62"/>
      <c r="R178" s="62"/>
      <c r="S178" s="62"/>
      <c r="T178" s="63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5" t="s">
        <v>126</v>
      </c>
      <c r="AU178" s="15" t="s">
        <v>80</v>
      </c>
    </row>
    <row r="179" spans="1:47" s="1" customFormat="1" ht="29.25">
      <c r="A179" s="32"/>
      <c r="B179" s="33"/>
      <c r="C179" s="34"/>
      <c r="D179" s="198" t="s">
        <v>171</v>
      </c>
      <c r="E179" s="34"/>
      <c r="F179" s="223" t="s">
        <v>321</v>
      </c>
      <c r="G179" s="34"/>
      <c r="H179" s="34"/>
      <c r="I179" s="106"/>
      <c r="J179" s="34"/>
      <c r="K179" s="34"/>
      <c r="L179" s="37"/>
      <c r="M179" s="200"/>
      <c r="N179" s="201"/>
      <c r="O179" s="62"/>
      <c r="P179" s="62"/>
      <c r="Q179" s="62"/>
      <c r="R179" s="62"/>
      <c r="S179" s="62"/>
      <c r="T179" s="63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5" t="s">
        <v>171</v>
      </c>
      <c r="AU179" s="15" t="s">
        <v>80</v>
      </c>
    </row>
    <row r="180" spans="2:51" s="12" customFormat="1" ht="11.25">
      <c r="B180" s="202"/>
      <c r="C180" s="203"/>
      <c r="D180" s="198" t="s">
        <v>128</v>
      </c>
      <c r="E180" s="204" t="s">
        <v>19</v>
      </c>
      <c r="F180" s="205" t="s">
        <v>445</v>
      </c>
      <c r="G180" s="203"/>
      <c r="H180" s="206">
        <v>0.218</v>
      </c>
      <c r="I180" s="207"/>
      <c r="J180" s="203"/>
      <c r="K180" s="203"/>
      <c r="L180" s="208"/>
      <c r="M180" s="209"/>
      <c r="N180" s="210"/>
      <c r="O180" s="210"/>
      <c r="P180" s="210"/>
      <c r="Q180" s="210"/>
      <c r="R180" s="210"/>
      <c r="S180" s="210"/>
      <c r="T180" s="211"/>
      <c r="AT180" s="212" t="s">
        <v>128</v>
      </c>
      <c r="AU180" s="212" t="s">
        <v>80</v>
      </c>
      <c r="AV180" s="12" t="s">
        <v>80</v>
      </c>
      <c r="AW180" s="12" t="s">
        <v>32</v>
      </c>
      <c r="AX180" s="12" t="s">
        <v>78</v>
      </c>
      <c r="AY180" s="212" t="s">
        <v>116</v>
      </c>
    </row>
    <row r="181" spans="1:65" s="1" customFormat="1" ht="16.5" customHeight="1">
      <c r="A181" s="32"/>
      <c r="B181" s="33"/>
      <c r="C181" s="185" t="s">
        <v>310</v>
      </c>
      <c r="D181" s="185" t="s">
        <v>119</v>
      </c>
      <c r="E181" s="186" t="s">
        <v>324</v>
      </c>
      <c r="F181" s="187" t="s">
        <v>325</v>
      </c>
      <c r="G181" s="188" t="s">
        <v>122</v>
      </c>
      <c r="H181" s="189">
        <v>116</v>
      </c>
      <c r="I181" s="190"/>
      <c r="J181" s="191">
        <f>ROUND(I181*H181,2)</f>
        <v>0</v>
      </c>
      <c r="K181" s="187" t="s">
        <v>123</v>
      </c>
      <c r="L181" s="37"/>
      <c r="M181" s="192" t="s">
        <v>19</v>
      </c>
      <c r="N181" s="193" t="s">
        <v>41</v>
      </c>
      <c r="O181" s="62"/>
      <c r="P181" s="194">
        <f>O181*H181</f>
        <v>0</v>
      </c>
      <c r="Q181" s="194">
        <v>0</v>
      </c>
      <c r="R181" s="194">
        <f>Q181*H181</f>
        <v>0</v>
      </c>
      <c r="S181" s="194">
        <v>0</v>
      </c>
      <c r="T181" s="195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96" t="s">
        <v>209</v>
      </c>
      <c r="AT181" s="196" t="s">
        <v>119</v>
      </c>
      <c r="AU181" s="196" t="s">
        <v>80</v>
      </c>
      <c r="AY181" s="15" t="s">
        <v>116</v>
      </c>
      <c r="BE181" s="197">
        <f>IF(N181="základní",J181,0)</f>
        <v>0</v>
      </c>
      <c r="BF181" s="197">
        <f>IF(N181="snížená",J181,0)</f>
        <v>0</v>
      </c>
      <c r="BG181" s="197">
        <f>IF(N181="zákl. přenesená",J181,0)</f>
        <v>0</v>
      </c>
      <c r="BH181" s="197">
        <f>IF(N181="sníž. přenesená",J181,0)</f>
        <v>0</v>
      </c>
      <c r="BI181" s="197">
        <f>IF(N181="nulová",J181,0)</f>
        <v>0</v>
      </c>
      <c r="BJ181" s="15" t="s">
        <v>78</v>
      </c>
      <c r="BK181" s="197">
        <f>ROUND(I181*H181,2)</f>
        <v>0</v>
      </c>
      <c r="BL181" s="15" t="s">
        <v>209</v>
      </c>
      <c r="BM181" s="196" t="s">
        <v>326</v>
      </c>
    </row>
    <row r="182" spans="1:47" s="1" customFormat="1" ht="19.5">
      <c r="A182" s="32"/>
      <c r="B182" s="33"/>
      <c r="C182" s="34"/>
      <c r="D182" s="198" t="s">
        <v>126</v>
      </c>
      <c r="E182" s="34"/>
      <c r="F182" s="199" t="s">
        <v>327</v>
      </c>
      <c r="G182" s="34"/>
      <c r="H182" s="34"/>
      <c r="I182" s="106"/>
      <c r="J182" s="34"/>
      <c r="K182" s="34"/>
      <c r="L182" s="37"/>
      <c r="M182" s="200"/>
      <c r="N182" s="201"/>
      <c r="O182" s="62"/>
      <c r="P182" s="62"/>
      <c r="Q182" s="62"/>
      <c r="R182" s="62"/>
      <c r="S182" s="62"/>
      <c r="T182" s="63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5" t="s">
        <v>126</v>
      </c>
      <c r="AU182" s="15" t="s">
        <v>80</v>
      </c>
    </row>
    <row r="183" spans="1:47" s="1" customFormat="1" ht="29.25">
      <c r="A183" s="32"/>
      <c r="B183" s="33"/>
      <c r="C183" s="34"/>
      <c r="D183" s="198" t="s">
        <v>201</v>
      </c>
      <c r="E183" s="34"/>
      <c r="F183" s="223" t="s">
        <v>328</v>
      </c>
      <c r="G183" s="34"/>
      <c r="H183" s="34"/>
      <c r="I183" s="106"/>
      <c r="J183" s="34"/>
      <c r="K183" s="34"/>
      <c r="L183" s="37"/>
      <c r="M183" s="200"/>
      <c r="N183" s="201"/>
      <c r="O183" s="62"/>
      <c r="P183" s="62"/>
      <c r="Q183" s="62"/>
      <c r="R183" s="62"/>
      <c r="S183" s="62"/>
      <c r="T183" s="63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5" t="s">
        <v>201</v>
      </c>
      <c r="AU183" s="15" t="s">
        <v>80</v>
      </c>
    </row>
    <row r="184" spans="1:65" s="1" customFormat="1" ht="16.5" customHeight="1">
      <c r="A184" s="32"/>
      <c r="B184" s="33"/>
      <c r="C184" s="185" t="s">
        <v>316</v>
      </c>
      <c r="D184" s="185" t="s">
        <v>119</v>
      </c>
      <c r="E184" s="186" t="s">
        <v>336</v>
      </c>
      <c r="F184" s="187" t="s">
        <v>337</v>
      </c>
      <c r="G184" s="188" t="s">
        <v>122</v>
      </c>
      <c r="H184" s="189">
        <v>30</v>
      </c>
      <c r="I184" s="190"/>
      <c r="J184" s="191">
        <f>ROUND(I184*H184,2)</f>
        <v>0</v>
      </c>
      <c r="K184" s="187" t="s">
        <v>123</v>
      </c>
      <c r="L184" s="37"/>
      <c r="M184" s="192" t="s">
        <v>19</v>
      </c>
      <c r="N184" s="193" t="s">
        <v>41</v>
      </c>
      <c r="O184" s="62"/>
      <c r="P184" s="194">
        <f>O184*H184</f>
        <v>0</v>
      </c>
      <c r="Q184" s="194">
        <v>0.323</v>
      </c>
      <c r="R184" s="194">
        <f>Q184*H184</f>
        <v>9.69</v>
      </c>
      <c r="S184" s="194">
        <v>0</v>
      </c>
      <c r="T184" s="195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96" t="s">
        <v>209</v>
      </c>
      <c r="AT184" s="196" t="s">
        <v>119</v>
      </c>
      <c r="AU184" s="196" t="s">
        <v>80</v>
      </c>
      <c r="AY184" s="15" t="s">
        <v>116</v>
      </c>
      <c r="BE184" s="197">
        <f>IF(N184="základní",J184,0)</f>
        <v>0</v>
      </c>
      <c r="BF184" s="197">
        <f>IF(N184="snížená",J184,0)</f>
        <v>0</v>
      </c>
      <c r="BG184" s="197">
        <f>IF(N184="zákl. přenesená",J184,0)</f>
        <v>0</v>
      </c>
      <c r="BH184" s="197">
        <f>IF(N184="sníž. přenesená",J184,0)</f>
        <v>0</v>
      </c>
      <c r="BI184" s="197">
        <f>IF(N184="nulová",J184,0)</f>
        <v>0</v>
      </c>
      <c r="BJ184" s="15" t="s">
        <v>78</v>
      </c>
      <c r="BK184" s="197">
        <f>ROUND(I184*H184,2)</f>
        <v>0</v>
      </c>
      <c r="BL184" s="15" t="s">
        <v>209</v>
      </c>
      <c r="BM184" s="196" t="s">
        <v>338</v>
      </c>
    </row>
    <row r="185" spans="1:47" s="1" customFormat="1" ht="19.5">
      <c r="A185" s="32"/>
      <c r="B185" s="33"/>
      <c r="C185" s="34"/>
      <c r="D185" s="198" t="s">
        <v>126</v>
      </c>
      <c r="E185" s="34"/>
      <c r="F185" s="199" t="s">
        <v>339</v>
      </c>
      <c r="G185" s="34"/>
      <c r="H185" s="34"/>
      <c r="I185" s="106"/>
      <c r="J185" s="34"/>
      <c r="K185" s="34"/>
      <c r="L185" s="37"/>
      <c r="M185" s="200"/>
      <c r="N185" s="201"/>
      <c r="O185" s="62"/>
      <c r="P185" s="62"/>
      <c r="Q185" s="62"/>
      <c r="R185" s="62"/>
      <c r="S185" s="62"/>
      <c r="T185" s="63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5" t="s">
        <v>126</v>
      </c>
      <c r="AU185" s="15" t="s">
        <v>80</v>
      </c>
    </row>
    <row r="186" spans="1:47" s="1" customFormat="1" ht="39">
      <c r="A186" s="32"/>
      <c r="B186" s="33"/>
      <c r="C186" s="34"/>
      <c r="D186" s="198" t="s">
        <v>201</v>
      </c>
      <c r="E186" s="34"/>
      <c r="F186" s="223" t="s">
        <v>340</v>
      </c>
      <c r="G186" s="34"/>
      <c r="H186" s="34"/>
      <c r="I186" s="106"/>
      <c r="J186" s="34"/>
      <c r="K186" s="34"/>
      <c r="L186" s="37"/>
      <c r="M186" s="200"/>
      <c r="N186" s="201"/>
      <c r="O186" s="62"/>
      <c r="P186" s="62"/>
      <c r="Q186" s="62"/>
      <c r="R186" s="62"/>
      <c r="S186" s="62"/>
      <c r="T186" s="63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5" t="s">
        <v>201</v>
      </c>
      <c r="AU186" s="15" t="s">
        <v>80</v>
      </c>
    </row>
    <row r="187" spans="1:47" s="1" customFormat="1" ht="19.5">
      <c r="A187" s="32"/>
      <c r="B187" s="33"/>
      <c r="C187" s="34"/>
      <c r="D187" s="198" t="s">
        <v>171</v>
      </c>
      <c r="E187" s="34"/>
      <c r="F187" s="223" t="s">
        <v>341</v>
      </c>
      <c r="G187" s="34"/>
      <c r="H187" s="34"/>
      <c r="I187" s="106"/>
      <c r="J187" s="34"/>
      <c r="K187" s="34"/>
      <c r="L187" s="37"/>
      <c r="M187" s="200"/>
      <c r="N187" s="201"/>
      <c r="O187" s="62"/>
      <c r="P187" s="62"/>
      <c r="Q187" s="62"/>
      <c r="R187" s="62"/>
      <c r="S187" s="62"/>
      <c r="T187" s="63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5" t="s">
        <v>171</v>
      </c>
      <c r="AU187" s="15" t="s">
        <v>80</v>
      </c>
    </row>
    <row r="188" spans="1:65" s="1" customFormat="1" ht="16.5" customHeight="1">
      <c r="A188" s="32"/>
      <c r="B188" s="33"/>
      <c r="C188" s="185" t="s">
        <v>323</v>
      </c>
      <c r="D188" s="185" t="s">
        <v>119</v>
      </c>
      <c r="E188" s="186" t="s">
        <v>343</v>
      </c>
      <c r="F188" s="187" t="s">
        <v>344</v>
      </c>
      <c r="G188" s="188" t="s">
        <v>122</v>
      </c>
      <c r="H188" s="189">
        <v>116</v>
      </c>
      <c r="I188" s="190"/>
      <c r="J188" s="191">
        <f>ROUND(I188*H188,2)</f>
        <v>0</v>
      </c>
      <c r="K188" s="187" t="s">
        <v>123</v>
      </c>
      <c r="L188" s="37"/>
      <c r="M188" s="192" t="s">
        <v>19</v>
      </c>
      <c r="N188" s="193" t="s">
        <v>41</v>
      </c>
      <c r="O188" s="62"/>
      <c r="P188" s="194">
        <f>O188*H188</f>
        <v>0</v>
      </c>
      <c r="Q188" s="194">
        <v>7E-05</v>
      </c>
      <c r="R188" s="194">
        <f>Q188*H188</f>
        <v>0.008119999999999999</v>
      </c>
      <c r="S188" s="194">
        <v>0</v>
      </c>
      <c r="T188" s="195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96" t="s">
        <v>209</v>
      </c>
      <c r="AT188" s="196" t="s">
        <v>119</v>
      </c>
      <c r="AU188" s="196" t="s">
        <v>80</v>
      </c>
      <c r="AY188" s="15" t="s">
        <v>116</v>
      </c>
      <c r="BE188" s="197">
        <f>IF(N188="základní",J188,0)</f>
        <v>0</v>
      </c>
      <c r="BF188" s="197">
        <f>IF(N188="snížená",J188,0)</f>
        <v>0</v>
      </c>
      <c r="BG188" s="197">
        <f>IF(N188="zákl. přenesená",J188,0)</f>
        <v>0</v>
      </c>
      <c r="BH188" s="197">
        <f>IF(N188="sníž. přenesená",J188,0)</f>
        <v>0</v>
      </c>
      <c r="BI188" s="197">
        <f>IF(N188="nulová",J188,0)</f>
        <v>0</v>
      </c>
      <c r="BJ188" s="15" t="s">
        <v>78</v>
      </c>
      <c r="BK188" s="197">
        <f>ROUND(I188*H188,2)</f>
        <v>0</v>
      </c>
      <c r="BL188" s="15" t="s">
        <v>209</v>
      </c>
      <c r="BM188" s="196" t="s">
        <v>345</v>
      </c>
    </row>
    <row r="189" spans="1:47" s="1" customFormat="1" ht="19.5">
      <c r="A189" s="32"/>
      <c r="B189" s="33"/>
      <c r="C189" s="34"/>
      <c r="D189" s="198" t="s">
        <v>126</v>
      </c>
      <c r="E189" s="34"/>
      <c r="F189" s="199" t="s">
        <v>346</v>
      </c>
      <c r="G189" s="34"/>
      <c r="H189" s="34"/>
      <c r="I189" s="106"/>
      <c r="J189" s="34"/>
      <c r="K189" s="34"/>
      <c r="L189" s="37"/>
      <c r="M189" s="200"/>
      <c r="N189" s="201"/>
      <c r="O189" s="62"/>
      <c r="P189" s="62"/>
      <c r="Q189" s="62"/>
      <c r="R189" s="62"/>
      <c r="S189" s="62"/>
      <c r="T189" s="63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5" t="s">
        <v>126</v>
      </c>
      <c r="AU189" s="15" t="s">
        <v>80</v>
      </c>
    </row>
    <row r="190" spans="1:47" s="1" customFormat="1" ht="39">
      <c r="A190" s="32"/>
      <c r="B190" s="33"/>
      <c r="C190" s="34"/>
      <c r="D190" s="198" t="s">
        <v>201</v>
      </c>
      <c r="E190" s="34"/>
      <c r="F190" s="223" t="s">
        <v>340</v>
      </c>
      <c r="G190" s="34"/>
      <c r="H190" s="34"/>
      <c r="I190" s="106"/>
      <c r="J190" s="34"/>
      <c r="K190" s="34"/>
      <c r="L190" s="37"/>
      <c r="M190" s="200"/>
      <c r="N190" s="201"/>
      <c r="O190" s="62"/>
      <c r="P190" s="62"/>
      <c r="Q190" s="62"/>
      <c r="R190" s="62"/>
      <c r="S190" s="62"/>
      <c r="T190" s="63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5" t="s">
        <v>201</v>
      </c>
      <c r="AU190" s="15" t="s">
        <v>80</v>
      </c>
    </row>
    <row r="191" spans="1:65" s="1" customFormat="1" ht="16.5" customHeight="1">
      <c r="A191" s="32"/>
      <c r="B191" s="33"/>
      <c r="C191" s="185" t="s">
        <v>329</v>
      </c>
      <c r="D191" s="185" t="s">
        <v>119</v>
      </c>
      <c r="E191" s="186" t="s">
        <v>348</v>
      </c>
      <c r="F191" s="187" t="s">
        <v>349</v>
      </c>
      <c r="G191" s="188" t="s">
        <v>122</v>
      </c>
      <c r="H191" s="189">
        <v>125</v>
      </c>
      <c r="I191" s="190"/>
      <c r="J191" s="191">
        <f>ROUND(I191*H191,2)</f>
        <v>0</v>
      </c>
      <c r="K191" s="187" t="s">
        <v>123</v>
      </c>
      <c r="L191" s="37"/>
      <c r="M191" s="192" t="s">
        <v>19</v>
      </c>
      <c r="N191" s="193" t="s">
        <v>41</v>
      </c>
      <c r="O191" s="62"/>
      <c r="P191" s="194">
        <f>O191*H191</f>
        <v>0</v>
      </c>
      <c r="Q191" s="194">
        <v>0</v>
      </c>
      <c r="R191" s="194">
        <f>Q191*H191</f>
        <v>0</v>
      </c>
      <c r="S191" s="194">
        <v>0</v>
      </c>
      <c r="T191" s="195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96" t="s">
        <v>209</v>
      </c>
      <c r="AT191" s="196" t="s">
        <v>119</v>
      </c>
      <c r="AU191" s="196" t="s">
        <v>80</v>
      </c>
      <c r="AY191" s="15" t="s">
        <v>116</v>
      </c>
      <c r="BE191" s="197">
        <f>IF(N191="základní",J191,0)</f>
        <v>0</v>
      </c>
      <c r="BF191" s="197">
        <f>IF(N191="snížená",J191,0)</f>
        <v>0</v>
      </c>
      <c r="BG191" s="197">
        <f>IF(N191="zákl. přenesená",J191,0)</f>
        <v>0</v>
      </c>
      <c r="BH191" s="197">
        <f>IF(N191="sníž. přenesená",J191,0)</f>
        <v>0</v>
      </c>
      <c r="BI191" s="197">
        <f>IF(N191="nulová",J191,0)</f>
        <v>0</v>
      </c>
      <c r="BJ191" s="15" t="s">
        <v>78</v>
      </c>
      <c r="BK191" s="197">
        <f>ROUND(I191*H191,2)</f>
        <v>0</v>
      </c>
      <c r="BL191" s="15" t="s">
        <v>209</v>
      </c>
      <c r="BM191" s="196" t="s">
        <v>350</v>
      </c>
    </row>
    <row r="192" spans="1:47" s="1" customFormat="1" ht="11.25">
      <c r="A192" s="32"/>
      <c r="B192" s="33"/>
      <c r="C192" s="34"/>
      <c r="D192" s="198" t="s">
        <v>126</v>
      </c>
      <c r="E192" s="34"/>
      <c r="F192" s="199" t="s">
        <v>351</v>
      </c>
      <c r="G192" s="34"/>
      <c r="H192" s="34"/>
      <c r="I192" s="106"/>
      <c r="J192" s="34"/>
      <c r="K192" s="34"/>
      <c r="L192" s="37"/>
      <c r="M192" s="200"/>
      <c r="N192" s="201"/>
      <c r="O192" s="62"/>
      <c r="P192" s="62"/>
      <c r="Q192" s="62"/>
      <c r="R192" s="62"/>
      <c r="S192" s="62"/>
      <c r="T192" s="63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5" t="s">
        <v>126</v>
      </c>
      <c r="AU192" s="15" t="s">
        <v>80</v>
      </c>
    </row>
    <row r="193" spans="1:65" s="1" customFormat="1" ht="16.5" customHeight="1">
      <c r="A193" s="32"/>
      <c r="B193" s="33"/>
      <c r="C193" s="213" t="s">
        <v>335</v>
      </c>
      <c r="D193" s="213" t="s">
        <v>130</v>
      </c>
      <c r="E193" s="214" t="s">
        <v>353</v>
      </c>
      <c r="F193" s="215" t="s">
        <v>354</v>
      </c>
      <c r="G193" s="216" t="s">
        <v>122</v>
      </c>
      <c r="H193" s="217">
        <v>131.25</v>
      </c>
      <c r="I193" s="218"/>
      <c r="J193" s="219">
        <f>ROUND(I193*H193,2)</f>
        <v>0</v>
      </c>
      <c r="K193" s="215" t="s">
        <v>123</v>
      </c>
      <c r="L193" s="220"/>
      <c r="M193" s="221" t="s">
        <v>19</v>
      </c>
      <c r="N193" s="222" t="s">
        <v>41</v>
      </c>
      <c r="O193" s="62"/>
      <c r="P193" s="194">
        <f>O193*H193</f>
        <v>0</v>
      </c>
      <c r="Q193" s="194">
        <v>0.00026</v>
      </c>
      <c r="R193" s="194">
        <f>Q193*H193</f>
        <v>0.034124999999999996</v>
      </c>
      <c r="S193" s="194">
        <v>0</v>
      </c>
      <c r="T193" s="195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96" t="s">
        <v>145</v>
      </c>
      <c r="AT193" s="196" t="s">
        <v>130</v>
      </c>
      <c r="AU193" s="196" t="s">
        <v>80</v>
      </c>
      <c r="AY193" s="15" t="s">
        <v>116</v>
      </c>
      <c r="BE193" s="197">
        <f>IF(N193="základní",J193,0)</f>
        <v>0</v>
      </c>
      <c r="BF193" s="197">
        <f>IF(N193="snížená",J193,0)</f>
        <v>0</v>
      </c>
      <c r="BG193" s="197">
        <f>IF(N193="zákl. přenesená",J193,0)</f>
        <v>0</v>
      </c>
      <c r="BH193" s="197">
        <f>IF(N193="sníž. přenesená",J193,0)</f>
        <v>0</v>
      </c>
      <c r="BI193" s="197">
        <f>IF(N193="nulová",J193,0)</f>
        <v>0</v>
      </c>
      <c r="BJ193" s="15" t="s">
        <v>78</v>
      </c>
      <c r="BK193" s="197">
        <f>ROUND(I193*H193,2)</f>
        <v>0</v>
      </c>
      <c r="BL193" s="15" t="s">
        <v>124</v>
      </c>
      <c r="BM193" s="196" t="s">
        <v>355</v>
      </c>
    </row>
    <row r="194" spans="1:47" s="1" customFormat="1" ht="11.25">
      <c r="A194" s="32"/>
      <c r="B194" s="33"/>
      <c r="C194" s="34"/>
      <c r="D194" s="198" t="s">
        <v>126</v>
      </c>
      <c r="E194" s="34"/>
      <c r="F194" s="199" t="s">
        <v>354</v>
      </c>
      <c r="G194" s="34"/>
      <c r="H194" s="34"/>
      <c r="I194" s="106"/>
      <c r="J194" s="34"/>
      <c r="K194" s="34"/>
      <c r="L194" s="37"/>
      <c r="M194" s="200"/>
      <c r="N194" s="201"/>
      <c r="O194" s="62"/>
      <c r="P194" s="62"/>
      <c r="Q194" s="62"/>
      <c r="R194" s="62"/>
      <c r="S194" s="62"/>
      <c r="T194" s="63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5" t="s">
        <v>126</v>
      </c>
      <c r="AU194" s="15" t="s">
        <v>80</v>
      </c>
    </row>
    <row r="195" spans="2:51" s="12" customFormat="1" ht="11.25">
      <c r="B195" s="202"/>
      <c r="C195" s="203"/>
      <c r="D195" s="198" t="s">
        <v>128</v>
      </c>
      <c r="E195" s="204" t="s">
        <v>19</v>
      </c>
      <c r="F195" s="205" t="s">
        <v>423</v>
      </c>
      <c r="G195" s="203"/>
      <c r="H195" s="206">
        <v>125</v>
      </c>
      <c r="I195" s="207"/>
      <c r="J195" s="203"/>
      <c r="K195" s="203"/>
      <c r="L195" s="208"/>
      <c r="M195" s="209"/>
      <c r="N195" s="210"/>
      <c r="O195" s="210"/>
      <c r="P195" s="210"/>
      <c r="Q195" s="210"/>
      <c r="R195" s="210"/>
      <c r="S195" s="210"/>
      <c r="T195" s="211"/>
      <c r="AT195" s="212" t="s">
        <v>128</v>
      </c>
      <c r="AU195" s="212" t="s">
        <v>80</v>
      </c>
      <c r="AV195" s="12" t="s">
        <v>80</v>
      </c>
      <c r="AW195" s="12" t="s">
        <v>32</v>
      </c>
      <c r="AX195" s="12" t="s">
        <v>78</v>
      </c>
      <c r="AY195" s="212" t="s">
        <v>116</v>
      </c>
    </row>
    <row r="196" spans="2:51" s="12" customFormat="1" ht="11.25">
      <c r="B196" s="202"/>
      <c r="C196" s="203"/>
      <c r="D196" s="198" t="s">
        <v>128</v>
      </c>
      <c r="E196" s="203"/>
      <c r="F196" s="205" t="s">
        <v>446</v>
      </c>
      <c r="G196" s="203"/>
      <c r="H196" s="206">
        <v>131.25</v>
      </c>
      <c r="I196" s="207"/>
      <c r="J196" s="203"/>
      <c r="K196" s="203"/>
      <c r="L196" s="208"/>
      <c r="M196" s="209"/>
      <c r="N196" s="210"/>
      <c r="O196" s="210"/>
      <c r="P196" s="210"/>
      <c r="Q196" s="210"/>
      <c r="R196" s="210"/>
      <c r="S196" s="210"/>
      <c r="T196" s="211"/>
      <c r="AT196" s="212" t="s">
        <v>128</v>
      </c>
      <c r="AU196" s="212" t="s">
        <v>80</v>
      </c>
      <c r="AV196" s="12" t="s">
        <v>80</v>
      </c>
      <c r="AW196" s="12" t="s">
        <v>4</v>
      </c>
      <c r="AX196" s="12" t="s">
        <v>78</v>
      </c>
      <c r="AY196" s="212" t="s">
        <v>116</v>
      </c>
    </row>
    <row r="197" spans="1:65" s="1" customFormat="1" ht="16.5" customHeight="1">
      <c r="A197" s="32"/>
      <c r="B197" s="33"/>
      <c r="C197" s="185" t="s">
        <v>342</v>
      </c>
      <c r="D197" s="185" t="s">
        <v>119</v>
      </c>
      <c r="E197" s="186" t="s">
        <v>359</v>
      </c>
      <c r="F197" s="187" t="s">
        <v>360</v>
      </c>
      <c r="G197" s="188" t="s">
        <v>122</v>
      </c>
      <c r="H197" s="189">
        <v>116</v>
      </c>
      <c r="I197" s="190"/>
      <c r="J197" s="191">
        <f>ROUND(I197*H197,2)</f>
        <v>0</v>
      </c>
      <c r="K197" s="187" t="s">
        <v>123</v>
      </c>
      <c r="L197" s="37"/>
      <c r="M197" s="192" t="s">
        <v>19</v>
      </c>
      <c r="N197" s="193" t="s">
        <v>41</v>
      </c>
      <c r="O197" s="62"/>
      <c r="P197" s="194">
        <f>O197*H197</f>
        <v>0</v>
      </c>
      <c r="Q197" s="194">
        <v>0</v>
      </c>
      <c r="R197" s="194">
        <f>Q197*H197</f>
        <v>0</v>
      </c>
      <c r="S197" s="194">
        <v>0</v>
      </c>
      <c r="T197" s="195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96" t="s">
        <v>209</v>
      </c>
      <c r="AT197" s="196" t="s">
        <v>119</v>
      </c>
      <c r="AU197" s="196" t="s">
        <v>80</v>
      </c>
      <c r="AY197" s="15" t="s">
        <v>116</v>
      </c>
      <c r="BE197" s="197">
        <f>IF(N197="základní",J197,0)</f>
        <v>0</v>
      </c>
      <c r="BF197" s="197">
        <f>IF(N197="snížená",J197,0)</f>
        <v>0</v>
      </c>
      <c r="BG197" s="197">
        <f>IF(N197="zákl. přenesená",J197,0)</f>
        <v>0</v>
      </c>
      <c r="BH197" s="197">
        <f>IF(N197="sníž. přenesená",J197,0)</f>
        <v>0</v>
      </c>
      <c r="BI197" s="197">
        <f>IF(N197="nulová",J197,0)</f>
        <v>0</v>
      </c>
      <c r="BJ197" s="15" t="s">
        <v>78</v>
      </c>
      <c r="BK197" s="197">
        <f>ROUND(I197*H197,2)</f>
        <v>0</v>
      </c>
      <c r="BL197" s="15" t="s">
        <v>209</v>
      </c>
      <c r="BM197" s="196" t="s">
        <v>361</v>
      </c>
    </row>
    <row r="198" spans="1:47" s="1" customFormat="1" ht="19.5">
      <c r="A198" s="32"/>
      <c r="B198" s="33"/>
      <c r="C198" s="34"/>
      <c r="D198" s="198" t="s">
        <v>126</v>
      </c>
      <c r="E198" s="34"/>
      <c r="F198" s="199" t="s">
        <v>362</v>
      </c>
      <c r="G198" s="34"/>
      <c r="H198" s="34"/>
      <c r="I198" s="106"/>
      <c r="J198" s="34"/>
      <c r="K198" s="34"/>
      <c r="L198" s="37"/>
      <c r="M198" s="200"/>
      <c r="N198" s="201"/>
      <c r="O198" s="62"/>
      <c r="P198" s="62"/>
      <c r="Q198" s="62"/>
      <c r="R198" s="62"/>
      <c r="S198" s="62"/>
      <c r="T198" s="63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5" t="s">
        <v>126</v>
      </c>
      <c r="AU198" s="15" t="s">
        <v>80</v>
      </c>
    </row>
    <row r="199" spans="1:65" s="1" customFormat="1" ht="16.5" customHeight="1">
      <c r="A199" s="32"/>
      <c r="B199" s="33"/>
      <c r="C199" s="185" t="s">
        <v>347</v>
      </c>
      <c r="D199" s="185" t="s">
        <v>119</v>
      </c>
      <c r="E199" s="186" t="s">
        <v>369</v>
      </c>
      <c r="F199" s="187" t="s">
        <v>370</v>
      </c>
      <c r="G199" s="188" t="s">
        <v>244</v>
      </c>
      <c r="H199" s="189">
        <v>0.48</v>
      </c>
      <c r="I199" s="190"/>
      <c r="J199" s="191">
        <f>ROUND(I199*H199,2)</f>
        <v>0</v>
      </c>
      <c r="K199" s="187" t="s">
        <v>19</v>
      </c>
      <c r="L199" s="37"/>
      <c r="M199" s="192" t="s">
        <v>19</v>
      </c>
      <c r="N199" s="193" t="s">
        <v>41</v>
      </c>
      <c r="O199" s="62"/>
      <c r="P199" s="194">
        <f>O199*H199</f>
        <v>0</v>
      </c>
      <c r="Q199" s="194">
        <v>0</v>
      </c>
      <c r="R199" s="194">
        <f>Q199*H199</f>
        <v>0</v>
      </c>
      <c r="S199" s="194">
        <v>0</v>
      </c>
      <c r="T199" s="195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96" t="s">
        <v>209</v>
      </c>
      <c r="AT199" s="196" t="s">
        <v>119</v>
      </c>
      <c r="AU199" s="196" t="s">
        <v>80</v>
      </c>
      <c r="AY199" s="15" t="s">
        <v>116</v>
      </c>
      <c r="BE199" s="197">
        <f>IF(N199="základní",J199,0)</f>
        <v>0</v>
      </c>
      <c r="BF199" s="197">
        <f>IF(N199="snížená",J199,0)</f>
        <v>0</v>
      </c>
      <c r="BG199" s="197">
        <f>IF(N199="zákl. přenesená",J199,0)</f>
        <v>0</v>
      </c>
      <c r="BH199" s="197">
        <f>IF(N199="sníž. přenesená",J199,0)</f>
        <v>0</v>
      </c>
      <c r="BI199" s="197">
        <f>IF(N199="nulová",J199,0)</f>
        <v>0</v>
      </c>
      <c r="BJ199" s="15" t="s">
        <v>78</v>
      </c>
      <c r="BK199" s="197">
        <f>ROUND(I199*H199,2)</f>
        <v>0</v>
      </c>
      <c r="BL199" s="15" t="s">
        <v>209</v>
      </c>
      <c r="BM199" s="196" t="s">
        <v>371</v>
      </c>
    </row>
    <row r="200" spans="1:47" s="1" customFormat="1" ht="11.25">
      <c r="A200" s="32"/>
      <c r="B200" s="33"/>
      <c r="C200" s="34"/>
      <c r="D200" s="198" t="s">
        <v>126</v>
      </c>
      <c r="E200" s="34"/>
      <c r="F200" s="199" t="s">
        <v>372</v>
      </c>
      <c r="G200" s="34"/>
      <c r="H200" s="34"/>
      <c r="I200" s="106"/>
      <c r="J200" s="34"/>
      <c r="K200" s="34"/>
      <c r="L200" s="37"/>
      <c r="M200" s="200"/>
      <c r="N200" s="201"/>
      <c r="O200" s="62"/>
      <c r="P200" s="62"/>
      <c r="Q200" s="62"/>
      <c r="R200" s="62"/>
      <c r="S200" s="62"/>
      <c r="T200" s="63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5" t="s">
        <v>126</v>
      </c>
      <c r="AU200" s="15" t="s">
        <v>80</v>
      </c>
    </row>
    <row r="201" spans="2:51" s="12" customFormat="1" ht="11.25">
      <c r="B201" s="202"/>
      <c r="C201" s="203"/>
      <c r="D201" s="198" t="s">
        <v>128</v>
      </c>
      <c r="E201" s="204" t="s">
        <v>19</v>
      </c>
      <c r="F201" s="205" t="s">
        <v>447</v>
      </c>
      <c r="G201" s="203"/>
      <c r="H201" s="206">
        <v>0.48</v>
      </c>
      <c r="I201" s="207"/>
      <c r="J201" s="203"/>
      <c r="K201" s="203"/>
      <c r="L201" s="208"/>
      <c r="M201" s="209"/>
      <c r="N201" s="210"/>
      <c r="O201" s="210"/>
      <c r="P201" s="210"/>
      <c r="Q201" s="210"/>
      <c r="R201" s="210"/>
      <c r="S201" s="210"/>
      <c r="T201" s="211"/>
      <c r="AT201" s="212" t="s">
        <v>128</v>
      </c>
      <c r="AU201" s="212" t="s">
        <v>80</v>
      </c>
      <c r="AV201" s="12" t="s">
        <v>80</v>
      </c>
      <c r="AW201" s="12" t="s">
        <v>32</v>
      </c>
      <c r="AX201" s="12" t="s">
        <v>78</v>
      </c>
      <c r="AY201" s="212" t="s">
        <v>116</v>
      </c>
    </row>
    <row r="202" spans="1:65" s="1" customFormat="1" ht="16.5" customHeight="1">
      <c r="A202" s="32"/>
      <c r="B202" s="33"/>
      <c r="C202" s="185" t="s">
        <v>352</v>
      </c>
      <c r="D202" s="185" t="s">
        <v>119</v>
      </c>
      <c r="E202" s="186" t="s">
        <v>375</v>
      </c>
      <c r="F202" s="187" t="s">
        <v>376</v>
      </c>
      <c r="G202" s="188" t="s">
        <v>244</v>
      </c>
      <c r="H202" s="189">
        <v>9.6</v>
      </c>
      <c r="I202" s="190"/>
      <c r="J202" s="191">
        <f>ROUND(I202*H202,2)</f>
        <v>0</v>
      </c>
      <c r="K202" s="187" t="s">
        <v>123</v>
      </c>
      <c r="L202" s="37"/>
      <c r="M202" s="192" t="s">
        <v>19</v>
      </c>
      <c r="N202" s="193" t="s">
        <v>41</v>
      </c>
      <c r="O202" s="62"/>
      <c r="P202" s="194">
        <f>O202*H202</f>
        <v>0</v>
      </c>
      <c r="Q202" s="194">
        <v>0</v>
      </c>
      <c r="R202" s="194">
        <f>Q202*H202</f>
        <v>0</v>
      </c>
      <c r="S202" s="194">
        <v>0</v>
      </c>
      <c r="T202" s="195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96" t="s">
        <v>209</v>
      </c>
      <c r="AT202" s="196" t="s">
        <v>119</v>
      </c>
      <c r="AU202" s="196" t="s">
        <v>80</v>
      </c>
      <c r="AY202" s="15" t="s">
        <v>116</v>
      </c>
      <c r="BE202" s="197">
        <f>IF(N202="základní",J202,0)</f>
        <v>0</v>
      </c>
      <c r="BF202" s="197">
        <f>IF(N202="snížená",J202,0)</f>
        <v>0</v>
      </c>
      <c r="BG202" s="197">
        <f>IF(N202="zákl. přenesená",J202,0)</f>
        <v>0</v>
      </c>
      <c r="BH202" s="197">
        <f>IF(N202="sníž. přenesená",J202,0)</f>
        <v>0</v>
      </c>
      <c r="BI202" s="197">
        <f>IF(N202="nulová",J202,0)</f>
        <v>0</v>
      </c>
      <c r="BJ202" s="15" t="s">
        <v>78</v>
      </c>
      <c r="BK202" s="197">
        <f>ROUND(I202*H202,2)</f>
        <v>0</v>
      </c>
      <c r="BL202" s="15" t="s">
        <v>209</v>
      </c>
      <c r="BM202" s="196" t="s">
        <v>377</v>
      </c>
    </row>
    <row r="203" spans="1:47" s="1" customFormat="1" ht="11.25">
      <c r="A203" s="32"/>
      <c r="B203" s="33"/>
      <c r="C203" s="34"/>
      <c r="D203" s="198" t="s">
        <v>126</v>
      </c>
      <c r="E203" s="34"/>
      <c r="F203" s="199" t="s">
        <v>378</v>
      </c>
      <c r="G203" s="34"/>
      <c r="H203" s="34"/>
      <c r="I203" s="106"/>
      <c r="J203" s="34"/>
      <c r="K203" s="34"/>
      <c r="L203" s="37"/>
      <c r="M203" s="200"/>
      <c r="N203" s="201"/>
      <c r="O203" s="62"/>
      <c r="P203" s="62"/>
      <c r="Q203" s="62"/>
      <c r="R203" s="62"/>
      <c r="S203" s="62"/>
      <c r="T203" s="63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5" t="s">
        <v>126</v>
      </c>
      <c r="AU203" s="15" t="s">
        <v>80</v>
      </c>
    </row>
    <row r="204" spans="1:47" s="1" customFormat="1" ht="39">
      <c r="A204" s="32"/>
      <c r="B204" s="33"/>
      <c r="C204" s="34"/>
      <c r="D204" s="198" t="s">
        <v>201</v>
      </c>
      <c r="E204" s="34"/>
      <c r="F204" s="223" t="s">
        <v>379</v>
      </c>
      <c r="G204" s="34"/>
      <c r="H204" s="34"/>
      <c r="I204" s="106"/>
      <c r="J204" s="34"/>
      <c r="K204" s="34"/>
      <c r="L204" s="37"/>
      <c r="M204" s="200"/>
      <c r="N204" s="201"/>
      <c r="O204" s="62"/>
      <c r="P204" s="62"/>
      <c r="Q204" s="62"/>
      <c r="R204" s="62"/>
      <c r="S204" s="62"/>
      <c r="T204" s="63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5" t="s">
        <v>201</v>
      </c>
      <c r="AU204" s="15" t="s">
        <v>80</v>
      </c>
    </row>
    <row r="205" spans="2:51" s="12" customFormat="1" ht="11.25">
      <c r="B205" s="202"/>
      <c r="C205" s="203"/>
      <c r="D205" s="198" t="s">
        <v>128</v>
      </c>
      <c r="E205" s="204" t="s">
        <v>19</v>
      </c>
      <c r="F205" s="205" t="s">
        <v>448</v>
      </c>
      <c r="G205" s="203"/>
      <c r="H205" s="206">
        <v>9.6</v>
      </c>
      <c r="I205" s="207"/>
      <c r="J205" s="203"/>
      <c r="K205" s="203"/>
      <c r="L205" s="208"/>
      <c r="M205" s="209"/>
      <c r="N205" s="210"/>
      <c r="O205" s="210"/>
      <c r="P205" s="210"/>
      <c r="Q205" s="210"/>
      <c r="R205" s="210"/>
      <c r="S205" s="210"/>
      <c r="T205" s="211"/>
      <c r="AT205" s="212" t="s">
        <v>128</v>
      </c>
      <c r="AU205" s="212" t="s">
        <v>80</v>
      </c>
      <c r="AV205" s="12" t="s">
        <v>80</v>
      </c>
      <c r="AW205" s="12" t="s">
        <v>32</v>
      </c>
      <c r="AX205" s="12" t="s">
        <v>78</v>
      </c>
      <c r="AY205" s="212" t="s">
        <v>116</v>
      </c>
    </row>
    <row r="206" spans="2:63" s="11" customFormat="1" ht="25.5" customHeight="1">
      <c r="B206" s="169"/>
      <c r="C206" s="170"/>
      <c r="D206" s="171" t="s">
        <v>69</v>
      </c>
      <c r="E206" s="172" t="s">
        <v>397</v>
      </c>
      <c r="F206" s="172" t="s">
        <v>398</v>
      </c>
      <c r="G206" s="170"/>
      <c r="H206" s="170"/>
      <c r="I206" s="173"/>
      <c r="J206" s="174">
        <f>BK206</f>
        <v>0</v>
      </c>
      <c r="K206" s="170"/>
      <c r="L206" s="175"/>
      <c r="M206" s="176"/>
      <c r="N206" s="177"/>
      <c r="O206" s="177"/>
      <c r="P206" s="178">
        <f>P207+P210+P213</f>
        <v>0</v>
      </c>
      <c r="Q206" s="177"/>
      <c r="R206" s="178">
        <f>R207+R210+R213</f>
        <v>0</v>
      </c>
      <c r="S206" s="177"/>
      <c r="T206" s="179">
        <f>T207+T210+T213</f>
        <v>0</v>
      </c>
      <c r="AR206" s="180" t="s">
        <v>148</v>
      </c>
      <c r="AT206" s="181" t="s">
        <v>69</v>
      </c>
      <c r="AU206" s="181" t="s">
        <v>70</v>
      </c>
      <c r="AY206" s="180" t="s">
        <v>116</v>
      </c>
      <c r="BK206" s="182">
        <f>BK207+BK210+BK213</f>
        <v>0</v>
      </c>
    </row>
    <row r="207" spans="2:63" s="11" customFormat="1" ht="22.5" customHeight="1">
      <c r="B207" s="169"/>
      <c r="C207" s="170"/>
      <c r="D207" s="171" t="s">
        <v>69</v>
      </c>
      <c r="E207" s="183" t="s">
        <v>399</v>
      </c>
      <c r="F207" s="183" t="s">
        <v>400</v>
      </c>
      <c r="G207" s="170"/>
      <c r="H207" s="170"/>
      <c r="I207" s="173"/>
      <c r="J207" s="184">
        <f>BK207</f>
        <v>0</v>
      </c>
      <c r="K207" s="170"/>
      <c r="L207" s="175"/>
      <c r="M207" s="176"/>
      <c r="N207" s="177"/>
      <c r="O207" s="177"/>
      <c r="P207" s="178">
        <f>SUM(P208:P209)</f>
        <v>0</v>
      </c>
      <c r="Q207" s="177"/>
      <c r="R207" s="178">
        <f>SUM(R208:R209)</f>
        <v>0</v>
      </c>
      <c r="S207" s="177"/>
      <c r="T207" s="179">
        <f>SUM(T208:T209)</f>
        <v>0</v>
      </c>
      <c r="AR207" s="180" t="s">
        <v>148</v>
      </c>
      <c r="AT207" s="181" t="s">
        <v>69</v>
      </c>
      <c r="AU207" s="181" t="s">
        <v>78</v>
      </c>
      <c r="AY207" s="180" t="s">
        <v>116</v>
      </c>
      <c r="BK207" s="182">
        <f>SUM(BK208:BK209)</f>
        <v>0</v>
      </c>
    </row>
    <row r="208" spans="1:65" s="1" customFormat="1" ht="16.5" customHeight="1">
      <c r="A208" s="32"/>
      <c r="B208" s="33"/>
      <c r="C208" s="185" t="s">
        <v>358</v>
      </c>
      <c r="D208" s="185" t="s">
        <v>119</v>
      </c>
      <c r="E208" s="186" t="s">
        <v>402</v>
      </c>
      <c r="F208" s="187" t="s">
        <v>403</v>
      </c>
      <c r="G208" s="188" t="s">
        <v>304</v>
      </c>
      <c r="H208" s="189">
        <v>1</v>
      </c>
      <c r="I208" s="190"/>
      <c r="J208" s="191">
        <f>ROUND(I208*H208,2)</f>
        <v>0</v>
      </c>
      <c r="K208" s="187" t="s">
        <v>183</v>
      </c>
      <c r="L208" s="37"/>
      <c r="M208" s="192" t="s">
        <v>19</v>
      </c>
      <c r="N208" s="193" t="s">
        <v>41</v>
      </c>
      <c r="O208" s="62"/>
      <c r="P208" s="194">
        <f>O208*H208</f>
        <v>0</v>
      </c>
      <c r="Q208" s="194">
        <v>0</v>
      </c>
      <c r="R208" s="194">
        <f>Q208*H208</f>
        <v>0</v>
      </c>
      <c r="S208" s="194">
        <v>0</v>
      </c>
      <c r="T208" s="195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96" t="s">
        <v>404</v>
      </c>
      <c r="AT208" s="196" t="s">
        <v>119</v>
      </c>
      <c r="AU208" s="196" t="s">
        <v>80</v>
      </c>
      <c r="AY208" s="15" t="s">
        <v>116</v>
      </c>
      <c r="BE208" s="197">
        <f>IF(N208="základní",J208,0)</f>
        <v>0</v>
      </c>
      <c r="BF208" s="197">
        <f>IF(N208="snížená",J208,0)</f>
        <v>0</v>
      </c>
      <c r="BG208" s="197">
        <f>IF(N208="zákl. přenesená",J208,0)</f>
        <v>0</v>
      </c>
      <c r="BH208" s="197">
        <f>IF(N208="sníž. přenesená",J208,0)</f>
        <v>0</v>
      </c>
      <c r="BI208" s="197">
        <f>IF(N208="nulová",J208,0)</f>
        <v>0</v>
      </c>
      <c r="BJ208" s="15" t="s">
        <v>78</v>
      </c>
      <c r="BK208" s="197">
        <f>ROUND(I208*H208,2)</f>
        <v>0</v>
      </c>
      <c r="BL208" s="15" t="s">
        <v>404</v>
      </c>
      <c r="BM208" s="196" t="s">
        <v>405</v>
      </c>
    </row>
    <row r="209" spans="1:47" s="1" customFormat="1" ht="11.25">
      <c r="A209" s="32"/>
      <c r="B209" s="33"/>
      <c r="C209" s="34"/>
      <c r="D209" s="198" t="s">
        <v>126</v>
      </c>
      <c r="E209" s="34"/>
      <c r="F209" s="199" t="s">
        <v>635</v>
      </c>
      <c r="G209" s="34"/>
      <c r="H209" s="34"/>
      <c r="I209" s="106"/>
      <c r="J209" s="34"/>
      <c r="K209" s="34"/>
      <c r="L209" s="37"/>
      <c r="M209" s="200"/>
      <c r="N209" s="201"/>
      <c r="O209" s="62"/>
      <c r="P209" s="62"/>
      <c r="Q209" s="62"/>
      <c r="R209" s="62"/>
      <c r="S209" s="62"/>
      <c r="T209" s="63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5" t="s">
        <v>126</v>
      </c>
      <c r="AU209" s="15" t="s">
        <v>80</v>
      </c>
    </row>
    <row r="210" spans="2:63" s="11" customFormat="1" ht="22.5" customHeight="1">
      <c r="B210" s="169"/>
      <c r="C210" s="170"/>
      <c r="D210" s="171" t="s">
        <v>69</v>
      </c>
      <c r="E210" s="183" t="s">
        <v>406</v>
      </c>
      <c r="F210" s="183" t="s">
        <v>407</v>
      </c>
      <c r="G210" s="170"/>
      <c r="H210" s="170"/>
      <c r="I210" s="173"/>
      <c r="J210" s="184">
        <f>BK210</f>
        <v>0</v>
      </c>
      <c r="K210" s="170"/>
      <c r="L210" s="175"/>
      <c r="M210" s="176"/>
      <c r="N210" s="177"/>
      <c r="O210" s="177"/>
      <c r="P210" s="178">
        <f>SUM(P211:P212)</f>
        <v>0</v>
      </c>
      <c r="Q210" s="177"/>
      <c r="R210" s="178">
        <f>SUM(R211:R212)</f>
        <v>0</v>
      </c>
      <c r="S210" s="177"/>
      <c r="T210" s="179">
        <f>SUM(T211:T212)</f>
        <v>0</v>
      </c>
      <c r="AR210" s="180" t="s">
        <v>148</v>
      </c>
      <c r="AT210" s="181" t="s">
        <v>69</v>
      </c>
      <c r="AU210" s="181" t="s">
        <v>78</v>
      </c>
      <c r="AY210" s="180" t="s">
        <v>116</v>
      </c>
      <c r="BK210" s="182">
        <f>SUM(BK211:BK212)</f>
        <v>0</v>
      </c>
    </row>
    <row r="211" spans="1:65" s="1" customFormat="1" ht="16.5" customHeight="1">
      <c r="A211" s="32"/>
      <c r="B211" s="33"/>
      <c r="C211" s="185" t="s">
        <v>363</v>
      </c>
      <c r="D211" s="185" t="s">
        <v>119</v>
      </c>
      <c r="E211" s="186" t="s">
        <v>409</v>
      </c>
      <c r="F211" s="187" t="s">
        <v>410</v>
      </c>
      <c r="G211" s="188" t="s">
        <v>304</v>
      </c>
      <c r="H211" s="189">
        <v>1</v>
      </c>
      <c r="I211" s="190"/>
      <c r="J211" s="191">
        <f>ROUND(I211*H211,2)</f>
        <v>0</v>
      </c>
      <c r="K211" s="187" t="s">
        <v>183</v>
      </c>
      <c r="L211" s="37"/>
      <c r="M211" s="192" t="s">
        <v>19</v>
      </c>
      <c r="N211" s="193" t="s">
        <v>41</v>
      </c>
      <c r="O211" s="62"/>
      <c r="P211" s="194">
        <f>O211*H211</f>
        <v>0</v>
      </c>
      <c r="Q211" s="194">
        <v>0</v>
      </c>
      <c r="R211" s="194">
        <f>Q211*H211</f>
        <v>0</v>
      </c>
      <c r="S211" s="194">
        <v>0</v>
      </c>
      <c r="T211" s="195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96" t="s">
        <v>404</v>
      </c>
      <c r="AT211" s="196" t="s">
        <v>119</v>
      </c>
      <c r="AU211" s="196" t="s">
        <v>80</v>
      </c>
      <c r="AY211" s="15" t="s">
        <v>116</v>
      </c>
      <c r="BE211" s="197">
        <f>IF(N211="základní",J211,0)</f>
        <v>0</v>
      </c>
      <c r="BF211" s="197">
        <f>IF(N211="snížená",J211,0)</f>
        <v>0</v>
      </c>
      <c r="BG211" s="197">
        <f>IF(N211="zákl. přenesená",J211,0)</f>
        <v>0</v>
      </c>
      <c r="BH211" s="197">
        <f>IF(N211="sníž. přenesená",J211,0)</f>
        <v>0</v>
      </c>
      <c r="BI211" s="197">
        <f>IF(N211="nulová",J211,0)</f>
        <v>0</v>
      </c>
      <c r="BJ211" s="15" t="s">
        <v>78</v>
      </c>
      <c r="BK211" s="197">
        <f>ROUND(I211*H211,2)</f>
        <v>0</v>
      </c>
      <c r="BL211" s="15" t="s">
        <v>404</v>
      </c>
      <c r="BM211" s="196" t="s">
        <v>411</v>
      </c>
    </row>
    <row r="212" spans="1:47" s="1" customFormat="1" ht="11.25">
      <c r="A212" s="32"/>
      <c r="B212" s="33"/>
      <c r="C212" s="34"/>
      <c r="D212" s="198" t="s">
        <v>126</v>
      </c>
      <c r="E212" s="34"/>
      <c r="F212" s="199" t="s">
        <v>410</v>
      </c>
      <c r="G212" s="34"/>
      <c r="H212" s="34"/>
      <c r="I212" s="106"/>
      <c r="J212" s="34"/>
      <c r="K212" s="34"/>
      <c r="L212" s="37"/>
      <c r="M212" s="200"/>
      <c r="N212" s="201"/>
      <c r="O212" s="62"/>
      <c r="P212" s="62"/>
      <c r="Q212" s="62"/>
      <c r="R212" s="62"/>
      <c r="S212" s="62"/>
      <c r="T212" s="63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5" t="s">
        <v>126</v>
      </c>
      <c r="AU212" s="15" t="s">
        <v>80</v>
      </c>
    </row>
    <row r="213" spans="2:63" s="11" customFormat="1" ht="22.5" customHeight="1">
      <c r="B213" s="169"/>
      <c r="C213" s="170"/>
      <c r="D213" s="171" t="s">
        <v>69</v>
      </c>
      <c r="E213" s="183" t="s">
        <v>412</v>
      </c>
      <c r="F213" s="183" t="s">
        <v>413</v>
      </c>
      <c r="G213" s="170"/>
      <c r="H213" s="170"/>
      <c r="I213" s="173"/>
      <c r="J213" s="184">
        <f>BK213</f>
        <v>0</v>
      </c>
      <c r="K213" s="170"/>
      <c r="L213" s="175"/>
      <c r="M213" s="176"/>
      <c r="N213" s="177"/>
      <c r="O213" s="177"/>
      <c r="P213" s="178">
        <f>SUM(P214:P215)</f>
        <v>0</v>
      </c>
      <c r="Q213" s="177"/>
      <c r="R213" s="178">
        <f>SUM(R214:R215)</f>
        <v>0</v>
      </c>
      <c r="S213" s="177"/>
      <c r="T213" s="179">
        <f>SUM(T214:T215)</f>
        <v>0</v>
      </c>
      <c r="AR213" s="180" t="s">
        <v>148</v>
      </c>
      <c r="AT213" s="181" t="s">
        <v>69</v>
      </c>
      <c r="AU213" s="181" t="s">
        <v>78</v>
      </c>
      <c r="AY213" s="180" t="s">
        <v>116</v>
      </c>
      <c r="BK213" s="182">
        <f>SUM(BK214:BK215)</f>
        <v>0</v>
      </c>
    </row>
    <row r="214" spans="1:65" s="1" customFormat="1" ht="16.5" customHeight="1">
      <c r="A214" s="32"/>
      <c r="B214" s="33"/>
      <c r="C214" s="185" t="s">
        <v>368</v>
      </c>
      <c r="D214" s="185" t="s">
        <v>119</v>
      </c>
      <c r="E214" s="186" t="s">
        <v>415</v>
      </c>
      <c r="F214" s="187" t="s">
        <v>416</v>
      </c>
      <c r="G214" s="188" t="s">
        <v>417</v>
      </c>
      <c r="H214" s="189">
        <v>1</v>
      </c>
      <c r="I214" s="190"/>
      <c r="J214" s="191">
        <f>ROUND(I214*H214,2)</f>
        <v>0</v>
      </c>
      <c r="K214" s="187" t="s">
        <v>183</v>
      </c>
      <c r="L214" s="37"/>
      <c r="M214" s="192" t="s">
        <v>19</v>
      </c>
      <c r="N214" s="193" t="s">
        <v>41</v>
      </c>
      <c r="O214" s="62"/>
      <c r="P214" s="194">
        <f>O214*H214</f>
        <v>0</v>
      </c>
      <c r="Q214" s="194">
        <v>0</v>
      </c>
      <c r="R214" s="194">
        <f>Q214*H214</f>
        <v>0</v>
      </c>
      <c r="S214" s="194">
        <v>0</v>
      </c>
      <c r="T214" s="195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96" t="s">
        <v>404</v>
      </c>
      <c r="AT214" s="196" t="s">
        <v>119</v>
      </c>
      <c r="AU214" s="196" t="s">
        <v>80</v>
      </c>
      <c r="AY214" s="15" t="s">
        <v>116</v>
      </c>
      <c r="BE214" s="197">
        <f>IF(N214="základní",J214,0)</f>
        <v>0</v>
      </c>
      <c r="BF214" s="197">
        <f>IF(N214="snížená",J214,0)</f>
        <v>0</v>
      </c>
      <c r="BG214" s="197">
        <f>IF(N214="zákl. přenesená",J214,0)</f>
        <v>0</v>
      </c>
      <c r="BH214" s="197">
        <f>IF(N214="sníž. přenesená",J214,0)</f>
        <v>0</v>
      </c>
      <c r="BI214" s="197">
        <f>IF(N214="nulová",J214,0)</f>
        <v>0</v>
      </c>
      <c r="BJ214" s="15" t="s">
        <v>78</v>
      </c>
      <c r="BK214" s="197">
        <f>ROUND(I214*H214,2)</f>
        <v>0</v>
      </c>
      <c r="BL214" s="15" t="s">
        <v>404</v>
      </c>
      <c r="BM214" s="196" t="s">
        <v>418</v>
      </c>
    </row>
    <row r="215" spans="1:47" s="1" customFormat="1" ht="11.25">
      <c r="A215" s="32"/>
      <c r="B215" s="33"/>
      <c r="C215" s="34"/>
      <c r="D215" s="198" t="s">
        <v>126</v>
      </c>
      <c r="E215" s="34"/>
      <c r="F215" s="199" t="s">
        <v>419</v>
      </c>
      <c r="G215" s="34"/>
      <c r="H215" s="34"/>
      <c r="I215" s="106"/>
      <c r="J215" s="34"/>
      <c r="K215" s="34"/>
      <c r="L215" s="37"/>
      <c r="M215" s="224"/>
      <c r="N215" s="225"/>
      <c r="O215" s="226"/>
      <c r="P215" s="226"/>
      <c r="Q215" s="226"/>
      <c r="R215" s="226"/>
      <c r="S215" s="226"/>
      <c r="T215" s="227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5" t="s">
        <v>126</v>
      </c>
      <c r="AU215" s="15" t="s">
        <v>80</v>
      </c>
    </row>
    <row r="216" spans="1:31" s="1" customFormat="1" ht="6.75" customHeight="1">
      <c r="A216" s="32"/>
      <c r="B216" s="45"/>
      <c r="C216" s="46"/>
      <c r="D216" s="46"/>
      <c r="E216" s="46"/>
      <c r="F216" s="46"/>
      <c r="G216" s="46"/>
      <c r="H216" s="46"/>
      <c r="I216" s="134"/>
      <c r="J216" s="46"/>
      <c r="K216" s="46"/>
      <c r="L216" s="37"/>
      <c r="M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</row>
  </sheetData>
  <sheetProtection sheet="1" objects="1" scenarios="1" formatColumns="0" formatRows="0" autoFilter="0"/>
  <autoFilter ref="C87:K215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>
      <selection activeCell="A1" sqref="A1"/>
    </sheetView>
  </sheetViews>
  <sheetFormatPr defaultColWidth="9.140625" defaultRowHeight="12"/>
  <cols>
    <col min="1" max="1" width="8.28125" style="228" customWidth="1"/>
    <col min="2" max="2" width="1.7109375" style="228" customWidth="1"/>
    <col min="3" max="4" width="5.00390625" style="228" customWidth="1"/>
    <col min="5" max="5" width="11.7109375" style="228" customWidth="1"/>
    <col min="6" max="6" width="9.140625" style="228" customWidth="1"/>
    <col min="7" max="7" width="5.00390625" style="228" customWidth="1"/>
    <col min="8" max="8" width="77.8515625" style="228" customWidth="1"/>
    <col min="9" max="10" width="20.00390625" style="228" customWidth="1"/>
    <col min="11" max="11" width="1.7109375" style="228" customWidth="1"/>
  </cols>
  <sheetData>
    <row r="1" ht="37.5" customHeight="1"/>
    <row r="2" spans="2:11" ht="7.5" customHeight="1">
      <c r="B2" s="229"/>
      <c r="C2" s="230"/>
      <c r="D2" s="230"/>
      <c r="E2" s="230"/>
      <c r="F2" s="230"/>
      <c r="G2" s="230"/>
      <c r="H2" s="230"/>
      <c r="I2" s="230"/>
      <c r="J2" s="230"/>
      <c r="K2" s="231"/>
    </row>
    <row r="3" spans="2:11" s="13" customFormat="1" ht="45" customHeight="1">
      <c r="B3" s="232"/>
      <c r="C3" s="356" t="s">
        <v>449</v>
      </c>
      <c r="D3" s="356"/>
      <c r="E3" s="356"/>
      <c r="F3" s="356"/>
      <c r="G3" s="356"/>
      <c r="H3" s="356"/>
      <c r="I3" s="356"/>
      <c r="J3" s="356"/>
      <c r="K3" s="233"/>
    </row>
    <row r="4" spans="2:11" ht="25.5" customHeight="1">
      <c r="B4" s="234"/>
      <c r="C4" s="358" t="s">
        <v>450</v>
      </c>
      <c r="D4" s="358"/>
      <c r="E4" s="358"/>
      <c r="F4" s="358"/>
      <c r="G4" s="358"/>
      <c r="H4" s="358"/>
      <c r="I4" s="358"/>
      <c r="J4" s="358"/>
      <c r="K4" s="235"/>
    </row>
    <row r="5" spans="2:11" ht="5.25" customHeight="1">
      <c r="B5" s="234"/>
      <c r="C5" s="236"/>
      <c r="D5" s="236"/>
      <c r="E5" s="236"/>
      <c r="F5" s="236"/>
      <c r="G5" s="236"/>
      <c r="H5" s="236"/>
      <c r="I5" s="236"/>
      <c r="J5" s="236"/>
      <c r="K5" s="235"/>
    </row>
    <row r="6" spans="2:11" ht="15" customHeight="1">
      <c r="B6" s="234"/>
      <c r="C6" s="357" t="s">
        <v>451</v>
      </c>
      <c r="D6" s="357"/>
      <c r="E6" s="357"/>
      <c r="F6" s="357"/>
      <c r="G6" s="357"/>
      <c r="H6" s="357"/>
      <c r="I6" s="357"/>
      <c r="J6" s="357"/>
      <c r="K6" s="235"/>
    </row>
    <row r="7" spans="2:11" ht="15" customHeight="1">
      <c r="B7" s="238"/>
      <c r="C7" s="357" t="s">
        <v>452</v>
      </c>
      <c r="D7" s="357"/>
      <c r="E7" s="357"/>
      <c r="F7" s="357"/>
      <c r="G7" s="357"/>
      <c r="H7" s="357"/>
      <c r="I7" s="357"/>
      <c r="J7" s="357"/>
      <c r="K7" s="235"/>
    </row>
    <row r="8" spans="2:11" ht="12.75" customHeight="1">
      <c r="B8" s="238"/>
      <c r="C8" s="237"/>
      <c r="D8" s="237"/>
      <c r="E8" s="237"/>
      <c r="F8" s="237"/>
      <c r="G8" s="237"/>
      <c r="H8" s="237"/>
      <c r="I8" s="237"/>
      <c r="J8" s="237"/>
      <c r="K8" s="235"/>
    </row>
    <row r="9" spans="2:11" ht="15" customHeight="1">
      <c r="B9" s="238"/>
      <c r="C9" s="357" t="s">
        <v>453</v>
      </c>
      <c r="D9" s="357"/>
      <c r="E9" s="357"/>
      <c r="F9" s="357"/>
      <c r="G9" s="357"/>
      <c r="H9" s="357"/>
      <c r="I9" s="357"/>
      <c r="J9" s="357"/>
      <c r="K9" s="235"/>
    </row>
    <row r="10" spans="2:11" ht="15" customHeight="1">
      <c r="B10" s="238"/>
      <c r="C10" s="237"/>
      <c r="D10" s="357" t="s">
        <v>454</v>
      </c>
      <c r="E10" s="357"/>
      <c r="F10" s="357"/>
      <c r="G10" s="357"/>
      <c r="H10" s="357"/>
      <c r="I10" s="357"/>
      <c r="J10" s="357"/>
      <c r="K10" s="235"/>
    </row>
    <row r="11" spans="2:11" ht="15" customHeight="1">
      <c r="B11" s="238"/>
      <c r="C11" s="239"/>
      <c r="D11" s="357" t="s">
        <v>455</v>
      </c>
      <c r="E11" s="357"/>
      <c r="F11" s="357"/>
      <c r="G11" s="357"/>
      <c r="H11" s="357"/>
      <c r="I11" s="357"/>
      <c r="J11" s="357"/>
      <c r="K11" s="235"/>
    </row>
    <row r="12" spans="2:11" ht="15" customHeight="1">
      <c r="B12" s="238"/>
      <c r="C12" s="239"/>
      <c r="D12" s="237"/>
      <c r="E12" s="237"/>
      <c r="F12" s="237"/>
      <c r="G12" s="237"/>
      <c r="H12" s="237"/>
      <c r="I12" s="237"/>
      <c r="J12" s="237"/>
      <c r="K12" s="235"/>
    </row>
    <row r="13" spans="2:11" ht="15" customHeight="1">
      <c r="B13" s="238"/>
      <c r="C13" s="239"/>
      <c r="D13" s="240" t="s">
        <v>456</v>
      </c>
      <c r="E13" s="237"/>
      <c r="F13" s="237"/>
      <c r="G13" s="237"/>
      <c r="H13" s="237"/>
      <c r="I13" s="237"/>
      <c r="J13" s="237"/>
      <c r="K13" s="235"/>
    </row>
    <row r="14" spans="2:11" ht="12.75" customHeight="1">
      <c r="B14" s="238"/>
      <c r="C14" s="239"/>
      <c r="D14" s="239"/>
      <c r="E14" s="239"/>
      <c r="F14" s="239"/>
      <c r="G14" s="239"/>
      <c r="H14" s="239"/>
      <c r="I14" s="239"/>
      <c r="J14" s="239"/>
      <c r="K14" s="235"/>
    </row>
    <row r="15" spans="2:11" ht="15" customHeight="1">
      <c r="B15" s="238"/>
      <c r="C15" s="239"/>
      <c r="D15" s="357" t="s">
        <v>457</v>
      </c>
      <c r="E15" s="357"/>
      <c r="F15" s="357"/>
      <c r="G15" s="357"/>
      <c r="H15" s="357"/>
      <c r="I15" s="357"/>
      <c r="J15" s="357"/>
      <c r="K15" s="235"/>
    </row>
    <row r="16" spans="2:11" ht="15" customHeight="1">
      <c r="B16" s="238"/>
      <c r="C16" s="239"/>
      <c r="D16" s="357" t="s">
        <v>458</v>
      </c>
      <c r="E16" s="357"/>
      <c r="F16" s="357"/>
      <c r="G16" s="357"/>
      <c r="H16" s="357"/>
      <c r="I16" s="357"/>
      <c r="J16" s="357"/>
      <c r="K16" s="235"/>
    </row>
    <row r="17" spans="2:11" ht="15" customHeight="1">
      <c r="B17" s="238"/>
      <c r="C17" s="239"/>
      <c r="D17" s="357" t="s">
        <v>459</v>
      </c>
      <c r="E17" s="357"/>
      <c r="F17" s="357"/>
      <c r="G17" s="357"/>
      <c r="H17" s="357"/>
      <c r="I17" s="357"/>
      <c r="J17" s="357"/>
      <c r="K17" s="235"/>
    </row>
    <row r="18" spans="2:11" ht="15" customHeight="1">
      <c r="B18" s="238"/>
      <c r="C18" s="239"/>
      <c r="D18" s="239"/>
      <c r="E18" s="241" t="s">
        <v>77</v>
      </c>
      <c r="F18" s="357" t="s">
        <v>460</v>
      </c>
      <c r="G18" s="357"/>
      <c r="H18" s="357"/>
      <c r="I18" s="357"/>
      <c r="J18" s="357"/>
      <c r="K18" s="235"/>
    </row>
    <row r="19" spans="2:11" ht="15" customHeight="1">
      <c r="B19" s="238"/>
      <c r="C19" s="239"/>
      <c r="D19" s="239"/>
      <c r="E19" s="241" t="s">
        <v>461</v>
      </c>
      <c r="F19" s="357" t="s">
        <v>462</v>
      </c>
      <c r="G19" s="357"/>
      <c r="H19" s="357"/>
      <c r="I19" s="357"/>
      <c r="J19" s="357"/>
      <c r="K19" s="235"/>
    </row>
    <row r="20" spans="2:11" ht="15" customHeight="1">
      <c r="B20" s="238"/>
      <c r="C20" s="239"/>
      <c r="D20" s="239"/>
      <c r="E20" s="241" t="s">
        <v>463</v>
      </c>
      <c r="F20" s="357" t="s">
        <v>464</v>
      </c>
      <c r="G20" s="357"/>
      <c r="H20" s="357"/>
      <c r="I20" s="357"/>
      <c r="J20" s="357"/>
      <c r="K20" s="235"/>
    </row>
    <row r="21" spans="2:11" ht="15" customHeight="1">
      <c r="B21" s="238"/>
      <c r="C21" s="239"/>
      <c r="D21" s="239"/>
      <c r="E21" s="241" t="s">
        <v>465</v>
      </c>
      <c r="F21" s="357" t="s">
        <v>466</v>
      </c>
      <c r="G21" s="357"/>
      <c r="H21" s="357"/>
      <c r="I21" s="357"/>
      <c r="J21" s="357"/>
      <c r="K21" s="235"/>
    </row>
    <row r="22" spans="2:11" ht="15" customHeight="1">
      <c r="B22" s="238"/>
      <c r="C22" s="239"/>
      <c r="D22" s="239"/>
      <c r="E22" s="241" t="s">
        <v>467</v>
      </c>
      <c r="F22" s="357" t="s">
        <v>468</v>
      </c>
      <c r="G22" s="357"/>
      <c r="H22" s="357"/>
      <c r="I22" s="357"/>
      <c r="J22" s="357"/>
      <c r="K22" s="235"/>
    </row>
    <row r="23" spans="2:11" ht="15" customHeight="1">
      <c r="B23" s="238"/>
      <c r="C23" s="239"/>
      <c r="D23" s="239"/>
      <c r="E23" s="241" t="s">
        <v>469</v>
      </c>
      <c r="F23" s="357" t="s">
        <v>470</v>
      </c>
      <c r="G23" s="357"/>
      <c r="H23" s="357"/>
      <c r="I23" s="357"/>
      <c r="J23" s="357"/>
      <c r="K23" s="235"/>
    </row>
    <row r="24" spans="2:11" ht="12.75" customHeight="1">
      <c r="B24" s="238"/>
      <c r="C24" s="239"/>
      <c r="D24" s="239"/>
      <c r="E24" s="239"/>
      <c r="F24" s="239"/>
      <c r="G24" s="239"/>
      <c r="H24" s="239"/>
      <c r="I24" s="239"/>
      <c r="J24" s="239"/>
      <c r="K24" s="235"/>
    </row>
    <row r="25" spans="2:11" ht="15" customHeight="1">
      <c r="B25" s="238"/>
      <c r="C25" s="357" t="s">
        <v>471</v>
      </c>
      <c r="D25" s="357"/>
      <c r="E25" s="357"/>
      <c r="F25" s="357"/>
      <c r="G25" s="357"/>
      <c r="H25" s="357"/>
      <c r="I25" s="357"/>
      <c r="J25" s="357"/>
      <c r="K25" s="235"/>
    </row>
    <row r="26" spans="2:11" ht="15" customHeight="1">
      <c r="B26" s="238"/>
      <c r="C26" s="357" t="s">
        <v>472</v>
      </c>
      <c r="D26" s="357"/>
      <c r="E26" s="357"/>
      <c r="F26" s="357"/>
      <c r="G26" s="357"/>
      <c r="H26" s="357"/>
      <c r="I26" s="357"/>
      <c r="J26" s="357"/>
      <c r="K26" s="235"/>
    </row>
    <row r="27" spans="2:11" ht="15" customHeight="1">
      <c r="B27" s="238"/>
      <c r="C27" s="237"/>
      <c r="D27" s="357" t="s">
        <v>473</v>
      </c>
      <c r="E27" s="357"/>
      <c r="F27" s="357"/>
      <c r="G27" s="357"/>
      <c r="H27" s="357"/>
      <c r="I27" s="357"/>
      <c r="J27" s="357"/>
      <c r="K27" s="235"/>
    </row>
    <row r="28" spans="2:11" ht="15" customHeight="1">
      <c r="B28" s="238"/>
      <c r="C28" s="239"/>
      <c r="D28" s="357" t="s">
        <v>474</v>
      </c>
      <c r="E28" s="357"/>
      <c r="F28" s="357"/>
      <c r="G28" s="357"/>
      <c r="H28" s="357"/>
      <c r="I28" s="357"/>
      <c r="J28" s="357"/>
      <c r="K28" s="235"/>
    </row>
    <row r="29" spans="2:11" ht="12.75" customHeight="1">
      <c r="B29" s="238"/>
      <c r="C29" s="239"/>
      <c r="D29" s="239"/>
      <c r="E29" s="239"/>
      <c r="F29" s="239"/>
      <c r="G29" s="239"/>
      <c r="H29" s="239"/>
      <c r="I29" s="239"/>
      <c r="J29" s="239"/>
      <c r="K29" s="235"/>
    </row>
    <row r="30" spans="2:11" ht="15" customHeight="1">
      <c r="B30" s="238"/>
      <c r="C30" s="239"/>
      <c r="D30" s="357" t="s">
        <v>475</v>
      </c>
      <c r="E30" s="357"/>
      <c r="F30" s="357"/>
      <c r="G30" s="357"/>
      <c r="H30" s="357"/>
      <c r="I30" s="357"/>
      <c r="J30" s="357"/>
      <c r="K30" s="235"/>
    </row>
    <row r="31" spans="2:11" ht="15" customHeight="1">
      <c r="B31" s="238"/>
      <c r="C31" s="239"/>
      <c r="D31" s="357" t="s">
        <v>476</v>
      </c>
      <c r="E31" s="357"/>
      <c r="F31" s="357"/>
      <c r="G31" s="357"/>
      <c r="H31" s="357"/>
      <c r="I31" s="357"/>
      <c r="J31" s="357"/>
      <c r="K31" s="235"/>
    </row>
    <row r="32" spans="2:11" ht="12.75" customHeight="1">
      <c r="B32" s="238"/>
      <c r="C32" s="239"/>
      <c r="D32" s="239"/>
      <c r="E32" s="239"/>
      <c r="F32" s="239"/>
      <c r="G32" s="239"/>
      <c r="H32" s="239"/>
      <c r="I32" s="239"/>
      <c r="J32" s="239"/>
      <c r="K32" s="235"/>
    </row>
    <row r="33" spans="2:11" ht="15" customHeight="1">
      <c r="B33" s="238"/>
      <c r="C33" s="239"/>
      <c r="D33" s="357" t="s">
        <v>477</v>
      </c>
      <c r="E33" s="357"/>
      <c r="F33" s="357"/>
      <c r="G33" s="357"/>
      <c r="H33" s="357"/>
      <c r="I33" s="357"/>
      <c r="J33" s="357"/>
      <c r="K33" s="235"/>
    </row>
    <row r="34" spans="2:11" ht="15" customHeight="1">
      <c r="B34" s="238"/>
      <c r="C34" s="239"/>
      <c r="D34" s="357" t="s">
        <v>478</v>
      </c>
      <c r="E34" s="357"/>
      <c r="F34" s="357"/>
      <c r="G34" s="357"/>
      <c r="H34" s="357"/>
      <c r="I34" s="357"/>
      <c r="J34" s="357"/>
      <c r="K34" s="235"/>
    </row>
    <row r="35" spans="2:11" ht="15" customHeight="1">
      <c r="B35" s="238"/>
      <c r="C35" s="239"/>
      <c r="D35" s="357" t="s">
        <v>479</v>
      </c>
      <c r="E35" s="357"/>
      <c r="F35" s="357"/>
      <c r="G35" s="357"/>
      <c r="H35" s="357"/>
      <c r="I35" s="357"/>
      <c r="J35" s="357"/>
      <c r="K35" s="235"/>
    </row>
    <row r="36" spans="2:11" ht="15" customHeight="1">
      <c r="B36" s="238"/>
      <c r="C36" s="239"/>
      <c r="D36" s="237"/>
      <c r="E36" s="240" t="s">
        <v>102</v>
      </c>
      <c r="F36" s="237"/>
      <c r="G36" s="357" t="s">
        <v>480</v>
      </c>
      <c r="H36" s="357"/>
      <c r="I36" s="357"/>
      <c r="J36" s="357"/>
      <c r="K36" s="235"/>
    </row>
    <row r="37" spans="2:11" ht="30.75" customHeight="1">
      <c r="B37" s="238"/>
      <c r="C37" s="239"/>
      <c r="D37" s="237"/>
      <c r="E37" s="240" t="s">
        <v>481</v>
      </c>
      <c r="F37" s="237"/>
      <c r="G37" s="357" t="s">
        <v>482</v>
      </c>
      <c r="H37" s="357"/>
      <c r="I37" s="357"/>
      <c r="J37" s="357"/>
      <c r="K37" s="235"/>
    </row>
    <row r="38" spans="2:11" ht="15" customHeight="1">
      <c r="B38" s="238"/>
      <c r="C38" s="239"/>
      <c r="D38" s="237"/>
      <c r="E38" s="240" t="s">
        <v>51</v>
      </c>
      <c r="F38" s="237"/>
      <c r="G38" s="357" t="s">
        <v>483</v>
      </c>
      <c r="H38" s="357"/>
      <c r="I38" s="357"/>
      <c r="J38" s="357"/>
      <c r="K38" s="235"/>
    </row>
    <row r="39" spans="2:11" ht="15" customHeight="1">
      <c r="B39" s="238"/>
      <c r="C39" s="239"/>
      <c r="D39" s="237"/>
      <c r="E39" s="240" t="s">
        <v>52</v>
      </c>
      <c r="F39" s="237"/>
      <c r="G39" s="357" t="s">
        <v>484</v>
      </c>
      <c r="H39" s="357"/>
      <c r="I39" s="357"/>
      <c r="J39" s="357"/>
      <c r="K39" s="235"/>
    </row>
    <row r="40" spans="2:11" ht="15" customHeight="1">
      <c r="B40" s="238"/>
      <c r="C40" s="239"/>
      <c r="D40" s="237"/>
      <c r="E40" s="240" t="s">
        <v>103</v>
      </c>
      <c r="F40" s="237"/>
      <c r="G40" s="357" t="s">
        <v>485</v>
      </c>
      <c r="H40" s="357"/>
      <c r="I40" s="357"/>
      <c r="J40" s="357"/>
      <c r="K40" s="235"/>
    </row>
    <row r="41" spans="2:11" ht="15" customHeight="1">
      <c r="B41" s="238"/>
      <c r="C41" s="239"/>
      <c r="D41" s="237"/>
      <c r="E41" s="240" t="s">
        <v>104</v>
      </c>
      <c r="F41" s="237"/>
      <c r="G41" s="357" t="s">
        <v>486</v>
      </c>
      <c r="H41" s="357"/>
      <c r="I41" s="357"/>
      <c r="J41" s="357"/>
      <c r="K41" s="235"/>
    </row>
    <row r="42" spans="2:11" ht="15" customHeight="1">
      <c r="B42" s="238"/>
      <c r="C42" s="239"/>
      <c r="D42" s="237"/>
      <c r="E42" s="240" t="s">
        <v>487</v>
      </c>
      <c r="F42" s="237"/>
      <c r="G42" s="357" t="s">
        <v>488</v>
      </c>
      <c r="H42" s="357"/>
      <c r="I42" s="357"/>
      <c r="J42" s="357"/>
      <c r="K42" s="235"/>
    </row>
    <row r="43" spans="2:11" ht="15" customHeight="1">
      <c r="B43" s="238"/>
      <c r="C43" s="239"/>
      <c r="D43" s="237"/>
      <c r="E43" s="240"/>
      <c r="F43" s="237"/>
      <c r="G43" s="357" t="s">
        <v>489</v>
      </c>
      <c r="H43" s="357"/>
      <c r="I43" s="357"/>
      <c r="J43" s="357"/>
      <c r="K43" s="235"/>
    </row>
    <row r="44" spans="2:11" ht="15" customHeight="1">
      <c r="B44" s="238"/>
      <c r="C44" s="239"/>
      <c r="D44" s="237"/>
      <c r="E44" s="240" t="s">
        <v>490</v>
      </c>
      <c r="F44" s="237"/>
      <c r="G44" s="357" t="s">
        <v>491</v>
      </c>
      <c r="H44" s="357"/>
      <c r="I44" s="357"/>
      <c r="J44" s="357"/>
      <c r="K44" s="235"/>
    </row>
    <row r="45" spans="2:11" ht="15" customHeight="1">
      <c r="B45" s="238"/>
      <c r="C45" s="239"/>
      <c r="D45" s="237"/>
      <c r="E45" s="240" t="s">
        <v>106</v>
      </c>
      <c r="F45" s="237"/>
      <c r="G45" s="357" t="s">
        <v>492</v>
      </c>
      <c r="H45" s="357"/>
      <c r="I45" s="357"/>
      <c r="J45" s="357"/>
      <c r="K45" s="235"/>
    </row>
    <row r="46" spans="2:11" ht="12.75" customHeight="1">
      <c r="B46" s="238"/>
      <c r="C46" s="239"/>
      <c r="D46" s="237"/>
      <c r="E46" s="237"/>
      <c r="F46" s="237"/>
      <c r="G46" s="237"/>
      <c r="H46" s="237"/>
      <c r="I46" s="237"/>
      <c r="J46" s="237"/>
      <c r="K46" s="235"/>
    </row>
    <row r="47" spans="2:11" ht="15" customHeight="1">
      <c r="B47" s="238"/>
      <c r="C47" s="239"/>
      <c r="D47" s="357" t="s">
        <v>493</v>
      </c>
      <c r="E47" s="357"/>
      <c r="F47" s="357"/>
      <c r="G47" s="357"/>
      <c r="H47" s="357"/>
      <c r="I47" s="357"/>
      <c r="J47" s="357"/>
      <c r="K47" s="235"/>
    </row>
    <row r="48" spans="2:11" ht="15" customHeight="1">
      <c r="B48" s="238"/>
      <c r="C48" s="239"/>
      <c r="D48" s="239"/>
      <c r="E48" s="357" t="s">
        <v>494</v>
      </c>
      <c r="F48" s="357"/>
      <c r="G48" s="357"/>
      <c r="H48" s="357"/>
      <c r="I48" s="357"/>
      <c r="J48" s="357"/>
      <c r="K48" s="235"/>
    </row>
    <row r="49" spans="2:11" ht="15" customHeight="1">
      <c r="B49" s="238"/>
      <c r="C49" s="239"/>
      <c r="D49" s="239"/>
      <c r="E49" s="357" t="s">
        <v>495</v>
      </c>
      <c r="F49" s="357"/>
      <c r="G49" s="357"/>
      <c r="H49" s="357"/>
      <c r="I49" s="357"/>
      <c r="J49" s="357"/>
      <c r="K49" s="235"/>
    </row>
    <row r="50" spans="2:11" ht="15" customHeight="1">
      <c r="B50" s="238"/>
      <c r="C50" s="239"/>
      <c r="D50" s="239"/>
      <c r="E50" s="357" t="s">
        <v>496</v>
      </c>
      <c r="F50" s="357"/>
      <c r="G50" s="357"/>
      <c r="H50" s="357"/>
      <c r="I50" s="357"/>
      <c r="J50" s="357"/>
      <c r="K50" s="235"/>
    </row>
    <row r="51" spans="2:11" ht="15" customHeight="1">
      <c r="B51" s="238"/>
      <c r="C51" s="239"/>
      <c r="D51" s="357" t="s">
        <v>497</v>
      </c>
      <c r="E51" s="357"/>
      <c r="F51" s="357"/>
      <c r="G51" s="357"/>
      <c r="H51" s="357"/>
      <c r="I51" s="357"/>
      <c r="J51" s="357"/>
      <c r="K51" s="235"/>
    </row>
    <row r="52" spans="2:11" ht="25.5" customHeight="1">
      <c r="B52" s="234"/>
      <c r="C52" s="358" t="s">
        <v>498</v>
      </c>
      <c r="D52" s="358"/>
      <c r="E52" s="358"/>
      <c r="F52" s="358"/>
      <c r="G52" s="358"/>
      <c r="H52" s="358"/>
      <c r="I52" s="358"/>
      <c r="J52" s="358"/>
      <c r="K52" s="235"/>
    </row>
    <row r="53" spans="2:11" ht="5.25" customHeight="1">
      <c r="B53" s="234"/>
      <c r="C53" s="236"/>
      <c r="D53" s="236"/>
      <c r="E53" s="236"/>
      <c r="F53" s="236"/>
      <c r="G53" s="236"/>
      <c r="H53" s="236"/>
      <c r="I53" s="236"/>
      <c r="J53" s="236"/>
      <c r="K53" s="235"/>
    </row>
    <row r="54" spans="2:11" ht="15" customHeight="1">
      <c r="B54" s="234"/>
      <c r="C54" s="357" t="s">
        <v>499</v>
      </c>
      <c r="D54" s="357"/>
      <c r="E54" s="357"/>
      <c r="F54" s="357"/>
      <c r="G54" s="357"/>
      <c r="H54" s="357"/>
      <c r="I54" s="357"/>
      <c r="J54" s="357"/>
      <c r="K54" s="235"/>
    </row>
    <row r="55" spans="2:11" ht="15" customHeight="1">
      <c r="B55" s="234"/>
      <c r="C55" s="357" t="s">
        <v>500</v>
      </c>
      <c r="D55" s="357"/>
      <c r="E55" s="357"/>
      <c r="F55" s="357"/>
      <c r="G55" s="357"/>
      <c r="H55" s="357"/>
      <c r="I55" s="357"/>
      <c r="J55" s="357"/>
      <c r="K55" s="235"/>
    </row>
    <row r="56" spans="2:11" ht="12.75" customHeight="1">
      <c r="B56" s="234"/>
      <c r="C56" s="237"/>
      <c r="D56" s="237"/>
      <c r="E56" s="237"/>
      <c r="F56" s="237"/>
      <c r="G56" s="237"/>
      <c r="H56" s="237"/>
      <c r="I56" s="237"/>
      <c r="J56" s="237"/>
      <c r="K56" s="235"/>
    </row>
    <row r="57" spans="2:11" ht="15" customHeight="1">
      <c r="B57" s="234"/>
      <c r="C57" s="357" t="s">
        <v>501</v>
      </c>
      <c r="D57" s="357"/>
      <c r="E57" s="357"/>
      <c r="F57" s="357"/>
      <c r="G57" s="357"/>
      <c r="H57" s="357"/>
      <c r="I57" s="357"/>
      <c r="J57" s="357"/>
      <c r="K57" s="235"/>
    </row>
    <row r="58" spans="2:11" ht="15" customHeight="1">
      <c r="B58" s="234"/>
      <c r="C58" s="239"/>
      <c r="D58" s="357" t="s">
        <v>502</v>
      </c>
      <c r="E58" s="357"/>
      <c r="F58" s="357"/>
      <c r="G58" s="357"/>
      <c r="H58" s="357"/>
      <c r="I58" s="357"/>
      <c r="J58" s="357"/>
      <c r="K58" s="235"/>
    </row>
    <row r="59" spans="2:11" ht="15" customHeight="1">
      <c r="B59" s="234"/>
      <c r="C59" s="239"/>
      <c r="D59" s="357" t="s">
        <v>503</v>
      </c>
      <c r="E59" s="357"/>
      <c r="F59" s="357"/>
      <c r="G59" s="357"/>
      <c r="H59" s="357"/>
      <c r="I59" s="357"/>
      <c r="J59" s="357"/>
      <c r="K59" s="235"/>
    </row>
    <row r="60" spans="2:11" ht="15" customHeight="1">
      <c r="B60" s="234"/>
      <c r="C60" s="239"/>
      <c r="D60" s="357" t="s">
        <v>504</v>
      </c>
      <c r="E60" s="357"/>
      <c r="F60" s="357"/>
      <c r="G60" s="357"/>
      <c r="H60" s="357"/>
      <c r="I60" s="357"/>
      <c r="J60" s="357"/>
      <c r="K60" s="235"/>
    </row>
    <row r="61" spans="2:11" ht="15" customHeight="1">
      <c r="B61" s="234"/>
      <c r="C61" s="239"/>
      <c r="D61" s="357" t="s">
        <v>505</v>
      </c>
      <c r="E61" s="357"/>
      <c r="F61" s="357"/>
      <c r="G61" s="357"/>
      <c r="H61" s="357"/>
      <c r="I61" s="357"/>
      <c r="J61" s="357"/>
      <c r="K61" s="235"/>
    </row>
    <row r="62" spans="2:11" ht="15" customHeight="1">
      <c r="B62" s="234"/>
      <c r="C62" s="239"/>
      <c r="D62" s="359" t="s">
        <v>506</v>
      </c>
      <c r="E62" s="359"/>
      <c r="F62" s="359"/>
      <c r="G62" s="359"/>
      <c r="H62" s="359"/>
      <c r="I62" s="359"/>
      <c r="J62" s="359"/>
      <c r="K62" s="235"/>
    </row>
    <row r="63" spans="2:11" ht="15" customHeight="1">
      <c r="B63" s="234"/>
      <c r="C63" s="239"/>
      <c r="D63" s="357" t="s">
        <v>507</v>
      </c>
      <c r="E63" s="357"/>
      <c r="F63" s="357"/>
      <c r="G63" s="357"/>
      <c r="H63" s="357"/>
      <c r="I63" s="357"/>
      <c r="J63" s="357"/>
      <c r="K63" s="235"/>
    </row>
    <row r="64" spans="2:11" ht="12.75" customHeight="1">
      <c r="B64" s="234"/>
      <c r="C64" s="239"/>
      <c r="D64" s="239"/>
      <c r="E64" s="242"/>
      <c r="F64" s="239"/>
      <c r="G64" s="239"/>
      <c r="H64" s="239"/>
      <c r="I64" s="239"/>
      <c r="J64" s="239"/>
      <c r="K64" s="235"/>
    </row>
    <row r="65" spans="2:11" ht="15" customHeight="1">
      <c r="B65" s="234"/>
      <c r="C65" s="239"/>
      <c r="D65" s="357" t="s">
        <v>508</v>
      </c>
      <c r="E65" s="357"/>
      <c r="F65" s="357"/>
      <c r="G65" s="357"/>
      <c r="H65" s="357"/>
      <c r="I65" s="357"/>
      <c r="J65" s="357"/>
      <c r="K65" s="235"/>
    </row>
    <row r="66" spans="2:11" ht="15" customHeight="1">
      <c r="B66" s="234"/>
      <c r="C66" s="239"/>
      <c r="D66" s="359" t="s">
        <v>509</v>
      </c>
      <c r="E66" s="359"/>
      <c r="F66" s="359"/>
      <c r="G66" s="359"/>
      <c r="H66" s="359"/>
      <c r="I66" s="359"/>
      <c r="J66" s="359"/>
      <c r="K66" s="235"/>
    </row>
    <row r="67" spans="2:11" ht="15" customHeight="1">
      <c r="B67" s="234"/>
      <c r="C67" s="239"/>
      <c r="D67" s="357" t="s">
        <v>510</v>
      </c>
      <c r="E67" s="357"/>
      <c r="F67" s="357"/>
      <c r="G67" s="357"/>
      <c r="H67" s="357"/>
      <c r="I67" s="357"/>
      <c r="J67" s="357"/>
      <c r="K67" s="235"/>
    </row>
    <row r="68" spans="2:11" ht="15" customHeight="1">
      <c r="B68" s="234"/>
      <c r="C68" s="239"/>
      <c r="D68" s="357" t="s">
        <v>511</v>
      </c>
      <c r="E68" s="357"/>
      <c r="F68" s="357"/>
      <c r="G68" s="357"/>
      <c r="H68" s="357"/>
      <c r="I68" s="357"/>
      <c r="J68" s="357"/>
      <c r="K68" s="235"/>
    </row>
    <row r="69" spans="2:11" ht="15" customHeight="1">
      <c r="B69" s="234"/>
      <c r="C69" s="239"/>
      <c r="D69" s="357" t="s">
        <v>512</v>
      </c>
      <c r="E69" s="357"/>
      <c r="F69" s="357"/>
      <c r="G69" s="357"/>
      <c r="H69" s="357"/>
      <c r="I69" s="357"/>
      <c r="J69" s="357"/>
      <c r="K69" s="235"/>
    </row>
    <row r="70" spans="2:11" ht="15" customHeight="1">
      <c r="B70" s="234"/>
      <c r="C70" s="239"/>
      <c r="D70" s="357" t="s">
        <v>513</v>
      </c>
      <c r="E70" s="357"/>
      <c r="F70" s="357"/>
      <c r="G70" s="357"/>
      <c r="H70" s="357"/>
      <c r="I70" s="357"/>
      <c r="J70" s="357"/>
      <c r="K70" s="235"/>
    </row>
    <row r="71" spans="2:11" ht="12.75" customHeight="1">
      <c r="B71" s="243"/>
      <c r="C71" s="244"/>
      <c r="D71" s="244"/>
      <c r="E71" s="244"/>
      <c r="F71" s="244"/>
      <c r="G71" s="244"/>
      <c r="H71" s="244"/>
      <c r="I71" s="244"/>
      <c r="J71" s="244"/>
      <c r="K71" s="245"/>
    </row>
    <row r="72" spans="2:11" ht="18.75" customHeight="1">
      <c r="B72" s="246"/>
      <c r="C72" s="246"/>
      <c r="D72" s="246"/>
      <c r="E72" s="246"/>
      <c r="F72" s="246"/>
      <c r="G72" s="246"/>
      <c r="H72" s="246"/>
      <c r="I72" s="246"/>
      <c r="J72" s="246"/>
      <c r="K72" s="247"/>
    </row>
    <row r="73" spans="2:11" ht="18.75" customHeight="1">
      <c r="B73" s="247"/>
      <c r="C73" s="247"/>
      <c r="D73" s="247"/>
      <c r="E73" s="247"/>
      <c r="F73" s="247"/>
      <c r="G73" s="247"/>
      <c r="H73" s="247"/>
      <c r="I73" s="247"/>
      <c r="J73" s="247"/>
      <c r="K73" s="247"/>
    </row>
    <row r="74" spans="2:11" ht="7.5" customHeight="1">
      <c r="B74" s="248"/>
      <c r="C74" s="249"/>
      <c r="D74" s="249"/>
      <c r="E74" s="249"/>
      <c r="F74" s="249"/>
      <c r="G74" s="249"/>
      <c r="H74" s="249"/>
      <c r="I74" s="249"/>
      <c r="J74" s="249"/>
      <c r="K74" s="250"/>
    </row>
    <row r="75" spans="2:11" ht="45" customHeight="1">
      <c r="B75" s="251"/>
      <c r="C75" s="360" t="s">
        <v>514</v>
      </c>
      <c r="D75" s="360"/>
      <c r="E75" s="360"/>
      <c r="F75" s="360"/>
      <c r="G75" s="360"/>
      <c r="H75" s="360"/>
      <c r="I75" s="360"/>
      <c r="J75" s="360"/>
      <c r="K75" s="252"/>
    </row>
    <row r="76" spans="2:11" ht="17.25" customHeight="1">
      <c r="B76" s="251"/>
      <c r="C76" s="253" t="s">
        <v>515</v>
      </c>
      <c r="D76" s="253"/>
      <c r="E76" s="253"/>
      <c r="F76" s="253" t="s">
        <v>516</v>
      </c>
      <c r="G76" s="254"/>
      <c r="H76" s="253" t="s">
        <v>52</v>
      </c>
      <c r="I76" s="253" t="s">
        <v>55</v>
      </c>
      <c r="J76" s="253" t="s">
        <v>517</v>
      </c>
      <c r="K76" s="252"/>
    </row>
    <row r="77" spans="2:11" ht="17.25" customHeight="1">
      <c r="B77" s="251"/>
      <c r="C77" s="255" t="s">
        <v>518</v>
      </c>
      <c r="D77" s="255"/>
      <c r="E77" s="255"/>
      <c r="F77" s="256" t="s">
        <v>519</v>
      </c>
      <c r="G77" s="257"/>
      <c r="H77" s="255"/>
      <c r="I77" s="255"/>
      <c r="J77" s="255" t="s">
        <v>520</v>
      </c>
      <c r="K77" s="252"/>
    </row>
    <row r="78" spans="2:11" ht="5.25" customHeight="1">
      <c r="B78" s="251"/>
      <c r="C78" s="258"/>
      <c r="D78" s="258"/>
      <c r="E78" s="258"/>
      <c r="F78" s="258"/>
      <c r="G78" s="259"/>
      <c r="H78" s="258"/>
      <c r="I78" s="258"/>
      <c r="J78" s="258"/>
      <c r="K78" s="252"/>
    </row>
    <row r="79" spans="2:11" ht="15" customHeight="1">
      <c r="B79" s="251"/>
      <c r="C79" s="240" t="s">
        <v>51</v>
      </c>
      <c r="D79" s="258"/>
      <c r="E79" s="258"/>
      <c r="F79" s="260" t="s">
        <v>521</v>
      </c>
      <c r="G79" s="259"/>
      <c r="H79" s="240" t="s">
        <v>522</v>
      </c>
      <c r="I79" s="240" t="s">
        <v>523</v>
      </c>
      <c r="J79" s="240">
        <v>20</v>
      </c>
      <c r="K79" s="252"/>
    </row>
    <row r="80" spans="2:11" ht="15" customHeight="1">
      <c r="B80" s="251"/>
      <c r="C80" s="240" t="s">
        <v>524</v>
      </c>
      <c r="D80" s="240"/>
      <c r="E80" s="240"/>
      <c r="F80" s="260" t="s">
        <v>521</v>
      </c>
      <c r="G80" s="259"/>
      <c r="H80" s="240" t="s">
        <v>525</v>
      </c>
      <c r="I80" s="240" t="s">
        <v>523</v>
      </c>
      <c r="J80" s="240">
        <v>120</v>
      </c>
      <c r="K80" s="252"/>
    </row>
    <row r="81" spans="2:11" ht="15" customHeight="1">
      <c r="B81" s="261"/>
      <c r="C81" s="240" t="s">
        <v>526</v>
      </c>
      <c r="D81" s="240"/>
      <c r="E81" s="240"/>
      <c r="F81" s="260" t="s">
        <v>527</v>
      </c>
      <c r="G81" s="259"/>
      <c r="H81" s="240" t="s">
        <v>528</v>
      </c>
      <c r="I81" s="240" t="s">
        <v>523</v>
      </c>
      <c r="J81" s="240">
        <v>50</v>
      </c>
      <c r="K81" s="252"/>
    </row>
    <row r="82" spans="2:11" ht="15" customHeight="1">
      <c r="B82" s="261"/>
      <c r="C82" s="240" t="s">
        <v>529</v>
      </c>
      <c r="D82" s="240"/>
      <c r="E82" s="240"/>
      <c r="F82" s="260" t="s">
        <v>521</v>
      </c>
      <c r="G82" s="259"/>
      <c r="H82" s="240" t="s">
        <v>530</v>
      </c>
      <c r="I82" s="240" t="s">
        <v>531</v>
      </c>
      <c r="J82" s="240"/>
      <c r="K82" s="252"/>
    </row>
    <row r="83" spans="2:11" ht="15" customHeight="1">
      <c r="B83" s="261"/>
      <c r="C83" s="262" t="s">
        <v>532</v>
      </c>
      <c r="D83" s="262"/>
      <c r="E83" s="262"/>
      <c r="F83" s="263" t="s">
        <v>527</v>
      </c>
      <c r="G83" s="262"/>
      <c r="H83" s="262" t="s">
        <v>533</v>
      </c>
      <c r="I83" s="262" t="s">
        <v>523</v>
      </c>
      <c r="J83" s="262">
        <v>15</v>
      </c>
      <c r="K83" s="252"/>
    </row>
    <row r="84" spans="2:11" ht="15" customHeight="1">
      <c r="B84" s="261"/>
      <c r="C84" s="262" t="s">
        <v>534</v>
      </c>
      <c r="D84" s="262"/>
      <c r="E84" s="262"/>
      <c r="F84" s="263" t="s">
        <v>527</v>
      </c>
      <c r="G84" s="262"/>
      <c r="H84" s="262" t="s">
        <v>535</v>
      </c>
      <c r="I84" s="262" t="s">
        <v>523</v>
      </c>
      <c r="J84" s="262">
        <v>15</v>
      </c>
      <c r="K84" s="252"/>
    </row>
    <row r="85" spans="2:11" ht="15" customHeight="1">
      <c r="B85" s="261"/>
      <c r="C85" s="262" t="s">
        <v>536</v>
      </c>
      <c r="D85" s="262"/>
      <c r="E85" s="262"/>
      <c r="F85" s="263" t="s">
        <v>527</v>
      </c>
      <c r="G85" s="262"/>
      <c r="H85" s="262" t="s">
        <v>537</v>
      </c>
      <c r="I85" s="262" t="s">
        <v>523</v>
      </c>
      <c r="J85" s="262">
        <v>20</v>
      </c>
      <c r="K85" s="252"/>
    </row>
    <row r="86" spans="2:11" ht="15" customHeight="1">
      <c r="B86" s="261"/>
      <c r="C86" s="262" t="s">
        <v>538</v>
      </c>
      <c r="D86" s="262"/>
      <c r="E86" s="262"/>
      <c r="F86" s="263" t="s">
        <v>527</v>
      </c>
      <c r="G86" s="262"/>
      <c r="H86" s="262" t="s">
        <v>539</v>
      </c>
      <c r="I86" s="262" t="s">
        <v>523</v>
      </c>
      <c r="J86" s="262">
        <v>20</v>
      </c>
      <c r="K86" s="252"/>
    </row>
    <row r="87" spans="2:11" ht="15" customHeight="1">
      <c r="B87" s="261"/>
      <c r="C87" s="240" t="s">
        <v>540</v>
      </c>
      <c r="D87" s="240"/>
      <c r="E87" s="240"/>
      <c r="F87" s="260" t="s">
        <v>527</v>
      </c>
      <c r="G87" s="259"/>
      <c r="H87" s="240" t="s">
        <v>541</v>
      </c>
      <c r="I87" s="240" t="s">
        <v>523</v>
      </c>
      <c r="J87" s="240">
        <v>50</v>
      </c>
      <c r="K87" s="252"/>
    </row>
    <row r="88" spans="2:11" ht="15" customHeight="1">
      <c r="B88" s="261"/>
      <c r="C88" s="240" t="s">
        <v>542</v>
      </c>
      <c r="D88" s="240"/>
      <c r="E88" s="240"/>
      <c r="F88" s="260" t="s">
        <v>527</v>
      </c>
      <c r="G88" s="259"/>
      <c r="H88" s="240" t="s">
        <v>543</v>
      </c>
      <c r="I88" s="240" t="s">
        <v>523</v>
      </c>
      <c r="J88" s="240">
        <v>20</v>
      </c>
      <c r="K88" s="252"/>
    </row>
    <row r="89" spans="2:11" ht="15" customHeight="1">
      <c r="B89" s="261"/>
      <c r="C89" s="240" t="s">
        <v>544</v>
      </c>
      <c r="D89" s="240"/>
      <c r="E89" s="240"/>
      <c r="F89" s="260" t="s">
        <v>527</v>
      </c>
      <c r="G89" s="259"/>
      <c r="H89" s="240" t="s">
        <v>545</v>
      </c>
      <c r="I89" s="240" t="s">
        <v>523</v>
      </c>
      <c r="J89" s="240">
        <v>20</v>
      </c>
      <c r="K89" s="252"/>
    </row>
    <row r="90" spans="2:11" ht="15" customHeight="1">
      <c r="B90" s="261"/>
      <c r="C90" s="240" t="s">
        <v>546</v>
      </c>
      <c r="D90" s="240"/>
      <c r="E90" s="240"/>
      <c r="F90" s="260" t="s">
        <v>527</v>
      </c>
      <c r="G90" s="259"/>
      <c r="H90" s="240" t="s">
        <v>547</v>
      </c>
      <c r="I90" s="240" t="s">
        <v>523</v>
      </c>
      <c r="J90" s="240">
        <v>50</v>
      </c>
      <c r="K90" s="252"/>
    </row>
    <row r="91" spans="2:11" ht="15" customHeight="1">
      <c r="B91" s="261"/>
      <c r="C91" s="240" t="s">
        <v>548</v>
      </c>
      <c r="D91" s="240"/>
      <c r="E91" s="240"/>
      <c r="F91" s="260" t="s">
        <v>527</v>
      </c>
      <c r="G91" s="259"/>
      <c r="H91" s="240" t="s">
        <v>548</v>
      </c>
      <c r="I91" s="240" t="s">
        <v>523</v>
      </c>
      <c r="J91" s="240">
        <v>50</v>
      </c>
      <c r="K91" s="252"/>
    </row>
    <row r="92" spans="2:11" ht="15" customHeight="1">
      <c r="B92" s="261"/>
      <c r="C92" s="240" t="s">
        <v>549</v>
      </c>
      <c r="D92" s="240"/>
      <c r="E92" s="240"/>
      <c r="F92" s="260" t="s">
        <v>527</v>
      </c>
      <c r="G92" s="259"/>
      <c r="H92" s="240" t="s">
        <v>550</v>
      </c>
      <c r="I92" s="240" t="s">
        <v>523</v>
      </c>
      <c r="J92" s="240">
        <v>255</v>
      </c>
      <c r="K92" s="252"/>
    </row>
    <row r="93" spans="2:11" ht="15" customHeight="1">
      <c r="B93" s="261"/>
      <c r="C93" s="240" t="s">
        <v>551</v>
      </c>
      <c r="D93" s="240"/>
      <c r="E93" s="240"/>
      <c r="F93" s="260" t="s">
        <v>521</v>
      </c>
      <c r="G93" s="259"/>
      <c r="H93" s="240" t="s">
        <v>552</v>
      </c>
      <c r="I93" s="240" t="s">
        <v>553</v>
      </c>
      <c r="J93" s="240"/>
      <c r="K93" s="252"/>
    </row>
    <row r="94" spans="2:11" ht="15" customHeight="1">
      <c r="B94" s="261"/>
      <c r="C94" s="240" t="s">
        <v>554</v>
      </c>
      <c r="D94" s="240"/>
      <c r="E94" s="240"/>
      <c r="F94" s="260" t="s">
        <v>521</v>
      </c>
      <c r="G94" s="259"/>
      <c r="H94" s="240" t="s">
        <v>555</v>
      </c>
      <c r="I94" s="240" t="s">
        <v>556</v>
      </c>
      <c r="J94" s="240"/>
      <c r="K94" s="252"/>
    </row>
    <row r="95" spans="2:11" ht="15" customHeight="1">
      <c r="B95" s="261"/>
      <c r="C95" s="240" t="s">
        <v>557</v>
      </c>
      <c r="D95" s="240"/>
      <c r="E95" s="240"/>
      <c r="F95" s="260" t="s">
        <v>521</v>
      </c>
      <c r="G95" s="259"/>
      <c r="H95" s="240" t="s">
        <v>557</v>
      </c>
      <c r="I95" s="240" t="s">
        <v>556</v>
      </c>
      <c r="J95" s="240"/>
      <c r="K95" s="252"/>
    </row>
    <row r="96" spans="2:11" ht="15" customHeight="1">
      <c r="B96" s="261"/>
      <c r="C96" s="240" t="s">
        <v>36</v>
      </c>
      <c r="D96" s="240"/>
      <c r="E96" s="240"/>
      <c r="F96" s="260" t="s">
        <v>521</v>
      </c>
      <c r="G96" s="259"/>
      <c r="H96" s="240" t="s">
        <v>558</v>
      </c>
      <c r="I96" s="240" t="s">
        <v>556</v>
      </c>
      <c r="J96" s="240"/>
      <c r="K96" s="252"/>
    </row>
    <row r="97" spans="2:11" ht="15" customHeight="1">
      <c r="B97" s="261"/>
      <c r="C97" s="240" t="s">
        <v>46</v>
      </c>
      <c r="D97" s="240"/>
      <c r="E97" s="240"/>
      <c r="F97" s="260" t="s">
        <v>521</v>
      </c>
      <c r="G97" s="259"/>
      <c r="H97" s="240" t="s">
        <v>559</v>
      </c>
      <c r="I97" s="240" t="s">
        <v>556</v>
      </c>
      <c r="J97" s="240"/>
      <c r="K97" s="252"/>
    </row>
    <row r="98" spans="2:11" ht="15" customHeight="1">
      <c r="B98" s="264"/>
      <c r="C98" s="265"/>
      <c r="D98" s="265"/>
      <c r="E98" s="265"/>
      <c r="F98" s="265"/>
      <c r="G98" s="265"/>
      <c r="H98" s="265"/>
      <c r="I98" s="265"/>
      <c r="J98" s="265"/>
      <c r="K98" s="266"/>
    </row>
    <row r="99" spans="2:11" ht="18.75" customHeight="1">
      <c r="B99" s="267"/>
      <c r="C99" s="268"/>
      <c r="D99" s="268"/>
      <c r="E99" s="268"/>
      <c r="F99" s="268"/>
      <c r="G99" s="268"/>
      <c r="H99" s="268"/>
      <c r="I99" s="268"/>
      <c r="J99" s="268"/>
      <c r="K99" s="267"/>
    </row>
    <row r="100" spans="2:11" ht="18.75" customHeight="1"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</row>
    <row r="101" spans="2:11" ht="7.5" customHeight="1">
      <c r="B101" s="248"/>
      <c r="C101" s="249"/>
      <c r="D101" s="249"/>
      <c r="E101" s="249"/>
      <c r="F101" s="249"/>
      <c r="G101" s="249"/>
      <c r="H101" s="249"/>
      <c r="I101" s="249"/>
      <c r="J101" s="249"/>
      <c r="K101" s="250"/>
    </row>
    <row r="102" spans="2:11" ht="45" customHeight="1">
      <c r="B102" s="251"/>
      <c r="C102" s="360" t="s">
        <v>560</v>
      </c>
      <c r="D102" s="360"/>
      <c r="E102" s="360"/>
      <c r="F102" s="360"/>
      <c r="G102" s="360"/>
      <c r="H102" s="360"/>
      <c r="I102" s="360"/>
      <c r="J102" s="360"/>
      <c r="K102" s="252"/>
    </row>
    <row r="103" spans="2:11" ht="17.25" customHeight="1">
      <c r="B103" s="251"/>
      <c r="C103" s="253" t="s">
        <v>515</v>
      </c>
      <c r="D103" s="253"/>
      <c r="E103" s="253"/>
      <c r="F103" s="253" t="s">
        <v>516</v>
      </c>
      <c r="G103" s="254"/>
      <c r="H103" s="253" t="s">
        <v>52</v>
      </c>
      <c r="I103" s="253" t="s">
        <v>55</v>
      </c>
      <c r="J103" s="253" t="s">
        <v>517</v>
      </c>
      <c r="K103" s="252"/>
    </row>
    <row r="104" spans="2:11" ht="17.25" customHeight="1">
      <c r="B104" s="251"/>
      <c r="C104" s="255" t="s">
        <v>518</v>
      </c>
      <c r="D104" s="255"/>
      <c r="E104" s="255"/>
      <c r="F104" s="256" t="s">
        <v>519</v>
      </c>
      <c r="G104" s="257"/>
      <c r="H104" s="255"/>
      <c r="I104" s="255"/>
      <c r="J104" s="255" t="s">
        <v>520</v>
      </c>
      <c r="K104" s="252"/>
    </row>
    <row r="105" spans="2:11" ht="5.25" customHeight="1">
      <c r="B105" s="251"/>
      <c r="C105" s="253"/>
      <c r="D105" s="253"/>
      <c r="E105" s="253"/>
      <c r="F105" s="253"/>
      <c r="G105" s="269"/>
      <c r="H105" s="253"/>
      <c r="I105" s="253"/>
      <c r="J105" s="253"/>
      <c r="K105" s="252"/>
    </row>
    <row r="106" spans="2:11" ht="15" customHeight="1">
      <c r="B106" s="251"/>
      <c r="C106" s="240" t="s">
        <v>51</v>
      </c>
      <c r="D106" s="258"/>
      <c r="E106" s="258"/>
      <c r="F106" s="260" t="s">
        <v>521</v>
      </c>
      <c r="G106" s="269"/>
      <c r="H106" s="240" t="s">
        <v>561</v>
      </c>
      <c r="I106" s="240" t="s">
        <v>523</v>
      </c>
      <c r="J106" s="240">
        <v>20</v>
      </c>
      <c r="K106" s="252"/>
    </row>
    <row r="107" spans="2:11" ht="15" customHeight="1">
      <c r="B107" s="251"/>
      <c r="C107" s="240" t="s">
        <v>524</v>
      </c>
      <c r="D107" s="240"/>
      <c r="E107" s="240"/>
      <c r="F107" s="260" t="s">
        <v>521</v>
      </c>
      <c r="G107" s="240"/>
      <c r="H107" s="240" t="s">
        <v>561</v>
      </c>
      <c r="I107" s="240" t="s">
        <v>523</v>
      </c>
      <c r="J107" s="240">
        <v>120</v>
      </c>
      <c r="K107" s="252"/>
    </row>
    <row r="108" spans="2:11" ht="15" customHeight="1">
      <c r="B108" s="261"/>
      <c r="C108" s="240" t="s">
        <v>526</v>
      </c>
      <c r="D108" s="240"/>
      <c r="E108" s="240"/>
      <c r="F108" s="260" t="s">
        <v>527</v>
      </c>
      <c r="G108" s="240"/>
      <c r="H108" s="240" t="s">
        <v>561</v>
      </c>
      <c r="I108" s="240" t="s">
        <v>523</v>
      </c>
      <c r="J108" s="240">
        <v>50</v>
      </c>
      <c r="K108" s="252"/>
    </row>
    <row r="109" spans="2:11" ht="15" customHeight="1">
      <c r="B109" s="261"/>
      <c r="C109" s="240" t="s">
        <v>529</v>
      </c>
      <c r="D109" s="240"/>
      <c r="E109" s="240"/>
      <c r="F109" s="260" t="s">
        <v>521</v>
      </c>
      <c r="G109" s="240"/>
      <c r="H109" s="240" t="s">
        <v>561</v>
      </c>
      <c r="I109" s="240" t="s">
        <v>531</v>
      </c>
      <c r="J109" s="240"/>
      <c r="K109" s="252"/>
    </row>
    <row r="110" spans="2:11" ht="15" customHeight="1">
      <c r="B110" s="261"/>
      <c r="C110" s="240" t="s">
        <v>540</v>
      </c>
      <c r="D110" s="240"/>
      <c r="E110" s="240"/>
      <c r="F110" s="260" t="s">
        <v>527</v>
      </c>
      <c r="G110" s="240"/>
      <c r="H110" s="240" t="s">
        <v>561</v>
      </c>
      <c r="I110" s="240" t="s">
        <v>523</v>
      </c>
      <c r="J110" s="240">
        <v>50</v>
      </c>
      <c r="K110" s="252"/>
    </row>
    <row r="111" spans="2:11" ht="15" customHeight="1">
      <c r="B111" s="261"/>
      <c r="C111" s="240" t="s">
        <v>548</v>
      </c>
      <c r="D111" s="240"/>
      <c r="E111" s="240"/>
      <c r="F111" s="260" t="s">
        <v>527</v>
      </c>
      <c r="G111" s="240"/>
      <c r="H111" s="240" t="s">
        <v>561</v>
      </c>
      <c r="I111" s="240" t="s">
        <v>523</v>
      </c>
      <c r="J111" s="240">
        <v>50</v>
      </c>
      <c r="K111" s="252"/>
    </row>
    <row r="112" spans="2:11" ht="15" customHeight="1">
      <c r="B112" s="261"/>
      <c r="C112" s="240" t="s">
        <v>546</v>
      </c>
      <c r="D112" s="240"/>
      <c r="E112" s="240"/>
      <c r="F112" s="260" t="s">
        <v>527</v>
      </c>
      <c r="G112" s="240"/>
      <c r="H112" s="240" t="s">
        <v>561</v>
      </c>
      <c r="I112" s="240" t="s">
        <v>523</v>
      </c>
      <c r="J112" s="240">
        <v>50</v>
      </c>
      <c r="K112" s="252"/>
    </row>
    <row r="113" spans="2:11" ht="15" customHeight="1">
      <c r="B113" s="261"/>
      <c r="C113" s="240" t="s">
        <v>51</v>
      </c>
      <c r="D113" s="240"/>
      <c r="E113" s="240"/>
      <c r="F113" s="260" t="s">
        <v>521</v>
      </c>
      <c r="G113" s="240"/>
      <c r="H113" s="240" t="s">
        <v>562</v>
      </c>
      <c r="I113" s="240" t="s">
        <v>523</v>
      </c>
      <c r="J113" s="240">
        <v>20</v>
      </c>
      <c r="K113" s="252"/>
    </row>
    <row r="114" spans="2:11" ht="15" customHeight="1">
      <c r="B114" s="261"/>
      <c r="C114" s="240" t="s">
        <v>563</v>
      </c>
      <c r="D114" s="240"/>
      <c r="E114" s="240"/>
      <c r="F114" s="260" t="s">
        <v>521</v>
      </c>
      <c r="G114" s="240"/>
      <c r="H114" s="240" t="s">
        <v>564</v>
      </c>
      <c r="I114" s="240" t="s">
        <v>523</v>
      </c>
      <c r="J114" s="240">
        <v>120</v>
      </c>
      <c r="K114" s="252"/>
    </row>
    <row r="115" spans="2:11" ht="15" customHeight="1">
      <c r="B115" s="261"/>
      <c r="C115" s="240" t="s">
        <v>36</v>
      </c>
      <c r="D115" s="240"/>
      <c r="E115" s="240"/>
      <c r="F115" s="260" t="s">
        <v>521</v>
      </c>
      <c r="G115" s="240"/>
      <c r="H115" s="240" t="s">
        <v>565</v>
      </c>
      <c r="I115" s="240" t="s">
        <v>556</v>
      </c>
      <c r="J115" s="240"/>
      <c r="K115" s="252"/>
    </row>
    <row r="116" spans="2:11" ht="15" customHeight="1">
      <c r="B116" s="261"/>
      <c r="C116" s="240" t="s">
        <v>46</v>
      </c>
      <c r="D116" s="240"/>
      <c r="E116" s="240"/>
      <c r="F116" s="260" t="s">
        <v>521</v>
      </c>
      <c r="G116" s="240"/>
      <c r="H116" s="240" t="s">
        <v>566</v>
      </c>
      <c r="I116" s="240" t="s">
        <v>556</v>
      </c>
      <c r="J116" s="240"/>
      <c r="K116" s="252"/>
    </row>
    <row r="117" spans="2:11" ht="15" customHeight="1">
      <c r="B117" s="261"/>
      <c r="C117" s="240" t="s">
        <v>55</v>
      </c>
      <c r="D117" s="240"/>
      <c r="E117" s="240"/>
      <c r="F117" s="260" t="s">
        <v>521</v>
      </c>
      <c r="G117" s="240"/>
      <c r="H117" s="240" t="s">
        <v>567</v>
      </c>
      <c r="I117" s="240" t="s">
        <v>568</v>
      </c>
      <c r="J117" s="240"/>
      <c r="K117" s="252"/>
    </row>
    <row r="118" spans="2:11" ht="15" customHeight="1">
      <c r="B118" s="264"/>
      <c r="C118" s="270"/>
      <c r="D118" s="270"/>
      <c r="E118" s="270"/>
      <c r="F118" s="270"/>
      <c r="G118" s="270"/>
      <c r="H118" s="270"/>
      <c r="I118" s="270"/>
      <c r="J118" s="270"/>
      <c r="K118" s="266"/>
    </row>
    <row r="119" spans="2:11" ht="18.75" customHeight="1">
      <c r="B119" s="271"/>
      <c r="C119" s="237"/>
      <c r="D119" s="237"/>
      <c r="E119" s="237"/>
      <c r="F119" s="272"/>
      <c r="G119" s="237"/>
      <c r="H119" s="237"/>
      <c r="I119" s="237"/>
      <c r="J119" s="237"/>
      <c r="K119" s="271"/>
    </row>
    <row r="120" spans="2:11" ht="18.75" customHeight="1"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</row>
    <row r="121" spans="2:11" ht="7.5" customHeight="1">
      <c r="B121" s="273"/>
      <c r="C121" s="274"/>
      <c r="D121" s="274"/>
      <c r="E121" s="274"/>
      <c r="F121" s="274"/>
      <c r="G121" s="274"/>
      <c r="H121" s="274"/>
      <c r="I121" s="274"/>
      <c r="J121" s="274"/>
      <c r="K121" s="275"/>
    </row>
    <row r="122" spans="2:11" ht="45" customHeight="1">
      <c r="B122" s="276"/>
      <c r="C122" s="356" t="s">
        <v>569</v>
      </c>
      <c r="D122" s="356"/>
      <c r="E122" s="356"/>
      <c r="F122" s="356"/>
      <c r="G122" s="356"/>
      <c r="H122" s="356"/>
      <c r="I122" s="356"/>
      <c r="J122" s="356"/>
      <c r="K122" s="277"/>
    </row>
    <row r="123" spans="2:11" ht="17.25" customHeight="1">
      <c r="B123" s="278"/>
      <c r="C123" s="253" t="s">
        <v>515</v>
      </c>
      <c r="D123" s="253"/>
      <c r="E123" s="253"/>
      <c r="F123" s="253" t="s">
        <v>516</v>
      </c>
      <c r="G123" s="254"/>
      <c r="H123" s="253" t="s">
        <v>52</v>
      </c>
      <c r="I123" s="253" t="s">
        <v>55</v>
      </c>
      <c r="J123" s="253" t="s">
        <v>517</v>
      </c>
      <c r="K123" s="279"/>
    </row>
    <row r="124" spans="2:11" ht="17.25" customHeight="1">
      <c r="B124" s="278"/>
      <c r="C124" s="255" t="s">
        <v>518</v>
      </c>
      <c r="D124" s="255"/>
      <c r="E124" s="255"/>
      <c r="F124" s="256" t="s">
        <v>519</v>
      </c>
      <c r="G124" s="257"/>
      <c r="H124" s="255"/>
      <c r="I124" s="255"/>
      <c r="J124" s="255" t="s">
        <v>520</v>
      </c>
      <c r="K124" s="279"/>
    </row>
    <row r="125" spans="2:11" ht="5.25" customHeight="1">
      <c r="B125" s="280"/>
      <c r="C125" s="258"/>
      <c r="D125" s="258"/>
      <c r="E125" s="258"/>
      <c r="F125" s="258"/>
      <c r="G125" s="240"/>
      <c r="H125" s="258"/>
      <c r="I125" s="258"/>
      <c r="J125" s="258"/>
      <c r="K125" s="281"/>
    </row>
    <row r="126" spans="2:11" ht="15" customHeight="1">
      <c r="B126" s="280"/>
      <c r="C126" s="240" t="s">
        <v>524</v>
      </c>
      <c r="D126" s="258"/>
      <c r="E126" s="258"/>
      <c r="F126" s="260" t="s">
        <v>521</v>
      </c>
      <c r="G126" s="240"/>
      <c r="H126" s="240" t="s">
        <v>561</v>
      </c>
      <c r="I126" s="240" t="s">
        <v>523</v>
      </c>
      <c r="J126" s="240">
        <v>120</v>
      </c>
      <c r="K126" s="282"/>
    </row>
    <row r="127" spans="2:11" ht="15" customHeight="1">
      <c r="B127" s="280"/>
      <c r="C127" s="240" t="s">
        <v>570</v>
      </c>
      <c r="D127" s="240"/>
      <c r="E127" s="240"/>
      <c r="F127" s="260" t="s">
        <v>521</v>
      </c>
      <c r="G127" s="240"/>
      <c r="H127" s="240" t="s">
        <v>571</v>
      </c>
      <c r="I127" s="240" t="s">
        <v>523</v>
      </c>
      <c r="J127" s="240" t="s">
        <v>572</v>
      </c>
      <c r="K127" s="282"/>
    </row>
    <row r="128" spans="2:11" ht="15" customHeight="1">
      <c r="B128" s="280"/>
      <c r="C128" s="240" t="s">
        <v>469</v>
      </c>
      <c r="D128" s="240"/>
      <c r="E128" s="240"/>
      <c r="F128" s="260" t="s">
        <v>521</v>
      </c>
      <c r="G128" s="240"/>
      <c r="H128" s="240" t="s">
        <v>573</v>
      </c>
      <c r="I128" s="240" t="s">
        <v>523</v>
      </c>
      <c r="J128" s="240" t="s">
        <v>572</v>
      </c>
      <c r="K128" s="282"/>
    </row>
    <row r="129" spans="2:11" ht="15" customHeight="1">
      <c r="B129" s="280"/>
      <c r="C129" s="240" t="s">
        <v>532</v>
      </c>
      <c r="D129" s="240"/>
      <c r="E129" s="240"/>
      <c r="F129" s="260" t="s">
        <v>527</v>
      </c>
      <c r="G129" s="240"/>
      <c r="H129" s="240" t="s">
        <v>533</v>
      </c>
      <c r="I129" s="240" t="s">
        <v>523</v>
      </c>
      <c r="J129" s="240">
        <v>15</v>
      </c>
      <c r="K129" s="282"/>
    </row>
    <row r="130" spans="2:11" ht="15" customHeight="1">
      <c r="B130" s="280"/>
      <c r="C130" s="262" t="s">
        <v>534</v>
      </c>
      <c r="D130" s="262"/>
      <c r="E130" s="262"/>
      <c r="F130" s="263" t="s">
        <v>527</v>
      </c>
      <c r="G130" s="262"/>
      <c r="H130" s="262" t="s">
        <v>535</v>
      </c>
      <c r="I130" s="262" t="s">
        <v>523</v>
      </c>
      <c r="J130" s="262">
        <v>15</v>
      </c>
      <c r="K130" s="282"/>
    </row>
    <row r="131" spans="2:11" ht="15" customHeight="1">
      <c r="B131" s="280"/>
      <c r="C131" s="262" t="s">
        <v>536</v>
      </c>
      <c r="D131" s="262"/>
      <c r="E131" s="262"/>
      <c r="F131" s="263" t="s">
        <v>527</v>
      </c>
      <c r="G131" s="262"/>
      <c r="H131" s="262" t="s">
        <v>537</v>
      </c>
      <c r="I131" s="262" t="s">
        <v>523</v>
      </c>
      <c r="J131" s="262">
        <v>20</v>
      </c>
      <c r="K131" s="282"/>
    </row>
    <row r="132" spans="2:11" ht="15" customHeight="1">
      <c r="B132" s="280"/>
      <c r="C132" s="262" t="s">
        <v>538</v>
      </c>
      <c r="D132" s="262"/>
      <c r="E132" s="262"/>
      <c r="F132" s="263" t="s">
        <v>527</v>
      </c>
      <c r="G132" s="262"/>
      <c r="H132" s="262" t="s">
        <v>539</v>
      </c>
      <c r="I132" s="262" t="s">
        <v>523</v>
      </c>
      <c r="J132" s="262">
        <v>20</v>
      </c>
      <c r="K132" s="282"/>
    </row>
    <row r="133" spans="2:11" ht="15" customHeight="1">
      <c r="B133" s="280"/>
      <c r="C133" s="240" t="s">
        <v>526</v>
      </c>
      <c r="D133" s="240"/>
      <c r="E133" s="240"/>
      <c r="F133" s="260" t="s">
        <v>527</v>
      </c>
      <c r="G133" s="240"/>
      <c r="H133" s="240" t="s">
        <v>561</v>
      </c>
      <c r="I133" s="240" t="s">
        <v>523</v>
      </c>
      <c r="J133" s="240">
        <v>50</v>
      </c>
      <c r="K133" s="282"/>
    </row>
    <row r="134" spans="2:11" ht="15" customHeight="1">
      <c r="B134" s="280"/>
      <c r="C134" s="240" t="s">
        <v>540</v>
      </c>
      <c r="D134" s="240"/>
      <c r="E134" s="240"/>
      <c r="F134" s="260" t="s">
        <v>527</v>
      </c>
      <c r="G134" s="240"/>
      <c r="H134" s="240" t="s">
        <v>561</v>
      </c>
      <c r="I134" s="240" t="s">
        <v>523</v>
      </c>
      <c r="J134" s="240">
        <v>50</v>
      </c>
      <c r="K134" s="282"/>
    </row>
    <row r="135" spans="2:11" ht="15" customHeight="1">
      <c r="B135" s="280"/>
      <c r="C135" s="240" t="s">
        <v>546</v>
      </c>
      <c r="D135" s="240"/>
      <c r="E135" s="240"/>
      <c r="F135" s="260" t="s">
        <v>527</v>
      </c>
      <c r="G135" s="240"/>
      <c r="H135" s="240" t="s">
        <v>561</v>
      </c>
      <c r="I135" s="240" t="s">
        <v>523</v>
      </c>
      <c r="J135" s="240">
        <v>50</v>
      </c>
      <c r="K135" s="282"/>
    </row>
    <row r="136" spans="2:11" ht="15" customHeight="1">
      <c r="B136" s="280"/>
      <c r="C136" s="240" t="s">
        <v>548</v>
      </c>
      <c r="D136" s="240"/>
      <c r="E136" s="240"/>
      <c r="F136" s="260" t="s">
        <v>527</v>
      </c>
      <c r="G136" s="240"/>
      <c r="H136" s="240" t="s">
        <v>561</v>
      </c>
      <c r="I136" s="240" t="s">
        <v>523</v>
      </c>
      <c r="J136" s="240">
        <v>50</v>
      </c>
      <c r="K136" s="282"/>
    </row>
    <row r="137" spans="2:11" ht="15" customHeight="1">
      <c r="B137" s="280"/>
      <c r="C137" s="240" t="s">
        <v>549</v>
      </c>
      <c r="D137" s="240"/>
      <c r="E137" s="240"/>
      <c r="F137" s="260" t="s">
        <v>527</v>
      </c>
      <c r="G137" s="240"/>
      <c r="H137" s="240" t="s">
        <v>574</v>
      </c>
      <c r="I137" s="240" t="s">
        <v>523</v>
      </c>
      <c r="J137" s="240">
        <v>255</v>
      </c>
      <c r="K137" s="282"/>
    </row>
    <row r="138" spans="2:11" ht="15" customHeight="1">
      <c r="B138" s="280"/>
      <c r="C138" s="240" t="s">
        <v>551</v>
      </c>
      <c r="D138" s="240"/>
      <c r="E138" s="240"/>
      <c r="F138" s="260" t="s">
        <v>521</v>
      </c>
      <c r="G138" s="240"/>
      <c r="H138" s="240" t="s">
        <v>575</v>
      </c>
      <c r="I138" s="240" t="s">
        <v>553</v>
      </c>
      <c r="J138" s="240"/>
      <c r="K138" s="282"/>
    </row>
    <row r="139" spans="2:11" ht="15" customHeight="1">
      <c r="B139" s="280"/>
      <c r="C139" s="240" t="s">
        <v>554</v>
      </c>
      <c r="D139" s="240"/>
      <c r="E139" s="240"/>
      <c r="F139" s="260" t="s">
        <v>521</v>
      </c>
      <c r="G139" s="240"/>
      <c r="H139" s="240" t="s">
        <v>576</v>
      </c>
      <c r="I139" s="240" t="s">
        <v>556</v>
      </c>
      <c r="J139" s="240"/>
      <c r="K139" s="282"/>
    </row>
    <row r="140" spans="2:11" ht="15" customHeight="1">
      <c r="B140" s="280"/>
      <c r="C140" s="240" t="s">
        <v>557</v>
      </c>
      <c r="D140" s="240"/>
      <c r="E140" s="240"/>
      <c r="F140" s="260" t="s">
        <v>521</v>
      </c>
      <c r="G140" s="240"/>
      <c r="H140" s="240" t="s">
        <v>557</v>
      </c>
      <c r="I140" s="240" t="s">
        <v>556</v>
      </c>
      <c r="J140" s="240"/>
      <c r="K140" s="282"/>
    </row>
    <row r="141" spans="2:11" ht="15" customHeight="1">
      <c r="B141" s="280"/>
      <c r="C141" s="240" t="s">
        <v>36</v>
      </c>
      <c r="D141" s="240"/>
      <c r="E141" s="240"/>
      <c r="F141" s="260" t="s">
        <v>521</v>
      </c>
      <c r="G141" s="240"/>
      <c r="H141" s="240" t="s">
        <v>577</v>
      </c>
      <c r="I141" s="240" t="s">
        <v>556</v>
      </c>
      <c r="J141" s="240"/>
      <c r="K141" s="282"/>
    </row>
    <row r="142" spans="2:11" ht="15" customHeight="1">
      <c r="B142" s="280"/>
      <c r="C142" s="240" t="s">
        <v>578</v>
      </c>
      <c r="D142" s="240"/>
      <c r="E142" s="240"/>
      <c r="F142" s="260" t="s">
        <v>521</v>
      </c>
      <c r="G142" s="240"/>
      <c r="H142" s="240" t="s">
        <v>579</v>
      </c>
      <c r="I142" s="240" t="s">
        <v>556</v>
      </c>
      <c r="J142" s="240"/>
      <c r="K142" s="282"/>
    </row>
    <row r="143" spans="2:11" ht="15" customHeight="1">
      <c r="B143" s="283"/>
      <c r="C143" s="284"/>
      <c r="D143" s="284"/>
      <c r="E143" s="284"/>
      <c r="F143" s="284"/>
      <c r="G143" s="284"/>
      <c r="H143" s="284"/>
      <c r="I143" s="284"/>
      <c r="J143" s="284"/>
      <c r="K143" s="285"/>
    </row>
    <row r="144" spans="2:11" ht="18.75" customHeight="1">
      <c r="B144" s="237"/>
      <c r="C144" s="237"/>
      <c r="D144" s="237"/>
      <c r="E144" s="237"/>
      <c r="F144" s="272"/>
      <c r="G144" s="237"/>
      <c r="H144" s="237"/>
      <c r="I144" s="237"/>
      <c r="J144" s="237"/>
      <c r="K144" s="237"/>
    </row>
    <row r="145" spans="2:11" ht="18.75" customHeight="1">
      <c r="B145" s="247"/>
      <c r="C145" s="247"/>
      <c r="D145" s="247"/>
      <c r="E145" s="247"/>
      <c r="F145" s="247"/>
      <c r="G145" s="247"/>
      <c r="H145" s="247"/>
      <c r="I145" s="247"/>
      <c r="J145" s="247"/>
      <c r="K145" s="247"/>
    </row>
    <row r="146" spans="2:11" ht="7.5" customHeight="1">
      <c r="B146" s="248"/>
      <c r="C146" s="249"/>
      <c r="D146" s="249"/>
      <c r="E146" s="249"/>
      <c r="F146" s="249"/>
      <c r="G146" s="249"/>
      <c r="H146" s="249"/>
      <c r="I146" s="249"/>
      <c r="J146" s="249"/>
      <c r="K146" s="250"/>
    </row>
    <row r="147" spans="2:11" ht="45" customHeight="1">
      <c r="B147" s="251"/>
      <c r="C147" s="360" t="s">
        <v>580</v>
      </c>
      <c r="D147" s="360"/>
      <c r="E147" s="360"/>
      <c r="F147" s="360"/>
      <c r="G147" s="360"/>
      <c r="H147" s="360"/>
      <c r="I147" s="360"/>
      <c r="J147" s="360"/>
      <c r="K147" s="252"/>
    </row>
    <row r="148" spans="2:11" ht="17.25" customHeight="1">
      <c r="B148" s="251"/>
      <c r="C148" s="253" t="s">
        <v>515</v>
      </c>
      <c r="D148" s="253"/>
      <c r="E148" s="253"/>
      <c r="F148" s="253" t="s">
        <v>516</v>
      </c>
      <c r="G148" s="254"/>
      <c r="H148" s="253" t="s">
        <v>52</v>
      </c>
      <c r="I148" s="253" t="s">
        <v>55</v>
      </c>
      <c r="J148" s="253" t="s">
        <v>517</v>
      </c>
      <c r="K148" s="252"/>
    </row>
    <row r="149" spans="2:11" ht="17.25" customHeight="1">
      <c r="B149" s="251"/>
      <c r="C149" s="255" t="s">
        <v>518</v>
      </c>
      <c r="D149" s="255"/>
      <c r="E149" s="255"/>
      <c r="F149" s="256" t="s">
        <v>519</v>
      </c>
      <c r="G149" s="257"/>
      <c r="H149" s="255"/>
      <c r="I149" s="255"/>
      <c r="J149" s="255" t="s">
        <v>520</v>
      </c>
      <c r="K149" s="252"/>
    </row>
    <row r="150" spans="2:11" ht="5.25" customHeight="1">
      <c r="B150" s="261"/>
      <c r="C150" s="258"/>
      <c r="D150" s="258"/>
      <c r="E150" s="258"/>
      <c r="F150" s="258"/>
      <c r="G150" s="259"/>
      <c r="H150" s="258"/>
      <c r="I150" s="258"/>
      <c r="J150" s="258"/>
      <c r="K150" s="282"/>
    </row>
    <row r="151" spans="2:11" ht="15" customHeight="1">
      <c r="B151" s="261"/>
      <c r="C151" s="286" t="s">
        <v>524</v>
      </c>
      <c r="D151" s="240"/>
      <c r="E151" s="240"/>
      <c r="F151" s="287" t="s">
        <v>521</v>
      </c>
      <c r="G151" s="240"/>
      <c r="H151" s="286" t="s">
        <v>561</v>
      </c>
      <c r="I151" s="286" t="s">
        <v>523</v>
      </c>
      <c r="J151" s="286">
        <v>120</v>
      </c>
      <c r="K151" s="282"/>
    </row>
    <row r="152" spans="2:11" ht="15" customHeight="1">
      <c r="B152" s="261"/>
      <c r="C152" s="286" t="s">
        <v>570</v>
      </c>
      <c r="D152" s="240"/>
      <c r="E152" s="240"/>
      <c r="F152" s="287" t="s">
        <v>521</v>
      </c>
      <c r="G152" s="240"/>
      <c r="H152" s="286" t="s">
        <v>581</v>
      </c>
      <c r="I152" s="286" t="s">
        <v>523</v>
      </c>
      <c r="J152" s="286" t="s">
        <v>572</v>
      </c>
      <c r="K152" s="282"/>
    </row>
    <row r="153" spans="2:11" ht="15" customHeight="1">
      <c r="B153" s="261"/>
      <c r="C153" s="286" t="s">
        <v>469</v>
      </c>
      <c r="D153" s="240"/>
      <c r="E153" s="240"/>
      <c r="F153" s="287" t="s">
        <v>521</v>
      </c>
      <c r="G153" s="240"/>
      <c r="H153" s="286" t="s">
        <v>582</v>
      </c>
      <c r="I153" s="286" t="s">
        <v>523</v>
      </c>
      <c r="J153" s="286" t="s">
        <v>572</v>
      </c>
      <c r="K153" s="282"/>
    </row>
    <row r="154" spans="2:11" ht="15" customHeight="1">
      <c r="B154" s="261"/>
      <c r="C154" s="286" t="s">
        <v>526</v>
      </c>
      <c r="D154" s="240"/>
      <c r="E154" s="240"/>
      <c r="F154" s="287" t="s">
        <v>527</v>
      </c>
      <c r="G154" s="240"/>
      <c r="H154" s="286" t="s">
        <v>561</v>
      </c>
      <c r="I154" s="286" t="s">
        <v>523</v>
      </c>
      <c r="J154" s="286">
        <v>50</v>
      </c>
      <c r="K154" s="282"/>
    </row>
    <row r="155" spans="2:11" ht="15" customHeight="1">
      <c r="B155" s="261"/>
      <c r="C155" s="286" t="s">
        <v>529</v>
      </c>
      <c r="D155" s="240"/>
      <c r="E155" s="240"/>
      <c r="F155" s="287" t="s">
        <v>521</v>
      </c>
      <c r="G155" s="240"/>
      <c r="H155" s="286" t="s">
        <v>561</v>
      </c>
      <c r="I155" s="286" t="s">
        <v>531</v>
      </c>
      <c r="J155" s="286"/>
      <c r="K155" s="282"/>
    </row>
    <row r="156" spans="2:11" ht="15" customHeight="1">
      <c r="B156" s="261"/>
      <c r="C156" s="286" t="s">
        <v>540</v>
      </c>
      <c r="D156" s="240"/>
      <c r="E156" s="240"/>
      <c r="F156" s="287" t="s">
        <v>527</v>
      </c>
      <c r="G156" s="240"/>
      <c r="H156" s="286" t="s">
        <v>561</v>
      </c>
      <c r="I156" s="286" t="s">
        <v>523</v>
      </c>
      <c r="J156" s="286">
        <v>50</v>
      </c>
      <c r="K156" s="282"/>
    </row>
    <row r="157" spans="2:11" ht="15" customHeight="1">
      <c r="B157" s="261"/>
      <c r="C157" s="286" t="s">
        <v>548</v>
      </c>
      <c r="D157" s="240"/>
      <c r="E157" s="240"/>
      <c r="F157" s="287" t="s">
        <v>527</v>
      </c>
      <c r="G157" s="240"/>
      <c r="H157" s="286" t="s">
        <v>561</v>
      </c>
      <c r="I157" s="286" t="s">
        <v>523</v>
      </c>
      <c r="J157" s="286">
        <v>50</v>
      </c>
      <c r="K157" s="282"/>
    </row>
    <row r="158" spans="2:11" ht="15" customHeight="1">
      <c r="B158" s="261"/>
      <c r="C158" s="286" t="s">
        <v>546</v>
      </c>
      <c r="D158" s="240"/>
      <c r="E158" s="240"/>
      <c r="F158" s="287" t="s">
        <v>527</v>
      </c>
      <c r="G158" s="240"/>
      <c r="H158" s="286" t="s">
        <v>561</v>
      </c>
      <c r="I158" s="286" t="s">
        <v>523</v>
      </c>
      <c r="J158" s="286">
        <v>50</v>
      </c>
      <c r="K158" s="282"/>
    </row>
    <row r="159" spans="2:11" ht="15" customHeight="1">
      <c r="B159" s="261"/>
      <c r="C159" s="286" t="s">
        <v>89</v>
      </c>
      <c r="D159" s="240"/>
      <c r="E159" s="240"/>
      <c r="F159" s="287" t="s">
        <v>521</v>
      </c>
      <c r="G159" s="240"/>
      <c r="H159" s="286" t="s">
        <v>583</v>
      </c>
      <c r="I159" s="286" t="s">
        <v>523</v>
      </c>
      <c r="J159" s="286" t="s">
        <v>584</v>
      </c>
      <c r="K159" s="282"/>
    </row>
    <row r="160" spans="2:11" ht="15" customHeight="1">
      <c r="B160" s="261"/>
      <c r="C160" s="286" t="s">
        <v>585</v>
      </c>
      <c r="D160" s="240"/>
      <c r="E160" s="240"/>
      <c r="F160" s="287" t="s">
        <v>521</v>
      </c>
      <c r="G160" s="240"/>
      <c r="H160" s="286" t="s">
        <v>586</v>
      </c>
      <c r="I160" s="286" t="s">
        <v>556</v>
      </c>
      <c r="J160" s="286"/>
      <c r="K160" s="282"/>
    </row>
    <row r="161" spans="2:11" ht="15" customHeight="1">
      <c r="B161" s="288"/>
      <c r="C161" s="270"/>
      <c r="D161" s="270"/>
      <c r="E161" s="270"/>
      <c r="F161" s="270"/>
      <c r="G161" s="270"/>
      <c r="H161" s="270"/>
      <c r="I161" s="270"/>
      <c r="J161" s="270"/>
      <c r="K161" s="289"/>
    </row>
    <row r="162" spans="2:11" ht="18.75" customHeight="1">
      <c r="B162" s="237"/>
      <c r="C162" s="240"/>
      <c r="D162" s="240"/>
      <c r="E162" s="240"/>
      <c r="F162" s="260"/>
      <c r="G162" s="240"/>
      <c r="H162" s="240"/>
      <c r="I162" s="240"/>
      <c r="J162" s="240"/>
      <c r="K162" s="237"/>
    </row>
    <row r="163" spans="2:11" ht="18.75" customHeight="1"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</row>
    <row r="164" spans="2:11" ht="7.5" customHeight="1">
      <c r="B164" s="229"/>
      <c r="C164" s="230"/>
      <c r="D164" s="230"/>
      <c r="E164" s="230"/>
      <c r="F164" s="230"/>
      <c r="G164" s="230"/>
      <c r="H164" s="230"/>
      <c r="I164" s="230"/>
      <c r="J164" s="230"/>
      <c r="K164" s="231"/>
    </row>
    <row r="165" spans="2:11" ht="45" customHeight="1">
      <c r="B165" s="232"/>
      <c r="C165" s="356" t="s">
        <v>587</v>
      </c>
      <c r="D165" s="356"/>
      <c r="E165" s="356"/>
      <c r="F165" s="356"/>
      <c r="G165" s="356"/>
      <c r="H165" s="356"/>
      <c r="I165" s="356"/>
      <c r="J165" s="356"/>
      <c r="K165" s="233"/>
    </row>
    <row r="166" spans="2:11" ht="17.25" customHeight="1">
      <c r="B166" s="232"/>
      <c r="C166" s="253" t="s">
        <v>515</v>
      </c>
      <c r="D166" s="253"/>
      <c r="E166" s="253"/>
      <c r="F166" s="253" t="s">
        <v>516</v>
      </c>
      <c r="G166" s="290"/>
      <c r="H166" s="291" t="s">
        <v>52</v>
      </c>
      <c r="I166" s="291" t="s">
        <v>55</v>
      </c>
      <c r="J166" s="253" t="s">
        <v>517</v>
      </c>
      <c r="K166" s="233"/>
    </row>
    <row r="167" spans="2:11" ht="17.25" customHeight="1">
      <c r="B167" s="234"/>
      <c r="C167" s="255" t="s">
        <v>518</v>
      </c>
      <c r="D167" s="255"/>
      <c r="E167" s="255"/>
      <c r="F167" s="256" t="s">
        <v>519</v>
      </c>
      <c r="G167" s="292"/>
      <c r="H167" s="293"/>
      <c r="I167" s="293"/>
      <c r="J167" s="255" t="s">
        <v>520</v>
      </c>
      <c r="K167" s="235"/>
    </row>
    <row r="168" spans="2:11" ht="5.25" customHeight="1">
      <c r="B168" s="261"/>
      <c r="C168" s="258"/>
      <c r="D168" s="258"/>
      <c r="E168" s="258"/>
      <c r="F168" s="258"/>
      <c r="G168" s="259"/>
      <c r="H168" s="258"/>
      <c r="I168" s="258"/>
      <c r="J168" s="258"/>
      <c r="K168" s="282"/>
    </row>
    <row r="169" spans="2:11" ht="15" customHeight="1">
      <c r="B169" s="261"/>
      <c r="C169" s="240" t="s">
        <v>524</v>
      </c>
      <c r="D169" s="240"/>
      <c r="E169" s="240"/>
      <c r="F169" s="260" t="s">
        <v>521</v>
      </c>
      <c r="G169" s="240"/>
      <c r="H169" s="240" t="s">
        <v>561</v>
      </c>
      <c r="I169" s="240" t="s">
        <v>523</v>
      </c>
      <c r="J169" s="240">
        <v>120</v>
      </c>
      <c r="K169" s="282"/>
    </row>
    <row r="170" spans="2:11" ht="15" customHeight="1">
      <c r="B170" s="261"/>
      <c r="C170" s="240" t="s">
        <v>570</v>
      </c>
      <c r="D170" s="240"/>
      <c r="E170" s="240"/>
      <c r="F170" s="260" t="s">
        <v>521</v>
      </c>
      <c r="G170" s="240"/>
      <c r="H170" s="240" t="s">
        <v>571</v>
      </c>
      <c r="I170" s="240" t="s">
        <v>523</v>
      </c>
      <c r="J170" s="240" t="s">
        <v>572</v>
      </c>
      <c r="K170" s="282"/>
    </row>
    <row r="171" spans="2:11" ht="15" customHeight="1">
      <c r="B171" s="261"/>
      <c r="C171" s="240" t="s">
        <v>469</v>
      </c>
      <c r="D171" s="240"/>
      <c r="E171" s="240"/>
      <c r="F171" s="260" t="s">
        <v>521</v>
      </c>
      <c r="G171" s="240"/>
      <c r="H171" s="240" t="s">
        <v>588</v>
      </c>
      <c r="I171" s="240" t="s">
        <v>523</v>
      </c>
      <c r="J171" s="240" t="s">
        <v>572</v>
      </c>
      <c r="K171" s="282"/>
    </row>
    <row r="172" spans="2:11" ht="15" customHeight="1">
      <c r="B172" s="261"/>
      <c r="C172" s="240" t="s">
        <v>526</v>
      </c>
      <c r="D172" s="240"/>
      <c r="E172" s="240"/>
      <c r="F172" s="260" t="s">
        <v>527</v>
      </c>
      <c r="G172" s="240"/>
      <c r="H172" s="240" t="s">
        <v>588</v>
      </c>
      <c r="I172" s="240" t="s">
        <v>523</v>
      </c>
      <c r="J172" s="240">
        <v>50</v>
      </c>
      <c r="K172" s="282"/>
    </row>
    <row r="173" spans="2:11" ht="15" customHeight="1">
      <c r="B173" s="261"/>
      <c r="C173" s="240" t="s">
        <v>529</v>
      </c>
      <c r="D173" s="240"/>
      <c r="E173" s="240"/>
      <c r="F173" s="260" t="s">
        <v>521</v>
      </c>
      <c r="G173" s="240"/>
      <c r="H173" s="240" t="s">
        <v>588</v>
      </c>
      <c r="I173" s="240" t="s">
        <v>531</v>
      </c>
      <c r="J173" s="240"/>
      <c r="K173" s="282"/>
    </row>
    <row r="174" spans="2:11" ht="15" customHeight="1">
      <c r="B174" s="261"/>
      <c r="C174" s="240" t="s">
        <v>540</v>
      </c>
      <c r="D174" s="240"/>
      <c r="E174" s="240"/>
      <c r="F174" s="260" t="s">
        <v>527</v>
      </c>
      <c r="G174" s="240"/>
      <c r="H174" s="240" t="s">
        <v>588</v>
      </c>
      <c r="I174" s="240" t="s">
        <v>523</v>
      </c>
      <c r="J174" s="240">
        <v>50</v>
      </c>
      <c r="K174" s="282"/>
    </row>
    <row r="175" spans="2:11" ht="15" customHeight="1">
      <c r="B175" s="261"/>
      <c r="C175" s="240" t="s">
        <v>548</v>
      </c>
      <c r="D175" s="240"/>
      <c r="E175" s="240"/>
      <c r="F175" s="260" t="s">
        <v>527</v>
      </c>
      <c r="G175" s="240"/>
      <c r="H175" s="240" t="s">
        <v>588</v>
      </c>
      <c r="I175" s="240" t="s">
        <v>523</v>
      </c>
      <c r="J175" s="240">
        <v>50</v>
      </c>
      <c r="K175" s="282"/>
    </row>
    <row r="176" spans="2:11" ht="15" customHeight="1">
      <c r="B176" s="261"/>
      <c r="C176" s="240" t="s">
        <v>546</v>
      </c>
      <c r="D176" s="240"/>
      <c r="E176" s="240"/>
      <c r="F176" s="260" t="s">
        <v>527</v>
      </c>
      <c r="G176" s="240"/>
      <c r="H176" s="240" t="s">
        <v>588</v>
      </c>
      <c r="I176" s="240" t="s">
        <v>523</v>
      </c>
      <c r="J176" s="240">
        <v>50</v>
      </c>
      <c r="K176" s="282"/>
    </row>
    <row r="177" spans="2:11" ht="15" customHeight="1">
      <c r="B177" s="261"/>
      <c r="C177" s="240" t="s">
        <v>102</v>
      </c>
      <c r="D177" s="240"/>
      <c r="E177" s="240"/>
      <c r="F177" s="260" t="s">
        <v>521</v>
      </c>
      <c r="G177" s="240"/>
      <c r="H177" s="240" t="s">
        <v>589</v>
      </c>
      <c r="I177" s="240" t="s">
        <v>590</v>
      </c>
      <c r="J177" s="240"/>
      <c r="K177" s="282"/>
    </row>
    <row r="178" spans="2:11" ht="15" customHeight="1">
      <c r="B178" s="261"/>
      <c r="C178" s="240" t="s">
        <v>55</v>
      </c>
      <c r="D178" s="240"/>
      <c r="E178" s="240"/>
      <c r="F178" s="260" t="s">
        <v>521</v>
      </c>
      <c r="G178" s="240"/>
      <c r="H178" s="240" t="s">
        <v>591</v>
      </c>
      <c r="I178" s="240" t="s">
        <v>592</v>
      </c>
      <c r="J178" s="240">
        <v>1</v>
      </c>
      <c r="K178" s="282"/>
    </row>
    <row r="179" spans="2:11" ht="15" customHeight="1">
      <c r="B179" s="261"/>
      <c r="C179" s="240" t="s">
        <v>51</v>
      </c>
      <c r="D179" s="240"/>
      <c r="E179" s="240"/>
      <c r="F179" s="260" t="s">
        <v>521</v>
      </c>
      <c r="G179" s="240"/>
      <c r="H179" s="240" t="s">
        <v>593</v>
      </c>
      <c r="I179" s="240" t="s">
        <v>523</v>
      </c>
      <c r="J179" s="240">
        <v>20</v>
      </c>
      <c r="K179" s="282"/>
    </row>
    <row r="180" spans="2:11" ht="15" customHeight="1">
      <c r="B180" s="261"/>
      <c r="C180" s="240" t="s">
        <v>52</v>
      </c>
      <c r="D180" s="240"/>
      <c r="E180" s="240"/>
      <c r="F180" s="260" t="s">
        <v>521</v>
      </c>
      <c r="G180" s="240"/>
      <c r="H180" s="240" t="s">
        <v>594</v>
      </c>
      <c r="I180" s="240" t="s">
        <v>523</v>
      </c>
      <c r="J180" s="240">
        <v>255</v>
      </c>
      <c r="K180" s="282"/>
    </row>
    <row r="181" spans="2:11" ht="15" customHeight="1">
      <c r="B181" s="261"/>
      <c r="C181" s="240" t="s">
        <v>103</v>
      </c>
      <c r="D181" s="240"/>
      <c r="E181" s="240"/>
      <c r="F181" s="260" t="s">
        <v>521</v>
      </c>
      <c r="G181" s="240"/>
      <c r="H181" s="240" t="s">
        <v>485</v>
      </c>
      <c r="I181" s="240" t="s">
        <v>523</v>
      </c>
      <c r="J181" s="240">
        <v>10</v>
      </c>
      <c r="K181" s="282"/>
    </row>
    <row r="182" spans="2:11" ht="15" customHeight="1">
      <c r="B182" s="261"/>
      <c r="C182" s="240" t="s">
        <v>104</v>
      </c>
      <c r="D182" s="240"/>
      <c r="E182" s="240"/>
      <c r="F182" s="260" t="s">
        <v>521</v>
      </c>
      <c r="G182" s="240"/>
      <c r="H182" s="240" t="s">
        <v>595</v>
      </c>
      <c r="I182" s="240" t="s">
        <v>556</v>
      </c>
      <c r="J182" s="240"/>
      <c r="K182" s="282"/>
    </row>
    <row r="183" spans="2:11" ht="15" customHeight="1">
      <c r="B183" s="261"/>
      <c r="C183" s="240" t="s">
        <v>596</v>
      </c>
      <c r="D183" s="240"/>
      <c r="E183" s="240"/>
      <c r="F183" s="260" t="s">
        <v>521</v>
      </c>
      <c r="G183" s="240"/>
      <c r="H183" s="240" t="s">
        <v>597</v>
      </c>
      <c r="I183" s="240" t="s">
        <v>556</v>
      </c>
      <c r="J183" s="240"/>
      <c r="K183" s="282"/>
    </row>
    <row r="184" spans="2:11" ht="15" customHeight="1">
      <c r="B184" s="261"/>
      <c r="C184" s="240" t="s">
        <v>585</v>
      </c>
      <c r="D184" s="240"/>
      <c r="E184" s="240"/>
      <c r="F184" s="260" t="s">
        <v>521</v>
      </c>
      <c r="G184" s="240"/>
      <c r="H184" s="240" t="s">
        <v>598</v>
      </c>
      <c r="I184" s="240" t="s">
        <v>556</v>
      </c>
      <c r="J184" s="240"/>
      <c r="K184" s="282"/>
    </row>
    <row r="185" spans="2:11" ht="15" customHeight="1">
      <c r="B185" s="261"/>
      <c r="C185" s="240" t="s">
        <v>106</v>
      </c>
      <c r="D185" s="240"/>
      <c r="E185" s="240"/>
      <c r="F185" s="260" t="s">
        <v>527</v>
      </c>
      <c r="G185" s="240"/>
      <c r="H185" s="240" t="s">
        <v>599</v>
      </c>
      <c r="I185" s="240" t="s">
        <v>523</v>
      </c>
      <c r="J185" s="240">
        <v>50</v>
      </c>
      <c r="K185" s="282"/>
    </row>
    <row r="186" spans="2:11" ht="15" customHeight="1">
      <c r="B186" s="261"/>
      <c r="C186" s="240" t="s">
        <v>600</v>
      </c>
      <c r="D186" s="240"/>
      <c r="E186" s="240"/>
      <c r="F186" s="260" t="s">
        <v>527</v>
      </c>
      <c r="G186" s="240"/>
      <c r="H186" s="240" t="s">
        <v>601</v>
      </c>
      <c r="I186" s="240" t="s">
        <v>602</v>
      </c>
      <c r="J186" s="240"/>
      <c r="K186" s="282"/>
    </row>
    <row r="187" spans="2:11" ht="15" customHeight="1">
      <c r="B187" s="261"/>
      <c r="C187" s="240" t="s">
        <v>603</v>
      </c>
      <c r="D187" s="240"/>
      <c r="E187" s="240"/>
      <c r="F187" s="260" t="s">
        <v>527</v>
      </c>
      <c r="G187" s="240"/>
      <c r="H187" s="240" t="s">
        <v>604</v>
      </c>
      <c r="I187" s="240" t="s">
        <v>602</v>
      </c>
      <c r="J187" s="240"/>
      <c r="K187" s="282"/>
    </row>
    <row r="188" spans="2:11" ht="15" customHeight="1">
      <c r="B188" s="261"/>
      <c r="C188" s="240" t="s">
        <v>605</v>
      </c>
      <c r="D188" s="240"/>
      <c r="E188" s="240"/>
      <c r="F188" s="260" t="s">
        <v>527</v>
      </c>
      <c r="G188" s="240"/>
      <c r="H188" s="240" t="s">
        <v>606</v>
      </c>
      <c r="I188" s="240" t="s">
        <v>602</v>
      </c>
      <c r="J188" s="240"/>
      <c r="K188" s="282"/>
    </row>
    <row r="189" spans="2:11" ht="15" customHeight="1">
      <c r="B189" s="261"/>
      <c r="C189" s="294" t="s">
        <v>607</v>
      </c>
      <c r="D189" s="240"/>
      <c r="E189" s="240"/>
      <c r="F189" s="260" t="s">
        <v>527</v>
      </c>
      <c r="G189" s="240"/>
      <c r="H189" s="240" t="s">
        <v>608</v>
      </c>
      <c r="I189" s="240" t="s">
        <v>609</v>
      </c>
      <c r="J189" s="295" t="s">
        <v>610</v>
      </c>
      <c r="K189" s="282"/>
    </row>
    <row r="190" spans="2:11" ht="15" customHeight="1">
      <c r="B190" s="261"/>
      <c r="C190" s="246" t="s">
        <v>40</v>
      </c>
      <c r="D190" s="240"/>
      <c r="E190" s="240"/>
      <c r="F190" s="260" t="s">
        <v>521</v>
      </c>
      <c r="G190" s="240"/>
      <c r="H190" s="237" t="s">
        <v>611</v>
      </c>
      <c r="I190" s="240" t="s">
        <v>612</v>
      </c>
      <c r="J190" s="240"/>
      <c r="K190" s="282"/>
    </row>
    <row r="191" spans="2:11" ht="15" customHeight="1">
      <c r="B191" s="261"/>
      <c r="C191" s="246" t="s">
        <v>613</v>
      </c>
      <c r="D191" s="240"/>
      <c r="E191" s="240"/>
      <c r="F191" s="260" t="s">
        <v>521</v>
      </c>
      <c r="G191" s="240"/>
      <c r="H191" s="240" t="s">
        <v>614</v>
      </c>
      <c r="I191" s="240" t="s">
        <v>556</v>
      </c>
      <c r="J191" s="240"/>
      <c r="K191" s="282"/>
    </row>
    <row r="192" spans="2:11" ht="15" customHeight="1">
      <c r="B192" s="261"/>
      <c r="C192" s="246" t="s">
        <v>615</v>
      </c>
      <c r="D192" s="240"/>
      <c r="E192" s="240"/>
      <c r="F192" s="260" t="s">
        <v>521</v>
      </c>
      <c r="G192" s="240"/>
      <c r="H192" s="240" t="s">
        <v>616</v>
      </c>
      <c r="I192" s="240" t="s">
        <v>556</v>
      </c>
      <c r="J192" s="240"/>
      <c r="K192" s="282"/>
    </row>
    <row r="193" spans="2:11" ht="15" customHeight="1">
      <c r="B193" s="261"/>
      <c r="C193" s="246" t="s">
        <v>617</v>
      </c>
      <c r="D193" s="240"/>
      <c r="E193" s="240"/>
      <c r="F193" s="260" t="s">
        <v>527</v>
      </c>
      <c r="G193" s="240"/>
      <c r="H193" s="240" t="s">
        <v>618</v>
      </c>
      <c r="I193" s="240" t="s">
        <v>556</v>
      </c>
      <c r="J193" s="240"/>
      <c r="K193" s="282"/>
    </row>
    <row r="194" spans="2:11" ht="15" customHeight="1">
      <c r="B194" s="288"/>
      <c r="C194" s="296"/>
      <c r="D194" s="270"/>
      <c r="E194" s="270"/>
      <c r="F194" s="270"/>
      <c r="G194" s="270"/>
      <c r="H194" s="270"/>
      <c r="I194" s="270"/>
      <c r="J194" s="270"/>
      <c r="K194" s="289"/>
    </row>
    <row r="195" spans="2:11" ht="18.75" customHeight="1">
      <c r="B195" s="237"/>
      <c r="C195" s="240"/>
      <c r="D195" s="240"/>
      <c r="E195" s="240"/>
      <c r="F195" s="260"/>
      <c r="G195" s="240"/>
      <c r="H195" s="240"/>
      <c r="I195" s="240"/>
      <c r="J195" s="240"/>
      <c r="K195" s="237"/>
    </row>
    <row r="196" spans="2:11" ht="18.75" customHeight="1">
      <c r="B196" s="237"/>
      <c r="C196" s="240"/>
      <c r="D196" s="240"/>
      <c r="E196" s="240"/>
      <c r="F196" s="260"/>
      <c r="G196" s="240"/>
      <c r="H196" s="240"/>
      <c r="I196" s="240"/>
      <c r="J196" s="240"/>
      <c r="K196" s="237"/>
    </row>
    <row r="197" spans="2:11" ht="18.75" customHeight="1">
      <c r="B197" s="247"/>
      <c r="C197" s="247"/>
      <c r="D197" s="247"/>
      <c r="E197" s="247"/>
      <c r="F197" s="247"/>
      <c r="G197" s="247"/>
      <c r="H197" s="247"/>
      <c r="I197" s="247"/>
      <c r="J197" s="247"/>
      <c r="K197" s="247"/>
    </row>
    <row r="198" spans="2:11" ht="13.5">
      <c r="B198" s="229"/>
      <c r="C198" s="230"/>
      <c r="D198" s="230"/>
      <c r="E198" s="230"/>
      <c r="F198" s="230"/>
      <c r="G198" s="230"/>
      <c r="H198" s="230"/>
      <c r="I198" s="230"/>
      <c r="J198" s="230"/>
      <c r="K198" s="231"/>
    </row>
    <row r="199" spans="2:11" ht="21">
      <c r="B199" s="232"/>
      <c r="C199" s="356" t="s">
        <v>619</v>
      </c>
      <c r="D199" s="356"/>
      <c r="E199" s="356"/>
      <c r="F199" s="356"/>
      <c r="G199" s="356"/>
      <c r="H199" s="356"/>
      <c r="I199" s="356"/>
      <c r="J199" s="356"/>
      <c r="K199" s="233"/>
    </row>
    <row r="200" spans="2:11" ht="25.5" customHeight="1">
      <c r="B200" s="232"/>
      <c r="C200" s="297" t="s">
        <v>620</v>
      </c>
      <c r="D200" s="297"/>
      <c r="E200" s="297"/>
      <c r="F200" s="297" t="s">
        <v>621</v>
      </c>
      <c r="G200" s="298"/>
      <c r="H200" s="361" t="s">
        <v>622</v>
      </c>
      <c r="I200" s="361"/>
      <c r="J200" s="361"/>
      <c r="K200" s="233"/>
    </row>
    <row r="201" spans="2:11" ht="5.25" customHeight="1">
      <c r="B201" s="261"/>
      <c r="C201" s="258"/>
      <c r="D201" s="258"/>
      <c r="E201" s="258"/>
      <c r="F201" s="258"/>
      <c r="G201" s="240"/>
      <c r="H201" s="258"/>
      <c r="I201" s="258"/>
      <c r="J201" s="258"/>
      <c r="K201" s="282"/>
    </row>
    <row r="202" spans="2:11" ht="15" customHeight="1">
      <c r="B202" s="261"/>
      <c r="C202" s="240" t="s">
        <v>612</v>
      </c>
      <c r="D202" s="240"/>
      <c r="E202" s="240"/>
      <c r="F202" s="260" t="s">
        <v>41</v>
      </c>
      <c r="G202" s="240"/>
      <c r="H202" s="362" t="s">
        <v>623</v>
      </c>
      <c r="I202" s="362"/>
      <c r="J202" s="362"/>
      <c r="K202" s="282"/>
    </row>
    <row r="203" spans="2:11" ht="15" customHeight="1">
      <c r="B203" s="261"/>
      <c r="C203" s="267"/>
      <c r="D203" s="240"/>
      <c r="E203" s="240"/>
      <c r="F203" s="260" t="s">
        <v>42</v>
      </c>
      <c r="G203" s="240"/>
      <c r="H203" s="362" t="s">
        <v>624</v>
      </c>
      <c r="I203" s="362"/>
      <c r="J203" s="362"/>
      <c r="K203" s="282"/>
    </row>
    <row r="204" spans="2:11" ht="15" customHeight="1">
      <c r="B204" s="261"/>
      <c r="C204" s="267"/>
      <c r="D204" s="240"/>
      <c r="E204" s="240"/>
      <c r="F204" s="260" t="s">
        <v>45</v>
      </c>
      <c r="G204" s="240"/>
      <c r="H204" s="362" t="s">
        <v>625</v>
      </c>
      <c r="I204" s="362"/>
      <c r="J204" s="362"/>
      <c r="K204" s="282"/>
    </row>
    <row r="205" spans="2:11" ht="15" customHeight="1">
      <c r="B205" s="261"/>
      <c r="C205" s="240"/>
      <c r="D205" s="240"/>
      <c r="E205" s="240"/>
      <c r="F205" s="260" t="s">
        <v>43</v>
      </c>
      <c r="G205" s="240"/>
      <c r="H205" s="362" t="s">
        <v>626</v>
      </c>
      <c r="I205" s="362"/>
      <c r="J205" s="362"/>
      <c r="K205" s="282"/>
    </row>
    <row r="206" spans="2:11" ht="15" customHeight="1">
      <c r="B206" s="261"/>
      <c r="C206" s="240"/>
      <c r="D206" s="240"/>
      <c r="E206" s="240"/>
      <c r="F206" s="260" t="s">
        <v>44</v>
      </c>
      <c r="G206" s="240"/>
      <c r="H206" s="362" t="s">
        <v>627</v>
      </c>
      <c r="I206" s="362"/>
      <c r="J206" s="362"/>
      <c r="K206" s="282"/>
    </row>
    <row r="207" spans="2:11" ht="15" customHeight="1">
      <c r="B207" s="261"/>
      <c r="C207" s="240"/>
      <c r="D207" s="240"/>
      <c r="E207" s="240"/>
      <c r="F207" s="260"/>
      <c r="G207" s="240"/>
      <c r="H207" s="240"/>
      <c r="I207" s="240"/>
      <c r="J207" s="240"/>
      <c r="K207" s="282"/>
    </row>
    <row r="208" spans="2:11" ht="15" customHeight="1">
      <c r="B208" s="261"/>
      <c r="C208" s="240" t="s">
        <v>568</v>
      </c>
      <c r="D208" s="240"/>
      <c r="E208" s="240"/>
      <c r="F208" s="260" t="s">
        <v>77</v>
      </c>
      <c r="G208" s="240"/>
      <c r="H208" s="362" t="s">
        <v>628</v>
      </c>
      <c r="I208" s="362"/>
      <c r="J208" s="362"/>
      <c r="K208" s="282"/>
    </row>
    <row r="209" spans="2:11" ht="15" customHeight="1">
      <c r="B209" s="261"/>
      <c r="C209" s="267"/>
      <c r="D209" s="240"/>
      <c r="E209" s="240"/>
      <c r="F209" s="260" t="s">
        <v>463</v>
      </c>
      <c r="G209" s="240"/>
      <c r="H209" s="362" t="s">
        <v>464</v>
      </c>
      <c r="I209" s="362"/>
      <c r="J209" s="362"/>
      <c r="K209" s="282"/>
    </row>
    <row r="210" spans="2:11" ht="15" customHeight="1">
      <c r="B210" s="261"/>
      <c r="C210" s="240"/>
      <c r="D210" s="240"/>
      <c r="E210" s="240"/>
      <c r="F210" s="260" t="s">
        <v>461</v>
      </c>
      <c r="G210" s="240"/>
      <c r="H210" s="362" t="s">
        <v>629</v>
      </c>
      <c r="I210" s="362"/>
      <c r="J210" s="362"/>
      <c r="K210" s="282"/>
    </row>
    <row r="211" spans="2:11" ht="15" customHeight="1">
      <c r="B211" s="299"/>
      <c r="C211" s="267"/>
      <c r="D211" s="267"/>
      <c r="E211" s="267"/>
      <c r="F211" s="260" t="s">
        <v>465</v>
      </c>
      <c r="G211" s="246"/>
      <c r="H211" s="363" t="s">
        <v>466</v>
      </c>
      <c r="I211" s="363"/>
      <c r="J211" s="363"/>
      <c r="K211" s="300"/>
    </row>
    <row r="212" spans="2:11" ht="15" customHeight="1">
      <c r="B212" s="299"/>
      <c r="C212" s="267"/>
      <c r="D212" s="267"/>
      <c r="E212" s="267"/>
      <c r="F212" s="260" t="s">
        <v>467</v>
      </c>
      <c r="G212" s="246"/>
      <c r="H212" s="363" t="s">
        <v>630</v>
      </c>
      <c r="I212" s="363"/>
      <c r="J212" s="363"/>
      <c r="K212" s="300"/>
    </row>
    <row r="213" spans="2:11" ht="15" customHeight="1">
      <c r="B213" s="299"/>
      <c r="C213" s="267"/>
      <c r="D213" s="267"/>
      <c r="E213" s="267"/>
      <c r="F213" s="301"/>
      <c r="G213" s="246"/>
      <c r="H213" s="302"/>
      <c r="I213" s="302"/>
      <c r="J213" s="302"/>
      <c r="K213" s="300"/>
    </row>
    <row r="214" spans="2:11" ht="15" customHeight="1">
      <c r="B214" s="299"/>
      <c r="C214" s="240" t="s">
        <v>592</v>
      </c>
      <c r="D214" s="267"/>
      <c r="E214" s="267"/>
      <c r="F214" s="260">
        <v>1</v>
      </c>
      <c r="G214" s="246"/>
      <c r="H214" s="363" t="s">
        <v>631</v>
      </c>
      <c r="I214" s="363"/>
      <c r="J214" s="363"/>
      <c r="K214" s="300"/>
    </row>
    <row r="215" spans="2:11" ht="15" customHeight="1">
      <c r="B215" s="299"/>
      <c r="C215" s="267"/>
      <c r="D215" s="267"/>
      <c r="E215" s="267"/>
      <c r="F215" s="260">
        <v>2</v>
      </c>
      <c r="G215" s="246"/>
      <c r="H215" s="363" t="s">
        <v>632</v>
      </c>
      <c r="I215" s="363"/>
      <c r="J215" s="363"/>
      <c r="K215" s="300"/>
    </row>
    <row r="216" spans="2:11" ht="15" customHeight="1">
      <c r="B216" s="299"/>
      <c r="C216" s="267"/>
      <c r="D216" s="267"/>
      <c r="E216" s="267"/>
      <c r="F216" s="260">
        <v>3</v>
      </c>
      <c r="G216" s="246"/>
      <c r="H216" s="363" t="s">
        <v>633</v>
      </c>
      <c r="I216" s="363"/>
      <c r="J216" s="363"/>
      <c r="K216" s="300"/>
    </row>
    <row r="217" spans="2:11" ht="15" customHeight="1">
      <c r="B217" s="299"/>
      <c r="C217" s="267"/>
      <c r="D217" s="267"/>
      <c r="E217" s="267"/>
      <c r="F217" s="260">
        <v>4</v>
      </c>
      <c r="G217" s="246"/>
      <c r="H217" s="363" t="s">
        <v>634</v>
      </c>
      <c r="I217" s="363"/>
      <c r="J217" s="363"/>
      <c r="K217" s="300"/>
    </row>
    <row r="218" spans="2:11" ht="12.75" customHeight="1">
      <c r="B218" s="303"/>
      <c r="C218" s="304"/>
      <c r="D218" s="304"/>
      <c r="E218" s="304"/>
      <c r="F218" s="304"/>
      <c r="G218" s="304"/>
      <c r="H218" s="304"/>
      <c r="I218" s="304"/>
      <c r="J218" s="304"/>
      <c r="K218" s="305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D70:J70"/>
    <mergeCell ref="D68:J68"/>
    <mergeCell ref="D67:J67"/>
    <mergeCell ref="D69:J69"/>
    <mergeCell ref="D66:J66"/>
    <mergeCell ref="C165:J165"/>
    <mergeCell ref="C122:J122"/>
    <mergeCell ref="C147:J147"/>
    <mergeCell ref="C102:J102"/>
    <mergeCell ref="C75:J75"/>
    <mergeCell ref="E48:J48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G45:J45"/>
    <mergeCell ref="G44:J44"/>
    <mergeCell ref="D35:J35"/>
    <mergeCell ref="G40:J40"/>
    <mergeCell ref="G41:J41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25:J2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IVAN-I7\Ivan</dc:creator>
  <cp:keywords/>
  <dc:description/>
  <cp:lastModifiedBy>Kotenová Jana</cp:lastModifiedBy>
  <dcterms:created xsi:type="dcterms:W3CDTF">2019-07-27T17:44:12Z</dcterms:created>
  <dcterms:modified xsi:type="dcterms:W3CDTF">2019-08-23T10:00:45Z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