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013_el - Rekonstrukce e..." sheetId="2" r:id="rId2"/>
    <sheet name="18013_p - Podhledy" sheetId="3" r:id="rId3"/>
    <sheet name="18013_von - VO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'18013_el - Rekonstrukce e...'!$C$90:$L$312</definedName>
    <definedName name="_xlnm.Print_Area" localSheetId="1">'18013_el - Rekonstrukce e...'!$C$4:$K$41,'18013_el - Rekonstrukce e...'!$C$47:$K$72,'18013_el - Rekonstrukce e...'!$C$78:$L$312</definedName>
    <definedName name="_xlnm._FilterDatabase" localSheetId="2" hidden="1">'18013_p - Podhledy'!$C$84:$L$101</definedName>
    <definedName name="_xlnm.Print_Area" localSheetId="2">'18013_p - Podhledy'!$C$4:$K$41,'18013_p - Podhledy'!$C$47:$K$66,'18013_p - Podhledy'!$C$72:$L$101</definedName>
    <definedName name="_xlnm._FilterDatabase" localSheetId="3" hidden="1">'18013_von - VON'!$C$85:$L$104</definedName>
    <definedName name="_xlnm.Print_Area" localSheetId="3">'18013_von - VON'!$C$4:$K$41,'18013_von - VON'!$C$47:$K$67,'18013_von - VON'!$C$73:$L$104</definedName>
    <definedName name="_xlnm.Print_Area" localSheetId="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'18013_el - Rekonstrukce e...'!$90:$90</definedName>
    <definedName name="_xlnm.Print_Titles" localSheetId="2">'18013_p - Podhledy'!$84:$84</definedName>
    <definedName name="_xlnm.Print_Titles" localSheetId="3">'18013_von - VON'!$85:$85</definedName>
  </definedNames>
  <calcPr fullCalcOnLoad="1"/>
</workbook>
</file>

<file path=xl/sharedStrings.xml><?xml version="1.0" encoding="utf-8"?>
<sst xmlns="http://schemas.openxmlformats.org/spreadsheetml/2006/main" count="3171" uniqueCount="854">
  <si>
    <t>Export Komplet</t>
  </si>
  <si>
    <t>VZ</t>
  </si>
  <si>
    <t>2.0</t>
  </si>
  <si>
    <t>ZAMOK</t>
  </si>
  <si>
    <t>False</t>
  </si>
  <si>
    <t>True</t>
  </si>
  <si>
    <t>{4e7cc04e-9e79-44fd-9f7d-ce9d522d7bbb}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</si>
  <si>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</si>
  <si>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</si>
  <si>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</si>
  <si>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</si>
  <si>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</si>
  <si>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</si>
  <si>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</si>
  <si>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</si>
  <si>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</si>
  <si>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</si>
  <si>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</si>
  <si>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elektroinstalace v budově MŠ ul. Dostojevského 4154</t>
  </si>
  <si>
    <t>KSO:</t>
  </si>
  <si>
    <t/>
  </si>
  <si>
    <t>CC-CZ:</t>
  </si>
  <si>
    <t>Místo:</t>
  </si>
  <si>
    <t>Chomutov</t>
  </si>
  <si>
    <t>Datum:</t>
  </si>
  <si>
    <t>10. 3. 2019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</si>
  <si>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</si>
  <si>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</si>
  <si>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</si>
  <si>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</si>
  <si>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</si>
  <si>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</si>
  <si>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</si>
  <si>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</si>
  <si>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Ing. Ivan Menhard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</si>
  <si>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</si>
  <si>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</si>
  <si>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</si>
  <si>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</si>
  <si>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</si>
  <si>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</si>
  <si>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</si>
  <si>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</si>
  <si>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</si>
  <si>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</si>
  <si>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</si>
  <si>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</si>
  <si>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</si>
  <si>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</si>
  <si>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</si>
  <si>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</si>
  <si>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</si>
  <si>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</si>
  <si>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</si>
  <si>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</si>
  <si>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</si>
  <si>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</si>
  <si>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</si>
  <si>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</si>
  <si>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</si>
  <si>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</si>
  <si>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</si>
  <si>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</si>
  <si>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</si>
  <si>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</si>
  <si>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</si>
  <si>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</si>
  <si>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</si>
  <si>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</si>
  <si>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</si>
  <si>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</si>
  <si>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</si>
  <si>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</si>
  <si>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</si>
  <si>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</si>
  <si>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</si>
  <si>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</si>
  <si>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</si>
  <si>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18013_el</t>
  </si>
  <si>
    <t>Rekonstrukce elektroinstalace</t>
  </si>
  <si>
    <t>STA</t>
  </si>
  <si>
    <t>1</t>
  </si>
  <si>
    <t>{2df3f68f-83f0-4616-ae6d-b2a0358d7a71}</t>
  </si>
  <si>
    <t>2</t>
  </si>
  <si>
    <t>18013_p</t>
  </si>
  <si>
    <t>Podhledy</t>
  </si>
  <si>
    <t>{a44f7f0d-4fa0-4054-ba0b-c6531dd9a0ed}</t>
  </si>
  <si>
    <t>18013_von</t>
  </si>
  <si>
    <t>VON</t>
  </si>
  <si>
    <t>{24071452-2255-4d70-b326-2829110339a3}</t>
  </si>
  <si>
    <t>KRYCÍ LIST SOUPISU PRACÍ</t>
  </si>
  <si>
    <t>Objekt:</t>
  </si>
  <si>
    <t>18013_el - Rekonstrukce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</si>
  <si>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</si>
  <si>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</si>
  <si>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</si>
  <si>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</si>
  <si>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</si>
  <si>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</si>
  <si>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</si>
  <si>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</si>
  <si>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</si>
  <si>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</si>
  <si>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</si>
  <si>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</si>
  <si>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</si>
  <si>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</si>
  <si>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784 - Dokončovací práce - malby a tapety</t>
  </si>
  <si>
    <t>M - Práce a dodávky M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</si>
  <si>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</si>
  <si>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</si>
  <si>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</si>
  <si>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</si>
  <si>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</si>
  <si>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</si>
  <si>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</si>
  <si>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</si>
  <si>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</si>
  <si>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</si>
  <si>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</si>
  <si>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</si>
  <si>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</si>
  <si>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</si>
  <si>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</si>
  <si>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</si>
  <si>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</si>
  <si>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</si>
  <si>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</si>
  <si>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</si>
  <si>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</si>
  <si>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</si>
  <si>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</si>
  <si>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</si>
  <si>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</si>
  <si>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952901111</t>
  </si>
  <si>
    <t>Vyčištění budov bytové a občanské výstavby při výšce podlaží do 4 m</t>
  </si>
  <si>
    <t>m2</t>
  </si>
  <si>
    <t>CS ÚRS 2018 02</t>
  </si>
  <si>
    <t>4</t>
  </si>
  <si>
    <t>-388901240</t>
  </si>
  <si>
    <t>PP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</si>
  <si>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</si>
  <si>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VV</t>
  </si>
  <si>
    <t>"podlaha"500+"okna/stěny"300*2,8</t>
  </si>
  <si>
    <t>9529012R</t>
  </si>
  <si>
    <t>Vyčištění budov průmyslových objektů při jakékoliv výšce podlaží</t>
  </si>
  <si>
    <t>kpl</t>
  </si>
  <si>
    <t>-1431509909</t>
  </si>
  <si>
    <t>Vyčištění budov nebo objektů před předáním do užívání průmyslových budov a objektů výrobních, skladovacích, garáží, dílen nebo hal apod. s nespalnou podlahou jakékoliv výšky podlaží</t>
  </si>
  <si>
    <t>P</t>
  </si>
  <si>
    <t>Poznámka k položce:
úklid po montážních pracech</t>
  </si>
  <si>
    <t>997</t>
  </si>
  <si>
    <t>Přesun sutě</t>
  </si>
  <si>
    <t>3</t>
  </si>
  <si>
    <t>9970135R1</t>
  </si>
  <si>
    <t>Odvoz suti a vybouraných hmot na skládku, včetně uložení  (skládkovné) cihelného zatříděného do Katalogu odpadů pod kódem 170 102</t>
  </si>
  <si>
    <t>t</t>
  </si>
  <si>
    <t>-702266898</t>
  </si>
  <si>
    <t>Odvoz suti a vybouraných hmot na skládku, včetně uložení (skládkovné) cihelného zatříděného do Katalogu odpadů pod kódem 170 102</t>
  </si>
  <si>
    <t>1,8*(200*0,05*0,05)</t>
  </si>
  <si>
    <t>PSV</t>
  </si>
  <si>
    <t>Práce a dodávky PSV</t>
  </si>
  <si>
    <t>741</t>
  </si>
  <si>
    <t>Elektroinstalace - silnoproud</t>
  </si>
  <si>
    <t>741112001</t>
  </si>
  <si>
    <t>Montáž krabice zapuštěná plastová kruhová</t>
  </si>
  <si>
    <t>kus</t>
  </si>
  <si>
    <t>CS ÚRS 2019 01</t>
  </si>
  <si>
    <t>16</t>
  </si>
  <si>
    <t>-1202970893</t>
  </si>
  <si>
    <t>Montáž krabic elektroinstalačních bez napojení na trubky a lišty, demontáže a montáže víčka a přístroje protahovacích nebo odbočných zapuštěných plastových kruhových</t>
  </si>
  <si>
    <t>5</t>
  </si>
  <si>
    <t>M</t>
  </si>
  <si>
    <t>34571512</t>
  </si>
  <si>
    <t>krabice přístrojová instalační 500 V, 71x71x42mm</t>
  </si>
  <si>
    <t>32</t>
  </si>
  <si>
    <t>953764713</t>
  </si>
  <si>
    <t>6</t>
  </si>
  <si>
    <t>741112021</t>
  </si>
  <si>
    <t>Montáž krabice nástěnná plastová čtyřhranná do 100x100 mm</t>
  </si>
  <si>
    <t>951758223</t>
  </si>
  <si>
    <t>Montáž krabic elektroinstalačních bez napojení na trubky a lišty, demontáže a montáže víčka a přístroje protahovacích nebo odbočných nástěnných plastových čtyřhranných, vel. do 100x100 mm</t>
  </si>
  <si>
    <t>7</t>
  </si>
  <si>
    <t>10.622.537</t>
  </si>
  <si>
    <t>Krabice 8130 HA IP54</t>
  </si>
  <si>
    <t>KS</t>
  </si>
  <si>
    <t>1199139716</t>
  </si>
  <si>
    <t>8</t>
  </si>
  <si>
    <t>34562694</t>
  </si>
  <si>
    <t>svorkovnice krabicová bezšroubová s vodiči 3x2,5 mm2, 400 V 24 A</t>
  </si>
  <si>
    <t>-236945393</t>
  </si>
  <si>
    <t>Poznámka k položce:
svorky pro zapojení vodičů v instalační krabici</t>
  </si>
  <si>
    <t>34562696</t>
  </si>
  <si>
    <t>svorkovnice krabicová bezšroubová s vodiči 5x2,5 mm2, 400 V 24 A</t>
  </si>
  <si>
    <t>1043472398</t>
  </si>
  <si>
    <t>10</t>
  </si>
  <si>
    <t>741112801</t>
  </si>
  <si>
    <t>Demontáž elektroinstalačních lišt nástěnných vkládacích uložených pevně</t>
  </si>
  <si>
    <t>m</t>
  </si>
  <si>
    <t>1451173574</t>
  </si>
  <si>
    <t>Demotáž elektroinstalačních lišt a kanálů nástěnných uložených pevně vkládacích</t>
  </si>
  <si>
    <t>Poznámka k položce:
demontovaný materiál využitý jako druhotná surovina k recyklaci = plast</t>
  </si>
  <si>
    <t>11</t>
  </si>
  <si>
    <t>741122015</t>
  </si>
  <si>
    <t>Montáž kabel Cu bez ukončení uložený pod omítku plný kulatý 3x1,5 mm2 (CYKY)</t>
  </si>
  <si>
    <t>55294533</t>
  </si>
  <si>
    <t>Montáž kabelů měděných bez ukončení uložených pod omítku plných kulatých (CYKY), počtu a průřezu žil 3x1,5 mm2</t>
  </si>
  <si>
    <t>12</t>
  </si>
  <si>
    <t>741122016</t>
  </si>
  <si>
    <t>Montáž kabel Cu bez ukončení uložený pod omítku plný kulatý 3x2,5 až 6 mm2 (CYKY)</t>
  </si>
  <si>
    <t>-603100248</t>
  </si>
  <si>
    <t>Montáž kabelů měděných bez ukončení uložených pod omítku plných kulatých (CYKY), počtu a průřezu žil 3x2,5 až 6 mm2</t>
  </si>
  <si>
    <t>13</t>
  </si>
  <si>
    <t>741122211</t>
  </si>
  <si>
    <t>Montáž kabel Cu plný kulatý žíla 3x1,5 až 6 mm2 uložený volně (CYKY)</t>
  </si>
  <si>
    <t>-1944572435</t>
  </si>
  <si>
    <t>Montáž kabelů měděných bez ukončení uložených volně nebo v liště plných kulatých (CYKY) počtu a průřezu žil 3x1,5 až 6 mm2</t>
  </si>
  <si>
    <t>14</t>
  </si>
  <si>
    <t>34111030</t>
  </si>
  <si>
    <t>kabel silový s Cu jádrem 1 kV 3x1,5mm2</t>
  </si>
  <si>
    <t>480044809</t>
  </si>
  <si>
    <t>34111036</t>
  </si>
  <si>
    <t>kabel silový s Cu jádrem 1 kV 3x2,5mm2</t>
  </si>
  <si>
    <t>-301309900</t>
  </si>
  <si>
    <t>34572331</t>
  </si>
  <si>
    <t>páska stahovací kabelová 12,6x230 mm</t>
  </si>
  <si>
    <t>100 kus</t>
  </si>
  <si>
    <t>2129660690</t>
  </si>
  <si>
    <t>17</t>
  </si>
  <si>
    <t>741130001</t>
  </si>
  <si>
    <t>Ukončení vodič izolovaný do 2,5mm2 v rozváděči nebo na přístroji</t>
  </si>
  <si>
    <t>2142391076</t>
  </si>
  <si>
    <t>Ukončení vodičů izolovaných s označením a zapojením v rozváděči nebo na přístroji, průřezu žíly do 2,5 mm2</t>
  </si>
  <si>
    <t>18</t>
  </si>
  <si>
    <t>741210001</t>
  </si>
  <si>
    <t>Montáž rozvodnice oceloplechová nebo plastová běžná do 20 kg</t>
  </si>
  <si>
    <t>2122123321</t>
  </si>
  <si>
    <t>Montáž rozvodnic oceloplechových nebo plastových bez zapojení vodičů běžných, hmotnosti do 20 kg</t>
  </si>
  <si>
    <t>19</t>
  </si>
  <si>
    <t>10.052.269</t>
  </si>
  <si>
    <t>Skříň BF-O-3/72-C na o.nepr.dv.IP30</t>
  </si>
  <si>
    <t>-520926752</t>
  </si>
  <si>
    <t>20</t>
  </si>
  <si>
    <t>741210003</t>
  </si>
  <si>
    <t>Montáž rozvodnice oceloplechová nebo plastová běžná do 100 kg</t>
  </si>
  <si>
    <t>925496227</t>
  </si>
  <si>
    <t>Montáž rozvodnic oceloplechových nebo plastových bez zapojení vodičů běžných, hmotnosti do 100 kg</t>
  </si>
  <si>
    <t>Poznámka k položce:
úprava ve stávajícím rozváděči</t>
  </si>
  <si>
    <t>741211823</t>
  </si>
  <si>
    <t>Demontáž rozvodnic kovových pod omítkou s krytím přes IPx4 plochou do 0,8 m2</t>
  </si>
  <si>
    <t>-409354316</t>
  </si>
  <si>
    <t>Demontáž rozvodnic kovových, uložených pod omítkou, krytí přes IPx 4, plochy přes 0,2 do 0,8 m2</t>
  </si>
  <si>
    <t>22</t>
  </si>
  <si>
    <t>741213811</t>
  </si>
  <si>
    <t>Demontáž kabelu silového z rozvodnice průřezu žil do 4 mm2 bez zachování funkčnosti</t>
  </si>
  <si>
    <t>64801151</t>
  </si>
  <si>
    <t>Demontáž kabelu z rozvodnice bez zachování funkčnosti (do suti) silových, průřezu do 4 mm2</t>
  </si>
  <si>
    <t>Poznámka k položce:
demontovaný materiál využitý jako druhotná surovina k recyklaci = elektroodpad</t>
  </si>
  <si>
    <t>23</t>
  </si>
  <si>
    <t>741310121</t>
  </si>
  <si>
    <t>Montáž přepínač (polo)zapuštěný bezšroubové připojení 5-seriový</t>
  </si>
  <si>
    <t>323439665</t>
  </si>
  <si>
    <t>Montáž spínačů jedno nebo dvoupólových polozapuštěných nebo zapuštěných se zapojením vodičů bezšroubové připojení přepínačů, řazení 5-sériových</t>
  </si>
  <si>
    <t>24</t>
  </si>
  <si>
    <t>34535573</t>
  </si>
  <si>
    <t>spínač řazení 5 10A bílý</t>
  </si>
  <si>
    <t>1692537833</t>
  </si>
  <si>
    <t>25</t>
  </si>
  <si>
    <t>741310201</t>
  </si>
  <si>
    <t>Montáž vypínač (polo)zapuštěný šroubové připojení 1-jednopólový</t>
  </si>
  <si>
    <t>7911521</t>
  </si>
  <si>
    <t>Montáž spínačů jedno nebo dvoupólových polozapuštěných nebo zapuštěných se zapojením vodičů šroubové připojení, pro prostředí normální vypínačů, řazení 1-jednopólových</t>
  </si>
  <si>
    <t>26</t>
  </si>
  <si>
    <t>34535512</t>
  </si>
  <si>
    <t>spínač jednopólový 10A bílý</t>
  </si>
  <si>
    <t>-266279698</t>
  </si>
  <si>
    <t>27</t>
  </si>
  <si>
    <t>741310231</t>
  </si>
  <si>
    <t>Montáž přepínač (polo)zapuštěný šroubové připojení 5-seriový</t>
  </si>
  <si>
    <t>-456819641</t>
  </si>
  <si>
    <t>Montáž spínačů jedno nebo dvoupólových polozapuštěných nebo zapuštěných se zapojením vodičů šroubové připojení, pro prostředí normální přepínačů, řazení 5-sériových</t>
  </si>
  <si>
    <t>28</t>
  </si>
  <si>
    <t>34535623</t>
  </si>
  <si>
    <t>přepínač sériový 10A 3553-05289 velkoplošný</t>
  </si>
  <si>
    <t>635061709</t>
  </si>
  <si>
    <t>29</t>
  </si>
  <si>
    <t>741310233</t>
  </si>
  <si>
    <t>Montáž přepínač (polo)zapuštěný šroubové připojení 6-střídavý</t>
  </si>
  <si>
    <t>-792192327</t>
  </si>
  <si>
    <t>Montáž spínačů jedno nebo dvoupólových polozapuštěných nebo zapuštěných se zapojením vodičů šroubové připojení, pro prostředí normální přepínačů, řazení 6-střídavých</t>
  </si>
  <si>
    <t>30</t>
  </si>
  <si>
    <t>34535553</t>
  </si>
  <si>
    <t>přepínač střídavý řazení 6 10A bílý</t>
  </si>
  <si>
    <t>1098207840</t>
  </si>
  <si>
    <t>31</t>
  </si>
  <si>
    <t>741310237</t>
  </si>
  <si>
    <t>Montáž přepínač (polo)zapuštěný šroubové připojení 6+1-sériový střídavý</t>
  </si>
  <si>
    <t>2029477695</t>
  </si>
  <si>
    <t>Montáž spínačů jedno nebo dvoupólových polozapuštěných nebo zapuštěných se zapojením vodičů šroubové připojení, pro prostředí normální přepínačů, řazení 6+1-sériových střídavých</t>
  </si>
  <si>
    <t>741310238</t>
  </si>
  <si>
    <t>Montáž přepínač (polo)zapuštěný šroubové připojení 6+6 -dvojitý střídavý</t>
  </si>
  <si>
    <t>8106598</t>
  </si>
  <si>
    <t>Montáž spínačů jedno nebo dvoupólových polozapuštěných nebo zapuštěných se zapojením vodičů šroubové připojení, pro prostředí normální přepínačů, řazení 6+6-dvojitých střídavých</t>
  </si>
  <si>
    <t>33</t>
  </si>
  <si>
    <t>345355532</t>
  </si>
  <si>
    <t>spínač řazení 6+6 10A Swing bílý</t>
  </si>
  <si>
    <t>1987272764</t>
  </si>
  <si>
    <t>34</t>
  </si>
  <si>
    <t>741310239</t>
  </si>
  <si>
    <t>Montáž přepínač (polo)zapuštěný šroubové připojení 7-křížový</t>
  </si>
  <si>
    <t>-1353977661</t>
  </si>
  <si>
    <t>Montáž spínačů jedno nebo dvoupólových polozapuštěných nebo zapuštěných se zapojením vodičů šroubové připojení, pro prostředí normální přepínačů, řazení 7-křížových</t>
  </si>
  <si>
    <t>35</t>
  </si>
  <si>
    <t>34535711</t>
  </si>
  <si>
    <t>přepínač křížový řazení 7 10A bílý</t>
  </si>
  <si>
    <t>447386143</t>
  </si>
  <si>
    <t>36</t>
  </si>
  <si>
    <t>741311815</t>
  </si>
  <si>
    <t>Demontáž spínačů nástěnných normálních do 10 A šroubových bez zachování funkčnosti do 4 svorek</t>
  </si>
  <si>
    <t>1085162667</t>
  </si>
  <si>
    <t>Demontáž spínačů bez zachování funkčnosti (do suti) nástěnných, pro prostředí normální do 10 A, připojení šroubové přes 2 svorky do 4 svorek</t>
  </si>
  <si>
    <t>37</t>
  </si>
  <si>
    <t>741313002</t>
  </si>
  <si>
    <t>Montáž zásuvka (polo)zapuštěná bezšroubové připojení 2P+PE dvojí zapojení - průběžná</t>
  </si>
  <si>
    <t>1088156335</t>
  </si>
  <si>
    <t>Montáž zásuvek domovních se zapojením vodičů bezšroubové připojení polozapuštěných nebo zapuštěných 10/16 A, provedení 2P + PE dvojí zapojení pro průběžnou montáž</t>
  </si>
  <si>
    <t>12+14</t>
  </si>
  <si>
    <t>38</t>
  </si>
  <si>
    <t>34555101</t>
  </si>
  <si>
    <t>zásuvka 1násobná 16A bílý</t>
  </si>
  <si>
    <t>1378353739</t>
  </si>
  <si>
    <t>39</t>
  </si>
  <si>
    <t>741313004</t>
  </si>
  <si>
    <t>Montáž zásuvka (polo)zapuštěná bezšroubové připojení 2x(2P+PE) dvojnásobná šikmá</t>
  </si>
  <si>
    <t>1127635829</t>
  </si>
  <si>
    <t>Montáž zásuvek domovních se zapojením vodičů bezšroubové připojení polozapuštěných nebo zapuštěných 10/16 A, provedení 2x (2P + PE) dvojnásobná šikmá</t>
  </si>
  <si>
    <t>40</t>
  </si>
  <si>
    <t>34555121</t>
  </si>
  <si>
    <t>zásuvka 2násobná 16A bílá</t>
  </si>
  <si>
    <t>-2018294561</t>
  </si>
  <si>
    <t>41</t>
  </si>
  <si>
    <t>741320101</t>
  </si>
  <si>
    <t>Montáž jistič jednopólový nn do 25 A bez krytu</t>
  </si>
  <si>
    <t>1328729860</t>
  </si>
  <si>
    <t>Montáž jističů se zapojením vodičů jednopólových nn do 25 A bez krytu</t>
  </si>
  <si>
    <t>42</t>
  </si>
  <si>
    <t>10.061.070</t>
  </si>
  <si>
    <t>Jistič 16C/1 PL6</t>
  </si>
  <si>
    <t>materiály online</t>
  </si>
  <si>
    <t>-1666550835</t>
  </si>
  <si>
    <t>43</t>
  </si>
  <si>
    <t>10.060.625</t>
  </si>
  <si>
    <t>Jistič 6B/1 PL6</t>
  </si>
  <si>
    <t>1169266028</t>
  </si>
  <si>
    <t>44</t>
  </si>
  <si>
    <t>10.060.695</t>
  </si>
  <si>
    <t>Jistič 16B/1 PL6</t>
  </si>
  <si>
    <t>-904812532</t>
  </si>
  <si>
    <t>45</t>
  </si>
  <si>
    <t>10.060.671</t>
  </si>
  <si>
    <t>Jistič 10B/1 PL6</t>
  </si>
  <si>
    <t>-1941921978</t>
  </si>
  <si>
    <t>46</t>
  </si>
  <si>
    <t>10.060.678</t>
  </si>
  <si>
    <t>Jistič 10C/1 PL6</t>
  </si>
  <si>
    <t>-1603723175</t>
  </si>
  <si>
    <t>47</t>
  </si>
  <si>
    <t>741320171</t>
  </si>
  <si>
    <t>Montáž jistič třípólový nn do 63 A bez krytu</t>
  </si>
  <si>
    <t>1291949931</t>
  </si>
  <si>
    <t>Montáž jističů se zapojením vodičů třípólových nn do 63 A bez krytu</t>
  </si>
  <si>
    <t>48</t>
  </si>
  <si>
    <t>10.069.924</t>
  </si>
  <si>
    <t>Spínač IS-40/3 (Z-SE-40/3)  3TE</t>
  </si>
  <si>
    <t>-1390348116</t>
  </si>
  <si>
    <t>49</t>
  </si>
  <si>
    <t>741321041</t>
  </si>
  <si>
    <t>Montáž proudových chráničů čtyřpólových nn do 63 A bez krytu</t>
  </si>
  <si>
    <t>-1427672902</t>
  </si>
  <si>
    <t>Montáž proudových chráničů se zapojením vodičů čtyřpólových nn do 63 A bez krytu</t>
  </si>
  <si>
    <t>50</t>
  </si>
  <si>
    <t>10.061.238</t>
  </si>
  <si>
    <t>Chránič 40/4/0,03-A PF7</t>
  </si>
  <si>
    <t>-1463590735</t>
  </si>
  <si>
    <t>51</t>
  </si>
  <si>
    <t>741322011</t>
  </si>
  <si>
    <t>Montáž svodiče bleskových proudů nn typ 1 třípólových impulzní proud do 35 kA</t>
  </si>
  <si>
    <t>1962473728</t>
  </si>
  <si>
    <t>Montáž přepěťových ochran nn se zapojením vodičů svodiče bleskových proudů – typ 1 třípólových, pro impulsní proud do 35 kA</t>
  </si>
  <si>
    <t>52</t>
  </si>
  <si>
    <t>1193247</t>
  </si>
  <si>
    <t>SVODIC PREPETI DEHNSHIELD 3P TN-C 3+0 /9</t>
  </si>
  <si>
    <t>-687830085</t>
  </si>
  <si>
    <t>53</t>
  </si>
  <si>
    <t>741322072</t>
  </si>
  <si>
    <t>Montáž svodiče přepětí nn typ 2 třípólových dvoudílných s vložením modulu</t>
  </si>
  <si>
    <t>-1275377097</t>
  </si>
  <si>
    <t>Montáž přepěťových ochran nn se zapojením vodičů svodiče přepětí – typ 2 třípólových dvoudílných s vložením modulu</t>
  </si>
  <si>
    <t>54</t>
  </si>
  <si>
    <t>10.539.668</t>
  </si>
  <si>
    <t>Svodič DEHNguard M 275 TNC FM</t>
  </si>
  <si>
    <t>-395462214</t>
  </si>
  <si>
    <t>55</t>
  </si>
  <si>
    <t>74132r001</t>
  </si>
  <si>
    <t xml:space="preserve">rozmístění a osazení přístrojů v rozváděči, propojení pomocí hřebenů a vodičů, </t>
  </si>
  <si>
    <t>hod</t>
  </si>
  <si>
    <t>-1259269585</t>
  </si>
  <si>
    <t>Měření osvětlovacího zařízení rozmístění a osazení přístrojů v rozváděči, propojení pomocí hřebenů a vodičů,</t>
  </si>
  <si>
    <t xml:space="preserve">Poznámka k položce:
úpravy v rozváděči
</t>
  </si>
  <si>
    <t>56</t>
  </si>
  <si>
    <t>74132r002</t>
  </si>
  <si>
    <t>odizolování kabeů, popis kabelů, popis vodičů pomocí návleček, připojení vodičů do svorek přístrojů, PE, N. V ceně je i dodávka návleček, použití popisovacího stroje.</t>
  </si>
  <si>
    <t>2010290273</t>
  </si>
  <si>
    <t>57</t>
  </si>
  <si>
    <t>741371843</t>
  </si>
  <si>
    <t>Demontáž svítidla bytového se standardní paticí přisazeného do 0,36 m2 bez zachováním funkčnosti</t>
  </si>
  <si>
    <t>600911432</t>
  </si>
  <si>
    <t>Demontáž svítidel bez zachování funkčnosti (do suti) v bytových nebo společenských místnostech se standardní paticí (E27, T5, GU10) přisazených, ploše přes 0,09 do 0,36 m2</t>
  </si>
  <si>
    <t>Poznámka k položce:
demontovaná svítidla k recyklaci
cena za recyklaci je v ceně nových svítidel</t>
  </si>
  <si>
    <t>58</t>
  </si>
  <si>
    <t>741372061</t>
  </si>
  <si>
    <t>Montáž svítidlo LED bytové přisazené stropní panelové do 0,09 m2</t>
  </si>
  <si>
    <t>-1558575588</t>
  </si>
  <si>
    <t>Montáž svítidel LED se zapojením vodičů bytových nebo společenských místností přisazených stropních panelových, obsahu do 0,09 m2</t>
  </si>
  <si>
    <t>59</t>
  </si>
  <si>
    <t>11.124.328</t>
  </si>
  <si>
    <t>Sví. LED CALA 18 18W 2700K t.b. IP44</t>
  </si>
  <si>
    <t>-8335433</t>
  </si>
  <si>
    <t>60</t>
  </si>
  <si>
    <t>11.124.330</t>
  </si>
  <si>
    <t>Sví. LED CALA 32 32W 2700K t.b. IP44</t>
  </si>
  <si>
    <t>1934175072</t>
  </si>
  <si>
    <t>61</t>
  </si>
  <si>
    <t>11.105.425</t>
  </si>
  <si>
    <t>Sví. LED PL3500L1N3ND</t>
  </si>
  <si>
    <t>-2085159156</t>
  </si>
  <si>
    <t>62</t>
  </si>
  <si>
    <t>741372062</t>
  </si>
  <si>
    <t>Montáž svítidlo LED bytové přisazené stropní panelové do 0,36 m2</t>
  </si>
  <si>
    <t>-1763750216</t>
  </si>
  <si>
    <t>Montáž svítidel LED se zapojením vodičů bytových nebo společenských místností přisazených stropních panelových, obsahu přes 0,09 do 0,36 m2</t>
  </si>
  <si>
    <t>63</t>
  </si>
  <si>
    <t>8595073710533</t>
  </si>
  <si>
    <t>Panel LED G2SSKN3V1/700ND, 33W, 4100 lm, 3000 K, CRI 80, IP40</t>
  </si>
  <si>
    <t>-696152557</t>
  </si>
  <si>
    <t>Poznámka k položce:
EAN: 8595073710533
Dle projektu svítidlo C</t>
  </si>
  <si>
    <t>64</t>
  </si>
  <si>
    <t>741372112</t>
  </si>
  <si>
    <t>Montáž svítidlo LED bytové vestavné podhledové čtvercové do 0,36 m2</t>
  </si>
  <si>
    <t>559393219</t>
  </si>
  <si>
    <t>Montáž svítidel LED se zapojením vodičů bytových nebo společenských místností vestavných podhledových čtvercových nebo obdélníkových, obsahu přes 0,09 do 0,36 m2</t>
  </si>
  <si>
    <t>65</t>
  </si>
  <si>
    <t>8596099018474</t>
  </si>
  <si>
    <t>Panel LED IBP3000A3KN600ND, 23W, 3200 lm, 3000 K, CRI 80, IP54</t>
  </si>
  <si>
    <t>373485913</t>
  </si>
  <si>
    <t>Poznámka k položce:
EAN: 8596099018474
Dle projektu svítidlo A</t>
  </si>
  <si>
    <t>3*23+7</t>
  </si>
  <si>
    <t>66</t>
  </si>
  <si>
    <t>8596099018689</t>
  </si>
  <si>
    <t>Panel LED IBP4000A3KN600ND, 32W, 4200 lm, 3000 K, CRI 80, IP54</t>
  </si>
  <si>
    <t>-790919928</t>
  </si>
  <si>
    <t>Poznámka k položce:
EAN: 8596099018689
Dle projektu svítidlo B</t>
  </si>
  <si>
    <t>6+2+2</t>
  </si>
  <si>
    <t>67</t>
  </si>
  <si>
    <t>741374875</t>
  </si>
  <si>
    <t>Demontáž svítidla byt se standard paticí skleněného lustr typu do 10 zdrojů se zachováním funkčnosti</t>
  </si>
  <si>
    <t>-523821844</t>
  </si>
  <si>
    <t>Demontáž svítidel se zachováním funkčnosti v bytových nebo společenských místnostech se standardní paticí (E27, T5, GU10) skleněného lustrového typu do 10 zdrojů</t>
  </si>
  <si>
    <t>Poznámka k položce:
lustry předat provozovateli pro další využití</t>
  </si>
  <si>
    <t>68</t>
  </si>
  <si>
    <t>741410072</t>
  </si>
  <si>
    <t>Montáž pospojování ochranné konstrukce ostatní vodičem do 16 mm2 uloženým pevně</t>
  </si>
  <si>
    <t>-1147435034</t>
  </si>
  <si>
    <t>Montáž uzemňovacího vedení s upevněním, propojením a připojením pomocí svorek doplňků ostatních konstrukcí vodičem průřezu do 16 mm2, uloženým pevně</t>
  </si>
  <si>
    <t>Poznámka k položce:
pospojení konstrukce podhledu</t>
  </si>
  <si>
    <t>69</t>
  </si>
  <si>
    <t>34141357</t>
  </si>
  <si>
    <t>vodič ohebný s Cu jádrem propojovací pro 450/750V 6mm2</t>
  </si>
  <si>
    <t>-1489613840</t>
  </si>
  <si>
    <t>70</t>
  </si>
  <si>
    <t>741810003</t>
  </si>
  <si>
    <t>Celková prohlídka elektrického rozvodu a zařízení do 1 milionu Kč</t>
  </si>
  <si>
    <t>-1535917918</t>
  </si>
  <si>
    <t>Zkoušky a prohlídky elektrických rozvodů a zařízení celková prohlídka a vyhotovení revizní zprávy pro objem montážních prací přes 500 do 1000 tis. Kč</t>
  </si>
  <si>
    <t>PSC</t>
  </si>
  <si>
    <t xml:space="preserve">Poznámka k souboru cen:
1. Ceny -0001 až -0011 jsou určeny pro objem montážních prací včetně všech nákladů.
</t>
  </si>
  <si>
    <t>71</t>
  </si>
  <si>
    <t>741811011</t>
  </si>
  <si>
    <t>Kontrola rozvaděč nn silový hmotnosti do 200 kg</t>
  </si>
  <si>
    <t>1542404346</t>
  </si>
  <si>
    <t>Zkoušky a prohlídky rozvodných zařízení kontrola rozváděčů nn, (1 pole) silových, hmotnosti do 200 kg</t>
  </si>
  <si>
    <t>72</t>
  </si>
  <si>
    <t>741820102</t>
  </si>
  <si>
    <t>Měření intenzity osvětlení</t>
  </si>
  <si>
    <t>soubor</t>
  </si>
  <si>
    <t>1484392295</t>
  </si>
  <si>
    <t>Měření osvětlovacího zařízení intenzity osvětlení na pracovišti do 50 svítidel</t>
  </si>
  <si>
    <t>742</t>
  </si>
  <si>
    <t>Elektroinstalace - slaboproud</t>
  </si>
  <si>
    <t>73</t>
  </si>
  <si>
    <t>742110001</t>
  </si>
  <si>
    <t>Montáž trubek pro slaboproud plastových ohebných uložených pod omítku se zasekáním</t>
  </si>
  <si>
    <t>2037904347</t>
  </si>
  <si>
    <t>Montáž trubek elektroinstalačních plastových ohebných uložených pod omítku včetně zasekání</t>
  </si>
  <si>
    <t>74</t>
  </si>
  <si>
    <t>34571073</t>
  </si>
  <si>
    <t>trubka elektroinstalační ohebná z PVC (EN) 2325</t>
  </si>
  <si>
    <t>687455005</t>
  </si>
  <si>
    <t>75</t>
  </si>
  <si>
    <t>742110501</t>
  </si>
  <si>
    <t>Montáž krabic pro slaboproud zapuštěných plastových odbočných kruhových s víčkem a se zasekáním</t>
  </si>
  <si>
    <t>637456801</t>
  </si>
  <si>
    <t>Montáž krabic elektroinstalačních s víčkem zapuštěných plastových včetně zasekání odbočných kruhových</t>
  </si>
  <si>
    <t>76</t>
  </si>
  <si>
    <t>-712590513</t>
  </si>
  <si>
    <t>77</t>
  </si>
  <si>
    <t>742121001</t>
  </si>
  <si>
    <t>Montáž kabelů sdělovacích pro vnitřní rozvody do 15 žil</t>
  </si>
  <si>
    <t>-1366143307</t>
  </si>
  <si>
    <t>Montáž kabelů sdělovacích pro vnitřní rozvody počtu žil do 15</t>
  </si>
  <si>
    <t xml:space="preserve">Poznámka k souboru cen:
1. Ceny lze použít i pro ocenění koaxiálních kabelů.
</t>
  </si>
  <si>
    <t>78</t>
  </si>
  <si>
    <t>10.902.556</t>
  </si>
  <si>
    <t>UTP 4x2x0,5 cat.6 drát bal.305m EMOS</t>
  </si>
  <si>
    <t>704839320</t>
  </si>
  <si>
    <t>79</t>
  </si>
  <si>
    <t>742310002</t>
  </si>
  <si>
    <t>Montáž komunikačního tabla k domácímu telefonu</t>
  </si>
  <si>
    <t>1088139406</t>
  </si>
  <si>
    <t>Montáž domovního telefonu komunikačního tabla</t>
  </si>
  <si>
    <t>Poznámka k položce:
použít původní zařízení</t>
  </si>
  <si>
    <t>80</t>
  </si>
  <si>
    <t>742330011</t>
  </si>
  <si>
    <t>Montáž zařízení do rozvaděče (switch, UPS, DVR, server) bez nastavení</t>
  </si>
  <si>
    <t>-166279829</t>
  </si>
  <si>
    <t>Montáž strukturované kabeláže zařízení do rozvaděče switche, UPS, DVR, server bez nastavení</t>
  </si>
  <si>
    <t>81</t>
  </si>
  <si>
    <t>10.652.447</t>
  </si>
  <si>
    <t>VDIR523001 Ethernetový switch 8 portů</t>
  </si>
  <si>
    <t>-1216490297</t>
  </si>
  <si>
    <t>82</t>
  </si>
  <si>
    <t>742330041</t>
  </si>
  <si>
    <t>Montáž datové jednozásuvky</t>
  </si>
  <si>
    <t>-1176595246</t>
  </si>
  <si>
    <t>Montáž strukturované kabeláže zásuvek datových pod omítku, do nábytku, do parapetního žlabu nebo podlahové krabice jednozásuvky</t>
  </si>
  <si>
    <t>83</t>
  </si>
  <si>
    <t>37451241</t>
  </si>
  <si>
    <t>zásuvka data 1xRJ45 bílá</t>
  </si>
  <si>
    <t>-1024833654</t>
  </si>
  <si>
    <t>zásuvka data 1xRJ45 bílá, cat.6</t>
  </si>
  <si>
    <t>Poznámka k položce:
kompletní přístroj s krytem</t>
  </si>
  <si>
    <t>84</t>
  </si>
  <si>
    <t>742330042</t>
  </si>
  <si>
    <t>Montáž datové dvouzásuvky</t>
  </si>
  <si>
    <t>-779105554</t>
  </si>
  <si>
    <t>Montáž strukturované kabeláže zásuvek datových pod omítku, do nábytku, do parapetního žlabu nebo podlahové krabice dvouzásuvky</t>
  </si>
  <si>
    <t>85</t>
  </si>
  <si>
    <t>37451242</t>
  </si>
  <si>
    <t>zásuvka data 2xRJ45 bílá</t>
  </si>
  <si>
    <t>-1233096331</t>
  </si>
  <si>
    <t>zásuvka data 2xRJ45 bílá, cat.6</t>
  </si>
  <si>
    <t>86</t>
  </si>
  <si>
    <t>742330051</t>
  </si>
  <si>
    <t>Popis portu datové zásuvky</t>
  </si>
  <si>
    <t>46044716</t>
  </si>
  <si>
    <t>Montáž strukturované kabeláže zásuvek datových popis portu zásuvky</t>
  </si>
  <si>
    <t>784</t>
  </si>
  <si>
    <t>Dokončovací práce - malby a tapety</t>
  </si>
  <si>
    <t>87</t>
  </si>
  <si>
    <t>784211101</t>
  </si>
  <si>
    <t>Dvojnásobné bílé malby ze směsí za mokra výborně otěruvzdorných v místnostech výšky do 3,80 m</t>
  </si>
  <si>
    <t>1388133166</t>
  </si>
  <si>
    <t>88</t>
  </si>
  <si>
    <t>784211151</t>
  </si>
  <si>
    <t>Příplatek k cenám 2x maleb ze směsí za mokra otěruvzdorných za barevnou malbu  tónovanou přípravky</t>
  </si>
  <si>
    <t>404008884</t>
  </si>
  <si>
    <t>Malby z malířských směsí otěruvzdorných za mokra Příplatek k cenám dvojnásobných maleb za provádění barevné malby tónované tónovacími přípravky</t>
  </si>
  <si>
    <t>89</t>
  </si>
  <si>
    <t>784421R</t>
  </si>
  <si>
    <t>stěhování nábytku, malé kusy, zařízení kanceláře, včetně zakrytí</t>
  </si>
  <si>
    <t>2132221773</t>
  </si>
  <si>
    <t>Poznámka k položce:
v koordinaci s nájemcem</t>
  </si>
  <si>
    <t>Práce a dodávky M</t>
  </si>
  <si>
    <t>46-M</t>
  </si>
  <si>
    <t>Zemní práce při extr.mont.pracích</t>
  </si>
  <si>
    <t>90</t>
  </si>
  <si>
    <t>460680613</t>
  </si>
  <si>
    <t>Vysekání rýh pro montáž trubek a kabelů v omítce vápenné a vápenocementové stěn šířky do 7 cm</t>
  </si>
  <si>
    <t>2124477895</t>
  </si>
  <si>
    <t>Prorážení otvorů a ostatní bourací práce vysekání rýh pro montáž trubek a kabelů v omítce vápenné nebo vápenocementové stěn, šířky rýhy přes 5 do 7 cm</t>
  </si>
  <si>
    <t xml:space="preserve">Poznámka k souboru cen:
1. V cenách -0011 až -0013 nejsou započteny náklady na dodávku tvárnic. Tato dodávka se oceňuje ve specifikaci.
</t>
  </si>
  <si>
    <t>91</t>
  </si>
  <si>
    <t>460710003</t>
  </si>
  <si>
    <t>Vyplnění a omítnutí rýh ve stropech hloubky do 3 cm a šířky do 7 cm</t>
  </si>
  <si>
    <t>-74435844</t>
  </si>
  <si>
    <t>Vyplnění rýh a otvorů vyplnění a omítnutí rýh ve stropech hloubky do 3 cm a šířky přes 5 do 7 cm</t>
  </si>
  <si>
    <t>HZS</t>
  </si>
  <si>
    <t>Hodinové zúčtovací sazby</t>
  </si>
  <si>
    <t>92</t>
  </si>
  <si>
    <t>HZS2221</t>
  </si>
  <si>
    <t>Hodinová zúčtovací sazba elektrikář</t>
  </si>
  <si>
    <t>512</t>
  </si>
  <si>
    <t>1912917687</t>
  </si>
  <si>
    <t>Hodinové zúčtovací sazby profesí PSV provádění stavebních instalací elektrikář</t>
  </si>
  <si>
    <t>93</t>
  </si>
  <si>
    <t>HZS2222</t>
  </si>
  <si>
    <t>Hodinová zúčtovací sazba elektrikář odborný</t>
  </si>
  <si>
    <t>-1081115258</t>
  </si>
  <si>
    <t>Hodinové zúčtovací sazby profesí PSV provádění stavebních instalací elektrikář odborný</t>
  </si>
  <si>
    <t>18013_p - Podhledy</t>
  </si>
  <si>
    <t xml:space="preserve">    1 - Zemní práce</t>
  </si>
  <si>
    <t xml:space="preserve">    763 - Konstrukce suché výstavby</t>
  </si>
  <si>
    <t>Zemní práce</t>
  </si>
  <si>
    <t>76313R</t>
  </si>
  <si>
    <t>-863146431</t>
  </si>
  <si>
    <t>763</t>
  </si>
  <si>
    <t>Konstrukce suché výstavby</t>
  </si>
  <si>
    <t>763431001</t>
  </si>
  <si>
    <t>montáž minerálního podhledu s vyjímatelnými panely vel. do 0,36m2 na zavěšený viditelný rošt</t>
  </si>
  <si>
    <t>-1257096251</t>
  </si>
  <si>
    <t xml:space="preserve">montáž minerálního podhledu s vyjímatelnými panely vel. do 0,36m2 na zavěšený viditelný rošt
</t>
  </si>
  <si>
    <t>Poznámka k položce:
montáž včetně dodávky roštu, závěsů, bočních lišt</t>
  </si>
  <si>
    <t>59036514</t>
  </si>
  <si>
    <t>deska podhledová minerální rovná bílá jemně strukturovaná mikroperforovaná zvukově pohltivá 15x600x600mm</t>
  </si>
  <si>
    <t>128</t>
  </si>
  <si>
    <t>-1022418356</t>
  </si>
  <si>
    <t>Poznámka k položce:
Plocha svítidel 5% započítána jako prořez a rezerva
+ dalších 5% připočteno koeficientem množtví</t>
  </si>
  <si>
    <t>666,666666666667*1,05 'Přepočtené koeficientem množství</t>
  </si>
  <si>
    <t>763431201</t>
  </si>
  <si>
    <t>Napojení minerálního podhledu na stěnu obvodovou lištou</t>
  </si>
  <si>
    <t>1026175680</t>
  </si>
  <si>
    <t>18013_von - VON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</si>
  <si>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</si>
  <si>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</si>
  <si>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</si>
  <si>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VRN5 - Finanční náklady</t>
  </si>
  <si>
    <t xml:space="preserve">    VRN7 - Provozní vlivy</t>
  </si>
  <si>
    <t>VRN</t>
  </si>
  <si>
    <t>Vedlejší rozpočtové náklady</t>
  </si>
  <si>
    <t>0300010R</t>
  </si>
  <si>
    <t>Zařízení staveniště - zřízení a odstranění, vč. uvedení pozemku do původního stavu</t>
  </si>
  <si>
    <t>1024</t>
  </si>
  <si>
    <t>-733439905</t>
  </si>
  <si>
    <t>Základní rozdělení průvodních činností a nákladů Zařízení staveniště - zřízení a odstranění, vč. uvedení pozemku do původního stavu</t>
  </si>
  <si>
    <t>Poznámka k položce:
Stavební buňka, podružný rozváděč, TOI</t>
  </si>
  <si>
    <t>VRN1</t>
  </si>
  <si>
    <t>Průzkumné, geodetické a projektové práce</t>
  </si>
  <si>
    <t>013254000</t>
  </si>
  <si>
    <t>Dokumentace skutečného provedení stavby</t>
  </si>
  <si>
    <t>-1038220277</t>
  </si>
  <si>
    <t>VRN2</t>
  </si>
  <si>
    <t>Příprava staveniště</t>
  </si>
  <si>
    <t>023002000</t>
  </si>
  <si>
    <t>Odstranění materiálů a konstrukcí</t>
  </si>
  <si>
    <t>-469479419</t>
  </si>
  <si>
    <t>Odstranění materiálů a konstrukcí
Příprava prostoru pro pohyb montážní plošiny</t>
  </si>
  <si>
    <t>Poznámka k položce:
přesuny nábytku</t>
  </si>
  <si>
    <t>VRN5</t>
  </si>
  <si>
    <t>Finanční náklady</t>
  </si>
  <si>
    <t>052002000</t>
  </si>
  <si>
    <t>Finanční rezerva</t>
  </si>
  <si>
    <t>ks</t>
  </si>
  <si>
    <t>-2112918421</t>
  </si>
  <si>
    <t>VRN7</t>
  </si>
  <si>
    <t>Provozní vlivy</t>
  </si>
  <si>
    <t>071002000</t>
  </si>
  <si>
    <t>Provoz investora, třetích osob</t>
  </si>
  <si>
    <t>-1725782091</t>
  </si>
  <si>
    <t>Poznámka k položce:
Práce za provozu
Nutno koordinovat postup prací s provozem jídelny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</si>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</sst>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4" fontId="28" fillId="0" borderId="12" xfId="0" applyNumberFormat="1" applyFont="1" applyBorder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 wrapText="1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44:72" ht="36.95" customHeight="1">
      <c r="BS2" s="14" t="s">
        <v>7</v>
      </c>
      <c r="BT2" s="14" t="s">
        <v>8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ht="24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G4" s="22" t="s">
        <v>12</v>
      </c>
      <c r="BS4" s="14" t="s">
        <v>13</v>
      </c>
    </row>
    <row r="5" spans="2:7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4" t="s">
        <v>15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G5" s="25" t="s">
        <v>16</v>
      </c>
      <c r="BS5" s="14" t="s">
        <v>7</v>
      </c>
    </row>
    <row r="6" spans="2:7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G6" s="28"/>
      <c r="BS6" s="14" t="s">
        <v>7</v>
      </c>
    </row>
    <row r="7" spans="2:7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21</v>
      </c>
      <c r="AL7" s="19"/>
      <c r="AM7" s="19"/>
      <c r="AN7" s="24" t="s">
        <v>20</v>
      </c>
      <c r="AO7" s="19"/>
      <c r="AP7" s="19"/>
      <c r="AQ7" s="19"/>
      <c r="AR7" s="17"/>
      <c r="BG7" s="28"/>
      <c r="BS7" s="14" t="s">
        <v>7</v>
      </c>
    </row>
    <row r="8" spans="2:7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G8" s="28"/>
      <c r="BS8" s="14" t="s">
        <v>7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8"/>
      <c r="BS9" s="14" t="s">
        <v>7</v>
      </c>
    </row>
    <row r="10" spans="2:71" ht="12" customHeight="1">
      <c r="B10" s="18"/>
      <c r="C10" s="19"/>
      <c r="D10" s="29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27</v>
      </c>
      <c r="AL10" s="19"/>
      <c r="AM10" s="19"/>
      <c r="AN10" s="24" t="s">
        <v>20</v>
      </c>
      <c r="AO10" s="19"/>
      <c r="AP10" s="19"/>
      <c r="AQ10" s="19"/>
      <c r="AR10" s="17"/>
      <c r="BG10" s="28"/>
      <c r="BS10" s="14" t="s">
        <v>7</v>
      </c>
    </row>
    <row r="11" spans="2:7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20</v>
      </c>
      <c r="AO11" s="19"/>
      <c r="AP11" s="19"/>
      <c r="AQ11" s="19"/>
      <c r="AR11" s="17"/>
      <c r="BG11" s="28"/>
      <c r="BS11" s="14" t="s">
        <v>7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8"/>
      <c r="BS12" s="14" t="s">
        <v>7</v>
      </c>
    </row>
    <row r="13" spans="2:7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27</v>
      </c>
      <c r="AL13" s="19"/>
      <c r="AM13" s="19"/>
      <c r="AN13" s="31" t="s">
        <v>31</v>
      </c>
      <c r="AO13" s="19"/>
      <c r="AP13" s="19"/>
      <c r="AQ13" s="19"/>
      <c r="AR13" s="17"/>
      <c r="BG13" s="28"/>
      <c r="BS13" s="14" t="s">
        <v>7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31</v>
      </c>
      <c r="AO14" s="19"/>
      <c r="AP14" s="19"/>
      <c r="AQ14" s="19"/>
      <c r="AR14" s="17"/>
      <c r="BG14" s="28"/>
      <c r="BS14" s="14" t="s">
        <v>7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8"/>
      <c r="BS15" s="14" t="s">
        <v>4</v>
      </c>
    </row>
    <row r="16" spans="2:7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27</v>
      </c>
      <c r="AL16" s="19"/>
      <c r="AM16" s="19"/>
      <c r="AN16" s="24" t="s">
        <v>20</v>
      </c>
      <c r="AO16" s="19"/>
      <c r="AP16" s="19"/>
      <c r="AQ16" s="19"/>
      <c r="AR16" s="17"/>
      <c r="BG16" s="28"/>
      <c r="BS16" s="14" t="s">
        <v>4</v>
      </c>
    </row>
    <row r="17" spans="2:71" ht="18.45" customHeight="1">
      <c r="B17" s="18"/>
      <c r="C17" s="19"/>
      <c r="D17" s="19"/>
      <c r="E17" s="24" t="s">
        <v>28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20</v>
      </c>
      <c r="AO17" s="19"/>
      <c r="AP17" s="19"/>
      <c r="AQ17" s="19"/>
      <c r="AR17" s="17"/>
      <c r="BG17" s="28"/>
      <c r="BS17" s="14" t="s">
        <v>5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8"/>
      <c r="BS18" s="14" t="s">
        <v>7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27</v>
      </c>
      <c r="AL19" s="19"/>
      <c r="AM19" s="19"/>
      <c r="AN19" s="24" t="s">
        <v>20</v>
      </c>
      <c r="AO19" s="19"/>
      <c r="AP19" s="19"/>
      <c r="AQ19" s="19"/>
      <c r="AR19" s="17"/>
      <c r="BG19" s="28"/>
      <c r="BS19" s="14" t="s">
        <v>7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20</v>
      </c>
      <c r="AO20" s="19"/>
      <c r="AP20" s="19"/>
      <c r="AQ20" s="19"/>
      <c r="AR20" s="17"/>
      <c r="BG20" s="28"/>
      <c r="BS20" s="14" t="s">
        <v>5</v>
      </c>
    </row>
    <row r="21" spans="2:59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8"/>
    </row>
    <row r="22" spans="2:59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8"/>
    </row>
    <row r="23" spans="2:59" ht="45" customHeight="1">
      <c r="B23" s="18"/>
      <c r="C23" s="19"/>
      <c r="D23" s="19"/>
      <c r="E23" s="33" t="s">
        <v>36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G23" s="28"/>
    </row>
    <row r="24" spans="2:59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8"/>
    </row>
    <row r="25" spans="2:59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G25" s="28"/>
    </row>
    <row r="26" spans="2:59" s="1" customFormat="1" ht="25.9" customHeight="1"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G26" s="28"/>
    </row>
    <row r="27" spans="2:59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G27" s="28"/>
    </row>
    <row r="28" spans="2:59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40"/>
      <c r="BG28" s="28"/>
    </row>
    <row r="29" spans="2:59" s="2" customFormat="1" ht="14.4" customHeight="1">
      <c r="B29" s="42"/>
      <c r="C29" s="43"/>
      <c r="D29" s="29" t="s">
        <v>41</v>
      </c>
      <c r="E29" s="43"/>
      <c r="F29" s="29" t="s">
        <v>42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ROUND(BB54,2)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ROUND(AX54,2)</f>
        <v>0</v>
      </c>
      <c r="AL29" s="43"/>
      <c r="AM29" s="43"/>
      <c r="AN29" s="43"/>
      <c r="AO29" s="43"/>
      <c r="AP29" s="43"/>
      <c r="AQ29" s="43"/>
      <c r="AR29" s="46"/>
      <c r="BG29" s="28"/>
    </row>
    <row r="30" spans="2:59" s="2" customFormat="1" ht="14.4" customHeight="1">
      <c r="B30" s="42"/>
      <c r="C30" s="43"/>
      <c r="D30" s="43"/>
      <c r="E30" s="43"/>
      <c r="F30" s="29" t="s">
        <v>43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ROUND(BC54,2)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ROUND(AY54,2)</f>
        <v>0</v>
      </c>
      <c r="AL30" s="43"/>
      <c r="AM30" s="43"/>
      <c r="AN30" s="43"/>
      <c r="AO30" s="43"/>
      <c r="AP30" s="43"/>
      <c r="AQ30" s="43"/>
      <c r="AR30" s="46"/>
      <c r="BG30" s="28"/>
    </row>
    <row r="31" spans="2:59" s="2" customFormat="1" ht="14.4" customHeight="1" hidden="1">
      <c r="B31" s="42"/>
      <c r="C31" s="43"/>
      <c r="D31" s="43"/>
      <c r="E31" s="43"/>
      <c r="F31" s="29" t="s">
        <v>44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ROUND(BD54,2)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G31" s="28"/>
    </row>
    <row r="32" spans="2:59" s="2" customFormat="1" ht="14.4" customHeight="1" hidden="1">
      <c r="B32" s="42"/>
      <c r="C32" s="43"/>
      <c r="D32" s="43"/>
      <c r="E32" s="43"/>
      <c r="F32" s="29" t="s">
        <v>45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ROUND(BE54,2)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G32" s="28"/>
    </row>
    <row r="33" spans="2:44" s="2" customFormat="1" ht="14.4" customHeight="1" hidden="1">
      <c r="B33" s="42"/>
      <c r="C33" s="43"/>
      <c r="D33" s="43"/>
      <c r="E33" s="43"/>
      <c r="F33" s="29" t="s">
        <v>46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ROUND(BF54,2)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pans="2:44" s="1" customFormat="1" ht="25.9" customHeight="1">
      <c r="B35" s="35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14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18013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17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Rekonstrukce elektroinstalace v budově MŠ ul. Dostojevského 4154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Chomutov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64" t="str">
        <f>IF(AN8="","",AN8)</f>
        <v>10. 3. 2019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8" s="1" customFormat="1" ht="13.65" customHeight="1"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32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51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9"/>
    </row>
    <row r="50" spans="2:58" s="1" customFormat="1" ht="13.65" customHeight="1">
      <c r="B50" s="35"/>
      <c r="C50" s="29" t="s">
        <v>30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>Ing. Ivan Menhard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3"/>
    </row>
    <row r="51" spans="2:58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7"/>
    </row>
    <row r="52" spans="2:58" s="1" customFormat="1" ht="29.25" customHeight="1">
      <c r="B52" s="35"/>
      <c r="C52" s="78" t="s">
        <v>52</v>
      </c>
      <c r="D52" s="79"/>
      <c r="E52" s="79"/>
      <c r="F52" s="79"/>
      <c r="G52" s="79"/>
      <c r="H52" s="80"/>
      <c r="I52" s="81" t="s">
        <v>53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54</v>
      </c>
      <c r="AH52" s="79"/>
      <c r="AI52" s="79"/>
      <c r="AJ52" s="79"/>
      <c r="AK52" s="79"/>
      <c r="AL52" s="79"/>
      <c r="AM52" s="79"/>
      <c r="AN52" s="81" t="s">
        <v>55</v>
      </c>
      <c r="AO52" s="79"/>
      <c r="AP52" s="79"/>
      <c r="AQ52" s="83" t="s">
        <v>56</v>
      </c>
      <c r="AR52" s="40"/>
      <c r="AS52" s="84" t="s">
        <v>57</v>
      </c>
      <c r="AT52" s="85" t="s">
        <v>58</v>
      </c>
      <c r="AU52" s="85" t="s">
        <v>59</v>
      </c>
      <c r="AV52" s="85" t="s">
        <v>60</v>
      </c>
      <c r="AW52" s="85" t="s">
        <v>61</v>
      </c>
      <c r="AX52" s="85" t="s">
        <v>62</v>
      </c>
      <c r="AY52" s="85" t="s">
        <v>63</v>
      </c>
      <c r="AZ52" s="85" t="s">
        <v>64</v>
      </c>
      <c r="BA52" s="85" t="s">
        <v>65</v>
      </c>
      <c r="BB52" s="85" t="s">
        <v>66</v>
      </c>
      <c r="BC52" s="85" t="s">
        <v>67</v>
      </c>
      <c r="BD52" s="85" t="s">
        <v>68</v>
      </c>
      <c r="BE52" s="85" t="s">
        <v>69</v>
      </c>
      <c r="BF52" s="86" t="s">
        <v>70</v>
      </c>
    </row>
    <row r="53" spans="2:58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9"/>
    </row>
    <row r="54" spans="2:90" s="4" customFormat="1" ht="32.4" customHeight="1">
      <c r="B54" s="90"/>
      <c r="C54" s="91" t="s">
        <v>71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ROUND(SUM(AG55:AG57),2)</f>
        <v>0</v>
      </c>
      <c r="AH54" s="93"/>
      <c r="AI54" s="93"/>
      <c r="AJ54" s="93"/>
      <c r="AK54" s="93"/>
      <c r="AL54" s="93"/>
      <c r="AM54" s="93"/>
      <c r="AN54" s="94">
        <f>SUM(AG54,AV54)</f>
        <v>0</v>
      </c>
      <c r="AO54" s="94"/>
      <c r="AP54" s="94"/>
      <c r="AQ54" s="95" t="s">
        <v>20</v>
      </c>
      <c r="AR54" s="96"/>
      <c r="AS54" s="97">
        <f>ROUND(SUM(AS55:AS57),2)</f>
        <v>0</v>
      </c>
      <c r="AT54" s="98">
        <f>ROUND(SUM(AT55:AT57),2)</f>
        <v>0</v>
      </c>
      <c r="AU54" s="99">
        <f>ROUND(SUM(AU55:AU57),2)</f>
        <v>0</v>
      </c>
      <c r="AV54" s="99">
        <f>ROUND(SUM(AX54:AY54),2)</f>
        <v>0</v>
      </c>
      <c r="AW54" s="100">
        <f>ROUND(SUM(AW55:AW57),5)</f>
        <v>0</v>
      </c>
      <c r="AX54" s="99">
        <f>ROUND(BB54*L29,2)</f>
        <v>0</v>
      </c>
      <c r="AY54" s="99">
        <f>ROUND(BC54*L30,2)</f>
        <v>0</v>
      </c>
      <c r="AZ54" s="99">
        <f>ROUND(BD54*L29,2)</f>
        <v>0</v>
      </c>
      <c r="BA54" s="99">
        <f>ROUND(BE54*L30,2)</f>
        <v>0</v>
      </c>
      <c r="BB54" s="99">
        <f>ROUND(SUM(BB55:BB57),2)</f>
        <v>0</v>
      </c>
      <c r="BC54" s="99">
        <f>ROUND(SUM(BC55:BC57),2)</f>
        <v>0</v>
      </c>
      <c r="BD54" s="99">
        <f>ROUND(SUM(BD55:BD57),2)</f>
        <v>0</v>
      </c>
      <c r="BE54" s="99">
        <f>ROUND(SUM(BE55:BE57),2)</f>
        <v>0</v>
      </c>
      <c r="BF54" s="101">
        <f>ROUND(SUM(BF55:BF57),2)</f>
        <v>0</v>
      </c>
      <c r="BS54" s="102" t="s">
        <v>72</v>
      </c>
      <c r="BT54" s="102" t="s">
        <v>73</v>
      </c>
      <c r="BU54" s="103" t="s">
        <v>74</v>
      </c>
      <c r="BV54" s="102" t="s">
        <v>75</v>
      </c>
      <c r="BW54" s="102" t="s">
        <v>6</v>
      </c>
      <c r="BX54" s="102" t="s">
        <v>76</v>
      </c>
      <c r="CL54" s="102" t="s">
        <v>20</v>
      </c>
    </row>
    <row r="55" spans="1:91" s="5" customFormat="1" ht="27" customHeight="1">
      <c r="A55" s="104" t="s">
        <v>77</v>
      </c>
      <c r="B55" s="105"/>
      <c r="C55" s="106"/>
      <c r="D55" s="107" t="s">
        <v>78</v>
      </c>
      <c r="E55" s="107"/>
      <c r="F55" s="107"/>
      <c r="G55" s="107"/>
      <c r="H55" s="107"/>
      <c r="I55" s="108"/>
      <c r="J55" s="107" t="s">
        <v>79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'18013_el - Rekonstrukce e...'!K32</f>
        <v>0</v>
      </c>
      <c r="AH55" s="108"/>
      <c r="AI55" s="108"/>
      <c r="AJ55" s="108"/>
      <c r="AK55" s="108"/>
      <c r="AL55" s="108"/>
      <c r="AM55" s="108"/>
      <c r="AN55" s="109">
        <f>SUM(AG55,AV55)</f>
        <v>0</v>
      </c>
      <c r="AO55" s="108"/>
      <c r="AP55" s="108"/>
      <c r="AQ55" s="110" t="s">
        <v>80</v>
      </c>
      <c r="AR55" s="111"/>
      <c r="AS55" s="112">
        <f>'18013_el - Rekonstrukce e...'!K30</f>
        <v>0</v>
      </c>
      <c r="AT55" s="113">
        <f>'18013_el - Rekonstrukce e...'!K31</f>
        <v>0</v>
      </c>
      <c r="AU55" s="113">
        <v>0</v>
      </c>
      <c r="AV55" s="113">
        <f>ROUND(SUM(AX55:AY55),2)</f>
        <v>0</v>
      </c>
      <c r="AW55" s="114">
        <f>'18013_el - Rekonstrukce e...'!T91</f>
        <v>0</v>
      </c>
      <c r="AX55" s="113">
        <f>'18013_el - Rekonstrukce e...'!K35</f>
        <v>0</v>
      </c>
      <c r="AY55" s="113">
        <f>'18013_el - Rekonstrukce e...'!K36</f>
        <v>0</v>
      </c>
      <c r="AZ55" s="113">
        <f>'18013_el - Rekonstrukce e...'!K37</f>
        <v>0</v>
      </c>
      <c r="BA55" s="113">
        <f>'18013_el - Rekonstrukce e...'!K38</f>
        <v>0</v>
      </c>
      <c r="BB55" s="113">
        <f>'18013_el - Rekonstrukce e...'!F35</f>
        <v>0</v>
      </c>
      <c r="BC55" s="113">
        <f>'18013_el - Rekonstrukce e...'!F36</f>
        <v>0</v>
      </c>
      <c r="BD55" s="113">
        <f>'18013_el - Rekonstrukce e...'!F37</f>
        <v>0</v>
      </c>
      <c r="BE55" s="113">
        <f>'18013_el - Rekonstrukce e...'!F38</f>
        <v>0</v>
      </c>
      <c r="BF55" s="115">
        <f>'18013_el - Rekonstrukce e...'!F39</f>
        <v>0</v>
      </c>
      <c r="BT55" s="116" t="s">
        <v>81</v>
      </c>
      <c r="BV55" s="116" t="s">
        <v>75</v>
      </c>
      <c r="BW55" s="116" t="s">
        <v>82</v>
      </c>
      <c r="BX55" s="116" t="s">
        <v>6</v>
      </c>
      <c r="CL55" s="116" t="s">
        <v>20</v>
      </c>
      <c r="CM55" s="116" t="s">
        <v>83</v>
      </c>
    </row>
    <row r="56" spans="1:91" s="5" customFormat="1" ht="16.5" customHeight="1">
      <c r="A56" s="104" t="s">
        <v>77</v>
      </c>
      <c r="B56" s="105"/>
      <c r="C56" s="106"/>
      <c r="D56" s="107" t="s">
        <v>84</v>
      </c>
      <c r="E56" s="107"/>
      <c r="F56" s="107"/>
      <c r="G56" s="107"/>
      <c r="H56" s="107"/>
      <c r="I56" s="108"/>
      <c r="J56" s="107" t="s">
        <v>85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'18013_p - Podhledy'!K32</f>
        <v>0</v>
      </c>
      <c r="AH56" s="108"/>
      <c r="AI56" s="108"/>
      <c r="AJ56" s="108"/>
      <c r="AK56" s="108"/>
      <c r="AL56" s="108"/>
      <c r="AM56" s="108"/>
      <c r="AN56" s="109">
        <f>SUM(AG56,AV56)</f>
        <v>0</v>
      </c>
      <c r="AO56" s="108"/>
      <c r="AP56" s="108"/>
      <c r="AQ56" s="110" t="s">
        <v>80</v>
      </c>
      <c r="AR56" s="111"/>
      <c r="AS56" s="112">
        <f>'18013_p - Podhledy'!K30</f>
        <v>0</v>
      </c>
      <c r="AT56" s="113">
        <f>'18013_p - Podhledy'!K31</f>
        <v>0</v>
      </c>
      <c r="AU56" s="113">
        <v>0</v>
      </c>
      <c r="AV56" s="113">
        <f>ROUND(SUM(AX56:AY56),2)</f>
        <v>0</v>
      </c>
      <c r="AW56" s="114">
        <f>'18013_p - Podhledy'!T85</f>
        <v>0</v>
      </c>
      <c r="AX56" s="113">
        <f>'18013_p - Podhledy'!K35</f>
        <v>0</v>
      </c>
      <c r="AY56" s="113">
        <f>'18013_p - Podhledy'!K36</f>
        <v>0</v>
      </c>
      <c r="AZ56" s="113">
        <f>'18013_p - Podhledy'!K37</f>
        <v>0</v>
      </c>
      <c r="BA56" s="113">
        <f>'18013_p - Podhledy'!K38</f>
        <v>0</v>
      </c>
      <c r="BB56" s="113">
        <f>'18013_p - Podhledy'!F35</f>
        <v>0</v>
      </c>
      <c r="BC56" s="113">
        <f>'18013_p - Podhledy'!F36</f>
        <v>0</v>
      </c>
      <c r="BD56" s="113">
        <f>'18013_p - Podhledy'!F37</f>
        <v>0</v>
      </c>
      <c r="BE56" s="113">
        <f>'18013_p - Podhledy'!F38</f>
        <v>0</v>
      </c>
      <c r="BF56" s="115">
        <f>'18013_p - Podhledy'!F39</f>
        <v>0</v>
      </c>
      <c r="BT56" s="116" t="s">
        <v>81</v>
      </c>
      <c r="BV56" s="116" t="s">
        <v>75</v>
      </c>
      <c r="BW56" s="116" t="s">
        <v>86</v>
      </c>
      <c r="BX56" s="116" t="s">
        <v>6</v>
      </c>
      <c r="CL56" s="116" t="s">
        <v>20</v>
      </c>
      <c r="CM56" s="116" t="s">
        <v>83</v>
      </c>
    </row>
    <row r="57" spans="1:91" s="5" customFormat="1" ht="27" customHeight="1">
      <c r="A57" s="104" t="s">
        <v>77</v>
      </c>
      <c r="B57" s="105"/>
      <c r="C57" s="106"/>
      <c r="D57" s="107" t="s">
        <v>87</v>
      </c>
      <c r="E57" s="107"/>
      <c r="F57" s="107"/>
      <c r="G57" s="107"/>
      <c r="H57" s="107"/>
      <c r="I57" s="108"/>
      <c r="J57" s="107" t="s">
        <v>88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'18013_von - VON'!K32</f>
        <v>0</v>
      </c>
      <c r="AH57" s="108"/>
      <c r="AI57" s="108"/>
      <c r="AJ57" s="108"/>
      <c r="AK57" s="108"/>
      <c r="AL57" s="108"/>
      <c r="AM57" s="108"/>
      <c r="AN57" s="109">
        <f>SUM(AG57,AV57)</f>
        <v>0</v>
      </c>
      <c r="AO57" s="108"/>
      <c r="AP57" s="108"/>
      <c r="AQ57" s="110" t="s">
        <v>80</v>
      </c>
      <c r="AR57" s="111"/>
      <c r="AS57" s="117">
        <f>'18013_von - VON'!K30</f>
        <v>0</v>
      </c>
      <c r="AT57" s="118">
        <f>'18013_von - VON'!K31</f>
        <v>0</v>
      </c>
      <c r="AU57" s="118">
        <v>0</v>
      </c>
      <c r="AV57" s="118">
        <f>ROUND(SUM(AX57:AY57),2)</f>
        <v>0</v>
      </c>
      <c r="AW57" s="119">
        <f>'18013_von - VON'!T86</f>
        <v>0</v>
      </c>
      <c r="AX57" s="118">
        <f>'18013_von - VON'!K35</f>
        <v>0</v>
      </c>
      <c r="AY57" s="118">
        <f>'18013_von - VON'!K36</f>
        <v>0</v>
      </c>
      <c r="AZ57" s="118">
        <f>'18013_von - VON'!K37</f>
        <v>0</v>
      </c>
      <c r="BA57" s="118">
        <f>'18013_von - VON'!K38</f>
        <v>0</v>
      </c>
      <c r="BB57" s="118">
        <f>'18013_von - VON'!F35</f>
        <v>0</v>
      </c>
      <c r="BC57" s="118">
        <f>'18013_von - VON'!F36</f>
        <v>0</v>
      </c>
      <c r="BD57" s="118">
        <f>'18013_von - VON'!F37</f>
        <v>0</v>
      </c>
      <c r="BE57" s="118">
        <f>'18013_von - VON'!F38</f>
        <v>0</v>
      </c>
      <c r="BF57" s="120">
        <f>'18013_von - VON'!F39</f>
        <v>0</v>
      </c>
      <c r="BT57" s="116" t="s">
        <v>81</v>
      </c>
      <c r="BV57" s="116" t="s">
        <v>75</v>
      </c>
      <c r="BW57" s="116" t="s">
        <v>89</v>
      </c>
      <c r="BX57" s="116" t="s">
        <v>6</v>
      </c>
      <c r="CL57" s="116" t="s">
        <v>20</v>
      </c>
      <c r="CM57" s="116" t="s">
        <v>83</v>
      </c>
    </row>
    <row r="58" spans="2:44" s="1" customFormat="1" ht="30" customHeight="1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40"/>
    </row>
    <row r="59" spans="2:44" s="1" customFormat="1" ht="6.95" customHeight="1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40"/>
    </row>
  </sheetData>
  <sheetProtection password="C7B2" sheet="1" objects="1" scenarios="1" formatColumns="0" formatRows="0"/>
  <mergeCells count="50">
    <mergeCell ref="W31:AE31"/>
    <mergeCell ref="BG5:BG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18013_el - Rekonstrukce e...'!C2" display="/"/>
    <hyperlink ref="A56" location="'18013_p - Podhledy'!C2" display="/"/>
    <hyperlink ref="A57" location="'18013_von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1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4" t="s">
        <v>82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7"/>
      <c r="AT3" s="14" t="s">
        <v>83</v>
      </c>
    </row>
    <row r="4" spans="2:46" ht="24.95" customHeight="1">
      <c r="B4" s="17"/>
      <c r="D4" s="125" t="s">
        <v>90</v>
      </c>
      <c r="M4" s="17"/>
      <c r="N4" s="21" t="s">
        <v>11</v>
      </c>
      <c r="AT4" s="14" t="s">
        <v>4</v>
      </c>
    </row>
    <row r="5" spans="2:13" ht="6.95" customHeight="1">
      <c r="B5" s="17"/>
      <c r="M5" s="17"/>
    </row>
    <row r="6" spans="2:13" ht="12" customHeight="1">
      <c r="B6" s="17"/>
      <c r="D6" s="126" t="s">
        <v>17</v>
      </c>
      <c r="M6" s="17"/>
    </row>
    <row r="7" spans="2:13" ht="16.5" customHeight="1">
      <c r="B7" s="17"/>
      <c r="E7" s="127" t="str">
        <f>'Rekapitulace stavby'!K6</f>
        <v>Rekonstrukce elektroinstalace v budově MŠ ul. Dostojevského 4154</v>
      </c>
      <c r="F7" s="126"/>
      <c r="G7" s="126"/>
      <c r="H7" s="126"/>
      <c r="M7" s="17"/>
    </row>
    <row r="8" spans="2:13" s="1" customFormat="1" ht="12" customHeight="1">
      <c r="B8" s="40"/>
      <c r="D8" s="126" t="s">
        <v>91</v>
      </c>
      <c r="I8" s="128"/>
      <c r="J8" s="128"/>
      <c r="M8" s="40"/>
    </row>
    <row r="9" spans="2:13" s="1" customFormat="1" ht="36.95" customHeight="1">
      <c r="B9" s="40"/>
      <c r="E9" s="129" t="s">
        <v>92</v>
      </c>
      <c r="F9" s="1"/>
      <c r="G9" s="1"/>
      <c r="H9" s="1"/>
      <c r="I9" s="128"/>
      <c r="J9" s="128"/>
      <c r="M9" s="40"/>
    </row>
    <row r="10" spans="2:13" s="1" customFormat="1" ht="12">
      <c r="B10" s="40"/>
      <c r="I10" s="128"/>
      <c r="J10" s="128"/>
      <c r="M10" s="40"/>
    </row>
    <row r="11" spans="2:13" s="1" customFormat="1" ht="12" customHeight="1">
      <c r="B11" s="40"/>
      <c r="D11" s="126" t="s">
        <v>19</v>
      </c>
      <c r="F11" s="14" t="s">
        <v>20</v>
      </c>
      <c r="I11" s="130" t="s">
        <v>21</v>
      </c>
      <c r="J11" s="131" t="s">
        <v>20</v>
      </c>
      <c r="M11" s="40"/>
    </row>
    <row r="12" spans="2:13" s="1" customFormat="1" ht="12" customHeight="1">
      <c r="B12" s="40"/>
      <c r="D12" s="126" t="s">
        <v>22</v>
      </c>
      <c r="F12" s="14" t="s">
        <v>23</v>
      </c>
      <c r="I12" s="130" t="s">
        <v>24</v>
      </c>
      <c r="J12" s="132" t="str">
        <f>'Rekapitulace stavby'!AN8</f>
        <v>10. 3. 2019</v>
      </c>
      <c r="M12" s="40"/>
    </row>
    <row r="13" spans="2:13" s="1" customFormat="1" ht="10.8" customHeight="1">
      <c r="B13" s="40"/>
      <c r="I13" s="128"/>
      <c r="J13" s="128"/>
      <c r="M13" s="40"/>
    </row>
    <row r="14" spans="2:13" s="1" customFormat="1" ht="12" customHeight="1">
      <c r="B14" s="40"/>
      <c r="D14" s="126" t="s">
        <v>26</v>
      </c>
      <c r="I14" s="130" t="s">
        <v>27</v>
      </c>
      <c r="J14" s="131" t="str">
        <f>IF('Rekapitulace stavby'!AN10="","",'Rekapitulace stavby'!AN10)</f>
        <v/>
      </c>
      <c r="M14" s="40"/>
    </row>
    <row r="15" spans="2:13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29</v>
      </c>
      <c r="J15" s="131" t="str">
        <f>IF('Rekapitulace stavby'!AN11="","",'Rekapitulace stavby'!AN11)</f>
        <v/>
      </c>
      <c r="M15" s="40"/>
    </row>
    <row r="16" spans="2:13" s="1" customFormat="1" ht="6.95" customHeight="1">
      <c r="B16" s="40"/>
      <c r="I16" s="128"/>
      <c r="J16" s="128"/>
      <c r="M16" s="40"/>
    </row>
    <row r="17" spans="2:13" s="1" customFormat="1" ht="12" customHeight="1">
      <c r="B17" s="40"/>
      <c r="D17" s="126" t="s">
        <v>30</v>
      </c>
      <c r="I17" s="130" t="s">
        <v>27</v>
      </c>
      <c r="J17" s="30" t="str">
        <f>'Rekapitulace stavby'!AN13</f>
        <v>Vyplň údaj</v>
      </c>
      <c r="M17" s="40"/>
    </row>
    <row r="18" spans="2:13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29</v>
      </c>
      <c r="J18" s="30" t="str">
        <f>'Rekapitulace stavby'!AN14</f>
        <v>Vyplň údaj</v>
      </c>
      <c r="M18" s="40"/>
    </row>
    <row r="19" spans="2:13" s="1" customFormat="1" ht="6.95" customHeight="1">
      <c r="B19" s="40"/>
      <c r="I19" s="128"/>
      <c r="J19" s="128"/>
      <c r="M19" s="40"/>
    </row>
    <row r="20" spans="2:13" s="1" customFormat="1" ht="12" customHeight="1">
      <c r="B20" s="40"/>
      <c r="D20" s="126" t="s">
        <v>32</v>
      </c>
      <c r="I20" s="130" t="s">
        <v>27</v>
      </c>
      <c r="J20" s="131" t="str">
        <f>IF('Rekapitulace stavby'!AN16="","",'Rekapitulace stavby'!AN16)</f>
        <v/>
      </c>
      <c r="M20" s="40"/>
    </row>
    <row r="21" spans="2:13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29</v>
      </c>
      <c r="J21" s="131" t="str">
        <f>IF('Rekapitulace stavby'!AN17="","",'Rekapitulace stavby'!AN17)</f>
        <v/>
      </c>
      <c r="M21" s="40"/>
    </row>
    <row r="22" spans="2:13" s="1" customFormat="1" ht="6.95" customHeight="1">
      <c r="B22" s="40"/>
      <c r="I22" s="128"/>
      <c r="J22" s="128"/>
      <c r="M22" s="40"/>
    </row>
    <row r="23" spans="2:13" s="1" customFormat="1" ht="12" customHeight="1">
      <c r="B23" s="40"/>
      <c r="D23" s="126" t="s">
        <v>33</v>
      </c>
      <c r="I23" s="130" t="s">
        <v>27</v>
      </c>
      <c r="J23" s="131" t="s">
        <v>20</v>
      </c>
      <c r="M23" s="40"/>
    </row>
    <row r="24" spans="2:13" s="1" customFormat="1" ht="18" customHeight="1">
      <c r="B24" s="40"/>
      <c r="E24" s="14" t="s">
        <v>34</v>
      </c>
      <c r="I24" s="130" t="s">
        <v>29</v>
      </c>
      <c r="J24" s="131" t="s">
        <v>20</v>
      </c>
      <c r="M24" s="40"/>
    </row>
    <row r="25" spans="2:13" s="1" customFormat="1" ht="6.95" customHeight="1">
      <c r="B25" s="40"/>
      <c r="I25" s="128"/>
      <c r="J25" s="128"/>
      <c r="M25" s="40"/>
    </row>
    <row r="26" spans="2:13" s="1" customFormat="1" ht="12" customHeight="1">
      <c r="B26" s="40"/>
      <c r="D26" s="126" t="s">
        <v>35</v>
      </c>
      <c r="I26" s="128"/>
      <c r="J26" s="128"/>
      <c r="M26" s="40"/>
    </row>
    <row r="27" spans="2:13" s="6" customFormat="1" ht="16.5" customHeight="1">
      <c r="B27" s="133"/>
      <c r="E27" s="134" t="s">
        <v>20</v>
      </c>
      <c r="F27" s="134"/>
      <c r="G27" s="134"/>
      <c r="H27" s="134"/>
      <c r="I27" s="135"/>
      <c r="J27" s="135"/>
      <c r="M27" s="133"/>
    </row>
    <row r="28" spans="2:13" s="1" customFormat="1" ht="6.95" customHeight="1">
      <c r="B28" s="40"/>
      <c r="I28" s="128"/>
      <c r="J28" s="128"/>
      <c r="M28" s="40"/>
    </row>
    <row r="29" spans="2:13" s="1" customFormat="1" ht="6.95" customHeight="1">
      <c r="B29" s="40"/>
      <c r="D29" s="68"/>
      <c r="E29" s="68"/>
      <c r="F29" s="68"/>
      <c r="G29" s="68"/>
      <c r="H29" s="68"/>
      <c r="I29" s="136"/>
      <c r="J29" s="136"/>
      <c r="K29" s="68"/>
      <c r="L29" s="68"/>
      <c r="M29" s="40"/>
    </row>
    <row r="30" spans="2:13" s="1" customFormat="1" ht="12">
      <c r="B30" s="40"/>
      <c r="E30" s="126" t="s">
        <v>93</v>
      </c>
      <c r="I30" s="128"/>
      <c r="J30" s="128"/>
      <c r="K30" s="137">
        <f>I61</f>
        <v>0</v>
      </c>
      <c r="M30" s="40"/>
    </row>
    <row r="31" spans="2:13" s="1" customFormat="1" ht="12">
      <c r="B31" s="40"/>
      <c r="E31" s="126" t="s">
        <v>94</v>
      </c>
      <c r="I31" s="128"/>
      <c r="J31" s="128"/>
      <c r="K31" s="137">
        <f>J61</f>
        <v>0</v>
      </c>
      <c r="M31" s="40"/>
    </row>
    <row r="32" spans="2:13" s="1" customFormat="1" ht="25.4" customHeight="1">
      <c r="B32" s="40"/>
      <c r="D32" s="138" t="s">
        <v>37</v>
      </c>
      <c r="I32" s="128"/>
      <c r="J32" s="128"/>
      <c r="K32" s="139">
        <f>ROUND(K91,2)</f>
        <v>0</v>
      </c>
      <c r="M32" s="40"/>
    </row>
    <row r="33" spans="2:13" s="1" customFormat="1" ht="6.95" customHeight="1">
      <c r="B33" s="40"/>
      <c r="D33" s="68"/>
      <c r="E33" s="68"/>
      <c r="F33" s="68"/>
      <c r="G33" s="68"/>
      <c r="H33" s="68"/>
      <c r="I33" s="136"/>
      <c r="J33" s="136"/>
      <c r="K33" s="68"/>
      <c r="L33" s="68"/>
      <c r="M33" s="40"/>
    </row>
    <row r="34" spans="2:13" s="1" customFormat="1" ht="14.4" customHeight="1">
      <c r="B34" s="40"/>
      <c r="F34" s="140" t="s">
        <v>39</v>
      </c>
      <c r="I34" s="141" t="s">
        <v>38</v>
      </c>
      <c r="J34" s="128"/>
      <c r="K34" s="140" t="s">
        <v>40</v>
      </c>
      <c r="M34" s="40"/>
    </row>
    <row r="35" spans="2:13" s="1" customFormat="1" ht="14.4" customHeight="1">
      <c r="B35" s="40"/>
      <c r="D35" s="126" t="s">
        <v>41</v>
      </c>
      <c r="E35" s="126" t="s">
        <v>42</v>
      </c>
      <c r="F35" s="137">
        <f>ROUND((SUM(BE91:BE312)),2)</f>
        <v>0</v>
      </c>
      <c r="I35" s="142">
        <v>0.21</v>
      </c>
      <c r="J35" s="128"/>
      <c r="K35" s="137">
        <f>ROUND(((SUM(BE91:BE312))*I35),2)</f>
        <v>0</v>
      </c>
      <c r="M35" s="40"/>
    </row>
    <row r="36" spans="2:13" s="1" customFormat="1" ht="14.4" customHeight="1">
      <c r="B36" s="40"/>
      <c r="E36" s="126" t="s">
        <v>43</v>
      </c>
      <c r="F36" s="137">
        <f>ROUND((SUM(BF91:BF312)),2)</f>
        <v>0</v>
      </c>
      <c r="I36" s="142">
        <v>0.15</v>
      </c>
      <c r="J36" s="128"/>
      <c r="K36" s="137">
        <f>ROUND(((SUM(BF91:BF312))*I36),2)</f>
        <v>0</v>
      </c>
      <c r="M36" s="40"/>
    </row>
    <row r="37" spans="2:13" s="1" customFormat="1" ht="14.4" customHeight="1" hidden="1">
      <c r="B37" s="40"/>
      <c r="E37" s="126" t="s">
        <v>44</v>
      </c>
      <c r="F37" s="137">
        <f>ROUND((SUM(BG91:BG312)),2)</f>
        <v>0</v>
      </c>
      <c r="I37" s="142">
        <v>0.21</v>
      </c>
      <c r="J37" s="128"/>
      <c r="K37" s="137">
        <f>0</f>
        <v>0</v>
      </c>
      <c r="M37" s="40"/>
    </row>
    <row r="38" spans="2:13" s="1" customFormat="1" ht="14.4" customHeight="1" hidden="1">
      <c r="B38" s="40"/>
      <c r="E38" s="126" t="s">
        <v>45</v>
      </c>
      <c r="F38" s="137">
        <f>ROUND((SUM(BH91:BH312)),2)</f>
        <v>0</v>
      </c>
      <c r="I38" s="142">
        <v>0.15</v>
      </c>
      <c r="J38" s="128"/>
      <c r="K38" s="137">
        <f>0</f>
        <v>0</v>
      </c>
      <c r="M38" s="40"/>
    </row>
    <row r="39" spans="2:13" s="1" customFormat="1" ht="14.4" customHeight="1" hidden="1">
      <c r="B39" s="40"/>
      <c r="E39" s="126" t="s">
        <v>46</v>
      </c>
      <c r="F39" s="137">
        <f>ROUND((SUM(BI91:BI312)),2)</f>
        <v>0</v>
      </c>
      <c r="I39" s="142">
        <v>0</v>
      </c>
      <c r="J39" s="128"/>
      <c r="K39" s="137">
        <f>0</f>
        <v>0</v>
      </c>
      <c r="M39" s="40"/>
    </row>
    <row r="40" spans="2:13" s="1" customFormat="1" ht="6.95" customHeight="1">
      <c r="B40" s="40"/>
      <c r="I40" s="128"/>
      <c r="J40" s="128"/>
      <c r="M40" s="40"/>
    </row>
    <row r="41" spans="2:13" s="1" customFormat="1" ht="25.4" customHeight="1">
      <c r="B41" s="40"/>
      <c r="C41" s="143"/>
      <c r="D41" s="144" t="s">
        <v>47</v>
      </c>
      <c r="E41" s="145"/>
      <c r="F41" s="145"/>
      <c r="G41" s="146" t="s">
        <v>48</v>
      </c>
      <c r="H41" s="147" t="s">
        <v>49</v>
      </c>
      <c r="I41" s="148"/>
      <c r="J41" s="148"/>
      <c r="K41" s="149">
        <f>SUM(K32:K39)</f>
        <v>0</v>
      </c>
      <c r="L41" s="150"/>
      <c r="M41" s="40"/>
    </row>
    <row r="42" spans="2:13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40"/>
    </row>
    <row r="46" spans="2:13" s="1" customFormat="1" ht="6.95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40"/>
    </row>
    <row r="47" spans="2:13" s="1" customFormat="1" ht="24.95" customHeight="1">
      <c r="B47" s="35"/>
      <c r="C47" s="20" t="s">
        <v>95</v>
      </c>
      <c r="D47" s="36"/>
      <c r="E47" s="36"/>
      <c r="F47" s="36"/>
      <c r="G47" s="36"/>
      <c r="H47" s="36"/>
      <c r="I47" s="128"/>
      <c r="J47" s="128"/>
      <c r="K47" s="36"/>
      <c r="L47" s="36"/>
      <c r="M47" s="40"/>
    </row>
    <row r="48" spans="2:13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128"/>
      <c r="K48" s="36"/>
      <c r="L48" s="36"/>
      <c r="M48" s="40"/>
    </row>
    <row r="49" spans="2:13" s="1" customFormat="1" ht="12" customHeight="1">
      <c r="B49" s="35"/>
      <c r="C49" s="29" t="s">
        <v>17</v>
      </c>
      <c r="D49" s="36"/>
      <c r="E49" s="36"/>
      <c r="F49" s="36"/>
      <c r="G49" s="36"/>
      <c r="H49" s="36"/>
      <c r="I49" s="128"/>
      <c r="J49" s="128"/>
      <c r="K49" s="36"/>
      <c r="L49" s="36"/>
      <c r="M49" s="40"/>
    </row>
    <row r="50" spans="2:13" s="1" customFormat="1" ht="16.5" customHeight="1">
      <c r="B50" s="35"/>
      <c r="C50" s="36"/>
      <c r="D50" s="36"/>
      <c r="E50" s="157" t="str">
        <f>E7</f>
        <v>Rekonstrukce elektroinstalace v budově MŠ ul. Dostojevského 4154</v>
      </c>
      <c r="F50" s="29"/>
      <c r="G50" s="29"/>
      <c r="H50" s="29"/>
      <c r="I50" s="128"/>
      <c r="J50" s="128"/>
      <c r="K50" s="36"/>
      <c r="L50" s="36"/>
      <c r="M50" s="40"/>
    </row>
    <row r="51" spans="2:13" s="1" customFormat="1" ht="12" customHeight="1">
      <c r="B51" s="35"/>
      <c r="C51" s="29" t="s">
        <v>91</v>
      </c>
      <c r="D51" s="36"/>
      <c r="E51" s="36"/>
      <c r="F51" s="36"/>
      <c r="G51" s="36"/>
      <c r="H51" s="36"/>
      <c r="I51" s="128"/>
      <c r="J51" s="128"/>
      <c r="K51" s="36"/>
      <c r="L51" s="36"/>
      <c r="M51" s="40"/>
    </row>
    <row r="52" spans="2:13" s="1" customFormat="1" ht="16.5" customHeight="1">
      <c r="B52" s="35"/>
      <c r="C52" s="36"/>
      <c r="D52" s="36"/>
      <c r="E52" s="61" t="str">
        <f>E9</f>
        <v>18013_el - Rekonstrukce elektroinstalace</v>
      </c>
      <c r="F52" s="36"/>
      <c r="G52" s="36"/>
      <c r="H52" s="36"/>
      <c r="I52" s="128"/>
      <c r="J52" s="128"/>
      <c r="K52" s="36"/>
      <c r="L52" s="36"/>
      <c r="M52" s="40"/>
    </row>
    <row r="53" spans="2:13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128"/>
      <c r="K53" s="36"/>
      <c r="L53" s="36"/>
      <c r="M53" s="40"/>
    </row>
    <row r="54" spans="2:13" s="1" customFormat="1" ht="12" customHeight="1">
      <c r="B54" s="35"/>
      <c r="C54" s="29" t="s">
        <v>22</v>
      </c>
      <c r="D54" s="36"/>
      <c r="E54" s="36"/>
      <c r="F54" s="24" t="str">
        <f>F12</f>
        <v>Chomutov</v>
      </c>
      <c r="G54" s="36"/>
      <c r="H54" s="36"/>
      <c r="I54" s="130" t="s">
        <v>24</v>
      </c>
      <c r="J54" s="132" t="str">
        <f>IF(J12="","",J12)</f>
        <v>10. 3. 2019</v>
      </c>
      <c r="K54" s="36"/>
      <c r="L54" s="36"/>
      <c r="M54" s="40"/>
    </row>
    <row r="55" spans="2:13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128"/>
      <c r="K55" s="36"/>
      <c r="L55" s="36"/>
      <c r="M55" s="40"/>
    </row>
    <row r="56" spans="2:13" s="1" customFormat="1" ht="13.65" customHeight="1">
      <c r="B56" s="35"/>
      <c r="C56" s="29" t="s">
        <v>26</v>
      </c>
      <c r="D56" s="36"/>
      <c r="E56" s="36"/>
      <c r="F56" s="24" t="str">
        <f>E15</f>
        <v xml:space="preserve"> </v>
      </c>
      <c r="G56" s="36"/>
      <c r="H56" s="36"/>
      <c r="I56" s="130" t="s">
        <v>32</v>
      </c>
      <c r="J56" s="158" t="str">
        <f>E21</f>
        <v xml:space="preserve"> </v>
      </c>
      <c r="K56" s="36"/>
      <c r="L56" s="36"/>
      <c r="M56" s="40"/>
    </row>
    <row r="57" spans="2:13" s="1" customFormat="1" ht="13.65" customHeight="1">
      <c r="B57" s="35"/>
      <c r="C57" s="29" t="s">
        <v>30</v>
      </c>
      <c r="D57" s="36"/>
      <c r="E57" s="36"/>
      <c r="F57" s="24" t="str">
        <f>IF(E18="","",E18)</f>
        <v>Vyplň údaj</v>
      </c>
      <c r="G57" s="36"/>
      <c r="H57" s="36"/>
      <c r="I57" s="130" t="s">
        <v>33</v>
      </c>
      <c r="J57" s="158" t="str">
        <f>E24</f>
        <v>Ing. Ivan Menhard</v>
      </c>
      <c r="K57" s="36"/>
      <c r="L57" s="36"/>
      <c r="M57" s="40"/>
    </row>
    <row r="58" spans="2:13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128"/>
      <c r="K58" s="36"/>
      <c r="L58" s="36"/>
      <c r="M58" s="40"/>
    </row>
    <row r="59" spans="2:13" s="1" customFormat="1" ht="29.25" customHeight="1">
      <c r="B59" s="35"/>
      <c r="C59" s="159" t="s">
        <v>96</v>
      </c>
      <c r="D59" s="160"/>
      <c r="E59" s="160"/>
      <c r="F59" s="160"/>
      <c r="G59" s="160"/>
      <c r="H59" s="160"/>
      <c r="I59" s="161" t="s">
        <v>97</v>
      </c>
      <c r="J59" s="161" t="s">
        <v>98</v>
      </c>
      <c r="K59" s="162" t="s">
        <v>99</v>
      </c>
      <c r="L59" s="160"/>
      <c r="M59" s="40"/>
    </row>
    <row r="60" spans="2:13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128"/>
      <c r="K60" s="36"/>
      <c r="L60" s="36"/>
      <c r="M60" s="40"/>
    </row>
    <row r="61" spans="2:47" s="1" customFormat="1" ht="22.8" customHeight="1">
      <c r="B61" s="35"/>
      <c r="C61" s="163" t="s">
        <v>71</v>
      </c>
      <c r="D61" s="36"/>
      <c r="E61" s="36"/>
      <c r="F61" s="36"/>
      <c r="G61" s="36"/>
      <c r="H61" s="36"/>
      <c r="I61" s="164">
        <f>Q91</f>
        <v>0</v>
      </c>
      <c r="J61" s="164">
        <f>R91</f>
        <v>0</v>
      </c>
      <c r="K61" s="94">
        <f>K91</f>
        <v>0</v>
      </c>
      <c r="L61" s="36"/>
      <c r="M61" s="40"/>
      <c r="AU61" s="14" t="s">
        <v>100</v>
      </c>
    </row>
    <row r="62" spans="2:13" s="7" customFormat="1" ht="24.95" customHeight="1">
      <c r="B62" s="165"/>
      <c r="C62" s="166"/>
      <c r="D62" s="167" t="s">
        <v>101</v>
      </c>
      <c r="E62" s="168"/>
      <c r="F62" s="168"/>
      <c r="G62" s="168"/>
      <c r="H62" s="168"/>
      <c r="I62" s="169">
        <f>Q92</f>
        <v>0</v>
      </c>
      <c r="J62" s="169">
        <f>R92</f>
        <v>0</v>
      </c>
      <c r="K62" s="170">
        <f>K92</f>
        <v>0</v>
      </c>
      <c r="L62" s="166"/>
      <c r="M62" s="171"/>
    </row>
    <row r="63" spans="2:13" s="8" customFormat="1" ht="19.9" customHeight="1">
      <c r="B63" s="172"/>
      <c r="C63" s="173"/>
      <c r="D63" s="174" t="s">
        <v>102</v>
      </c>
      <c r="E63" s="175"/>
      <c r="F63" s="175"/>
      <c r="G63" s="175"/>
      <c r="H63" s="175"/>
      <c r="I63" s="176">
        <f>Q93</f>
        <v>0</v>
      </c>
      <c r="J63" s="176">
        <f>R93</f>
        <v>0</v>
      </c>
      <c r="K63" s="177">
        <f>K93</f>
        <v>0</v>
      </c>
      <c r="L63" s="173"/>
      <c r="M63" s="178"/>
    </row>
    <row r="64" spans="2:13" s="8" customFormat="1" ht="19.9" customHeight="1">
      <c r="B64" s="172"/>
      <c r="C64" s="173"/>
      <c r="D64" s="174" t="s">
        <v>103</v>
      </c>
      <c r="E64" s="175"/>
      <c r="F64" s="175"/>
      <c r="G64" s="175"/>
      <c r="H64" s="175"/>
      <c r="I64" s="176">
        <f>Q100</f>
        <v>0</v>
      </c>
      <c r="J64" s="176">
        <f>R100</f>
        <v>0</v>
      </c>
      <c r="K64" s="177">
        <f>K100</f>
        <v>0</v>
      </c>
      <c r="L64" s="173"/>
      <c r="M64" s="178"/>
    </row>
    <row r="65" spans="2:13" s="7" customFormat="1" ht="24.95" customHeight="1">
      <c r="B65" s="165"/>
      <c r="C65" s="166"/>
      <c r="D65" s="167" t="s">
        <v>104</v>
      </c>
      <c r="E65" s="168"/>
      <c r="F65" s="168"/>
      <c r="G65" s="168"/>
      <c r="H65" s="168"/>
      <c r="I65" s="169">
        <f>Q104</f>
        <v>0</v>
      </c>
      <c r="J65" s="169">
        <f>R104</f>
        <v>0</v>
      </c>
      <c r="K65" s="170">
        <f>K104</f>
        <v>0</v>
      </c>
      <c r="L65" s="166"/>
      <c r="M65" s="171"/>
    </row>
    <row r="66" spans="2:13" s="8" customFormat="1" ht="19.9" customHeight="1">
      <c r="B66" s="172"/>
      <c r="C66" s="173"/>
      <c r="D66" s="174" t="s">
        <v>105</v>
      </c>
      <c r="E66" s="175"/>
      <c r="F66" s="175"/>
      <c r="G66" s="175"/>
      <c r="H66" s="175"/>
      <c r="I66" s="176">
        <f>Q105</f>
        <v>0</v>
      </c>
      <c r="J66" s="176">
        <f>R105</f>
        <v>0</v>
      </c>
      <c r="K66" s="177">
        <f>K105</f>
        <v>0</v>
      </c>
      <c r="L66" s="173"/>
      <c r="M66" s="178"/>
    </row>
    <row r="67" spans="2:13" s="8" customFormat="1" ht="19.9" customHeight="1">
      <c r="B67" s="172"/>
      <c r="C67" s="173"/>
      <c r="D67" s="174" t="s">
        <v>106</v>
      </c>
      <c r="E67" s="175"/>
      <c r="F67" s="175"/>
      <c r="G67" s="175"/>
      <c r="H67" s="175"/>
      <c r="I67" s="176">
        <f>Q260</f>
        <v>0</v>
      </c>
      <c r="J67" s="176">
        <f>R260</f>
        <v>0</v>
      </c>
      <c r="K67" s="177">
        <f>K260</f>
        <v>0</v>
      </c>
      <c r="L67" s="173"/>
      <c r="M67" s="178"/>
    </row>
    <row r="68" spans="2:13" s="8" customFormat="1" ht="19.9" customHeight="1">
      <c r="B68" s="172"/>
      <c r="C68" s="173"/>
      <c r="D68" s="174" t="s">
        <v>107</v>
      </c>
      <c r="E68" s="175"/>
      <c r="F68" s="175"/>
      <c r="G68" s="175"/>
      <c r="H68" s="175"/>
      <c r="I68" s="176">
        <f>Q293</f>
        <v>0</v>
      </c>
      <c r="J68" s="176">
        <f>R293</f>
        <v>0</v>
      </c>
      <c r="K68" s="177">
        <f>K293</f>
        <v>0</v>
      </c>
      <c r="L68" s="173"/>
      <c r="M68" s="178"/>
    </row>
    <row r="69" spans="2:13" s="7" customFormat="1" ht="24.95" customHeight="1">
      <c r="B69" s="165"/>
      <c r="C69" s="166"/>
      <c r="D69" s="167" t="s">
        <v>108</v>
      </c>
      <c r="E69" s="168"/>
      <c r="F69" s="168"/>
      <c r="G69" s="168"/>
      <c r="H69" s="168"/>
      <c r="I69" s="169">
        <f>Q301</f>
        <v>0</v>
      </c>
      <c r="J69" s="169">
        <f>R301</f>
        <v>0</v>
      </c>
      <c r="K69" s="170">
        <f>K301</f>
        <v>0</v>
      </c>
      <c r="L69" s="166"/>
      <c r="M69" s="171"/>
    </row>
    <row r="70" spans="2:13" s="8" customFormat="1" ht="19.9" customHeight="1">
      <c r="B70" s="172"/>
      <c r="C70" s="173"/>
      <c r="D70" s="174" t="s">
        <v>109</v>
      </c>
      <c r="E70" s="175"/>
      <c r="F70" s="175"/>
      <c r="G70" s="175"/>
      <c r="H70" s="175"/>
      <c r="I70" s="176">
        <f>Q302</f>
        <v>0</v>
      </c>
      <c r="J70" s="176">
        <f>R302</f>
        <v>0</v>
      </c>
      <c r="K70" s="177">
        <f>K302</f>
        <v>0</v>
      </c>
      <c r="L70" s="173"/>
      <c r="M70" s="178"/>
    </row>
    <row r="71" spans="2:13" s="7" customFormat="1" ht="24.95" customHeight="1">
      <c r="B71" s="165"/>
      <c r="C71" s="166"/>
      <c r="D71" s="167" t="s">
        <v>110</v>
      </c>
      <c r="E71" s="168"/>
      <c r="F71" s="168"/>
      <c r="G71" s="168"/>
      <c r="H71" s="168"/>
      <c r="I71" s="169">
        <f>Q308</f>
        <v>0</v>
      </c>
      <c r="J71" s="169">
        <f>R308</f>
        <v>0</v>
      </c>
      <c r="K71" s="170">
        <f>K308</f>
        <v>0</v>
      </c>
      <c r="L71" s="166"/>
      <c r="M71" s="171"/>
    </row>
    <row r="72" spans="2:13" s="1" customFormat="1" ht="21.8" customHeight="1">
      <c r="B72" s="35"/>
      <c r="C72" s="36"/>
      <c r="D72" s="36"/>
      <c r="E72" s="36"/>
      <c r="F72" s="36"/>
      <c r="G72" s="36"/>
      <c r="H72" s="36"/>
      <c r="I72" s="128"/>
      <c r="J72" s="128"/>
      <c r="K72" s="36"/>
      <c r="L72" s="36"/>
      <c r="M72" s="40"/>
    </row>
    <row r="73" spans="2:13" s="1" customFormat="1" ht="6.95" customHeight="1">
      <c r="B73" s="54"/>
      <c r="C73" s="55"/>
      <c r="D73" s="55"/>
      <c r="E73" s="55"/>
      <c r="F73" s="55"/>
      <c r="G73" s="55"/>
      <c r="H73" s="55"/>
      <c r="I73" s="153"/>
      <c r="J73" s="153"/>
      <c r="K73" s="55"/>
      <c r="L73" s="55"/>
      <c r="M73" s="40"/>
    </row>
    <row r="77" spans="2:13" s="1" customFormat="1" ht="6.95" customHeight="1">
      <c r="B77" s="56"/>
      <c r="C77" s="57"/>
      <c r="D77" s="57"/>
      <c r="E77" s="57"/>
      <c r="F77" s="57"/>
      <c r="G77" s="57"/>
      <c r="H77" s="57"/>
      <c r="I77" s="156"/>
      <c r="J77" s="156"/>
      <c r="K77" s="57"/>
      <c r="L77" s="57"/>
      <c r="M77" s="40"/>
    </row>
    <row r="78" spans="2:13" s="1" customFormat="1" ht="24.95" customHeight="1">
      <c r="B78" s="35"/>
      <c r="C78" s="20" t="s">
        <v>111</v>
      </c>
      <c r="D78" s="36"/>
      <c r="E78" s="36"/>
      <c r="F78" s="36"/>
      <c r="G78" s="36"/>
      <c r="H78" s="36"/>
      <c r="I78" s="128"/>
      <c r="J78" s="128"/>
      <c r="K78" s="36"/>
      <c r="L78" s="36"/>
      <c r="M78" s="40"/>
    </row>
    <row r="79" spans="2:13" s="1" customFormat="1" ht="6.95" customHeight="1">
      <c r="B79" s="35"/>
      <c r="C79" s="36"/>
      <c r="D79" s="36"/>
      <c r="E79" s="36"/>
      <c r="F79" s="36"/>
      <c r="G79" s="36"/>
      <c r="H79" s="36"/>
      <c r="I79" s="128"/>
      <c r="J79" s="128"/>
      <c r="K79" s="36"/>
      <c r="L79" s="36"/>
      <c r="M79" s="40"/>
    </row>
    <row r="80" spans="2:13" s="1" customFormat="1" ht="12" customHeight="1">
      <c r="B80" s="35"/>
      <c r="C80" s="29" t="s">
        <v>17</v>
      </c>
      <c r="D80" s="36"/>
      <c r="E80" s="36"/>
      <c r="F80" s="36"/>
      <c r="G80" s="36"/>
      <c r="H80" s="36"/>
      <c r="I80" s="128"/>
      <c r="J80" s="128"/>
      <c r="K80" s="36"/>
      <c r="L80" s="36"/>
      <c r="M80" s="40"/>
    </row>
    <row r="81" spans="2:13" s="1" customFormat="1" ht="16.5" customHeight="1">
      <c r="B81" s="35"/>
      <c r="C81" s="36"/>
      <c r="D81" s="36"/>
      <c r="E81" s="157" t="str">
        <f>E7</f>
        <v>Rekonstrukce elektroinstalace v budově MŠ ul. Dostojevského 4154</v>
      </c>
      <c r="F81" s="29"/>
      <c r="G81" s="29"/>
      <c r="H81" s="29"/>
      <c r="I81" s="128"/>
      <c r="J81" s="128"/>
      <c r="K81" s="36"/>
      <c r="L81" s="36"/>
      <c r="M81" s="40"/>
    </row>
    <row r="82" spans="2:13" s="1" customFormat="1" ht="12" customHeight="1">
      <c r="B82" s="35"/>
      <c r="C82" s="29" t="s">
        <v>91</v>
      </c>
      <c r="D82" s="36"/>
      <c r="E82" s="36"/>
      <c r="F82" s="36"/>
      <c r="G82" s="36"/>
      <c r="H82" s="36"/>
      <c r="I82" s="128"/>
      <c r="J82" s="128"/>
      <c r="K82" s="36"/>
      <c r="L82" s="36"/>
      <c r="M82" s="40"/>
    </row>
    <row r="83" spans="2:13" s="1" customFormat="1" ht="16.5" customHeight="1">
      <c r="B83" s="35"/>
      <c r="C83" s="36"/>
      <c r="D83" s="36"/>
      <c r="E83" s="61" t="str">
        <f>E9</f>
        <v>18013_el - Rekonstrukce elektroinstalace</v>
      </c>
      <c r="F83" s="36"/>
      <c r="G83" s="36"/>
      <c r="H83" s="36"/>
      <c r="I83" s="128"/>
      <c r="J83" s="128"/>
      <c r="K83" s="36"/>
      <c r="L83" s="36"/>
      <c r="M83" s="40"/>
    </row>
    <row r="84" spans="2:13" s="1" customFormat="1" ht="6.95" customHeight="1">
      <c r="B84" s="35"/>
      <c r="C84" s="36"/>
      <c r="D84" s="36"/>
      <c r="E84" s="36"/>
      <c r="F84" s="36"/>
      <c r="G84" s="36"/>
      <c r="H84" s="36"/>
      <c r="I84" s="128"/>
      <c r="J84" s="128"/>
      <c r="K84" s="36"/>
      <c r="L84" s="36"/>
      <c r="M84" s="40"/>
    </row>
    <row r="85" spans="2:13" s="1" customFormat="1" ht="12" customHeight="1">
      <c r="B85" s="35"/>
      <c r="C85" s="29" t="s">
        <v>22</v>
      </c>
      <c r="D85" s="36"/>
      <c r="E85" s="36"/>
      <c r="F85" s="24" t="str">
        <f>F12</f>
        <v>Chomutov</v>
      </c>
      <c r="G85" s="36"/>
      <c r="H85" s="36"/>
      <c r="I85" s="130" t="s">
        <v>24</v>
      </c>
      <c r="J85" s="132" t="str">
        <f>IF(J12="","",J12)</f>
        <v>10. 3. 2019</v>
      </c>
      <c r="K85" s="36"/>
      <c r="L85" s="36"/>
      <c r="M85" s="40"/>
    </row>
    <row r="86" spans="2:13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128"/>
      <c r="K86" s="36"/>
      <c r="L86" s="36"/>
      <c r="M86" s="40"/>
    </row>
    <row r="87" spans="2:13" s="1" customFormat="1" ht="13.65" customHeight="1">
      <c r="B87" s="35"/>
      <c r="C87" s="29" t="s">
        <v>26</v>
      </c>
      <c r="D87" s="36"/>
      <c r="E87" s="36"/>
      <c r="F87" s="24" t="str">
        <f>E15</f>
        <v xml:space="preserve"> </v>
      </c>
      <c r="G87" s="36"/>
      <c r="H87" s="36"/>
      <c r="I87" s="130" t="s">
        <v>32</v>
      </c>
      <c r="J87" s="158" t="str">
        <f>E21</f>
        <v xml:space="preserve"> </v>
      </c>
      <c r="K87" s="36"/>
      <c r="L87" s="36"/>
      <c r="M87" s="40"/>
    </row>
    <row r="88" spans="2:13" s="1" customFormat="1" ht="13.65" customHeight="1">
      <c r="B88" s="35"/>
      <c r="C88" s="29" t="s">
        <v>30</v>
      </c>
      <c r="D88" s="36"/>
      <c r="E88" s="36"/>
      <c r="F88" s="24" t="str">
        <f>IF(E18="","",E18)</f>
        <v>Vyplň údaj</v>
      </c>
      <c r="G88" s="36"/>
      <c r="H88" s="36"/>
      <c r="I88" s="130" t="s">
        <v>33</v>
      </c>
      <c r="J88" s="158" t="str">
        <f>E24</f>
        <v>Ing. Ivan Menhard</v>
      </c>
      <c r="K88" s="36"/>
      <c r="L88" s="36"/>
      <c r="M88" s="40"/>
    </row>
    <row r="89" spans="2:13" s="1" customFormat="1" ht="10.3" customHeight="1">
      <c r="B89" s="35"/>
      <c r="C89" s="36"/>
      <c r="D89" s="36"/>
      <c r="E89" s="36"/>
      <c r="F89" s="36"/>
      <c r="G89" s="36"/>
      <c r="H89" s="36"/>
      <c r="I89" s="128"/>
      <c r="J89" s="128"/>
      <c r="K89" s="36"/>
      <c r="L89" s="36"/>
      <c r="M89" s="40"/>
    </row>
    <row r="90" spans="2:24" s="9" customFormat="1" ht="29.25" customHeight="1">
      <c r="B90" s="179"/>
      <c r="C90" s="180" t="s">
        <v>112</v>
      </c>
      <c r="D90" s="181" t="s">
        <v>56</v>
      </c>
      <c r="E90" s="181" t="s">
        <v>52</v>
      </c>
      <c r="F90" s="181" t="s">
        <v>53</v>
      </c>
      <c r="G90" s="181" t="s">
        <v>113</v>
      </c>
      <c r="H90" s="181" t="s">
        <v>114</v>
      </c>
      <c r="I90" s="182" t="s">
        <v>115</v>
      </c>
      <c r="J90" s="182" t="s">
        <v>116</v>
      </c>
      <c r="K90" s="181" t="s">
        <v>99</v>
      </c>
      <c r="L90" s="183" t="s">
        <v>117</v>
      </c>
      <c r="M90" s="184"/>
      <c r="N90" s="84" t="s">
        <v>20</v>
      </c>
      <c r="O90" s="85" t="s">
        <v>41</v>
      </c>
      <c r="P90" s="85" t="s">
        <v>118</v>
      </c>
      <c r="Q90" s="85" t="s">
        <v>119</v>
      </c>
      <c r="R90" s="85" t="s">
        <v>120</v>
      </c>
      <c r="S90" s="85" t="s">
        <v>121</v>
      </c>
      <c r="T90" s="85" t="s">
        <v>122</v>
      </c>
      <c r="U90" s="85" t="s">
        <v>123</v>
      </c>
      <c r="V90" s="85" t="s">
        <v>124</v>
      </c>
      <c r="W90" s="85" t="s">
        <v>125</v>
      </c>
      <c r="X90" s="86" t="s">
        <v>126</v>
      </c>
    </row>
    <row r="91" spans="2:63" s="1" customFormat="1" ht="22.8" customHeight="1">
      <c r="B91" s="35"/>
      <c r="C91" s="91" t="s">
        <v>127</v>
      </c>
      <c r="D91" s="36"/>
      <c r="E91" s="36"/>
      <c r="F91" s="36"/>
      <c r="G91" s="36"/>
      <c r="H91" s="36"/>
      <c r="I91" s="128"/>
      <c r="J91" s="128"/>
      <c r="K91" s="185">
        <f>BK91</f>
        <v>0</v>
      </c>
      <c r="L91" s="36"/>
      <c r="M91" s="40"/>
      <c r="N91" s="87"/>
      <c r="O91" s="88"/>
      <c r="P91" s="88"/>
      <c r="Q91" s="186">
        <f>Q92+Q104+Q301+Q308</f>
        <v>0</v>
      </c>
      <c r="R91" s="186">
        <f>R92+R104+R301+R308</f>
        <v>0</v>
      </c>
      <c r="S91" s="88"/>
      <c r="T91" s="187">
        <f>T92+T104+T301+T308</f>
        <v>0</v>
      </c>
      <c r="U91" s="88"/>
      <c r="V91" s="187">
        <f>V92+V104+V301+V308</f>
        <v>0.8289099999999997</v>
      </c>
      <c r="W91" s="88"/>
      <c r="X91" s="188">
        <f>X92+X104+X301+X308</f>
        <v>0.10284</v>
      </c>
      <c r="AT91" s="14" t="s">
        <v>72</v>
      </c>
      <c r="AU91" s="14" t="s">
        <v>100</v>
      </c>
      <c r="BK91" s="189">
        <f>BK92+BK104+BK301+BK308</f>
        <v>0</v>
      </c>
    </row>
    <row r="92" spans="2:63" s="10" customFormat="1" ht="25.9" customHeight="1">
      <c r="B92" s="190"/>
      <c r="C92" s="191"/>
      <c r="D92" s="192" t="s">
        <v>72</v>
      </c>
      <c r="E92" s="193" t="s">
        <v>128</v>
      </c>
      <c r="F92" s="193" t="s">
        <v>129</v>
      </c>
      <c r="G92" s="191"/>
      <c r="H92" s="191"/>
      <c r="I92" s="194"/>
      <c r="J92" s="194"/>
      <c r="K92" s="195">
        <f>BK92</f>
        <v>0</v>
      </c>
      <c r="L92" s="191"/>
      <c r="M92" s="196"/>
      <c r="N92" s="197"/>
      <c r="O92" s="198"/>
      <c r="P92" s="198"/>
      <c r="Q92" s="199">
        <f>Q93+Q100</f>
        <v>0</v>
      </c>
      <c r="R92" s="199">
        <f>R93+R100</f>
        <v>0</v>
      </c>
      <c r="S92" s="198"/>
      <c r="T92" s="200">
        <f>T93+T100</f>
        <v>0</v>
      </c>
      <c r="U92" s="198"/>
      <c r="V92" s="200">
        <f>V93+V100</f>
        <v>0</v>
      </c>
      <c r="W92" s="198"/>
      <c r="X92" s="201">
        <f>X93+X100</f>
        <v>0</v>
      </c>
      <c r="AR92" s="202" t="s">
        <v>81</v>
      </c>
      <c r="AT92" s="203" t="s">
        <v>72</v>
      </c>
      <c r="AU92" s="203" t="s">
        <v>73</v>
      </c>
      <c r="AY92" s="202" t="s">
        <v>130</v>
      </c>
      <c r="BK92" s="204">
        <f>BK93+BK100</f>
        <v>0</v>
      </c>
    </row>
    <row r="93" spans="2:63" s="10" customFormat="1" ht="22.8" customHeight="1">
      <c r="B93" s="190"/>
      <c r="C93" s="191"/>
      <c r="D93" s="192" t="s">
        <v>72</v>
      </c>
      <c r="E93" s="205" t="s">
        <v>131</v>
      </c>
      <c r="F93" s="205" t="s">
        <v>132</v>
      </c>
      <c r="G93" s="191"/>
      <c r="H93" s="191"/>
      <c r="I93" s="194"/>
      <c r="J93" s="194"/>
      <c r="K93" s="206">
        <f>BK93</f>
        <v>0</v>
      </c>
      <c r="L93" s="191"/>
      <c r="M93" s="196"/>
      <c r="N93" s="197"/>
      <c r="O93" s="198"/>
      <c r="P93" s="198"/>
      <c r="Q93" s="199">
        <f>SUM(Q94:Q99)</f>
        <v>0</v>
      </c>
      <c r="R93" s="199">
        <f>SUM(R94:R99)</f>
        <v>0</v>
      </c>
      <c r="S93" s="198"/>
      <c r="T93" s="200">
        <f>SUM(T94:T99)</f>
        <v>0</v>
      </c>
      <c r="U93" s="198"/>
      <c r="V93" s="200">
        <f>SUM(V94:V99)</f>
        <v>0</v>
      </c>
      <c r="W93" s="198"/>
      <c r="X93" s="201">
        <f>SUM(X94:X99)</f>
        <v>0</v>
      </c>
      <c r="AR93" s="202" t="s">
        <v>81</v>
      </c>
      <c r="AT93" s="203" t="s">
        <v>72</v>
      </c>
      <c r="AU93" s="203" t="s">
        <v>81</v>
      </c>
      <c r="AY93" s="202" t="s">
        <v>130</v>
      </c>
      <c r="BK93" s="204">
        <f>SUM(BK94:BK99)</f>
        <v>0</v>
      </c>
    </row>
    <row r="94" spans="2:65" s="1" customFormat="1" ht="16.5" customHeight="1">
      <c r="B94" s="35"/>
      <c r="C94" s="207" t="s">
        <v>81</v>
      </c>
      <c r="D94" s="207" t="s">
        <v>133</v>
      </c>
      <c r="E94" s="208" t="s">
        <v>134</v>
      </c>
      <c r="F94" s="209" t="s">
        <v>135</v>
      </c>
      <c r="G94" s="210" t="s">
        <v>136</v>
      </c>
      <c r="H94" s="211">
        <v>1340</v>
      </c>
      <c r="I94" s="212"/>
      <c r="J94" s="212"/>
      <c r="K94" s="213">
        <f>ROUND(P94*H94,2)</f>
        <v>0</v>
      </c>
      <c r="L94" s="209" t="s">
        <v>137</v>
      </c>
      <c r="M94" s="40"/>
      <c r="N94" s="214" t="s">
        <v>20</v>
      </c>
      <c r="O94" s="215" t="s">
        <v>42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76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AR94" s="14" t="s">
        <v>138</v>
      </c>
      <c r="AT94" s="14" t="s">
        <v>133</v>
      </c>
      <c r="AU94" s="14" t="s">
        <v>83</v>
      </c>
      <c r="AY94" s="14" t="s">
        <v>130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4" t="s">
        <v>81</v>
      </c>
      <c r="BK94" s="219">
        <f>ROUND(P94*H94,2)</f>
        <v>0</v>
      </c>
      <c r="BL94" s="14" t="s">
        <v>138</v>
      </c>
      <c r="BM94" s="14" t="s">
        <v>139</v>
      </c>
    </row>
    <row r="95" spans="2:47" s="1" customFormat="1" ht="12">
      <c r="B95" s="35"/>
      <c r="C95" s="36"/>
      <c r="D95" s="220" t="s">
        <v>140</v>
      </c>
      <c r="E95" s="36"/>
      <c r="F95" s="221" t="s">
        <v>141</v>
      </c>
      <c r="G95" s="36"/>
      <c r="H95" s="36"/>
      <c r="I95" s="128"/>
      <c r="J95" s="128"/>
      <c r="K95" s="36"/>
      <c r="L95" s="36"/>
      <c r="M95" s="40"/>
      <c r="N95" s="222"/>
      <c r="O95" s="76"/>
      <c r="P95" s="76"/>
      <c r="Q95" s="76"/>
      <c r="R95" s="76"/>
      <c r="S95" s="76"/>
      <c r="T95" s="76"/>
      <c r="U95" s="76"/>
      <c r="V95" s="76"/>
      <c r="W95" s="76"/>
      <c r="X95" s="77"/>
      <c r="AT95" s="14" t="s">
        <v>140</v>
      </c>
      <c r="AU95" s="14" t="s">
        <v>83</v>
      </c>
    </row>
    <row r="96" spans="2:51" s="11" customFormat="1" ht="12">
      <c r="B96" s="223"/>
      <c r="C96" s="224"/>
      <c r="D96" s="220" t="s">
        <v>142</v>
      </c>
      <c r="E96" s="225" t="s">
        <v>20</v>
      </c>
      <c r="F96" s="226" t="s">
        <v>143</v>
      </c>
      <c r="G96" s="224"/>
      <c r="H96" s="227">
        <v>1340</v>
      </c>
      <c r="I96" s="228"/>
      <c r="J96" s="228"/>
      <c r="K96" s="224"/>
      <c r="L96" s="224"/>
      <c r="M96" s="229"/>
      <c r="N96" s="230"/>
      <c r="O96" s="231"/>
      <c r="P96" s="231"/>
      <c r="Q96" s="231"/>
      <c r="R96" s="231"/>
      <c r="S96" s="231"/>
      <c r="T96" s="231"/>
      <c r="U96" s="231"/>
      <c r="V96" s="231"/>
      <c r="W96" s="231"/>
      <c r="X96" s="232"/>
      <c r="AT96" s="233" t="s">
        <v>142</v>
      </c>
      <c r="AU96" s="233" t="s">
        <v>83</v>
      </c>
      <c r="AV96" s="11" t="s">
        <v>83</v>
      </c>
      <c r="AW96" s="11" t="s">
        <v>5</v>
      </c>
      <c r="AX96" s="11" t="s">
        <v>81</v>
      </c>
      <c r="AY96" s="233" t="s">
        <v>130</v>
      </c>
    </row>
    <row r="97" spans="2:65" s="1" customFormat="1" ht="16.5" customHeight="1">
      <c r="B97" s="35"/>
      <c r="C97" s="207" t="s">
        <v>83</v>
      </c>
      <c r="D97" s="207" t="s">
        <v>133</v>
      </c>
      <c r="E97" s="208" t="s">
        <v>144</v>
      </c>
      <c r="F97" s="209" t="s">
        <v>145</v>
      </c>
      <c r="G97" s="210" t="s">
        <v>146</v>
      </c>
      <c r="H97" s="211">
        <v>1</v>
      </c>
      <c r="I97" s="212"/>
      <c r="J97" s="212"/>
      <c r="K97" s="213">
        <f>ROUND(P97*H97,2)</f>
        <v>0</v>
      </c>
      <c r="L97" s="209" t="s">
        <v>20</v>
      </c>
      <c r="M97" s="40"/>
      <c r="N97" s="214" t="s">
        <v>20</v>
      </c>
      <c r="O97" s="215" t="s">
        <v>42</v>
      </c>
      <c r="P97" s="216">
        <f>I97+J97</f>
        <v>0</v>
      </c>
      <c r="Q97" s="216">
        <f>ROUND(I97*H97,2)</f>
        <v>0</v>
      </c>
      <c r="R97" s="216">
        <f>ROUND(J97*H97,2)</f>
        <v>0</v>
      </c>
      <c r="S97" s="76"/>
      <c r="T97" s="217">
        <f>S97*H97</f>
        <v>0</v>
      </c>
      <c r="U97" s="217">
        <v>0</v>
      </c>
      <c r="V97" s="217">
        <f>U97*H97</f>
        <v>0</v>
      </c>
      <c r="W97" s="217">
        <v>0</v>
      </c>
      <c r="X97" s="218">
        <f>W97*H97</f>
        <v>0</v>
      </c>
      <c r="AR97" s="14" t="s">
        <v>138</v>
      </c>
      <c r="AT97" s="14" t="s">
        <v>133</v>
      </c>
      <c r="AU97" s="14" t="s">
        <v>83</v>
      </c>
      <c r="AY97" s="14" t="s">
        <v>130</v>
      </c>
      <c r="BE97" s="219">
        <f>IF(O97="základní",K97,0)</f>
        <v>0</v>
      </c>
      <c r="BF97" s="219">
        <f>IF(O97="snížená",K97,0)</f>
        <v>0</v>
      </c>
      <c r="BG97" s="219">
        <f>IF(O97="zákl. přenesená",K97,0)</f>
        <v>0</v>
      </c>
      <c r="BH97" s="219">
        <f>IF(O97="sníž. přenesená",K97,0)</f>
        <v>0</v>
      </c>
      <c r="BI97" s="219">
        <f>IF(O97="nulová",K97,0)</f>
        <v>0</v>
      </c>
      <c r="BJ97" s="14" t="s">
        <v>81</v>
      </c>
      <c r="BK97" s="219">
        <f>ROUND(P97*H97,2)</f>
        <v>0</v>
      </c>
      <c r="BL97" s="14" t="s">
        <v>138</v>
      </c>
      <c r="BM97" s="14" t="s">
        <v>147</v>
      </c>
    </row>
    <row r="98" spans="2:47" s="1" customFormat="1" ht="12">
      <c r="B98" s="35"/>
      <c r="C98" s="36"/>
      <c r="D98" s="220" t="s">
        <v>140</v>
      </c>
      <c r="E98" s="36"/>
      <c r="F98" s="221" t="s">
        <v>148</v>
      </c>
      <c r="G98" s="36"/>
      <c r="H98" s="36"/>
      <c r="I98" s="128"/>
      <c r="J98" s="128"/>
      <c r="K98" s="36"/>
      <c r="L98" s="36"/>
      <c r="M98" s="40"/>
      <c r="N98" s="222"/>
      <c r="O98" s="76"/>
      <c r="P98" s="76"/>
      <c r="Q98" s="76"/>
      <c r="R98" s="76"/>
      <c r="S98" s="76"/>
      <c r="T98" s="76"/>
      <c r="U98" s="76"/>
      <c r="V98" s="76"/>
      <c r="W98" s="76"/>
      <c r="X98" s="77"/>
      <c r="AT98" s="14" t="s">
        <v>140</v>
      </c>
      <c r="AU98" s="14" t="s">
        <v>83</v>
      </c>
    </row>
    <row r="99" spans="2:47" s="1" customFormat="1" ht="12">
      <c r="B99" s="35"/>
      <c r="C99" s="36"/>
      <c r="D99" s="220" t="s">
        <v>149</v>
      </c>
      <c r="E99" s="36"/>
      <c r="F99" s="234" t="s">
        <v>150</v>
      </c>
      <c r="G99" s="36"/>
      <c r="H99" s="36"/>
      <c r="I99" s="128"/>
      <c r="J99" s="128"/>
      <c r="K99" s="36"/>
      <c r="L99" s="36"/>
      <c r="M99" s="40"/>
      <c r="N99" s="222"/>
      <c r="O99" s="76"/>
      <c r="P99" s="76"/>
      <c r="Q99" s="76"/>
      <c r="R99" s="76"/>
      <c r="S99" s="76"/>
      <c r="T99" s="76"/>
      <c r="U99" s="76"/>
      <c r="V99" s="76"/>
      <c r="W99" s="76"/>
      <c r="X99" s="77"/>
      <c r="AT99" s="14" t="s">
        <v>149</v>
      </c>
      <c r="AU99" s="14" t="s">
        <v>83</v>
      </c>
    </row>
    <row r="100" spans="2:63" s="10" customFormat="1" ht="22.8" customHeight="1">
      <c r="B100" s="190"/>
      <c r="C100" s="191"/>
      <c r="D100" s="192" t="s">
        <v>72</v>
      </c>
      <c r="E100" s="205" t="s">
        <v>151</v>
      </c>
      <c r="F100" s="205" t="s">
        <v>152</v>
      </c>
      <c r="G100" s="191"/>
      <c r="H100" s="191"/>
      <c r="I100" s="194"/>
      <c r="J100" s="194"/>
      <c r="K100" s="206">
        <f>BK100</f>
        <v>0</v>
      </c>
      <c r="L100" s="191"/>
      <c r="M100" s="196"/>
      <c r="N100" s="197"/>
      <c r="O100" s="198"/>
      <c r="P100" s="198"/>
      <c r="Q100" s="199">
        <f>SUM(Q101:Q103)</f>
        <v>0</v>
      </c>
      <c r="R100" s="199">
        <f>SUM(R101:R103)</f>
        <v>0</v>
      </c>
      <c r="S100" s="198"/>
      <c r="T100" s="200">
        <f>SUM(T101:T103)</f>
        <v>0</v>
      </c>
      <c r="U100" s="198"/>
      <c r="V100" s="200">
        <f>SUM(V101:V103)</f>
        <v>0</v>
      </c>
      <c r="W100" s="198"/>
      <c r="X100" s="201">
        <f>SUM(X101:X103)</f>
        <v>0</v>
      </c>
      <c r="AR100" s="202" t="s">
        <v>81</v>
      </c>
      <c r="AT100" s="203" t="s">
        <v>72</v>
      </c>
      <c r="AU100" s="203" t="s">
        <v>81</v>
      </c>
      <c r="AY100" s="202" t="s">
        <v>130</v>
      </c>
      <c r="BK100" s="204">
        <f>SUM(BK101:BK103)</f>
        <v>0</v>
      </c>
    </row>
    <row r="101" spans="2:65" s="1" customFormat="1" ht="22.5" customHeight="1">
      <c r="B101" s="35"/>
      <c r="C101" s="207" t="s">
        <v>153</v>
      </c>
      <c r="D101" s="207" t="s">
        <v>133</v>
      </c>
      <c r="E101" s="208" t="s">
        <v>154</v>
      </c>
      <c r="F101" s="209" t="s">
        <v>155</v>
      </c>
      <c r="G101" s="210" t="s">
        <v>156</v>
      </c>
      <c r="H101" s="211">
        <v>0.9</v>
      </c>
      <c r="I101" s="212"/>
      <c r="J101" s="212"/>
      <c r="K101" s="213">
        <f>ROUND(P101*H101,2)</f>
        <v>0</v>
      </c>
      <c r="L101" s="209" t="s">
        <v>20</v>
      </c>
      <c r="M101" s="40"/>
      <c r="N101" s="214" t="s">
        <v>20</v>
      </c>
      <c r="O101" s="215" t="s">
        <v>42</v>
      </c>
      <c r="P101" s="216">
        <f>I101+J101</f>
        <v>0</v>
      </c>
      <c r="Q101" s="216">
        <f>ROUND(I101*H101,2)</f>
        <v>0</v>
      </c>
      <c r="R101" s="216">
        <f>ROUND(J101*H101,2)</f>
        <v>0</v>
      </c>
      <c r="S101" s="76"/>
      <c r="T101" s="217">
        <f>S101*H101</f>
        <v>0</v>
      </c>
      <c r="U101" s="217">
        <v>0</v>
      </c>
      <c r="V101" s="217">
        <f>U101*H101</f>
        <v>0</v>
      </c>
      <c r="W101" s="217">
        <v>0</v>
      </c>
      <c r="X101" s="218">
        <f>W101*H101</f>
        <v>0</v>
      </c>
      <c r="AR101" s="14" t="s">
        <v>138</v>
      </c>
      <c r="AT101" s="14" t="s">
        <v>133</v>
      </c>
      <c r="AU101" s="14" t="s">
        <v>83</v>
      </c>
      <c r="AY101" s="14" t="s">
        <v>130</v>
      </c>
      <c r="BE101" s="219">
        <f>IF(O101="základní",K101,0)</f>
        <v>0</v>
      </c>
      <c r="BF101" s="219">
        <f>IF(O101="snížená",K101,0)</f>
        <v>0</v>
      </c>
      <c r="BG101" s="219">
        <f>IF(O101="zákl. přenesená",K101,0)</f>
        <v>0</v>
      </c>
      <c r="BH101" s="219">
        <f>IF(O101="sníž. přenesená",K101,0)</f>
        <v>0</v>
      </c>
      <c r="BI101" s="219">
        <f>IF(O101="nulová",K101,0)</f>
        <v>0</v>
      </c>
      <c r="BJ101" s="14" t="s">
        <v>81</v>
      </c>
      <c r="BK101" s="219">
        <f>ROUND(P101*H101,2)</f>
        <v>0</v>
      </c>
      <c r="BL101" s="14" t="s">
        <v>138</v>
      </c>
      <c r="BM101" s="14" t="s">
        <v>157</v>
      </c>
    </row>
    <row r="102" spans="2:47" s="1" customFormat="1" ht="12">
      <c r="B102" s="35"/>
      <c r="C102" s="36"/>
      <c r="D102" s="220" t="s">
        <v>140</v>
      </c>
      <c r="E102" s="36"/>
      <c r="F102" s="221" t="s">
        <v>158</v>
      </c>
      <c r="G102" s="36"/>
      <c r="H102" s="36"/>
      <c r="I102" s="128"/>
      <c r="J102" s="128"/>
      <c r="K102" s="36"/>
      <c r="L102" s="36"/>
      <c r="M102" s="40"/>
      <c r="N102" s="222"/>
      <c r="O102" s="76"/>
      <c r="P102" s="76"/>
      <c r="Q102" s="76"/>
      <c r="R102" s="76"/>
      <c r="S102" s="76"/>
      <c r="T102" s="76"/>
      <c r="U102" s="76"/>
      <c r="V102" s="76"/>
      <c r="W102" s="76"/>
      <c r="X102" s="77"/>
      <c r="AT102" s="14" t="s">
        <v>140</v>
      </c>
      <c r="AU102" s="14" t="s">
        <v>83</v>
      </c>
    </row>
    <row r="103" spans="2:51" s="11" customFormat="1" ht="12">
      <c r="B103" s="223"/>
      <c r="C103" s="224"/>
      <c r="D103" s="220" t="s">
        <v>142</v>
      </c>
      <c r="E103" s="225" t="s">
        <v>20</v>
      </c>
      <c r="F103" s="226" t="s">
        <v>159</v>
      </c>
      <c r="G103" s="224"/>
      <c r="H103" s="227">
        <v>0.9</v>
      </c>
      <c r="I103" s="228"/>
      <c r="J103" s="228"/>
      <c r="K103" s="224"/>
      <c r="L103" s="224"/>
      <c r="M103" s="229"/>
      <c r="N103" s="230"/>
      <c r="O103" s="231"/>
      <c r="P103" s="231"/>
      <c r="Q103" s="231"/>
      <c r="R103" s="231"/>
      <c r="S103" s="231"/>
      <c r="T103" s="231"/>
      <c r="U103" s="231"/>
      <c r="V103" s="231"/>
      <c r="W103" s="231"/>
      <c r="X103" s="232"/>
      <c r="AT103" s="233" t="s">
        <v>142</v>
      </c>
      <c r="AU103" s="233" t="s">
        <v>83</v>
      </c>
      <c r="AV103" s="11" t="s">
        <v>83</v>
      </c>
      <c r="AW103" s="11" t="s">
        <v>5</v>
      </c>
      <c r="AX103" s="11" t="s">
        <v>81</v>
      </c>
      <c r="AY103" s="233" t="s">
        <v>130</v>
      </c>
    </row>
    <row r="104" spans="2:63" s="10" customFormat="1" ht="25.9" customHeight="1">
      <c r="B104" s="190"/>
      <c r="C104" s="191"/>
      <c r="D104" s="192" t="s">
        <v>72</v>
      </c>
      <c r="E104" s="193" t="s">
        <v>160</v>
      </c>
      <c r="F104" s="193" t="s">
        <v>161</v>
      </c>
      <c r="G104" s="191"/>
      <c r="H104" s="191"/>
      <c r="I104" s="194"/>
      <c r="J104" s="194"/>
      <c r="K104" s="195">
        <f>BK104</f>
        <v>0</v>
      </c>
      <c r="L104" s="191"/>
      <c r="M104" s="196"/>
      <c r="N104" s="197"/>
      <c r="O104" s="198"/>
      <c r="P104" s="198"/>
      <c r="Q104" s="199">
        <f>Q105+Q260+Q293</f>
        <v>0</v>
      </c>
      <c r="R104" s="199">
        <f>R105+R260+R293</f>
        <v>0</v>
      </c>
      <c r="S104" s="198"/>
      <c r="T104" s="200">
        <f>T105+T260+T293</f>
        <v>0</v>
      </c>
      <c r="U104" s="198"/>
      <c r="V104" s="200">
        <f>V105+V260+V293</f>
        <v>0.7589099999999998</v>
      </c>
      <c r="W104" s="198"/>
      <c r="X104" s="201">
        <f>X105+X260+X293</f>
        <v>0.10284</v>
      </c>
      <c r="AR104" s="202" t="s">
        <v>83</v>
      </c>
      <c r="AT104" s="203" t="s">
        <v>72</v>
      </c>
      <c r="AU104" s="203" t="s">
        <v>73</v>
      </c>
      <c r="AY104" s="202" t="s">
        <v>130</v>
      </c>
      <c r="BK104" s="204">
        <f>BK105+BK260+BK293</f>
        <v>0</v>
      </c>
    </row>
    <row r="105" spans="2:63" s="10" customFormat="1" ht="22.8" customHeight="1">
      <c r="B105" s="190"/>
      <c r="C105" s="191"/>
      <c r="D105" s="192" t="s">
        <v>72</v>
      </c>
      <c r="E105" s="205" t="s">
        <v>162</v>
      </c>
      <c r="F105" s="205" t="s">
        <v>163</v>
      </c>
      <c r="G105" s="191"/>
      <c r="H105" s="191"/>
      <c r="I105" s="194"/>
      <c r="J105" s="194"/>
      <c r="K105" s="206">
        <f>BK105</f>
        <v>0</v>
      </c>
      <c r="L105" s="191"/>
      <c r="M105" s="196"/>
      <c r="N105" s="197"/>
      <c r="O105" s="198"/>
      <c r="P105" s="198"/>
      <c r="Q105" s="199">
        <f>SUM(Q106:Q259)</f>
        <v>0</v>
      </c>
      <c r="R105" s="199">
        <f>SUM(R106:R259)</f>
        <v>0</v>
      </c>
      <c r="S105" s="198"/>
      <c r="T105" s="200">
        <f>SUM(T106:T259)</f>
        <v>0</v>
      </c>
      <c r="U105" s="198"/>
      <c r="V105" s="200">
        <f>SUM(V106:V259)</f>
        <v>0.7124699999999998</v>
      </c>
      <c r="W105" s="198"/>
      <c r="X105" s="201">
        <f>SUM(X106:X259)</f>
        <v>0.10284</v>
      </c>
      <c r="AR105" s="202" t="s">
        <v>83</v>
      </c>
      <c r="AT105" s="203" t="s">
        <v>72</v>
      </c>
      <c r="AU105" s="203" t="s">
        <v>81</v>
      </c>
      <c r="AY105" s="202" t="s">
        <v>130</v>
      </c>
      <c r="BK105" s="204">
        <f>SUM(BK106:BK259)</f>
        <v>0</v>
      </c>
    </row>
    <row r="106" spans="2:65" s="1" customFormat="1" ht="16.5" customHeight="1">
      <c r="B106" s="35"/>
      <c r="C106" s="207" t="s">
        <v>138</v>
      </c>
      <c r="D106" s="207" t="s">
        <v>133</v>
      </c>
      <c r="E106" s="208" t="s">
        <v>164</v>
      </c>
      <c r="F106" s="209" t="s">
        <v>165</v>
      </c>
      <c r="G106" s="210" t="s">
        <v>166</v>
      </c>
      <c r="H106" s="211">
        <v>120</v>
      </c>
      <c r="I106" s="212"/>
      <c r="J106" s="212"/>
      <c r="K106" s="213">
        <f>ROUND(P106*H106,2)</f>
        <v>0</v>
      </c>
      <c r="L106" s="209" t="s">
        <v>167</v>
      </c>
      <c r="M106" s="40"/>
      <c r="N106" s="214" t="s">
        <v>20</v>
      </c>
      <c r="O106" s="215" t="s">
        <v>42</v>
      </c>
      <c r="P106" s="216">
        <f>I106+J106</f>
        <v>0</v>
      </c>
      <c r="Q106" s="216">
        <f>ROUND(I106*H106,2)</f>
        <v>0</v>
      </c>
      <c r="R106" s="216">
        <f>ROUND(J106*H106,2)</f>
        <v>0</v>
      </c>
      <c r="S106" s="76"/>
      <c r="T106" s="217">
        <f>S106*H106</f>
        <v>0</v>
      </c>
      <c r="U106" s="217">
        <v>0</v>
      </c>
      <c r="V106" s="217">
        <f>U106*H106</f>
        <v>0</v>
      </c>
      <c r="W106" s="217">
        <v>0</v>
      </c>
      <c r="X106" s="218">
        <f>W106*H106</f>
        <v>0</v>
      </c>
      <c r="AR106" s="14" t="s">
        <v>168</v>
      </c>
      <c r="AT106" s="14" t="s">
        <v>133</v>
      </c>
      <c r="AU106" s="14" t="s">
        <v>83</v>
      </c>
      <c r="AY106" s="14" t="s">
        <v>130</v>
      </c>
      <c r="BE106" s="219">
        <f>IF(O106="základní",K106,0)</f>
        <v>0</v>
      </c>
      <c r="BF106" s="219">
        <f>IF(O106="snížená",K106,0)</f>
        <v>0</v>
      </c>
      <c r="BG106" s="219">
        <f>IF(O106="zákl. přenesená",K106,0)</f>
        <v>0</v>
      </c>
      <c r="BH106" s="219">
        <f>IF(O106="sníž. přenesená",K106,0)</f>
        <v>0</v>
      </c>
      <c r="BI106" s="219">
        <f>IF(O106="nulová",K106,0)</f>
        <v>0</v>
      </c>
      <c r="BJ106" s="14" t="s">
        <v>81</v>
      </c>
      <c r="BK106" s="219">
        <f>ROUND(P106*H106,2)</f>
        <v>0</v>
      </c>
      <c r="BL106" s="14" t="s">
        <v>168</v>
      </c>
      <c r="BM106" s="14" t="s">
        <v>169</v>
      </c>
    </row>
    <row r="107" spans="2:47" s="1" customFormat="1" ht="12">
      <c r="B107" s="35"/>
      <c r="C107" s="36"/>
      <c r="D107" s="220" t="s">
        <v>140</v>
      </c>
      <c r="E107" s="36"/>
      <c r="F107" s="221" t="s">
        <v>170</v>
      </c>
      <c r="G107" s="36"/>
      <c r="H107" s="36"/>
      <c r="I107" s="128"/>
      <c r="J107" s="128"/>
      <c r="K107" s="36"/>
      <c r="L107" s="36"/>
      <c r="M107" s="40"/>
      <c r="N107" s="222"/>
      <c r="O107" s="76"/>
      <c r="P107" s="76"/>
      <c r="Q107" s="76"/>
      <c r="R107" s="76"/>
      <c r="S107" s="76"/>
      <c r="T107" s="76"/>
      <c r="U107" s="76"/>
      <c r="V107" s="76"/>
      <c r="W107" s="76"/>
      <c r="X107" s="77"/>
      <c r="AT107" s="14" t="s">
        <v>140</v>
      </c>
      <c r="AU107" s="14" t="s">
        <v>83</v>
      </c>
    </row>
    <row r="108" spans="2:65" s="1" customFormat="1" ht="16.5" customHeight="1">
      <c r="B108" s="35"/>
      <c r="C108" s="235" t="s">
        <v>171</v>
      </c>
      <c r="D108" s="235" t="s">
        <v>172</v>
      </c>
      <c r="E108" s="236" t="s">
        <v>173</v>
      </c>
      <c r="F108" s="237" t="s">
        <v>174</v>
      </c>
      <c r="G108" s="238" t="s">
        <v>166</v>
      </c>
      <c r="H108" s="239">
        <v>120</v>
      </c>
      <c r="I108" s="240"/>
      <c r="J108" s="241"/>
      <c r="K108" s="242">
        <f>ROUND(P108*H108,2)</f>
        <v>0</v>
      </c>
      <c r="L108" s="237" t="s">
        <v>167</v>
      </c>
      <c r="M108" s="243"/>
      <c r="N108" s="244" t="s">
        <v>20</v>
      </c>
      <c r="O108" s="215" t="s">
        <v>42</v>
      </c>
      <c r="P108" s="216">
        <f>I108+J108</f>
        <v>0</v>
      </c>
      <c r="Q108" s="216">
        <f>ROUND(I108*H108,2)</f>
        <v>0</v>
      </c>
      <c r="R108" s="216">
        <f>ROUND(J108*H108,2)</f>
        <v>0</v>
      </c>
      <c r="S108" s="76"/>
      <c r="T108" s="217">
        <f>S108*H108</f>
        <v>0</v>
      </c>
      <c r="U108" s="217">
        <v>3E-05</v>
      </c>
      <c r="V108" s="217">
        <f>U108*H108</f>
        <v>0.0036</v>
      </c>
      <c r="W108" s="217">
        <v>0</v>
      </c>
      <c r="X108" s="218">
        <f>W108*H108</f>
        <v>0</v>
      </c>
      <c r="AR108" s="14" t="s">
        <v>175</v>
      </c>
      <c r="AT108" s="14" t="s">
        <v>172</v>
      </c>
      <c r="AU108" s="14" t="s">
        <v>83</v>
      </c>
      <c r="AY108" s="14" t="s">
        <v>130</v>
      </c>
      <c r="BE108" s="219">
        <f>IF(O108="základní",K108,0)</f>
        <v>0</v>
      </c>
      <c r="BF108" s="219">
        <f>IF(O108="snížená",K108,0)</f>
        <v>0</v>
      </c>
      <c r="BG108" s="219">
        <f>IF(O108="zákl. přenesená",K108,0)</f>
        <v>0</v>
      </c>
      <c r="BH108" s="219">
        <f>IF(O108="sníž. přenesená",K108,0)</f>
        <v>0</v>
      </c>
      <c r="BI108" s="219">
        <f>IF(O108="nulová",K108,0)</f>
        <v>0</v>
      </c>
      <c r="BJ108" s="14" t="s">
        <v>81</v>
      </c>
      <c r="BK108" s="219">
        <f>ROUND(P108*H108,2)</f>
        <v>0</v>
      </c>
      <c r="BL108" s="14" t="s">
        <v>168</v>
      </c>
      <c r="BM108" s="14" t="s">
        <v>176</v>
      </c>
    </row>
    <row r="109" spans="2:47" s="1" customFormat="1" ht="12">
      <c r="B109" s="35"/>
      <c r="C109" s="36"/>
      <c r="D109" s="220" t="s">
        <v>140</v>
      </c>
      <c r="E109" s="36"/>
      <c r="F109" s="221" t="s">
        <v>174</v>
      </c>
      <c r="G109" s="36"/>
      <c r="H109" s="36"/>
      <c r="I109" s="128"/>
      <c r="J109" s="128"/>
      <c r="K109" s="36"/>
      <c r="L109" s="36"/>
      <c r="M109" s="40"/>
      <c r="N109" s="222"/>
      <c r="O109" s="76"/>
      <c r="P109" s="76"/>
      <c r="Q109" s="76"/>
      <c r="R109" s="76"/>
      <c r="S109" s="76"/>
      <c r="T109" s="76"/>
      <c r="U109" s="76"/>
      <c r="V109" s="76"/>
      <c r="W109" s="76"/>
      <c r="X109" s="77"/>
      <c r="AT109" s="14" t="s">
        <v>140</v>
      </c>
      <c r="AU109" s="14" t="s">
        <v>83</v>
      </c>
    </row>
    <row r="110" spans="2:65" s="1" customFormat="1" ht="16.5" customHeight="1">
      <c r="B110" s="35"/>
      <c r="C110" s="207" t="s">
        <v>177</v>
      </c>
      <c r="D110" s="207" t="s">
        <v>133</v>
      </c>
      <c r="E110" s="208" t="s">
        <v>178</v>
      </c>
      <c r="F110" s="209" t="s">
        <v>179</v>
      </c>
      <c r="G110" s="210" t="s">
        <v>166</v>
      </c>
      <c r="H110" s="211">
        <v>30</v>
      </c>
      <c r="I110" s="212"/>
      <c r="J110" s="212"/>
      <c r="K110" s="213">
        <f>ROUND(P110*H110,2)</f>
        <v>0</v>
      </c>
      <c r="L110" s="209" t="s">
        <v>167</v>
      </c>
      <c r="M110" s="40"/>
      <c r="N110" s="214" t="s">
        <v>20</v>
      </c>
      <c r="O110" s="215" t="s">
        <v>42</v>
      </c>
      <c r="P110" s="216">
        <f>I110+J110</f>
        <v>0</v>
      </c>
      <c r="Q110" s="216">
        <f>ROUND(I110*H110,2)</f>
        <v>0</v>
      </c>
      <c r="R110" s="216">
        <f>ROUND(J110*H110,2)</f>
        <v>0</v>
      </c>
      <c r="S110" s="76"/>
      <c r="T110" s="217">
        <f>S110*H110</f>
        <v>0</v>
      </c>
      <c r="U110" s="217">
        <v>0</v>
      </c>
      <c r="V110" s="217">
        <f>U110*H110</f>
        <v>0</v>
      </c>
      <c r="W110" s="217">
        <v>0</v>
      </c>
      <c r="X110" s="218">
        <f>W110*H110</f>
        <v>0</v>
      </c>
      <c r="AR110" s="14" t="s">
        <v>168</v>
      </c>
      <c r="AT110" s="14" t="s">
        <v>133</v>
      </c>
      <c r="AU110" s="14" t="s">
        <v>83</v>
      </c>
      <c r="AY110" s="14" t="s">
        <v>130</v>
      </c>
      <c r="BE110" s="219">
        <f>IF(O110="základní",K110,0)</f>
        <v>0</v>
      </c>
      <c r="BF110" s="219">
        <f>IF(O110="snížená",K110,0)</f>
        <v>0</v>
      </c>
      <c r="BG110" s="219">
        <f>IF(O110="zákl. přenesená",K110,0)</f>
        <v>0</v>
      </c>
      <c r="BH110" s="219">
        <f>IF(O110="sníž. přenesená",K110,0)</f>
        <v>0</v>
      </c>
      <c r="BI110" s="219">
        <f>IF(O110="nulová",K110,0)</f>
        <v>0</v>
      </c>
      <c r="BJ110" s="14" t="s">
        <v>81</v>
      </c>
      <c r="BK110" s="219">
        <f>ROUND(P110*H110,2)</f>
        <v>0</v>
      </c>
      <c r="BL110" s="14" t="s">
        <v>168</v>
      </c>
      <c r="BM110" s="14" t="s">
        <v>180</v>
      </c>
    </row>
    <row r="111" spans="2:47" s="1" customFormat="1" ht="12">
      <c r="B111" s="35"/>
      <c r="C111" s="36"/>
      <c r="D111" s="220" t="s">
        <v>140</v>
      </c>
      <c r="E111" s="36"/>
      <c r="F111" s="221" t="s">
        <v>181</v>
      </c>
      <c r="G111" s="36"/>
      <c r="H111" s="36"/>
      <c r="I111" s="128"/>
      <c r="J111" s="128"/>
      <c r="K111" s="36"/>
      <c r="L111" s="36"/>
      <c r="M111" s="40"/>
      <c r="N111" s="222"/>
      <c r="O111" s="76"/>
      <c r="P111" s="76"/>
      <c r="Q111" s="76"/>
      <c r="R111" s="76"/>
      <c r="S111" s="76"/>
      <c r="T111" s="76"/>
      <c r="U111" s="76"/>
      <c r="V111" s="76"/>
      <c r="W111" s="76"/>
      <c r="X111" s="77"/>
      <c r="AT111" s="14" t="s">
        <v>140</v>
      </c>
      <c r="AU111" s="14" t="s">
        <v>83</v>
      </c>
    </row>
    <row r="112" spans="2:65" s="1" customFormat="1" ht="16.5" customHeight="1">
      <c r="B112" s="35"/>
      <c r="C112" s="235" t="s">
        <v>182</v>
      </c>
      <c r="D112" s="235" t="s">
        <v>172</v>
      </c>
      <c r="E112" s="236" t="s">
        <v>183</v>
      </c>
      <c r="F112" s="237" t="s">
        <v>184</v>
      </c>
      <c r="G112" s="238" t="s">
        <v>185</v>
      </c>
      <c r="H112" s="239">
        <v>30</v>
      </c>
      <c r="I112" s="240"/>
      <c r="J112" s="241"/>
      <c r="K112" s="242">
        <f>ROUND(P112*H112,2)</f>
        <v>0</v>
      </c>
      <c r="L112" s="237" t="s">
        <v>20</v>
      </c>
      <c r="M112" s="243"/>
      <c r="N112" s="244" t="s">
        <v>20</v>
      </c>
      <c r="O112" s="215" t="s">
        <v>42</v>
      </c>
      <c r="P112" s="216">
        <f>I112+J112</f>
        <v>0</v>
      </c>
      <c r="Q112" s="216">
        <f>ROUND(I112*H112,2)</f>
        <v>0</v>
      </c>
      <c r="R112" s="216">
        <f>ROUND(J112*H112,2)</f>
        <v>0</v>
      </c>
      <c r="S112" s="76"/>
      <c r="T112" s="217">
        <f>S112*H112</f>
        <v>0</v>
      </c>
      <c r="U112" s="217">
        <v>0</v>
      </c>
      <c r="V112" s="217">
        <f>U112*H112</f>
        <v>0</v>
      </c>
      <c r="W112" s="217">
        <v>0</v>
      </c>
      <c r="X112" s="218">
        <f>W112*H112</f>
        <v>0</v>
      </c>
      <c r="AR112" s="14" t="s">
        <v>175</v>
      </c>
      <c r="AT112" s="14" t="s">
        <v>172</v>
      </c>
      <c r="AU112" s="14" t="s">
        <v>83</v>
      </c>
      <c r="AY112" s="14" t="s">
        <v>130</v>
      </c>
      <c r="BE112" s="219">
        <f>IF(O112="základní",K112,0)</f>
        <v>0</v>
      </c>
      <c r="BF112" s="219">
        <f>IF(O112="snížená",K112,0)</f>
        <v>0</v>
      </c>
      <c r="BG112" s="219">
        <f>IF(O112="zákl. přenesená",K112,0)</f>
        <v>0</v>
      </c>
      <c r="BH112" s="219">
        <f>IF(O112="sníž. přenesená",K112,0)</f>
        <v>0</v>
      </c>
      <c r="BI112" s="219">
        <f>IF(O112="nulová",K112,0)</f>
        <v>0</v>
      </c>
      <c r="BJ112" s="14" t="s">
        <v>81</v>
      </c>
      <c r="BK112" s="219">
        <f>ROUND(P112*H112,2)</f>
        <v>0</v>
      </c>
      <c r="BL112" s="14" t="s">
        <v>168</v>
      </c>
      <c r="BM112" s="14" t="s">
        <v>186</v>
      </c>
    </row>
    <row r="113" spans="2:47" s="1" customFormat="1" ht="12">
      <c r="B113" s="35"/>
      <c r="C113" s="36"/>
      <c r="D113" s="220" t="s">
        <v>140</v>
      </c>
      <c r="E113" s="36"/>
      <c r="F113" s="221" t="s">
        <v>184</v>
      </c>
      <c r="G113" s="36"/>
      <c r="H113" s="36"/>
      <c r="I113" s="128"/>
      <c r="J113" s="128"/>
      <c r="K113" s="36"/>
      <c r="L113" s="36"/>
      <c r="M113" s="40"/>
      <c r="N113" s="222"/>
      <c r="O113" s="76"/>
      <c r="P113" s="76"/>
      <c r="Q113" s="76"/>
      <c r="R113" s="76"/>
      <c r="S113" s="76"/>
      <c r="T113" s="76"/>
      <c r="U113" s="76"/>
      <c r="V113" s="76"/>
      <c r="W113" s="76"/>
      <c r="X113" s="77"/>
      <c r="AT113" s="14" t="s">
        <v>140</v>
      </c>
      <c r="AU113" s="14" t="s">
        <v>83</v>
      </c>
    </row>
    <row r="114" spans="2:65" s="1" customFormat="1" ht="16.5" customHeight="1">
      <c r="B114" s="35"/>
      <c r="C114" s="235" t="s">
        <v>187</v>
      </c>
      <c r="D114" s="235" t="s">
        <v>172</v>
      </c>
      <c r="E114" s="236" t="s">
        <v>188</v>
      </c>
      <c r="F114" s="237" t="s">
        <v>189</v>
      </c>
      <c r="G114" s="238" t="s">
        <v>166</v>
      </c>
      <c r="H114" s="239">
        <v>90</v>
      </c>
      <c r="I114" s="240"/>
      <c r="J114" s="241"/>
      <c r="K114" s="242">
        <f>ROUND(P114*H114,2)</f>
        <v>0</v>
      </c>
      <c r="L114" s="237" t="s">
        <v>167</v>
      </c>
      <c r="M114" s="243"/>
      <c r="N114" s="244" t="s">
        <v>20</v>
      </c>
      <c r="O114" s="215" t="s">
        <v>42</v>
      </c>
      <c r="P114" s="216">
        <f>I114+J114</f>
        <v>0</v>
      </c>
      <c r="Q114" s="216">
        <f>ROUND(I114*H114,2)</f>
        <v>0</v>
      </c>
      <c r="R114" s="216">
        <f>ROUND(J114*H114,2)</f>
        <v>0</v>
      </c>
      <c r="S114" s="76"/>
      <c r="T114" s="217">
        <f>S114*H114</f>
        <v>0</v>
      </c>
      <c r="U114" s="217">
        <v>0</v>
      </c>
      <c r="V114" s="217">
        <f>U114*H114</f>
        <v>0</v>
      </c>
      <c r="W114" s="217">
        <v>0</v>
      </c>
      <c r="X114" s="218">
        <f>W114*H114</f>
        <v>0</v>
      </c>
      <c r="AR114" s="14" t="s">
        <v>175</v>
      </c>
      <c r="AT114" s="14" t="s">
        <v>172</v>
      </c>
      <c r="AU114" s="14" t="s">
        <v>83</v>
      </c>
      <c r="AY114" s="14" t="s">
        <v>130</v>
      </c>
      <c r="BE114" s="219">
        <f>IF(O114="základní",K114,0)</f>
        <v>0</v>
      </c>
      <c r="BF114" s="219">
        <f>IF(O114="snížená",K114,0)</f>
        <v>0</v>
      </c>
      <c r="BG114" s="219">
        <f>IF(O114="zákl. přenesená",K114,0)</f>
        <v>0</v>
      </c>
      <c r="BH114" s="219">
        <f>IF(O114="sníž. přenesená",K114,0)</f>
        <v>0</v>
      </c>
      <c r="BI114" s="219">
        <f>IF(O114="nulová",K114,0)</f>
        <v>0</v>
      </c>
      <c r="BJ114" s="14" t="s">
        <v>81</v>
      </c>
      <c r="BK114" s="219">
        <f>ROUND(P114*H114,2)</f>
        <v>0</v>
      </c>
      <c r="BL114" s="14" t="s">
        <v>168</v>
      </c>
      <c r="BM114" s="14" t="s">
        <v>190</v>
      </c>
    </row>
    <row r="115" spans="2:47" s="1" customFormat="1" ht="12">
      <c r="B115" s="35"/>
      <c r="C115" s="36"/>
      <c r="D115" s="220" t="s">
        <v>140</v>
      </c>
      <c r="E115" s="36"/>
      <c r="F115" s="221" t="s">
        <v>189</v>
      </c>
      <c r="G115" s="36"/>
      <c r="H115" s="36"/>
      <c r="I115" s="128"/>
      <c r="J115" s="128"/>
      <c r="K115" s="36"/>
      <c r="L115" s="36"/>
      <c r="M115" s="40"/>
      <c r="N115" s="222"/>
      <c r="O115" s="76"/>
      <c r="P115" s="76"/>
      <c r="Q115" s="76"/>
      <c r="R115" s="76"/>
      <c r="S115" s="76"/>
      <c r="T115" s="76"/>
      <c r="U115" s="76"/>
      <c r="V115" s="76"/>
      <c r="W115" s="76"/>
      <c r="X115" s="77"/>
      <c r="AT115" s="14" t="s">
        <v>140</v>
      </c>
      <c r="AU115" s="14" t="s">
        <v>83</v>
      </c>
    </row>
    <row r="116" spans="2:47" s="1" customFormat="1" ht="12">
      <c r="B116" s="35"/>
      <c r="C116" s="36"/>
      <c r="D116" s="220" t="s">
        <v>149</v>
      </c>
      <c r="E116" s="36"/>
      <c r="F116" s="234" t="s">
        <v>191</v>
      </c>
      <c r="G116" s="36"/>
      <c r="H116" s="36"/>
      <c r="I116" s="128"/>
      <c r="J116" s="128"/>
      <c r="K116" s="36"/>
      <c r="L116" s="36"/>
      <c r="M116" s="40"/>
      <c r="N116" s="222"/>
      <c r="O116" s="76"/>
      <c r="P116" s="76"/>
      <c r="Q116" s="76"/>
      <c r="R116" s="76"/>
      <c r="S116" s="76"/>
      <c r="T116" s="76"/>
      <c r="U116" s="76"/>
      <c r="V116" s="76"/>
      <c r="W116" s="76"/>
      <c r="X116" s="77"/>
      <c r="AT116" s="14" t="s">
        <v>149</v>
      </c>
      <c r="AU116" s="14" t="s">
        <v>83</v>
      </c>
    </row>
    <row r="117" spans="2:65" s="1" customFormat="1" ht="16.5" customHeight="1">
      <c r="B117" s="35"/>
      <c r="C117" s="235" t="s">
        <v>131</v>
      </c>
      <c r="D117" s="235" t="s">
        <v>172</v>
      </c>
      <c r="E117" s="236" t="s">
        <v>192</v>
      </c>
      <c r="F117" s="237" t="s">
        <v>193</v>
      </c>
      <c r="G117" s="238" t="s">
        <v>166</v>
      </c>
      <c r="H117" s="239">
        <v>75</v>
      </c>
      <c r="I117" s="240"/>
      <c r="J117" s="241"/>
      <c r="K117" s="242">
        <f>ROUND(P117*H117,2)</f>
        <v>0</v>
      </c>
      <c r="L117" s="237" t="s">
        <v>167</v>
      </c>
      <c r="M117" s="243"/>
      <c r="N117" s="244" t="s">
        <v>20</v>
      </c>
      <c r="O117" s="215" t="s">
        <v>42</v>
      </c>
      <c r="P117" s="216">
        <f>I117+J117</f>
        <v>0</v>
      </c>
      <c r="Q117" s="216">
        <f>ROUND(I117*H117,2)</f>
        <v>0</v>
      </c>
      <c r="R117" s="216">
        <f>ROUND(J117*H117,2)</f>
        <v>0</v>
      </c>
      <c r="S117" s="76"/>
      <c r="T117" s="217">
        <f>S117*H117</f>
        <v>0</v>
      </c>
      <c r="U117" s="217">
        <v>0</v>
      </c>
      <c r="V117" s="217">
        <f>U117*H117</f>
        <v>0</v>
      </c>
      <c r="W117" s="217">
        <v>0</v>
      </c>
      <c r="X117" s="218">
        <f>W117*H117</f>
        <v>0</v>
      </c>
      <c r="AR117" s="14" t="s">
        <v>175</v>
      </c>
      <c r="AT117" s="14" t="s">
        <v>172</v>
      </c>
      <c r="AU117" s="14" t="s">
        <v>83</v>
      </c>
      <c r="AY117" s="14" t="s">
        <v>130</v>
      </c>
      <c r="BE117" s="219">
        <f>IF(O117="základní",K117,0)</f>
        <v>0</v>
      </c>
      <c r="BF117" s="219">
        <f>IF(O117="snížená",K117,0)</f>
        <v>0</v>
      </c>
      <c r="BG117" s="219">
        <f>IF(O117="zákl. přenesená",K117,0)</f>
        <v>0</v>
      </c>
      <c r="BH117" s="219">
        <f>IF(O117="sníž. přenesená",K117,0)</f>
        <v>0</v>
      </c>
      <c r="BI117" s="219">
        <f>IF(O117="nulová",K117,0)</f>
        <v>0</v>
      </c>
      <c r="BJ117" s="14" t="s">
        <v>81</v>
      </c>
      <c r="BK117" s="219">
        <f>ROUND(P117*H117,2)</f>
        <v>0</v>
      </c>
      <c r="BL117" s="14" t="s">
        <v>168</v>
      </c>
      <c r="BM117" s="14" t="s">
        <v>194</v>
      </c>
    </row>
    <row r="118" spans="2:47" s="1" customFormat="1" ht="12">
      <c r="B118" s="35"/>
      <c r="C118" s="36"/>
      <c r="D118" s="220" t="s">
        <v>140</v>
      </c>
      <c r="E118" s="36"/>
      <c r="F118" s="221" t="s">
        <v>193</v>
      </c>
      <c r="G118" s="36"/>
      <c r="H118" s="36"/>
      <c r="I118" s="128"/>
      <c r="J118" s="128"/>
      <c r="K118" s="36"/>
      <c r="L118" s="36"/>
      <c r="M118" s="40"/>
      <c r="N118" s="222"/>
      <c r="O118" s="76"/>
      <c r="P118" s="76"/>
      <c r="Q118" s="76"/>
      <c r="R118" s="76"/>
      <c r="S118" s="76"/>
      <c r="T118" s="76"/>
      <c r="U118" s="76"/>
      <c r="V118" s="76"/>
      <c r="W118" s="76"/>
      <c r="X118" s="77"/>
      <c r="AT118" s="14" t="s">
        <v>140</v>
      </c>
      <c r="AU118" s="14" t="s">
        <v>83</v>
      </c>
    </row>
    <row r="119" spans="2:47" s="1" customFormat="1" ht="12">
      <c r="B119" s="35"/>
      <c r="C119" s="36"/>
      <c r="D119" s="220" t="s">
        <v>149</v>
      </c>
      <c r="E119" s="36"/>
      <c r="F119" s="234" t="s">
        <v>191</v>
      </c>
      <c r="G119" s="36"/>
      <c r="H119" s="36"/>
      <c r="I119" s="128"/>
      <c r="J119" s="128"/>
      <c r="K119" s="36"/>
      <c r="L119" s="36"/>
      <c r="M119" s="40"/>
      <c r="N119" s="222"/>
      <c r="O119" s="76"/>
      <c r="P119" s="76"/>
      <c r="Q119" s="76"/>
      <c r="R119" s="76"/>
      <c r="S119" s="76"/>
      <c r="T119" s="76"/>
      <c r="U119" s="76"/>
      <c r="V119" s="76"/>
      <c r="W119" s="76"/>
      <c r="X119" s="77"/>
      <c r="AT119" s="14" t="s">
        <v>149</v>
      </c>
      <c r="AU119" s="14" t="s">
        <v>83</v>
      </c>
    </row>
    <row r="120" spans="2:65" s="1" customFormat="1" ht="16.5" customHeight="1">
      <c r="B120" s="35"/>
      <c r="C120" s="207" t="s">
        <v>195</v>
      </c>
      <c r="D120" s="207" t="s">
        <v>133</v>
      </c>
      <c r="E120" s="208" t="s">
        <v>196</v>
      </c>
      <c r="F120" s="209" t="s">
        <v>197</v>
      </c>
      <c r="G120" s="210" t="s">
        <v>198</v>
      </c>
      <c r="H120" s="211">
        <v>20</v>
      </c>
      <c r="I120" s="212"/>
      <c r="J120" s="212"/>
      <c r="K120" s="213">
        <f>ROUND(P120*H120,2)</f>
        <v>0</v>
      </c>
      <c r="L120" s="209" t="s">
        <v>167</v>
      </c>
      <c r="M120" s="40"/>
      <c r="N120" s="214" t="s">
        <v>20</v>
      </c>
      <c r="O120" s="215" t="s">
        <v>42</v>
      </c>
      <c r="P120" s="216">
        <f>I120+J120</f>
        <v>0</v>
      </c>
      <c r="Q120" s="216">
        <f>ROUND(I120*H120,2)</f>
        <v>0</v>
      </c>
      <c r="R120" s="216">
        <f>ROUND(J120*H120,2)</f>
        <v>0</v>
      </c>
      <c r="S120" s="76"/>
      <c r="T120" s="217">
        <f>S120*H120</f>
        <v>0</v>
      </c>
      <c r="U120" s="217">
        <v>0</v>
      </c>
      <c r="V120" s="217">
        <f>U120*H120</f>
        <v>0</v>
      </c>
      <c r="W120" s="217">
        <v>0.00027</v>
      </c>
      <c r="X120" s="218">
        <f>W120*H120</f>
        <v>0.0054</v>
      </c>
      <c r="AR120" s="14" t="s">
        <v>168</v>
      </c>
      <c r="AT120" s="14" t="s">
        <v>133</v>
      </c>
      <c r="AU120" s="14" t="s">
        <v>83</v>
      </c>
      <c r="AY120" s="14" t="s">
        <v>130</v>
      </c>
      <c r="BE120" s="219">
        <f>IF(O120="základní",K120,0)</f>
        <v>0</v>
      </c>
      <c r="BF120" s="219">
        <f>IF(O120="snížená",K120,0)</f>
        <v>0</v>
      </c>
      <c r="BG120" s="219">
        <f>IF(O120="zákl. přenesená",K120,0)</f>
        <v>0</v>
      </c>
      <c r="BH120" s="219">
        <f>IF(O120="sníž. přenesená",K120,0)</f>
        <v>0</v>
      </c>
      <c r="BI120" s="219">
        <f>IF(O120="nulová",K120,0)</f>
        <v>0</v>
      </c>
      <c r="BJ120" s="14" t="s">
        <v>81</v>
      </c>
      <c r="BK120" s="219">
        <f>ROUND(P120*H120,2)</f>
        <v>0</v>
      </c>
      <c r="BL120" s="14" t="s">
        <v>168</v>
      </c>
      <c r="BM120" s="14" t="s">
        <v>199</v>
      </c>
    </row>
    <row r="121" spans="2:47" s="1" customFormat="1" ht="12">
      <c r="B121" s="35"/>
      <c r="C121" s="36"/>
      <c r="D121" s="220" t="s">
        <v>140</v>
      </c>
      <c r="E121" s="36"/>
      <c r="F121" s="221" t="s">
        <v>200</v>
      </c>
      <c r="G121" s="36"/>
      <c r="H121" s="36"/>
      <c r="I121" s="128"/>
      <c r="J121" s="128"/>
      <c r="K121" s="36"/>
      <c r="L121" s="36"/>
      <c r="M121" s="40"/>
      <c r="N121" s="222"/>
      <c r="O121" s="76"/>
      <c r="P121" s="76"/>
      <c r="Q121" s="76"/>
      <c r="R121" s="76"/>
      <c r="S121" s="76"/>
      <c r="T121" s="76"/>
      <c r="U121" s="76"/>
      <c r="V121" s="76"/>
      <c r="W121" s="76"/>
      <c r="X121" s="77"/>
      <c r="AT121" s="14" t="s">
        <v>140</v>
      </c>
      <c r="AU121" s="14" t="s">
        <v>83</v>
      </c>
    </row>
    <row r="122" spans="2:47" s="1" customFormat="1" ht="12">
      <c r="B122" s="35"/>
      <c r="C122" s="36"/>
      <c r="D122" s="220" t="s">
        <v>149</v>
      </c>
      <c r="E122" s="36"/>
      <c r="F122" s="234" t="s">
        <v>201</v>
      </c>
      <c r="G122" s="36"/>
      <c r="H122" s="36"/>
      <c r="I122" s="128"/>
      <c r="J122" s="128"/>
      <c r="K122" s="36"/>
      <c r="L122" s="36"/>
      <c r="M122" s="40"/>
      <c r="N122" s="222"/>
      <c r="O122" s="76"/>
      <c r="P122" s="76"/>
      <c r="Q122" s="76"/>
      <c r="R122" s="76"/>
      <c r="S122" s="76"/>
      <c r="T122" s="76"/>
      <c r="U122" s="76"/>
      <c r="V122" s="76"/>
      <c r="W122" s="76"/>
      <c r="X122" s="77"/>
      <c r="AT122" s="14" t="s">
        <v>149</v>
      </c>
      <c r="AU122" s="14" t="s">
        <v>83</v>
      </c>
    </row>
    <row r="123" spans="2:65" s="1" customFormat="1" ht="16.5" customHeight="1">
      <c r="B123" s="35"/>
      <c r="C123" s="207" t="s">
        <v>202</v>
      </c>
      <c r="D123" s="207" t="s">
        <v>133</v>
      </c>
      <c r="E123" s="208" t="s">
        <v>203</v>
      </c>
      <c r="F123" s="209" t="s">
        <v>204</v>
      </c>
      <c r="G123" s="210" t="s">
        <v>198</v>
      </c>
      <c r="H123" s="211">
        <v>200</v>
      </c>
      <c r="I123" s="212"/>
      <c r="J123" s="212"/>
      <c r="K123" s="213">
        <f>ROUND(P123*H123,2)</f>
        <v>0</v>
      </c>
      <c r="L123" s="209" t="s">
        <v>167</v>
      </c>
      <c r="M123" s="40"/>
      <c r="N123" s="214" t="s">
        <v>20</v>
      </c>
      <c r="O123" s="215" t="s">
        <v>42</v>
      </c>
      <c r="P123" s="216">
        <f>I123+J123</f>
        <v>0</v>
      </c>
      <c r="Q123" s="216">
        <f>ROUND(I123*H123,2)</f>
        <v>0</v>
      </c>
      <c r="R123" s="216">
        <f>ROUND(J123*H123,2)</f>
        <v>0</v>
      </c>
      <c r="S123" s="76"/>
      <c r="T123" s="217">
        <f>S123*H123</f>
        <v>0</v>
      </c>
      <c r="U123" s="217">
        <v>0</v>
      </c>
      <c r="V123" s="217">
        <f>U123*H123</f>
        <v>0</v>
      </c>
      <c r="W123" s="217">
        <v>0</v>
      </c>
      <c r="X123" s="218">
        <f>W123*H123</f>
        <v>0</v>
      </c>
      <c r="AR123" s="14" t="s">
        <v>168</v>
      </c>
      <c r="AT123" s="14" t="s">
        <v>133</v>
      </c>
      <c r="AU123" s="14" t="s">
        <v>83</v>
      </c>
      <c r="AY123" s="14" t="s">
        <v>130</v>
      </c>
      <c r="BE123" s="219">
        <f>IF(O123="základní",K123,0)</f>
        <v>0</v>
      </c>
      <c r="BF123" s="219">
        <f>IF(O123="snížená",K123,0)</f>
        <v>0</v>
      </c>
      <c r="BG123" s="219">
        <f>IF(O123="zákl. přenesená",K123,0)</f>
        <v>0</v>
      </c>
      <c r="BH123" s="219">
        <f>IF(O123="sníž. přenesená",K123,0)</f>
        <v>0</v>
      </c>
      <c r="BI123" s="219">
        <f>IF(O123="nulová",K123,0)</f>
        <v>0</v>
      </c>
      <c r="BJ123" s="14" t="s">
        <v>81</v>
      </c>
      <c r="BK123" s="219">
        <f>ROUND(P123*H123,2)</f>
        <v>0</v>
      </c>
      <c r="BL123" s="14" t="s">
        <v>168</v>
      </c>
      <c r="BM123" s="14" t="s">
        <v>205</v>
      </c>
    </row>
    <row r="124" spans="2:47" s="1" customFormat="1" ht="12">
      <c r="B124" s="35"/>
      <c r="C124" s="36"/>
      <c r="D124" s="220" t="s">
        <v>140</v>
      </c>
      <c r="E124" s="36"/>
      <c r="F124" s="221" t="s">
        <v>206</v>
      </c>
      <c r="G124" s="36"/>
      <c r="H124" s="36"/>
      <c r="I124" s="128"/>
      <c r="J124" s="128"/>
      <c r="K124" s="36"/>
      <c r="L124" s="36"/>
      <c r="M124" s="40"/>
      <c r="N124" s="222"/>
      <c r="O124" s="76"/>
      <c r="P124" s="76"/>
      <c r="Q124" s="76"/>
      <c r="R124" s="76"/>
      <c r="S124" s="76"/>
      <c r="T124" s="76"/>
      <c r="U124" s="76"/>
      <c r="V124" s="76"/>
      <c r="W124" s="76"/>
      <c r="X124" s="77"/>
      <c r="AT124" s="14" t="s">
        <v>140</v>
      </c>
      <c r="AU124" s="14" t="s">
        <v>83</v>
      </c>
    </row>
    <row r="125" spans="2:65" s="1" customFormat="1" ht="16.5" customHeight="1">
      <c r="B125" s="35"/>
      <c r="C125" s="207" t="s">
        <v>207</v>
      </c>
      <c r="D125" s="207" t="s">
        <v>133</v>
      </c>
      <c r="E125" s="208" t="s">
        <v>208</v>
      </c>
      <c r="F125" s="209" t="s">
        <v>209</v>
      </c>
      <c r="G125" s="210" t="s">
        <v>198</v>
      </c>
      <c r="H125" s="211">
        <v>150</v>
      </c>
      <c r="I125" s="212"/>
      <c r="J125" s="212"/>
      <c r="K125" s="213">
        <f>ROUND(P125*H125,2)</f>
        <v>0</v>
      </c>
      <c r="L125" s="209" t="s">
        <v>167</v>
      </c>
      <c r="M125" s="40"/>
      <c r="N125" s="214" t="s">
        <v>20</v>
      </c>
      <c r="O125" s="215" t="s">
        <v>42</v>
      </c>
      <c r="P125" s="216">
        <f>I125+J125</f>
        <v>0</v>
      </c>
      <c r="Q125" s="216">
        <f>ROUND(I125*H125,2)</f>
        <v>0</v>
      </c>
      <c r="R125" s="216">
        <f>ROUND(J125*H125,2)</f>
        <v>0</v>
      </c>
      <c r="S125" s="76"/>
      <c r="T125" s="217">
        <f>S125*H125</f>
        <v>0</v>
      </c>
      <c r="U125" s="217">
        <v>0</v>
      </c>
      <c r="V125" s="217">
        <f>U125*H125</f>
        <v>0</v>
      </c>
      <c r="W125" s="217">
        <v>0</v>
      </c>
      <c r="X125" s="218">
        <f>W125*H125</f>
        <v>0</v>
      </c>
      <c r="AR125" s="14" t="s">
        <v>168</v>
      </c>
      <c r="AT125" s="14" t="s">
        <v>133</v>
      </c>
      <c r="AU125" s="14" t="s">
        <v>83</v>
      </c>
      <c r="AY125" s="14" t="s">
        <v>130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4" t="s">
        <v>81</v>
      </c>
      <c r="BK125" s="219">
        <f>ROUND(P125*H125,2)</f>
        <v>0</v>
      </c>
      <c r="BL125" s="14" t="s">
        <v>168</v>
      </c>
      <c r="BM125" s="14" t="s">
        <v>210</v>
      </c>
    </row>
    <row r="126" spans="2:47" s="1" customFormat="1" ht="12">
      <c r="B126" s="35"/>
      <c r="C126" s="36"/>
      <c r="D126" s="220" t="s">
        <v>140</v>
      </c>
      <c r="E126" s="36"/>
      <c r="F126" s="221" t="s">
        <v>211</v>
      </c>
      <c r="G126" s="36"/>
      <c r="H126" s="36"/>
      <c r="I126" s="128"/>
      <c r="J126" s="128"/>
      <c r="K126" s="36"/>
      <c r="L126" s="36"/>
      <c r="M126" s="40"/>
      <c r="N126" s="222"/>
      <c r="O126" s="76"/>
      <c r="P126" s="76"/>
      <c r="Q126" s="76"/>
      <c r="R126" s="76"/>
      <c r="S126" s="76"/>
      <c r="T126" s="76"/>
      <c r="U126" s="76"/>
      <c r="V126" s="76"/>
      <c r="W126" s="76"/>
      <c r="X126" s="77"/>
      <c r="AT126" s="14" t="s">
        <v>140</v>
      </c>
      <c r="AU126" s="14" t="s">
        <v>83</v>
      </c>
    </row>
    <row r="127" spans="2:65" s="1" customFormat="1" ht="16.5" customHeight="1">
      <c r="B127" s="35"/>
      <c r="C127" s="207" t="s">
        <v>212</v>
      </c>
      <c r="D127" s="207" t="s">
        <v>133</v>
      </c>
      <c r="E127" s="208" t="s">
        <v>213</v>
      </c>
      <c r="F127" s="209" t="s">
        <v>214</v>
      </c>
      <c r="G127" s="210" t="s">
        <v>198</v>
      </c>
      <c r="H127" s="211">
        <v>1300</v>
      </c>
      <c r="I127" s="212"/>
      <c r="J127" s="212"/>
      <c r="K127" s="213">
        <f>ROUND(P127*H127,2)</f>
        <v>0</v>
      </c>
      <c r="L127" s="209" t="s">
        <v>167</v>
      </c>
      <c r="M127" s="40"/>
      <c r="N127" s="214" t="s">
        <v>20</v>
      </c>
      <c r="O127" s="215" t="s">
        <v>42</v>
      </c>
      <c r="P127" s="216">
        <f>I127+J127</f>
        <v>0</v>
      </c>
      <c r="Q127" s="216">
        <f>ROUND(I127*H127,2)</f>
        <v>0</v>
      </c>
      <c r="R127" s="216">
        <f>ROUND(J127*H127,2)</f>
        <v>0</v>
      </c>
      <c r="S127" s="76"/>
      <c r="T127" s="217">
        <f>S127*H127</f>
        <v>0</v>
      </c>
      <c r="U127" s="217">
        <v>0</v>
      </c>
      <c r="V127" s="217">
        <f>U127*H127</f>
        <v>0</v>
      </c>
      <c r="W127" s="217">
        <v>0</v>
      </c>
      <c r="X127" s="218">
        <f>W127*H127</f>
        <v>0</v>
      </c>
      <c r="AR127" s="14" t="s">
        <v>168</v>
      </c>
      <c r="AT127" s="14" t="s">
        <v>133</v>
      </c>
      <c r="AU127" s="14" t="s">
        <v>83</v>
      </c>
      <c r="AY127" s="14" t="s">
        <v>130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4" t="s">
        <v>81</v>
      </c>
      <c r="BK127" s="219">
        <f>ROUND(P127*H127,2)</f>
        <v>0</v>
      </c>
      <c r="BL127" s="14" t="s">
        <v>168</v>
      </c>
      <c r="BM127" s="14" t="s">
        <v>215</v>
      </c>
    </row>
    <row r="128" spans="2:47" s="1" customFormat="1" ht="12">
      <c r="B128" s="35"/>
      <c r="C128" s="36"/>
      <c r="D128" s="220" t="s">
        <v>140</v>
      </c>
      <c r="E128" s="36"/>
      <c r="F128" s="221" t="s">
        <v>216</v>
      </c>
      <c r="G128" s="36"/>
      <c r="H128" s="36"/>
      <c r="I128" s="128"/>
      <c r="J128" s="128"/>
      <c r="K128" s="36"/>
      <c r="L128" s="36"/>
      <c r="M128" s="40"/>
      <c r="N128" s="222"/>
      <c r="O128" s="76"/>
      <c r="P128" s="76"/>
      <c r="Q128" s="76"/>
      <c r="R128" s="76"/>
      <c r="S128" s="76"/>
      <c r="T128" s="76"/>
      <c r="U128" s="76"/>
      <c r="V128" s="76"/>
      <c r="W128" s="76"/>
      <c r="X128" s="77"/>
      <c r="AT128" s="14" t="s">
        <v>140</v>
      </c>
      <c r="AU128" s="14" t="s">
        <v>83</v>
      </c>
    </row>
    <row r="129" spans="2:65" s="1" customFormat="1" ht="16.5" customHeight="1">
      <c r="B129" s="35"/>
      <c r="C129" s="235" t="s">
        <v>217</v>
      </c>
      <c r="D129" s="235" t="s">
        <v>172</v>
      </c>
      <c r="E129" s="236" t="s">
        <v>218</v>
      </c>
      <c r="F129" s="237" t="s">
        <v>219</v>
      </c>
      <c r="G129" s="238" t="s">
        <v>198</v>
      </c>
      <c r="H129" s="239">
        <v>1100</v>
      </c>
      <c r="I129" s="240"/>
      <c r="J129" s="241"/>
      <c r="K129" s="242">
        <f>ROUND(P129*H129,2)</f>
        <v>0</v>
      </c>
      <c r="L129" s="237" t="s">
        <v>167</v>
      </c>
      <c r="M129" s="243"/>
      <c r="N129" s="244" t="s">
        <v>20</v>
      </c>
      <c r="O129" s="215" t="s">
        <v>42</v>
      </c>
      <c r="P129" s="216">
        <f>I129+J129</f>
        <v>0</v>
      </c>
      <c r="Q129" s="216">
        <f>ROUND(I129*H129,2)</f>
        <v>0</v>
      </c>
      <c r="R129" s="216">
        <f>ROUND(J129*H129,2)</f>
        <v>0</v>
      </c>
      <c r="S129" s="76"/>
      <c r="T129" s="217">
        <f>S129*H129</f>
        <v>0</v>
      </c>
      <c r="U129" s="217">
        <v>0.00012</v>
      </c>
      <c r="V129" s="217">
        <f>U129*H129</f>
        <v>0.132</v>
      </c>
      <c r="W129" s="217">
        <v>0</v>
      </c>
      <c r="X129" s="218">
        <f>W129*H129</f>
        <v>0</v>
      </c>
      <c r="AR129" s="14" t="s">
        <v>175</v>
      </c>
      <c r="AT129" s="14" t="s">
        <v>172</v>
      </c>
      <c r="AU129" s="14" t="s">
        <v>83</v>
      </c>
      <c r="AY129" s="14" t="s">
        <v>130</v>
      </c>
      <c r="BE129" s="219">
        <f>IF(O129="základní",K129,0)</f>
        <v>0</v>
      </c>
      <c r="BF129" s="219">
        <f>IF(O129="snížená",K129,0)</f>
        <v>0</v>
      </c>
      <c r="BG129" s="219">
        <f>IF(O129="zákl. přenesená",K129,0)</f>
        <v>0</v>
      </c>
      <c r="BH129" s="219">
        <f>IF(O129="sníž. přenesená",K129,0)</f>
        <v>0</v>
      </c>
      <c r="BI129" s="219">
        <f>IF(O129="nulová",K129,0)</f>
        <v>0</v>
      </c>
      <c r="BJ129" s="14" t="s">
        <v>81</v>
      </c>
      <c r="BK129" s="219">
        <f>ROUND(P129*H129,2)</f>
        <v>0</v>
      </c>
      <c r="BL129" s="14" t="s">
        <v>168</v>
      </c>
      <c r="BM129" s="14" t="s">
        <v>220</v>
      </c>
    </row>
    <row r="130" spans="2:47" s="1" customFormat="1" ht="12">
      <c r="B130" s="35"/>
      <c r="C130" s="36"/>
      <c r="D130" s="220" t="s">
        <v>140</v>
      </c>
      <c r="E130" s="36"/>
      <c r="F130" s="221" t="s">
        <v>219</v>
      </c>
      <c r="G130" s="36"/>
      <c r="H130" s="36"/>
      <c r="I130" s="128"/>
      <c r="J130" s="128"/>
      <c r="K130" s="36"/>
      <c r="L130" s="36"/>
      <c r="M130" s="40"/>
      <c r="N130" s="222"/>
      <c r="O130" s="76"/>
      <c r="P130" s="76"/>
      <c r="Q130" s="76"/>
      <c r="R130" s="76"/>
      <c r="S130" s="76"/>
      <c r="T130" s="76"/>
      <c r="U130" s="76"/>
      <c r="V130" s="76"/>
      <c r="W130" s="76"/>
      <c r="X130" s="77"/>
      <c r="AT130" s="14" t="s">
        <v>140</v>
      </c>
      <c r="AU130" s="14" t="s">
        <v>83</v>
      </c>
    </row>
    <row r="131" spans="2:65" s="1" customFormat="1" ht="16.5" customHeight="1">
      <c r="B131" s="35"/>
      <c r="C131" s="235" t="s">
        <v>9</v>
      </c>
      <c r="D131" s="235" t="s">
        <v>172</v>
      </c>
      <c r="E131" s="236" t="s">
        <v>221</v>
      </c>
      <c r="F131" s="237" t="s">
        <v>222</v>
      </c>
      <c r="G131" s="238" t="s">
        <v>198</v>
      </c>
      <c r="H131" s="239">
        <v>550</v>
      </c>
      <c r="I131" s="240"/>
      <c r="J131" s="241"/>
      <c r="K131" s="242">
        <f>ROUND(P131*H131,2)</f>
        <v>0</v>
      </c>
      <c r="L131" s="237" t="s">
        <v>167</v>
      </c>
      <c r="M131" s="243"/>
      <c r="N131" s="244" t="s">
        <v>20</v>
      </c>
      <c r="O131" s="215" t="s">
        <v>42</v>
      </c>
      <c r="P131" s="216">
        <f>I131+J131</f>
        <v>0</v>
      </c>
      <c r="Q131" s="216">
        <f>ROUND(I131*H131,2)</f>
        <v>0</v>
      </c>
      <c r="R131" s="216">
        <f>ROUND(J131*H131,2)</f>
        <v>0</v>
      </c>
      <c r="S131" s="76"/>
      <c r="T131" s="217">
        <f>S131*H131</f>
        <v>0</v>
      </c>
      <c r="U131" s="217">
        <v>0.00017</v>
      </c>
      <c r="V131" s="217">
        <f>U131*H131</f>
        <v>0.0935</v>
      </c>
      <c r="W131" s="217">
        <v>0</v>
      </c>
      <c r="X131" s="218">
        <f>W131*H131</f>
        <v>0</v>
      </c>
      <c r="AR131" s="14" t="s">
        <v>175</v>
      </c>
      <c r="AT131" s="14" t="s">
        <v>172</v>
      </c>
      <c r="AU131" s="14" t="s">
        <v>83</v>
      </c>
      <c r="AY131" s="14" t="s">
        <v>130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4" t="s">
        <v>81</v>
      </c>
      <c r="BK131" s="219">
        <f>ROUND(P131*H131,2)</f>
        <v>0</v>
      </c>
      <c r="BL131" s="14" t="s">
        <v>168</v>
      </c>
      <c r="BM131" s="14" t="s">
        <v>223</v>
      </c>
    </row>
    <row r="132" spans="2:47" s="1" customFormat="1" ht="12">
      <c r="B132" s="35"/>
      <c r="C132" s="36"/>
      <c r="D132" s="220" t="s">
        <v>140</v>
      </c>
      <c r="E132" s="36"/>
      <c r="F132" s="221" t="s">
        <v>222</v>
      </c>
      <c r="G132" s="36"/>
      <c r="H132" s="36"/>
      <c r="I132" s="128"/>
      <c r="J132" s="128"/>
      <c r="K132" s="36"/>
      <c r="L132" s="36"/>
      <c r="M132" s="40"/>
      <c r="N132" s="222"/>
      <c r="O132" s="76"/>
      <c r="P132" s="76"/>
      <c r="Q132" s="76"/>
      <c r="R132" s="76"/>
      <c r="S132" s="76"/>
      <c r="T132" s="76"/>
      <c r="U132" s="76"/>
      <c r="V132" s="76"/>
      <c r="W132" s="76"/>
      <c r="X132" s="77"/>
      <c r="AT132" s="14" t="s">
        <v>140</v>
      </c>
      <c r="AU132" s="14" t="s">
        <v>83</v>
      </c>
    </row>
    <row r="133" spans="2:65" s="1" customFormat="1" ht="16.5" customHeight="1">
      <c r="B133" s="35"/>
      <c r="C133" s="235" t="s">
        <v>168</v>
      </c>
      <c r="D133" s="235" t="s">
        <v>172</v>
      </c>
      <c r="E133" s="236" t="s">
        <v>224</v>
      </c>
      <c r="F133" s="237" t="s">
        <v>225</v>
      </c>
      <c r="G133" s="238" t="s">
        <v>226</v>
      </c>
      <c r="H133" s="239">
        <v>10</v>
      </c>
      <c r="I133" s="240"/>
      <c r="J133" s="241"/>
      <c r="K133" s="242">
        <f>ROUND(P133*H133,2)</f>
        <v>0</v>
      </c>
      <c r="L133" s="237" t="s">
        <v>167</v>
      </c>
      <c r="M133" s="243"/>
      <c r="N133" s="244" t="s">
        <v>20</v>
      </c>
      <c r="O133" s="215" t="s">
        <v>42</v>
      </c>
      <c r="P133" s="216">
        <f>I133+J133</f>
        <v>0</v>
      </c>
      <c r="Q133" s="216">
        <f>ROUND(I133*H133,2)</f>
        <v>0</v>
      </c>
      <c r="R133" s="216">
        <f>ROUND(J133*H133,2)</f>
        <v>0</v>
      </c>
      <c r="S133" s="76"/>
      <c r="T133" s="217">
        <f>S133*H133</f>
        <v>0</v>
      </c>
      <c r="U133" s="217">
        <v>0.00316</v>
      </c>
      <c r="V133" s="217">
        <f>U133*H133</f>
        <v>0.0316</v>
      </c>
      <c r="W133" s="217">
        <v>0</v>
      </c>
      <c r="X133" s="218">
        <f>W133*H133</f>
        <v>0</v>
      </c>
      <c r="AR133" s="14" t="s">
        <v>175</v>
      </c>
      <c r="AT133" s="14" t="s">
        <v>172</v>
      </c>
      <c r="AU133" s="14" t="s">
        <v>83</v>
      </c>
      <c r="AY133" s="14" t="s">
        <v>130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4" t="s">
        <v>81</v>
      </c>
      <c r="BK133" s="219">
        <f>ROUND(P133*H133,2)</f>
        <v>0</v>
      </c>
      <c r="BL133" s="14" t="s">
        <v>168</v>
      </c>
      <c r="BM133" s="14" t="s">
        <v>227</v>
      </c>
    </row>
    <row r="134" spans="2:47" s="1" customFormat="1" ht="12">
      <c r="B134" s="35"/>
      <c r="C134" s="36"/>
      <c r="D134" s="220" t="s">
        <v>140</v>
      </c>
      <c r="E134" s="36"/>
      <c r="F134" s="221" t="s">
        <v>225</v>
      </c>
      <c r="G134" s="36"/>
      <c r="H134" s="36"/>
      <c r="I134" s="128"/>
      <c r="J134" s="128"/>
      <c r="K134" s="36"/>
      <c r="L134" s="36"/>
      <c r="M134" s="40"/>
      <c r="N134" s="222"/>
      <c r="O134" s="76"/>
      <c r="P134" s="76"/>
      <c r="Q134" s="76"/>
      <c r="R134" s="76"/>
      <c r="S134" s="76"/>
      <c r="T134" s="76"/>
      <c r="U134" s="76"/>
      <c r="V134" s="76"/>
      <c r="W134" s="76"/>
      <c r="X134" s="77"/>
      <c r="AT134" s="14" t="s">
        <v>140</v>
      </c>
      <c r="AU134" s="14" t="s">
        <v>83</v>
      </c>
    </row>
    <row r="135" spans="2:65" s="1" customFormat="1" ht="16.5" customHeight="1">
      <c r="B135" s="35"/>
      <c r="C135" s="207" t="s">
        <v>228</v>
      </c>
      <c r="D135" s="207" t="s">
        <v>133</v>
      </c>
      <c r="E135" s="208" t="s">
        <v>229</v>
      </c>
      <c r="F135" s="209" t="s">
        <v>230</v>
      </c>
      <c r="G135" s="210" t="s">
        <v>166</v>
      </c>
      <c r="H135" s="211">
        <v>800</v>
      </c>
      <c r="I135" s="212"/>
      <c r="J135" s="212"/>
      <c r="K135" s="213">
        <f>ROUND(P135*H135,2)</f>
        <v>0</v>
      </c>
      <c r="L135" s="209" t="s">
        <v>167</v>
      </c>
      <c r="M135" s="40"/>
      <c r="N135" s="214" t="s">
        <v>20</v>
      </c>
      <c r="O135" s="215" t="s">
        <v>42</v>
      </c>
      <c r="P135" s="216">
        <f>I135+J135</f>
        <v>0</v>
      </c>
      <c r="Q135" s="216">
        <f>ROUND(I135*H135,2)</f>
        <v>0</v>
      </c>
      <c r="R135" s="216">
        <f>ROUND(J135*H135,2)</f>
        <v>0</v>
      </c>
      <c r="S135" s="76"/>
      <c r="T135" s="217">
        <f>S135*H135</f>
        <v>0</v>
      </c>
      <c r="U135" s="217">
        <v>0</v>
      </c>
      <c r="V135" s="217">
        <f>U135*H135</f>
        <v>0</v>
      </c>
      <c r="W135" s="217">
        <v>0</v>
      </c>
      <c r="X135" s="218">
        <f>W135*H135</f>
        <v>0</v>
      </c>
      <c r="AR135" s="14" t="s">
        <v>168</v>
      </c>
      <c r="AT135" s="14" t="s">
        <v>133</v>
      </c>
      <c r="AU135" s="14" t="s">
        <v>83</v>
      </c>
      <c r="AY135" s="14" t="s">
        <v>130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4" t="s">
        <v>81</v>
      </c>
      <c r="BK135" s="219">
        <f>ROUND(P135*H135,2)</f>
        <v>0</v>
      </c>
      <c r="BL135" s="14" t="s">
        <v>168</v>
      </c>
      <c r="BM135" s="14" t="s">
        <v>231</v>
      </c>
    </row>
    <row r="136" spans="2:47" s="1" customFormat="1" ht="12">
      <c r="B136" s="35"/>
      <c r="C136" s="36"/>
      <c r="D136" s="220" t="s">
        <v>140</v>
      </c>
      <c r="E136" s="36"/>
      <c r="F136" s="221" t="s">
        <v>232</v>
      </c>
      <c r="G136" s="36"/>
      <c r="H136" s="36"/>
      <c r="I136" s="128"/>
      <c r="J136" s="128"/>
      <c r="K136" s="36"/>
      <c r="L136" s="36"/>
      <c r="M136" s="40"/>
      <c r="N136" s="222"/>
      <c r="O136" s="76"/>
      <c r="P136" s="76"/>
      <c r="Q136" s="76"/>
      <c r="R136" s="76"/>
      <c r="S136" s="76"/>
      <c r="T136" s="76"/>
      <c r="U136" s="76"/>
      <c r="V136" s="76"/>
      <c r="W136" s="76"/>
      <c r="X136" s="77"/>
      <c r="AT136" s="14" t="s">
        <v>140</v>
      </c>
      <c r="AU136" s="14" t="s">
        <v>83</v>
      </c>
    </row>
    <row r="137" spans="2:65" s="1" customFormat="1" ht="16.5" customHeight="1">
      <c r="B137" s="35"/>
      <c r="C137" s="207" t="s">
        <v>233</v>
      </c>
      <c r="D137" s="207" t="s">
        <v>133</v>
      </c>
      <c r="E137" s="208" t="s">
        <v>234</v>
      </c>
      <c r="F137" s="209" t="s">
        <v>235</v>
      </c>
      <c r="G137" s="210" t="s">
        <v>166</v>
      </c>
      <c r="H137" s="211">
        <v>1</v>
      </c>
      <c r="I137" s="212"/>
      <c r="J137" s="212"/>
      <c r="K137" s="213">
        <f>ROUND(P137*H137,2)</f>
        <v>0</v>
      </c>
      <c r="L137" s="209" t="s">
        <v>167</v>
      </c>
      <c r="M137" s="40"/>
      <c r="N137" s="214" t="s">
        <v>20</v>
      </c>
      <c r="O137" s="215" t="s">
        <v>42</v>
      </c>
      <c r="P137" s="216">
        <f>I137+J137</f>
        <v>0</v>
      </c>
      <c r="Q137" s="216">
        <f>ROUND(I137*H137,2)</f>
        <v>0</v>
      </c>
      <c r="R137" s="216">
        <f>ROUND(J137*H137,2)</f>
        <v>0</v>
      </c>
      <c r="S137" s="76"/>
      <c r="T137" s="217">
        <f>S137*H137</f>
        <v>0</v>
      </c>
      <c r="U137" s="217">
        <v>0</v>
      </c>
      <c r="V137" s="217">
        <f>U137*H137</f>
        <v>0</v>
      </c>
      <c r="W137" s="217">
        <v>0</v>
      </c>
      <c r="X137" s="218">
        <f>W137*H137</f>
        <v>0</v>
      </c>
      <c r="AR137" s="14" t="s">
        <v>168</v>
      </c>
      <c r="AT137" s="14" t="s">
        <v>133</v>
      </c>
      <c r="AU137" s="14" t="s">
        <v>83</v>
      </c>
      <c r="AY137" s="14" t="s">
        <v>130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4" t="s">
        <v>81</v>
      </c>
      <c r="BK137" s="219">
        <f>ROUND(P137*H137,2)</f>
        <v>0</v>
      </c>
      <c r="BL137" s="14" t="s">
        <v>168</v>
      </c>
      <c r="BM137" s="14" t="s">
        <v>236</v>
      </c>
    </row>
    <row r="138" spans="2:47" s="1" customFormat="1" ht="12">
      <c r="B138" s="35"/>
      <c r="C138" s="36"/>
      <c r="D138" s="220" t="s">
        <v>140</v>
      </c>
      <c r="E138" s="36"/>
      <c r="F138" s="221" t="s">
        <v>237</v>
      </c>
      <c r="G138" s="36"/>
      <c r="H138" s="36"/>
      <c r="I138" s="128"/>
      <c r="J138" s="128"/>
      <c r="K138" s="36"/>
      <c r="L138" s="36"/>
      <c r="M138" s="40"/>
      <c r="N138" s="222"/>
      <c r="O138" s="76"/>
      <c r="P138" s="76"/>
      <c r="Q138" s="76"/>
      <c r="R138" s="76"/>
      <c r="S138" s="76"/>
      <c r="T138" s="76"/>
      <c r="U138" s="76"/>
      <c r="V138" s="76"/>
      <c r="W138" s="76"/>
      <c r="X138" s="77"/>
      <c r="AT138" s="14" t="s">
        <v>140</v>
      </c>
      <c r="AU138" s="14" t="s">
        <v>83</v>
      </c>
    </row>
    <row r="139" spans="2:65" s="1" customFormat="1" ht="16.5" customHeight="1">
      <c r="B139" s="35"/>
      <c r="C139" s="235" t="s">
        <v>238</v>
      </c>
      <c r="D139" s="235" t="s">
        <v>172</v>
      </c>
      <c r="E139" s="236" t="s">
        <v>239</v>
      </c>
      <c r="F139" s="237" t="s">
        <v>240</v>
      </c>
      <c r="G139" s="238" t="s">
        <v>185</v>
      </c>
      <c r="H139" s="239">
        <v>1</v>
      </c>
      <c r="I139" s="240"/>
      <c r="J139" s="241"/>
      <c r="K139" s="242">
        <f>ROUND(P139*H139,2)</f>
        <v>0</v>
      </c>
      <c r="L139" s="237" t="s">
        <v>20</v>
      </c>
      <c r="M139" s="243"/>
      <c r="N139" s="244" t="s">
        <v>20</v>
      </c>
      <c r="O139" s="215" t="s">
        <v>42</v>
      </c>
      <c r="P139" s="216">
        <f>I139+J139</f>
        <v>0</v>
      </c>
      <c r="Q139" s="216">
        <f>ROUND(I139*H139,2)</f>
        <v>0</v>
      </c>
      <c r="R139" s="216">
        <f>ROUND(J139*H139,2)</f>
        <v>0</v>
      </c>
      <c r="S139" s="76"/>
      <c r="T139" s="217">
        <f>S139*H139</f>
        <v>0</v>
      </c>
      <c r="U139" s="217">
        <v>0</v>
      </c>
      <c r="V139" s="217">
        <f>U139*H139</f>
        <v>0</v>
      </c>
      <c r="W139" s="217">
        <v>0</v>
      </c>
      <c r="X139" s="218">
        <f>W139*H139</f>
        <v>0</v>
      </c>
      <c r="AR139" s="14" t="s">
        <v>175</v>
      </c>
      <c r="AT139" s="14" t="s">
        <v>172</v>
      </c>
      <c r="AU139" s="14" t="s">
        <v>83</v>
      </c>
      <c r="AY139" s="14" t="s">
        <v>130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4" t="s">
        <v>81</v>
      </c>
      <c r="BK139" s="219">
        <f>ROUND(P139*H139,2)</f>
        <v>0</v>
      </c>
      <c r="BL139" s="14" t="s">
        <v>168</v>
      </c>
      <c r="BM139" s="14" t="s">
        <v>241</v>
      </c>
    </row>
    <row r="140" spans="2:47" s="1" customFormat="1" ht="12">
      <c r="B140" s="35"/>
      <c r="C140" s="36"/>
      <c r="D140" s="220" t="s">
        <v>140</v>
      </c>
      <c r="E140" s="36"/>
      <c r="F140" s="221" t="s">
        <v>240</v>
      </c>
      <c r="G140" s="36"/>
      <c r="H140" s="36"/>
      <c r="I140" s="128"/>
      <c r="J140" s="128"/>
      <c r="K140" s="36"/>
      <c r="L140" s="36"/>
      <c r="M140" s="40"/>
      <c r="N140" s="222"/>
      <c r="O140" s="76"/>
      <c r="P140" s="76"/>
      <c r="Q140" s="76"/>
      <c r="R140" s="76"/>
      <c r="S140" s="76"/>
      <c r="T140" s="76"/>
      <c r="U140" s="76"/>
      <c r="V140" s="76"/>
      <c r="W140" s="76"/>
      <c r="X140" s="77"/>
      <c r="AT140" s="14" t="s">
        <v>140</v>
      </c>
      <c r="AU140" s="14" t="s">
        <v>83</v>
      </c>
    </row>
    <row r="141" spans="2:65" s="1" customFormat="1" ht="16.5" customHeight="1">
      <c r="B141" s="35"/>
      <c r="C141" s="207" t="s">
        <v>242</v>
      </c>
      <c r="D141" s="207" t="s">
        <v>133</v>
      </c>
      <c r="E141" s="208" t="s">
        <v>243</v>
      </c>
      <c r="F141" s="209" t="s">
        <v>244</v>
      </c>
      <c r="G141" s="210" t="s">
        <v>166</v>
      </c>
      <c r="H141" s="211">
        <v>1</v>
      </c>
      <c r="I141" s="212"/>
      <c r="J141" s="212"/>
      <c r="K141" s="213">
        <f>ROUND(P141*H141,2)</f>
        <v>0</v>
      </c>
      <c r="L141" s="209" t="s">
        <v>167</v>
      </c>
      <c r="M141" s="40"/>
      <c r="N141" s="214" t="s">
        <v>20</v>
      </c>
      <c r="O141" s="215" t="s">
        <v>42</v>
      </c>
      <c r="P141" s="216">
        <f>I141+J141</f>
        <v>0</v>
      </c>
      <c r="Q141" s="216">
        <f>ROUND(I141*H141,2)</f>
        <v>0</v>
      </c>
      <c r="R141" s="216">
        <f>ROUND(J141*H141,2)</f>
        <v>0</v>
      </c>
      <c r="S141" s="76"/>
      <c r="T141" s="217">
        <f>S141*H141</f>
        <v>0</v>
      </c>
      <c r="U141" s="217">
        <v>0</v>
      </c>
      <c r="V141" s="217">
        <f>U141*H141</f>
        <v>0</v>
      </c>
      <c r="W141" s="217">
        <v>0</v>
      </c>
      <c r="X141" s="218">
        <f>W141*H141</f>
        <v>0</v>
      </c>
      <c r="AR141" s="14" t="s">
        <v>168</v>
      </c>
      <c r="AT141" s="14" t="s">
        <v>133</v>
      </c>
      <c r="AU141" s="14" t="s">
        <v>83</v>
      </c>
      <c r="AY141" s="14" t="s">
        <v>130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4" t="s">
        <v>81</v>
      </c>
      <c r="BK141" s="219">
        <f>ROUND(P141*H141,2)</f>
        <v>0</v>
      </c>
      <c r="BL141" s="14" t="s">
        <v>168</v>
      </c>
      <c r="BM141" s="14" t="s">
        <v>245</v>
      </c>
    </row>
    <row r="142" spans="2:47" s="1" customFormat="1" ht="12">
      <c r="B142" s="35"/>
      <c r="C142" s="36"/>
      <c r="D142" s="220" t="s">
        <v>140</v>
      </c>
      <c r="E142" s="36"/>
      <c r="F142" s="221" t="s">
        <v>246</v>
      </c>
      <c r="G142" s="36"/>
      <c r="H142" s="36"/>
      <c r="I142" s="128"/>
      <c r="J142" s="128"/>
      <c r="K142" s="36"/>
      <c r="L142" s="36"/>
      <c r="M142" s="40"/>
      <c r="N142" s="222"/>
      <c r="O142" s="76"/>
      <c r="P142" s="76"/>
      <c r="Q142" s="76"/>
      <c r="R142" s="76"/>
      <c r="S142" s="76"/>
      <c r="T142" s="76"/>
      <c r="U142" s="76"/>
      <c r="V142" s="76"/>
      <c r="W142" s="76"/>
      <c r="X142" s="77"/>
      <c r="AT142" s="14" t="s">
        <v>140</v>
      </c>
      <c r="AU142" s="14" t="s">
        <v>83</v>
      </c>
    </row>
    <row r="143" spans="2:47" s="1" customFormat="1" ht="12">
      <c r="B143" s="35"/>
      <c r="C143" s="36"/>
      <c r="D143" s="220" t="s">
        <v>149</v>
      </c>
      <c r="E143" s="36"/>
      <c r="F143" s="234" t="s">
        <v>247</v>
      </c>
      <c r="G143" s="36"/>
      <c r="H143" s="36"/>
      <c r="I143" s="128"/>
      <c r="J143" s="128"/>
      <c r="K143" s="36"/>
      <c r="L143" s="36"/>
      <c r="M143" s="40"/>
      <c r="N143" s="222"/>
      <c r="O143" s="76"/>
      <c r="P143" s="76"/>
      <c r="Q143" s="76"/>
      <c r="R143" s="76"/>
      <c r="S143" s="76"/>
      <c r="T143" s="76"/>
      <c r="U143" s="76"/>
      <c r="V143" s="76"/>
      <c r="W143" s="76"/>
      <c r="X143" s="77"/>
      <c r="AT143" s="14" t="s">
        <v>149</v>
      </c>
      <c r="AU143" s="14" t="s">
        <v>83</v>
      </c>
    </row>
    <row r="144" spans="2:65" s="1" customFormat="1" ht="16.5" customHeight="1">
      <c r="B144" s="35"/>
      <c r="C144" s="207" t="s">
        <v>8</v>
      </c>
      <c r="D144" s="207" t="s">
        <v>133</v>
      </c>
      <c r="E144" s="208" t="s">
        <v>248</v>
      </c>
      <c r="F144" s="209" t="s">
        <v>249</v>
      </c>
      <c r="G144" s="210" t="s">
        <v>166</v>
      </c>
      <c r="H144" s="211">
        <v>1</v>
      </c>
      <c r="I144" s="212"/>
      <c r="J144" s="212"/>
      <c r="K144" s="213">
        <f>ROUND(P144*H144,2)</f>
        <v>0</v>
      </c>
      <c r="L144" s="209" t="s">
        <v>137</v>
      </c>
      <c r="M144" s="40"/>
      <c r="N144" s="214" t="s">
        <v>20</v>
      </c>
      <c r="O144" s="215" t="s">
        <v>42</v>
      </c>
      <c r="P144" s="216">
        <f>I144+J144</f>
        <v>0</v>
      </c>
      <c r="Q144" s="216">
        <f>ROUND(I144*H144,2)</f>
        <v>0</v>
      </c>
      <c r="R144" s="216">
        <f>ROUND(J144*H144,2)</f>
        <v>0</v>
      </c>
      <c r="S144" s="76"/>
      <c r="T144" s="217">
        <f>S144*H144</f>
        <v>0</v>
      </c>
      <c r="U144" s="217">
        <v>0</v>
      </c>
      <c r="V144" s="217">
        <f>U144*H144</f>
        <v>0</v>
      </c>
      <c r="W144" s="217">
        <v>0.03</v>
      </c>
      <c r="X144" s="218">
        <f>W144*H144</f>
        <v>0.03</v>
      </c>
      <c r="AR144" s="14" t="s">
        <v>168</v>
      </c>
      <c r="AT144" s="14" t="s">
        <v>133</v>
      </c>
      <c r="AU144" s="14" t="s">
        <v>83</v>
      </c>
      <c r="AY144" s="14" t="s">
        <v>130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4" t="s">
        <v>81</v>
      </c>
      <c r="BK144" s="219">
        <f>ROUND(P144*H144,2)</f>
        <v>0</v>
      </c>
      <c r="BL144" s="14" t="s">
        <v>168</v>
      </c>
      <c r="BM144" s="14" t="s">
        <v>250</v>
      </c>
    </row>
    <row r="145" spans="2:47" s="1" customFormat="1" ht="12">
      <c r="B145" s="35"/>
      <c r="C145" s="36"/>
      <c r="D145" s="220" t="s">
        <v>140</v>
      </c>
      <c r="E145" s="36"/>
      <c r="F145" s="221" t="s">
        <v>251</v>
      </c>
      <c r="G145" s="36"/>
      <c r="H145" s="36"/>
      <c r="I145" s="128"/>
      <c r="J145" s="128"/>
      <c r="K145" s="36"/>
      <c r="L145" s="36"/>
      <c r="M145" s="40"/>
      <c r="N145" s="222"/>
      <c r="O145" s="76"/>
      <c r="P145" s="76"/>
      <c r="Q145" s="76"/>
      <c r="R145" s="76"/>
      <c r="S145" s="76"/>
      <c r="T145" s="76"/>
      <c r="U145" s="76"/>
      <c r="V145" s="76"/>
      <c r="W145" s="76"/>
      <c r="X145" s="77"/>
      <c r="AT145" s="14" t="s">
        <v>140</v>
      </c>
      <c r="AU145" s="14" t="s">
        <v>83</v>
      </c>
    </row>
    <row r="146" spans="2:65" s="1" customFormat="1" ht="16.5" customHeight="1">
      <c r="B146" s="35"/>
      <c r="C146" s="207" t="s">
        <v>252</v>
      </c>
      <c r="D146" s="207" t="s">
        <v>133</v>
      </c>
      <c r="E146" s="208" t="s">
        <v>253</v>
      </c>
      <c r="F146" s="209" t="s">
        <v>254</v>
      </c>
      <c r="G146" s="210" t="s">
        <v>166</v>
      </c>
      <c r="H146" s="211">
        <v>200</v>
      </c>
      <c r="I146" s="212"/>
      <c r="J146" s="212"/>
      <c r="K146" s="213">
        <f>ROUND(P146*H146,2)</f>
        <v>0</v>
      </c>
      <c r="L146" s="209" t="s">
        <v>167</v>
      </c>
      <c r="M146" s="40"/>
      <c r="N146" s="214" t="s">
        <v>20</v>
      </c>
      <c r="O146" s="215" t="s">
        <v>42</v>
      </c>
      <c r="P146" s="216">
        <f>I146+J146</f>
        <v>0</v>
      </c>
      <c r="Q146" s="216">
        <f>ROUND(I146*H146,2)</f>
        <v>0</v>
      </c>
      <c r="R146" s="216">
        <f>ROUND(J146*H146,2)</f>
        <v>0</v>
      </c>
      <c r="S146" s="76"/>
      <c r="T146" s="217">
        <f>S146*H146</f>
        <v>0</v>
      </c>
      <c r="U146" s="217">
        <v>0</v>
      </c>
      <c r="V146" s="217">
        <f>U146*H146</f>
        <v>0</v>
      </c>
      <c r="W146" s="217">
        <v>0.00023</v>
      </c>
      <c r="X146" s="218">
        <f>W146*H146</f>
        <v>0.046</v>
      </c>
      <c r="AR146" s="14" t="s">
        <v>168</v>
      </c>
      <c r="AT146" s="14" t="s">
        <v>133</v>
      </c>
      <c r="AU146" s="14" t="s">
        <v>83</v>
      </c>
      <c r="AY146" s="14" t="s">
        <v>130</v>
      </c>
      <c r="BE146" s="219">
        <f>IF(O146="základní",K146,0)</f>
        <v>0</v>
      </c>
      <c r="BF146" s="219">
        <f>IF(O146="snížená",K146,0)</f>
        <v>0</v>
      </c>
      <c r="BG146" s="219">
        <f>IF(O146="zákl. přenesená",K146,0)</f>
        <v>0</v>
      </c>
      <c r="BH146" s="219">
        <f>IF(O146="sníž. přenesená",K146,0)</f>
        <v>0</v>
      </c>
      <c r="BI146" s="219">
        <f>IF(O146="nulová",K146,0)</f>
        <v>0</v>
      </c>
      <c r="BJ146" s="14" t="s">
        <v>81</v>
      </c>
      <c r="BK146" s="219">
        <f>ROUND(P146*H146,2)</f>
        <v>0</v>
      </c>
      <c r="BL146" s="14" t="s">
        <v>168</v>
      </c>
      <c r="BM146" s="14" t="s">
        <v>255</v>
      </c>
    </row>
    <row r="147" spans="2:47" s="1" customFormat="1" ht="12">
      <c r="B147" s="35"/>
      <c r="C147" s="36"/>
      <c r="D147" s="220" t="s">
        <v>140</v>
      </c>
      <c r="E147" s="36"/>
      <c r="F147" s="221" t="s">
        <v>256</v>
      </c>
      <c r="G147" s="36"/>
      <c r="H147" s="36"/>
      <c r="I147" s="128"/>
      <c r="J147" s="128"/>
      <c r="K147" s="36"/>
      <c r="L147" s="36"/>
      <c r="M147" s="40"/>
      <c r="N147" s="222"/>
      <c r="O147" s="76"/>
      <c r="P147" s="76"/>
      <c r="Q147" s="76"/>
      <c r="R147" s="76"/>
      <c r="S147" s="76"/>
      <c r="T147" s="76"/>
      <c r="U147" s="76"/>
      <c r="V147" s="76"/>
      <c r="W147" s="76"/>
      <c r="X147" s="77"/>
      <c r="AT147" s="14" t="s">
        <v>140</v>
      </c>
      <c r="AU147" s="14" t="s">
        <v>83</v>
      </c>
    </row>
    <row r="148" spans="2:47" s="1" customFormat="1" ht="12">
      <c r="B148" s="35"/>
      <c r="C148" s="36"/>
      <c r="D148" s="220" t="s">
        <v>149</v>
      </c>
      <c r="E148" s="36"/>
      <c r="F148" s="234" t="s">
        <v>257</v>
      </c>
      <c r="G148" s="36"/>
      <c r="H148" s="36"/>
      <c r="I148" s="128"/>
      <c r="J148" s="128"/>
      <c r="K148" s="36"/>
      <c r="L148" s="36"/>
      <c r="M148" s="40"/>
      <c r="N148" s="222"/>
      <c r="O148" s="76"/>
      <c r="P148" s="76"/>
      <c r="Q148" s="76"/>
      <c r="R148" s="76"/>
      <c r="S148" s="76"/>
      <c r="T148" s="76"/>
      <c r="U148" s="76"/>
      <c r="V148" s="76"/>
      <c r="W148" s="76"/>
      <c r="X148" s="77"/>
      <c r="AT148" s="14" t="s">
        <v>149</v>
      </c>
      <c r="AU148" s="14" t="s">
        <v>83</v>
      </c>
    </row>
    <row r="149" spans="2:65" s="1" customFormat="1" ht="16.5" customHeight="1">
      <c r="B149" s="35"/>
      <c r="C149" s="207" t="s">
        <v>258</v>
      </c>
      <c r="D149" s="207" t="s">
        <v>133</v>
      </c>
      <c r="E149" s="208" t="s">
        <v>259</v>
      </c>
      <c r="F149" s="209" t="s">
        <v>260</v>
      </c>
      <c r="G149" s="210" t="s">
        <v>166</v>
      </c>
      <c r="H149" s="211">
        <v>5</v>
      </c>
      <c r="I149" s="212"/>
      <c r="J149" s="212"/>
      <c r="K149" s="213">
        <f>ROUND(P149*H149,2)</f>
        <v>0</v>
      </c>
      <c r="L149" s="209" t="s">
        <v>167</v>
      </c>
      <c r="M149" s="40"/>
      <c r="N149" s="214" t="s">
        <v>20</v>
      </c>
      <c r="O149" s="215" t="s">
        <v>42</v>
      </c>
      <c r="P149" s="216">
        <f>I149+J149</f>
        <v>0</v>
      </c>
      <c r="Q149" s="216">
        <f>ROUND(I149*H149,2)</f>
        <v>0</v>
      </c>
      <c r="R149" s="216">
        <f>ROUND(J149*H149,2)</f>
        <v>0</v>
      </c>
      <c r="S149" s="76"/>
      <c r="T149" s="217">
        <f>S149*H149</f>
        <v>0</v>
      </c>
      <c r="U149" s="217">
        <v>0</v>
      </c>
      <c r="V149" s="217">
        <f>U149*H149</f>
        <v>0</v>
      </c>
      <c r="W149" s="217">
        <v>0</v>
      </c>
      <c r="X149" s="218">
        <f>W149*H149</f>
        <v>0</v>
      </c>
      <c r="AR149" s="14" t="s">
        <v>168</v>
      </c>
      <c r="AT149" s="14" t="s">
        <v>133</v>
      </c>
      <c r="AU149" s="14" t="s">
        <v>83</v>
      </c>
      <c r="AY149" s="14" t="s">
        <v>130</v>
      </c>
      <c r="BE149" s="219">
        <f>IF(O149="základní",K149,0)</f>
        <v>0</v>
      </c>
      <c r="BF149" s="219">
        <f>IF(O149="snížená",K149,0)</f>
        <v>0</v>
      </c>
      <c r="BG149" s="219">
        <f>IF(O149="zákl. přenesená",K149,0)</f>
        <v>0</v>
      </c>
      <c r="BH149" s="219">
        <f>IF(O149="sníž. přenesená",K149,0)</f>
        <v>0</v>
      </c>
      <c r="BI149" s="219">
        <f>IF(O149="nulová",K149,0)</f>
        <v>0</v>
      </c>
      <c r="BJ149" s="14" t="s">
        <v>81</v>
      </c>
      <c r="BK149" s="219">
        <f>ROUND(P149*H149,2)</f>
        <v>0</v>
      </c>
      <c r="BL149" s="14" t="s">
        <v>168</v>
      </c>
      <c r="BM149" s="14" t="s">
        <v>261</v>
      </c>
    </row>
    <row r="150" spans="2:47" s="1" customFormat="1" ht="12">
      <c r="B150" s="35"/>
      <c r="C150" s="36"/>
      <c r="D150" s="220" t="s">
        <v>140</v>
      </c>
      <c r="E150" s="36"/>
      <c r="F150" s="221" t="s">
        <v>262</v>
      </c>
      <c r="G150" s="36"/>
      <c r="H150" s="36"/>
      <c r="I150" s="128"/>
      <c r="J150" s="128"/>
      <c r="K150" s="36"/>
      <c r="L150" s="36"/>
      <c r="M150" s="40"/>
      <c r="N150" s="222"/>
      <c r="O150" s="76"/>
      <c r="P150" s="76"/>
      <c r="Q150" s="76"/>
      <c r="R150" s="76"/>
      <c r="S150" s="76"/>
      <c r="T150" s="76"/>
      <c r="U150" s="76"/>
      <c r="V150" s="76"/>
      <c r="W150" s="76"/>
      <c r="X150" s="77"/>
      <c r="AT150" s="14" t="s">
        <v>140</v>
      </c>
      <c r="AU150" s="14" t="s">
        <v>83</v>
      </c>
    </row>
    <row r="151" spans="2:65" s="1" customFormat="1" ht="16.5" customHeight="1">
      <c r="B151" s="35"/>
      <c r="C151" s="235" t="s">
        <v>263</v>
      </c>
      <c r="D151" s="235" t="s">
        <v>172</v>
      </c>
      <c r="E151" s="236" t="s">
        <v>264</v>
      </c>
      <c r="F151" s="237" t="s">
        <v>265</v>
      </c>
      <c r="G151" s="238" t="s">
        <v>166</v>
      </c>
      <c r="H151" s="239">
        <v>5</v>
      </c>
      <c r="I151" s="240"/>
      <c r="J151" s="241"/>
      <c r="K151" s="242">
        <f>ROUND(P151*H151,2)</f>
        <v>0</v>
      </c>
      <c r="L151" s="237" t="s">
        <v>167</v>
      </c>
      <c r="M151" s="243"/>
      <c r="N151" s="244" t="s">
        <v>20</v>
      </c>
      <c r="O151" s="215" t="s">
        <v>42</v>
      </c>
      <c r="P151" s="216">
        <f>I151+J151</f>
        <v>0</v>
      </c>
      <c r="Q151" s="216">
        <f>ROUND(I151*H151,2)</f>
        <v>0</v>
      </c>
      <c r="R151" s="216">
        <f>ROUND(J151*H151,2)</f>
        <v>0</v>
      </c>
      <c r="S151" s="76"/>
      <c r="T151" s="217">
        <f>S151*H151</f>
        <v>0</v>
      </c>
      <c r="U151" s="217">
        <v>5E-05</v>
      </c>
      <c r="V151" s="217">
        <f>U151*H151</f>
        <v>0.00025</v>
      </c>
      <c r="W151" s="217">
        <v>0</v>
      </c>
      <c r="X151" s="218">
        <f>W151*H151</f>
        <v>0</v>
      </c>
      <c r="AR151" s="14" t="s">
        <v>175</v>
      </c>
      <c r="AT151" s="14" t="s">
        <v>172</v>
      </c>
      <c r="AU151" s="14" t="s">
        <v>83</v>
      </c>
      <c r="AY151" s="14" t="s">
        <v>130</v>
      </c>
      <c r="BE151" s="219">
        <f>IF(O151="základní",K151,0)</f>
        <v>0</v>
      </c>
      <c r="BF151" s="219">
        <f>IF(O151="snížená",K151,0)</f>
        <v>0</v>
      </c>
      <c r="BG151" s="219">
        <f>IF(O151="zákl. přenesená",K151,0)</f>
        <v>0</v>
      </c>
      <c r="BH151" s="219">
        <f>IF(O151="sníž. přenesená",K151,0)</f>
        <v>0</v>
      </c>
      <c r="BI151" s="219">
        <f>IF(O151="nulová",K151,0)</f>
        <v>0</v>
      </c>
      <c r="BJ151" s="14" t="s">
        <v>81</v>
      </c>
      <c r="BK151" s="219">
        <f>ROUND(P151*H151,2)</f>
        <v>0</v>
      </c>
      <c r="BL151" s="14" t="s">
        <v>168</v>
      </c>
      <c r="BM151" s="14" t="s">
        <v>266</v>
      </c>
    </row>
    <row r="152" spans="2:47" s="1" customFormat="1" ht="12">
      <c r="B152" s="35"/>
      <c r="C152" s="36"/>
      <c r="D152" s="220" t="s">
        <v>140</v>
      </c>
      <c r="E152" s="36"/>
      <c r="F152" s="221" t="s">
        <v>265</v>
      </c>
      <c r="G152" s="36"/>
      <c r="H152" s="36"/>
      <c r="I152" s="128"/>
      <c r="J152" s="128"/>
      <c r="K152" s="36"/>
      <c r="L152" s="36"/>
      <c r="M152" s="40"/>
      <c r="N152" s="222"/>
      <c r="O152" s="76"/>
      <c r="P152" s="76"/>
      <c r="Q152" s="76"/>
      <c r="R152" s="76"/>
      <c r="S152" s="76"/>
      <c r="T152" s="76"/>
      <c r="U152" s="76"/>
      <c r="V152" s="76"/>
      <c r="W152" s="76"/>
      <c r="X152" s="77"/>
      <c r="AT152" s="14" t="s">
        <v>140</v>
      </c>
      <c r="AU152" s="14" t="s">
        <v>83</v>
      </c>
    </row>
    <row r="153" spans="2:65" s="1" customFormat="1" ht="16.5" customHeight="1">
      <c r="B153" s="35"/>
      <c r="C153" s="207" t="s">
        <v>267</v>
      </c>
      <c r="D153" s="207" t="s">
        <v>133</v>
      </c>
      <c r="E153" s="208" t="s">
        <v>268</v>
      </c>
      <c r="F153" s="209" t="s">
        <v>269</v>
      </c>
      <c r="G153" s="210" t="s">
        <v>166</v>
      </c>
      <c r="H153" s="211">
        <v>15</v>
      </c>
      <c r="I153" s="212"/>
      <c r="J153" s="212"/>
      <c r="K153" s="213">
        <f>ROUND(P153*H153,2)</f>
        <v>0</v>
      </c>
      <c r="L153" s="209" t="s">
        <v>167</v>
      </c>
      <c r="M153" s="40"/>
      <c r="N153" s="214" t="s">
        <v>20</v>
      </c>
      <c r="O153" s="215" t="s">
        <v>42</v>
      </c>
      <c r="P153" s="216">
        <f>I153+J153</f>
        <v>0</v>
      </c>
      <c r="Q153" s="216">
        <f>ROUND(I153*H153,2)</f>
        <v>0</v>
      </c>
      <c r="R153" s="216">
        <f>ROUND(J153*H153,2)</f>
        <v>0</v>
      </c>
      <c r="S153" s="76"/>
      <c r="T153" s="217">
        <f>S153*H153</f>
        <v>0</v>
      </c>
      <c r="U153" s="217">
        <v>0</v>
      </c>
      <c r="V153" s="217">
        <f>U153*H153</f>
        <v>0</v>
      </c>
      <c r="W153" s="217">
        <v>0</v>
      </c>
      <c r="X153" s="218">
        <f>W153*H153</f>
        <v>0</v>
      </c>
      <c r="AR153" s="14" t="s">
        <v>168</v>
      </c>
      <c r="AT153" s="14" t="s">
        <v>133</v>
      </c>
      <c r="AU153" s="14" t="s">
        <v>83</v>
      </c>
      <c r="AY153" s="14" t="s">
        <v>130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4" t="s">
        <v>81</v>
      </c>
      <c r="BK153" s="219">
        <f>ROUND(P153*H153,2)</f>
        <v>0</v>
      </c>
      <c r="BL153" s="14" t="s">
        <v>168</v>
      </c>
      <c r="BM153" s="14" t="s">
        <v>270</v>
      </c>
    </row>
    <row r="154" spans="2:47" s="1" customFormat="1" ht="12">
      <c r="B154" s="35"/>
      <c r="C154" s="36"/>
      <c r="D154" s="220" t="s">
        <v>140</v>
      </c>
      <c r="E154" s="36"/>
      <c r="F154" s="221" t="s">
        <v>271</v>
      </c>
      <c r="G154" s="36"/>
      <c r="H154" s="36"/>
      <c r="I154" s="128"/>
      <c r="J154" s="128"/>
      <c r="K154" s="36"/>
      <c r="L154" s="36"/>
      <c r="M154" s="40"/>
      <c r="N154" s="222"/>
      <c r="O154" s="76"/>
      <c r="P154" s="76"/>
      <c r="Q154" s="76"/>
      <c r="R154" s="76"/>
      <c r="S154" s="76"/>
      <c r="T154" s="76"/>
      <c r="U154" s="76"/>
      <c r="V154" s="76"/>
      <c r="W154" s="76"/>
      <c r="X154" s="77"/>
      <c r="AT154" s="14" t="s">
        <v>140</v>
      </c>
      <c r="AU154" s="14" t="s">
        <v>83</v>
      </c>
    </row>
    <row r="155" spans="2:65" s="1" customFormat="1" ht="16.5" customHeight="1">
      <c r="B155" s="35"/>
      <c r="C155" s="235" t="s">
        <v>272</v>
      </c>
      <c r="D155" s="235" t="s">
        <v>172</v>
      </c>
      <c r="E155" s="236" t="s">
        <v>273</v>
      </c>
      <c r="F155" s="237" t="s">
        <v>274</v>
      </c>
      <c r="G155" s="238" t="s">
        <v>166</v>
      </c>
      <c r="H155" s="239">
        <v>15</v>
      </c>
      <c r="I155" s="240"/>
      <c r="J155" s="241"/>
      <c r="K155" s="242">
        <f>ROUND(P155*H155,2)</f>
        <v>0</v>
      </c>
      <c r="L155" s="237" t="s">
        <v>137</v>
      </c>
      <c r="M155" s="243"/>
      <c r="N155" s="244" t="s">
        <v>20</v>
      </c>
      <c r="O155" s="215" t="s">
        <v>42</v>
      </c>
      <c r="P155" s="216">
        <f>I155+J155</f>
        <v>0</v>
      </c>
      <c r="Q155" s="216">
        <f>ROUND(I155*H155,2)</f>
        <v>0</v>
      </c>
      <c r="R155" s="216">
        <f>ROUND(J155*H155,2)</f>
        <v>0</v>
      </c>
      <c r="S155" s="76"/>
      <c r="T155" s="217">
        <f>S155*H155</f>
        <v>0</v>
      </c>
      <c r="U155" s="217">
        <v>5E-05</v>
      </c>
      <c r="V155" s="217">
        <f>U155*H155</f>
        <v>0.00075</v>
      </c>
      <c r="W155" s="217">
        <v>0</v>
      </c>
      <c r="X155" s="218">
        <f>W155*H155</f>
        <v>0</v>
      </c>
      <c r="AR155" s="14" t="s">
        <v>175</v>
      </c>
      <c r="AT155" s="14" t="s">
        <v>172</v>
      </c>
      <c r="AU155" s="14" t="s">
        <v>83</v>
      </c>
      <c r="AY155" s="14" t="s">
        <v>130</v>
      </c>
      <c r="BE155" s="219">
        <f>IF(O155="základní",K155,0)</f>
        <v>0</v>
      </c>
      <c r="BF155" s="219">
        <f>IF(O155="snížená",K155,0)</f>
        <v>0</v>
      </c>
      <c r="BG155" s="219">
        <f>IF(O155="zákl. přenesená",K155,0)</f>
        <v>0</v>
      </c>
      <c r="BH155" s="219">
        <f>IF(O155="sníž. přenesená",K155,0)</f>
        <v>0</v>
      </c>
      <c r="BI155" s="219">
        <f>IF(O155="nulová",K155,0)</f>
        <v>0</v>
      </c>
      <c r="BJ155" s="14" t="s">
        <v>81</v>
      </c>
      <c r="BK155" s="219">
        <f>ROUND(P155*H155,2)</f>
        <v>0</v>
      </c>
      <c r="BL155" s="14" t="s">
        <v>168</v>
      </c>
      <c r="BM155" s="14" t="s">
        <v>275</v>
      </c>
    </row>
    <row r="156" spans="2:47" s="1" customFormat="1" ht="12">
      <c r="B156" s="35"/>
      <c r="C156" s="36"/>
      <c r="D156" s="220" t="s">
        <v>140</v>
      </c>
      <c r="E156" s="36"/>
      <c r="F156" s="221" t="s">
        <v>274</v>
      </c>
      <c r="G156" s="36"/>
      <c r="H156" s="36"/>
      <c r="I156" s="128"/>
      <c r="J156" s="128"/>
      <c r="K156" s="36"/>
      <c r="L156" s="36"/>
      <c r="M156" s="40"/>
      <c r="N156" s="222"/>
      <c r="O156" s="76"/>
      <c r="P156" s="76"/>
      <c r="Q156" s="76"/>
      <c r="R156" s="76"/>
      <c r="S156" s="76"/>
      <c r="T156" s="76"/>
      <c r="U156" s="76"/>
      <c r="V156" s="76"/>
      <c r="W156" s="76"/>
      <c r="X156" s="77"/>
      <c r="AT156" s="14" t="s">
        <v>140</v>
      </c>
      <c r="AU156" s="14" t="s">
        <v>83</v>
      </c>
    </row>
    <row r="157" spans="2:65" s="1" customFormat="1" ht="16.5" customHeight="1">
      <c r="B157" s="35"/>
      <c r="C157" s="207" t="s">
        <v>276</v>
      </c>
      <c r="D157" s="207" t="s">
        <v>133</v>
      </c>
      <c r="E157" s="208" t="s">
        <v>277</v>
      </c>
      <c r="F157" s="209" t="s">
        <v>278</v>
      </c>
      <c r="G157" s="210" t="s">
        <v>166</v>
      </c>
      <c r="H157" s="211">
        <v>9</v>
      </c>
      <c r="I157" s="212"/>
      <c r="J157" s="212"/>
      <c r="K157" s="213">
        <f>ROUND(P157*H157,2)</f>
        <v>0</v>
      </c>
      <c r="L157" s="209" t="s">
        <v>167</v>
      </c>
      <c r="M157" s="40"/>
      <c r="N157" s="214" t="s">
        <v>20</v>
      </c>
      <c r="O157" s="215" t="s">
        <v>42</v>
      </c>
      <c r="P157" s="216">
        <f>I157+J157</f>
        <v>0</v>
      </c>
      <c r="Q157" s="216">
        <f>ROUND(I157*H157,2)</f>
        <v>0</v>
      </c>
      <c r="R157" s="216">
        <f>ROUND(J157*H157,2)</f>
        <v>0</v>
      </c>
      <c r="S157" s="76"/>
      <c r="T157" s="217">
        <f>S157*H157</f>
        <v>0</v>
      </c>
      <c r="U157" s="217">
        <v>0</v>
      </c>
      <c r="V157" s="217">
        <f>U157*H157</f>
        <v>0</v>
      </c>
      <c r="W157" s="217">
        <v>0</v>
      </c>
      <c r="X157" s="218">
        <f>W157*H157</f>
        <v>0</v>
      </c>
      <c r="AR157" s="14" t="s">
        <v>168</v>
      </c>
      <c r="AT157" s="14" t="s">
        <v>133</v>
      </c>
      <c r="AU157" s="14" t="s">
        <v>83</v>
      </c>
      <c r="AY157" s="14" t="s">
        <v>130</v>
      </c>
      <c r="BE157" s="219">
        <f>IF(O157="základní",K157,0)</f>
        <v>0</v>
      </c>
      <c r="BF157" s="219">
        <f>IF(O157="snížená",K157,0)</f>
        <v>0</v>
      </c>
      <c r="BG157" s="219">
        <f>IF(O157="zákl. přenesená",K157,0)</f>
        <v>0</v>
      </c>
      <c r="BH157" s="219">
        <f>IF(O157="sníž. přenesená",K157,0)</f>
        <v>0</v>
      </c>
      <c r="BI157" s="219">
        <f>IF(O157="nulová",K157,0)</f>
        <v>0</v>
      </c>
      <c r="BJ157" s="14" t="s">
        <v>81</v>
      </c>
      <c r="BK157" s="219">
        <f>ROUND(P157*H157,2)</f>
        <v>0</v>
      </c>
      <c r="BL157" s="14" t="s">
        <v>168</v>
      </c>
      <c r="BM157" s="14" t="s">
        <v>279</v>
      </c>
    </row>
    <row r="158" spans="2:47" s="1" customFormat="1" ht="12">
      <c r="B158" s="35"/>
      <c r="C158" s="36"/>
      <c r="D158" s="220" t="s">
        <v>140</v>
      </c>
      <c r="E158" s="36"/>
      <c r="F158" s="221" t="s">
        <v>280</v>
      </c>
      <c r="G158" s="36"/>
      <c r="H158" s="36"/>
      <c r="I158" s="128"/>
      <c r="J158" s="128"/>
      <c r="K158" s="36"/>
      <c r="L158" s="36"/>
      <c r="M158" s="40"/>
      <c r="N158" s="222"/>
      <c r="O158" s="76"/>
      <c r="P158" s="76"/>
      <c r="Q158" s="76"/>
      <c r="R158" s="76"/>
      <c r="S158" s="76"/>
      <c r="T158" s="76"/>
      <c r="U158" s="76"/>
      <c r="V158" s="76"/>
      <c r="W158" s="76"/>
      <c r="X158" s="77"/>
      <c r="AT158" s="14" t="s">
        <v>140</v>
      </c>
      <c r="AU158" s="14" t="s">
        <v>83</v>
      </c>
    </row>
    <row r="159" spans="2:65" s="1" customFormat="1" ht="16.5" customHeight="1">
      <c r="B159" s="35"/>
      <c r="C159" s="235" t="s">
        <v>281</v>
      </c>
      <c r="D159" s="235" t="s">
        <v>172</v>
      </c>
      <c r="E159" s="236" t="s">
        <v>282</v>
      </c>
      <c r="F159" s="237" t="s">
        <v>283</v>
      </c>
      <c r="G159" s="238" t="s">
        <v>166</v>
      </c>
      <c r="H159" s="239">
        <v>9</v>
      </c>
      <c r="I159" s="240"/>
      <c r="J159" s="241"/>
      <c r="K159" s="242">
        <f>ROUND(P159*H159,2)</f>
        <v>0</v>
      </c>
      <c r="L159" s="237" t="s">
        <v>167</v>
      </c>
      <c r="M159" s="243"/>
      <c r="N159" s="244" t="s">
        <v>20</v>
      </c>
      <c r="O159" s="215" t="s">
        <v>42</v>
      </c>
      <c r="P159" s="216">
        <f>I159+J159</f>
        <v>0</v>
      </c>
      <c r="Q159" s="216">
        <f>ROUND(I159*H159,2)</f>
        <v>0</v>
      </c>
      <c r="R159" s="216">
        <f>ROUND(J159*H159,2)</f>
        <v>0</v>
      </c>
      <c r="S159" s="76"/>
      <c r="T159" s="217">
        <f>S159*H159</f>
        <v>0</v>
      </c>
      <c r="U159" s="217">
        <v>8E-05</v>
      </c>
      <c r="V159" s="217">
        <f>U159*H159</f>
        <v>0.00072</v>
      </c>
      <c r="W159" s="217">
        <v>0</v>
      </c>
      <c r="X159" s="218">
        <f>W159*H159</f>
        <v>0</v>
      </c>
      <c r="AR159" s="14" t="s">
        <v>175</v>
      </c>
      <c r="AT159" s="14" t="s">
        <v>172</v>
      </c>
      <c r="AU159" s="14" t="s">
        <v>83</v>
      </c>
      <c r="AY159" s="14" t="s">
        <v>130</v>
      </c>
      <c r="BE159" s="219">
        <f>IF(O159="základní",K159,0)</f>
        <v>0</v>
      </c>
      <c r="BF159" s="219">
        <f>IF(O159="snížená",K159,0)</f>
        <v>0</v>
      </c>
      <c r="BG159" s="219">
        <f>IF(O159="zákl. přenesená",K159,0)</f>
        <v>0</v>
      </c>
      <c r="BH159" s="219">
        <f>IF(O159="sníž. přenesená",K159,0)</f>
        <v>0</v>
      </c>
      <c r="BI159" s="219">
        <f>IF(O159="nulová",K159,0)</f>
        <v>0</v>
      </c>
      <c r="BJ159" s="14" t="s">
        <v>81</v>
      </c>
      <c r="BK159" s="219">
        <f>ROUND(P159*H159,2)</f>
        <v>0</v>
      </c>
      <c r="BL159" s="14" t="s">
        <v>168</v>
      </c>
      <c r="BM159" s="14" t="s">
        <v>284</v>
      </c>
    </row>
    <row r="160" spans="2:47" s="1" customFormat="1" ht="12">
      <c r="B160" s="35"/>
      <c r="C160" s="36"/>
      <c r="D160" s="220" t="s">
        <v>140</v>
      </c>
      <c r="E160" s="36"/>
      <c r="F160" s="221" t="s">
        <v>283</v>
      </c>
      <c r="G160" s="36"/>
      <c r="H160" s="36"/>
      <c r="I160" s="128"/>
      <c r="J160" s="128"/>
      <c r="K160" s="36"/>
      <c r="L160" s="36"/>
      <c r="M160" s="40"/>
      <c r="N160" s="222"/>
      <c r="O160" s="76"/>
      <c r="P160" s="76"/>
      <c r="Q160" s="76"/>
      <c r="R160" s="76"/>
      <c r="S160" s="76"/>
      <c r="T160" s="76"/>
      <c r="U160" s="76"/>
      <c r="V160" s="76"/>
      <c r="W160" s="76"/>
      <c r="X160" s="77"/>
      <c r="AT160" s="14" t="s">
        <v>140</v>
      </c>
      <c r="AU160" s="14" t="s">
        <v>83</v>
      </c>
    </row>
    <row r="161" spans="2:65" s="1" customFormat="1" ht="16.5" customHeight="1">
      <c r="B161" s="35"/>
      <c r="C161" s="207" t="s">
        <v>285</v>
      </c>
      <c r="D161" s="207" t="s">
        <v>133</v>
      </c>
      <c r="E161" s="208" t="s">
        <v>286</v>
      </c>
      <c r="F161" s="209" t="s">
        <v>287</v>
      </c>
      <c r="G161" s="210" t="s">
        <v>166</v>
      </c>
      <c r="H161" s="211">
        <v>15</v>
      </c>
      <c r="I161" s="212"/>
      <c r="J161" s="212"/>
      <c r="K161" s="213">
        <f>ROUND(P161*H161,2)</f>
        <v>0</v>
      </c>
      <c r="L161" s="209" t="s">
        <v>167</v>
      </c>
      <c r="M161" s="40"/>
      <c r="N161" s="214" t="s">
        <v>20</v>
      </c>
      <c r="O161" s="215" t="s">
        <v>42</v>
      </c>
      <c r="P161" s="216">
        <f>I161+J161</f>
        <v>0</v>
      </c>
      <c r="Q161" s="216">
        <f>ROUND(I161*H161,2)</f>
        <v>0</v>
      </c>
      <c r="R161" s="216">
        <f>ROUND(J161*H161,2)</f>
        <v>0</v>
      </c>
      <c r="S161" s="76"/>
      <c r="T161" s="217">
        <f>S161*H161</f>
        <v>0</v>
      </c>
      <c r="U161" s="217">
        <v>0</v>
      </c>
      <c r="V161" s="217">
        <f>U161*H161</f>
        <v>0</v>
      </c>
      <c r="W161" s="217">
        <v>0</v>
      </c>
      <c r="X161" s="218">
        <f>W161*H161</f>
        <v>0</v>
      </c>
      <c r="AR161" s="14" t="s">
        <v>168</v>
      </c>
      <c r="AT161" s="14" t="s">
        <v>133</v>
      </c>
      <c r="AU161" s="14" t="s">
        <v>83</v>
      </c>
      <c r="AY161" s="14" t="s">
        <v>130</v>
      </c>
      <c r="BE161" s="219">
        <f>IF(O161="základní",K161,0)</f>
        <v>0</v>
      </c>
      <c r="BF161" s="219">
        <f>IF(O161="snížená",K161,0)</f>
        <v>0</v>
      </c>
      <c r="BG161" s="219">
        <f>IF(O161="zákl. přenesená",K161,0)</f>
        <v>0</v>
      </c>
      <c r="BH161" s="219">
        <f>IF(O161="sníž. přenesená",K161,0)</f>
        <v>0</v>
      </c>
      <c r="BI161" s="219">
        <f>IF(O161="nulová",K161,0)</f>
        <v>0</v>
      </c>
      <c r="BJ161" s="14" t="s">
        <v>81</v>
      </c>
      <c r="BK161" s="219">
        <f>ROUND(P161*H161,2)</f>
        <v>0</v>
      </c>
      <c r="BL161" s="14" t="s">
        <v>168</v>
      </c>
      <c r="BM161" s="14" t="s">
        <v>288</v>
      </c>
    </row>
    <row r="162" spans="2:47" s="1" customFormat="1" ht="12">
      <c r="B162" s="35"/>
      <c r="C162" s="36"/>
      <c r="D162" s="220" t="s">
        <v>140</v>
      </c>
      <c r="E162" s="36"/>
      <c r="F162" s="221" t="s">
        <v>289</v>
      </c>
      <c r="G162" s="36"/>
      <c r="H162" s="36"/>
      <c r="I162" s="128"/>
      <c r="J162" s="128"/>
      <c r="K162" s="36"/>
      <c r="L162" s="36"/>
      <c r="M162" s="40"/>
      <c r="N162" s="222"/>
      <c r="O162" s="76"/>
      <c r="P162" s="76"/>
      <c r="Q162" s="76"/>
      <c r="R162" s="76"/>
      <c r="S162" s="76"/>
      <c r="T162" s="76"/>
      <c r="U162" s="76"/>
      <c r="V162" s="76"/>
      <c r="W162" s="76"/>
      <c r="X162" s="77"/>
      <c r="AT162" s="14" t="s">
        <v>140</v>
      </c>
      <c r="AU162" s="14" t="s">
        <v>83</v>
      </c>
    </row>
    <row r="163" spans="2:65" s="1" customFormat="1" ht="16.5" customHeight="1">
      <c r="B163" s="35"/>
      <c r="C163" s="235" t="s">
        <v>290</v>
      </c>
      <c r="D163" s="235" t="s">
        <v>172</v>
      </c>
      <c r="E163" s="236" t="s">
        <v>291</v>
      </c>
      <c r="F163" s="237" t="s">
        <v>292</v>
      </c>
      <c r="G163" s="238" t="s">
        <v>166</v>
      </c>
      <c r="H163" s="239">
        <v>15</v>
      </c>
      <c r="I163" s="240"/>
      <c r="J163" s="241"/>
      <c r="K163" s="242">
        <f>ROUND(P163*H163,2)</f>
        <v>0</v>
      </c>
      <c r="L163" s="237" t="s">
        <v>137</v>
      </c>
      <c r="M163" s="243"/>
      <c r="N163" s="244" t="s">
        <v>20</v>
      </c>
      <c r="O163" s="215" t="s">
        <v>42</v>
      </c>
      <c r="P163" s="216">
        <f>I163+J163</f>
        <v>0</v>
      </c>
      <c r="Q163" s="216">
        <f>ROUND(I163*H163,2)</f>
        <v>0</v>
      </c>
      <c r="R163" s="216">
        <f>ROUND(J163*H163,2)</f>
        <v>0</v>
      </c>
      <c r="S163" s="76"/>
      <c r="T163" s="217">
        <f>S163*H163</f>
        <v>0</v>
      </c>
      <c r="U163" s="217">
        <v>5E-05</v>
      </c>
      <c r="V163" s="217">
        <f>U163*H163</f>
        <v>0.00075</v>
      </c>
      <c r="W163" s="217">
        <v>0</v>
      </c>
      <c r="X163" s="218">
        <f>W163*H163</f>
        <v>0</v>
      </c>
      <c r="AR163" s="14" t="s">
        <v>175</v>
      </c>
      <c r="AT163" s="14" t="s">
        <v>172</v>
      </c>
      <c r="AU163" s="14" t="s">
        <v>83</v>
      </c>
      <c r="AY163" s="14" t="s">
        <v>130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4" t="s">
        <v>81</v>
      </c>
      <c r="BK163" s="219">
        <f>ROUND(P163*H163,2)</f>
        <v>0</v>
      </c>
      <c r="BL163" s="14" t="s">
        <v>168</v>
      </c>
      <c r="BM163" s="14" t="s">
        <v>293</v>
      </c>
    </row>
    <row r="164" spans="2:47" s="1" customFormat="1" ht="12">
      <c r="B164" s="35"/>
      <c r="C164" s="36"/>
      <c r="D164" s="220" t="s">
        <v>140</v>
      </c>
      <c r="E164" s="36"/>
      <c r="F164" s="221" t="s">
        <v>292</v>
      </c>
      <c r="G164" s="36"/>
      <c r="H164" s="36"/>
      <c r="I164" s="128"/>
      <c r="J164" s="128"/>
      <c r="K164" s="36"/>
      <c r="L164" s="36"/>
      <c r="M164" s="40"/>
      <c r="N164" s="222"/>
      <c r="O164" s="76"/>
      <c r="P164" s="76"/>
      <c r="Q164" s="76"/>
      <c r="R164" s="76"/>
      <c r="S164" s="76"/>
      <c r="T164" s="76"/>
      <c r="U164" s="76"/>
      <c r="V164" s="76"/>
      <c r="W164" s="76"/>
      <c r="X164" s="77"/>
      <c r="AT164" s="14" t="s">
        <v>140</v>
      </c>
      <c r="AU164" s="14" t="s">
        <v>83</v>
      </c>
    </row>
    <row r="165" spans="2:65" s="1" customFormat="1" ht="16.5" customHeight="1">
      <c r="B165" s="35"/>
      <c r="C165" s="207" t="s">
        <v>294</v>
      </c>
      <c r="D165" s="207" t="s">
        <v>133</v>
      </c>
      <c r="E165" s="208" t="s">
        <v>295</v>
      </c>
      <c r="F165" s="209" t="s">
        <v>296</v>
      </c>
      <c r="G165" s="210" t="s">
        <v>166</v>
      </c>
      <c r="H165" s="211">
        <v>1</v>
      </c>
      <c r="I165" s="212"/>
      <c r="J165" s="212"/>
      <c r="K165" s="213">
        <f>ROUND(P165*H165,2)</f>
        <v>0</v>
      </c>
      <c r="L165" s="209" t="s">
        <v>167</v>
      </c>
      <c r="M165" s="40"/>
      <c r="N165" s="214" t="s">
        <v>20</v>
      </c>
      <c r="O165" s="215" t="s">
        <v>42</v>
      </c>
      <c r="P165" s="216">
        <f>I165+J165</f>
        <v>0</v>
      </c>
      <c r="Q165" s="216">
        <f>ROUND(I165*H165,2)</f>
        <v>0</v>
      </c>
      <c r="R165" s="216">
        <f>ROUND(J165*H165,2)</f>
        <v>0</v>
      </c>
      <c r="S165" s="76"/>
      <c r="T165" s="217">
        <f>S165*H165</f>
        <v>0</v>
      </c>
      <c r="U165" s="217">
        <v>0</v>
      </c>
      <c r="V165" s="217">
        <f>U165*H165</f>
        <v>0</v>
      </c>
      <c r="W165" s="217">
        <v>0</v>
      </c>
      <c r="X165" s="218">
        <f>W165*H165</f>
        <v>0</v>
      </c>
      <c r="AR165" s="14" t="s">
        <v>168</v>
      </c>
      <c r="AT165" s="14" t="s">
        <v>133</v>
      </c>
      <c r="AU165" s="14" t="s">
        <v>83</v>
      </c>
      <c r="AY165" s="14" t="s">
        <v>130</v>
      </c>
      <c r="BE165" s="219">
        <f>IF(O165="základní",K165,0)</f>
        <v>0</v>
      </c>
      <c r="BF165" s="219">
        <f>IF(O165="snížená",K165,0)</f>
        <v>0</v>
      </c>
      <c r="BG165" s="219">
        <f>IF(O165="zákl. přenesená",K165,0)</f>
        <v>0</v>
      </c>
      <c r="BH165" s="219">
        <f>IF(O165="sníž. přenesená",K165,0)</f>
        <v>0</v>
      </c>
      <c r="BI165" s="219">
        <f>IF(O165="nulová",K165,0)</f>
        <v>0</v>
      </c>
      <c r="BJ165" s="14" t="s">
        <v>81</v>
      </c>
      <c r="BK165" s="219">
        <f>ROUND(P165*H165,2)</f>
        <v>0</v>
      </c>
      <c r="BL165" s="14" t="s">
        <v>168</v>
      </c>
      <c r="BM165" s="14" t="s">
        <v>297</v>
      </c>
    </row>
    <row r="166" spans="2:47" s="1" customFormat="1" ht="12">
      <c r="B166" s="35"/>
      <c r="C166" s="36"/>
      <c r="D166" s="220" t="s">
        <v>140</v>
      </c>
      <c r="E166" s="36"/>
      <c r="F166" s="221" t="s">
        <v>298</v>
      </c>
      <c r="G166" s="36"/>
      <c r="H166" s="36"/>
      <c r="I166" s="128"/>
      <c r="J166" s="128"/>
      <c r="K166" s="36"/>
      <c r="L166" s="36"/>
      <c r="M166" s="40"/>
      <c r="N166" s="222"/>
      <c r="O166" s="76"/>
      <c r="P166" s="76"/>
      <c r="Q166" s="76"/>
      <c r="R166" s="76"/>
      <c r="S166" s="76"/>
      <c r="T166" s="76"/>
      <c r="U166" s="76"/>
      <c r="V166" s="76"/>
      <c r="W166" s="76"/>
      <c r="X166" s="77"/>
      <c r="AT166" s="14" t="s">
        <v>140</v>
      </c>
      <c r="AU166" s="14" t="s">
        <v>83</v>
      </c>
    </row>
    <row r="167" spans="2:65" s="1" customFormat="1" ht="16.5" customHeight="1">
      <c r="B167" s="35"/>
      <c r="C167" s="207" t="s">
        <v>175</v>
      </c>
      <c r="D167" s="207" t="s">
        <v>133</v>
      </c>
      <c r="E167" s="208" t="s">
        <v>299</v>
      </c>
      <c r="F167" s="209" t="s">
        <v>300</v>
      </c>
      <c r="G167" s="210" t="s">
        <v>166</v>
      </c>
      <c r="H167" s="211">
        <v>3</v>
      </c>
      <c r="I167" s="212"/>
      <c r="J167" s="212"/>
      <c r="K167" s="213">
        <f>ROUND(P167*H167,2)</f>
        <v>0</v>
      </c>
      <c r="L167" s="209" t="s">
        <v>167</v>
      </c>
      <c r="M167" s="40"/>
      <c r="N167" s="214" t="s">
        <v>20</v>
      </c>
      <c r="O167" s="215" t="s">
        <v>42</v>
      </c>
      <c r="P167" s="216">
        <f>I167+J167</f>
        <v>0</v>
      </c>
      <c r="Q167" s="216">
        <f>ROUND(I167*H167,2)</f>
        <v>0</v>
      </c>
      <c r="R167" s="216">
        <f>ROUND(J167*H167,2)</f>
        <v>0</v>
      </c>
      <c r="S167" s="76"/>
      <c r="T167" s="217">
        <f>S167*H167</f>
        <v>0</v>
      </c>
      <c r="U167" s="217">
        <v>0</v>
      </c>
      <c r="V167" s="217">
        <f>U167*H167</f>
        <v>0</v>
      </c>
      <c r="W167" s="217">
        <v>0</v>
      </c>
      <c r="X167" s="218">
        <f>W167*H167</f>
        <v>0</v>
      </c>
      <c r="AR167" s="14" t="s">
        <v>168</v>
      </c>
      <c r="AT167" s="14" t="s">
        <v>133</v>
      </c>
      <c r="AU167" s="14" t="s">
        <v>83</v>
      </c>
      <c r="AY167" s="14" t="s">
        <v>130</v>
      </c>
      <c r="BE167" s="219">
        <f>IF(O167="základní",K167,0)</f>
        <v>0</v>
      </c>
      <c r="BF167" s="219">
        <f>IF(O167="snížená",K167,0)</f>
        <v>0</v>
      </c>
      <c r="BG167" s="219">
        <f>IF(O167="zákl. přenesená",K167,0)</f>
        <v>0</v>
      </c>
      <c r="BH167" s="219">
        <f>IF(O167="sníž. přenesená",K167,0)</f>
        <v>0</v>
      </c>
      <c r="BI167" s="219">
        <f>IF(O167="nulová",K167,0)</f>
        <v>0</v>
      </c>
      <c r="BJ167" s="14" t="s">
        <v>81</v>
      </c>
      <c r="BK167" s="219">
        <f>ROUND(P167*H167,2)</f>
        <v>0</v>
      </c>
      <c r="BL167" s="14" t="s">
        <v>168</v>
      </c>
      <c r="BM167" s="14" t="s">
        <v>301</v>
      </c>
    </row>
    <row r="168" spans="2:47" s="1" customFormat="1" ht="12">
      <c r="B168" s="35"/>
      <c r="C168" s="36"/>
      <c r="D168" s="220" t="s">
        <v>140</v>
      </c>
      <c r="E168" s="36"/>
      <c r="F168" s="221" t="s">
        <v>302</v>
      </c>
      <c r="G168" s="36"/>
      <c r="H168" s="36"/>
      <c r="I168" s="128"/>
      <c r="J168" s="128"/>
      <c r="K168" s="36"/>
      <c r="L168" s="36"/>
      <c r="M168" s="40"/>
      <c r="N168" s="222"/>
      <c r="O168" s="76"/>
      <c r="P168" s="76"/>
      <c r="Q168" s="76"/>
      <c r="R168" s="76"/>
      <c r="S168" s="76"/>
      <c r="T168" s="76"/>
      <c r="U168" s="76"/>
      <c r="V168" s="76"/>
      <c r="W168" s="76"/>
      <c r="X168" s="77"/>
      <c r="AT168" s="14" t="s">
        <v>140</v>
      </c>
      <c r="AU168" s="14" t="s">
        <v>83</v>
      </c>
    </row>
    <row r="169" spans="2:65" s="1" customFormat="1" ht="16.5" customHeight="1">
      <c r="B169" s="35"/>
      <c r="C169" s="235" t="s">
        <v>303</v>
      </c>
      <c r="D169" s="235" t="s">
        <v>172</v>
      </c>
      <c r="E169" s="236" t="s">
        <v>304</v>
      </c>
      <c r="F169" s="237" t="s">
        <v>305</v>
      </c>
      <c r="G169" s="238" t="s">
        <v>166</v>
      </c>
      <c r="H169" s="239">
        <v>4</v>
      </c>
      <c r="I169" s="240"/>
      <c r="J169" s="241"/>
      <c r="K169" s="242">
        <f>ROUND(P169*H169,2)</f>
        <v>0</v>
      </c>
      <c r="L169" s="237" t="s">
        <v>20</v>
      </c>
      <c r="M169" s="243"/>
      <c r="N169" s="244" t="s">
        <v>20</v>
      </c>
      <c r="O169" s="215" t="s">
        <v>42</v>
      </c>
      <c r="P169" s="216">
        <f>I169+J169</f>
        <v>0</v>
      </c>
      <c r="Q169" s="216">
        <f>ROUND(I169*H169,2)</f>
        <v>0</v>
      </c>
      <c r="R169" s="216">
        <f>ROUND(J169*H169,2)</f>
        <v>0</v>
      </c>
      <c r="S169" s="76"/>
      <c r="T169" s="217">
        <f>S169*H169</f>
        <v>0</v>
      </c>
      <c r="U169" s="217">
        <v>5E-05</v>
      </c>
      <c r="V169" s="217">
        <f>U169*H169</f>
        <v>0.0002</v>
      </c>
      <c r="W169" s="217">
        <v>0</v>
      </c>
      <c r="X169" s="218">
        <f>W169*H169</f>
        <v>0</v>
      </c>
      <c r="AR169" s="14" t="s">
        <v>175</v>
      </c>
      <c r="AT169" s="14" t="s">
        <v>172</v>
      </c>
      <c r="AU169" s="14" t="s">
        <v>83</v>
      </c>
      <c r="AY169" s="14" t="s">
        <v>130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4" t="s">
        <v>81</v>
      </c>
      <c r="BK169" s="219">
        <f>ROUND(P169*H169,2)</f>
        <v>0</v>
      </c>
      <c r="BL169" s="14" t="s">
        <v>168</v>
      </c>
      <c r="BM169" s="14" t="s">
        <v>306</v>
      </c>
    </row>
    <row r="170" spans="2:65" s="1" customFormat="1" ht="16.5" customHeight="1">
      <c r="B170" s="35"/>
      <c r="C170" s="207" t="s">
        <v>307</v>
      </c>
      <c r="D170" s="207" t="s">
        <v>133</v>
      </c>
      <c r="E170" s="208" t="s">
        <v>308</v>
      </c>
      <c r="F170" s="209" t="s">
        <v>309</v>
      </c>
      <c r="G170" s="210" t="s">
        <v>166</v>
      </c>
      <c r="H170" s="211">
        <v>3</v>
      </c>
      <c r="I170" s="212"/>
      <c r="J170" s="212"/>
      <c r="K170" s="213">
        <f>ROUND(P170*H170,2)</f>
        <v>0</v>
      </c>
      <c r="L170" s="209" t="s">
        <v>167</v>
      </c>
      <c r="M170" s="40"/>
      <c r="N170" s="214" t="s">
        <v>20</v>
      </c>
      <c r="O170" s="215" t="s">
        <v>42</v>
      </c>
      <c r="P170" s="216">
        <f>I170+J170</f>
        <v>0</v>
      </c>
      <c r="Q170" s="216">
        <f>ROUND(I170*H170,2)</f>
        <v>0</v>
      </c>
      <c r="R170" s="216">
        <f>ROUND(J170*H170,2)</f>
        <v>0</v>
      </c>
      <c r="S170" s="76"/>
      <c r="T170" s="217">
        <f>S170*H170</f>
        <v>0</v>
      </c>
      <c r="U170" s="217">
        <v>0</v>
      </c>
      <c r="V170" s="217">
        <f>U170*H170</f>
        <v>0</v>
      </c>
      <c r="W170" s="217">
        <v>0</v>
      </c>
      <c r="X170" s="218">
        <f>W170*H170</f>
        <v>0</v>
      </c>
      <c r="AR170" s="14" t="s">
        <v>168</v>
      </c>
      <c r="AT170" s="14" t="s">
        <v>133</v>
      </c>
      <c r="AU170" s="14" t="s">
        <v>83</v>
      </c>
      <c r="AY170" s="14" t="s">
        <v>130</v>
      </c>
      <c r="BE170" s="219">
        <f>IF(O170="základní",K170,0)</f>
        <v>0</v>
      </c>
      <c r="BF170" s="219">
        <f>IF(O170="snížená",K170,0)</f>
        <v>0</v>
      </c>
      <c r="BG170" s="219">
        <f>IF(O170="zákl. přenesená",K170,0)</f>
        <v>0</v>
      </c>
      <c r="BH170" s="219">
        <f>IF(O170="sníž. přenesená",K170,0)</f>
        <v>0</v>
      </c>
      <c r="BI170" s="219">
        <f>IF(O170="nulová",K170,0)</f>
        <v>0</v>
      </c>
      <c r="BJ170" s="14" t="s">
        <v>81</v>
      </c>
      <c r="BK170" s="219">
        <f>ROUND(P170*H170,2)</f>
        <v>0</v>
      </c>
      <c r="BL170" s="14" t="s">
        <v>168</v>
      </c>
      <c r="BM170" s="14" t="s">
        <v>310</v>
      </c>
    </row>
    <row r="171" spans="2:47" s="1" customFormat="1" ht="12">
      <c r="B171" s="35"/>
      <c r="C171" s="36"/>
      <c r="D171" s="220" t="s">
        <v>140</v>
      </c>
      <c r="E171" s="36"/>
      <c r="F171" s="221" t="s">
        <v>311</v>
      </c>
      <c r="G171" s="36"/>
      <c r="H171" s="36"/>
      <c r="I171" s="128"/>
      <c r="J171" s="128"/>
      <c r="K171" s="36"/>
      <c r="L171" s="36"/>
      <c r="M171" s="40"/>
      <c r="N171" s="222"/>
      <c r="O171" s="76"/>
      <c r="P171" s="76"/>
      <c r="Q171" s="76"/>
      <c r="R171" s="76"/>
      <c r="S171" s="76"/>
      <c r="T171" s="76"/>
      <c r="U171" s="76"/>
      <c r="V171" s="76"/>
      <c r="W171" s="76"/>
      <c r="X171" s="77"/>
      <c r="AT171" s="14" t="s">
        <v>140</v>
      </c>
      <c r="AU171" s="14" t="s">
        <v>83</v>
      </c>
    </row>
    <row r="172" spans="2:65" s="1" customFormat="1" ht="16.5" customHeight="1">
      <c r="B172" s="35"/>
      <c r="C172" s="235" t="s">
        <v>312</v>
      </c>
      <c r="D172" s="235" t="s">
        <v>172</v>
      </c>
      <c r="E172" s="236" t="s">
        <v>313</v>
      </c>
      <c r="F172" s="237" t="s">
        <v>314</v>
      </c>
      <c r="G172" s="238" t="s">
        <v>166</v>
      </c>
      <c r="H172" s="239">
        <v>3</v>
      </c>
      <c r="I172" s="240"/>
      <c r="J172" s="241"/>
      <c r="K172" s="242">
        <f>ROUND(P172*H172,2)</f>
        <v>0</v>
      </c>
      <c r="L172" s="237" t="s">
        <v>137</v>
      </c>
      <c r="M172" s="243"/>
      <c r="N172" s="244" t="s">
        <v>20</v>
      </c>
      <c r="O172" s="215" t="s">
        <v>42</v>
      </c>
      <c r="P172" s="216">
        <f>I172+J172</f>
        <v>0</v>
      </c>
      <c r="Q172" s="216">
        <f>ROUND(I172*H172,2)</f>
        <v>0</v>
      </c>
      <c r="R172" s="216">
        <f>ROUND(J172*H172,2)</f>
        <v>0</v>
      </c>
      <c r="S172" s="76"/>
      <c r="T172" s="217">
        <f>S172*H172</f>
        <v>0</v>
      </c>
      <c r="U172" s="217">
        <v>5E-05</v>
      </c>
      <c r="V172" s="217">
        <f>U172*H172</f>
        <v>0.00015000000000000001</v>
      </c>
      <c r="W172" s="217">
        <v>0</v>
      </c>
      <c r="X172" s="218">
        <f>W172*H172</f>
        <v>0</v>
      </c>
      <c r="AR172" s="14" t="s">
        <v>175</v>
      </c>
      <c r="AT172" s="14" t="s">
        <v>172</v>
      </c>
      <c r="AU172" s="14" t="s">
        <v>83</v>
      </c>
      <c r="AY172" s="14" t="s">
        <v>130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4" t="s">
        <v>81</v>
      </c>
      <c r="BK172" s="219">
        <f>ROUND(P172*H172,2)</f>
        <v>0</v>
      </c>
      <c r="BL172" s="14" t="s">
        <v>168</v>
      </c>
      <c r="BM172" s="14" t="s">
        <v>315</v>
      </c>
    </row>
    <row r="173" spans="2:47" s="1" customFormat="1" ht="12">
      <c r="B173" s="35"/>
      <c r="C173" s="36"/>
      <c r="D173" s="220" t="s">
        <v>140</v>
      </c>
      <c r="E173" s="36"/>
      <c r="F173" s="221" t="s">
        <v>314</v>
      </c>
      <c r="G173" s="36"/>
      <c r="H173" s="36"/>
      <c r="I173" s="128"/>
      <c r="J173" s="128"/>
      <c r="K173" s="36"/>
      <c r="L173" s="36"/>
      <c r="M173" s="40"/>
      <c r="N173" s="222"/>
      <c r="O173" s="76"/>
      <c r="P173" s="76"/>
      <c r="Q173" s="76"/>
      <c r="R173" s="76"/>
      <c r="S173" s="76"/>
      <c r="T173" s="76"/>
      <c r="U173" s="76"/>
      <c r="V173" s="76"/>
      <c r="W173" s="76"/>
      <c r="X173" s="77"/>
      <c r="AT173" s="14" t="s">
        <v>140</v>
      </c>
      <c r="AU173" s="14" t="s">
        <v>83</v>
      </c>
    </row>
    <row r="174" spans="2:65" s="1" customFormat="1" ht="16.5" customHeight="1">
      <c r="B174" s="35"/>
      <c r="C174" s="207" t="s">
        <v>316</v>
      </c>
      <c r="D174" s="207" t="s">
        <v>133</v>
      </c>
      <c r="E174" s="208" t="s">
        <v>317</v>
      </c>
      <c r="F174" s="209" t="s">
        <v>318</v>
      </c>
      <c r="G174" s="210" t="s">
        <v>166</v>
      </c>
      <c r="H174" s="211">
        <v>30</v>
      </c>
      <c r="I174" s="212"/>
      <c r="J174" s="212"/>
      <c r="K174" s="213">
        <f>ROUND(P174*H174,2)</f>
        <v>0</v>
      </c>
      <c r="L174" s="209" t="s">
        <v>167</v>
      </c>
      <c r="M174" s="40"/>
      <c r="N174" s="214" t="s">
        <v>20</v>
      </c>
      <c r="O174" s="215" t="s">
        <v>42</v>
      </c>
      <c r="P174" s="216">
        <f>I174+J174</f>
        <v>0</v>
      </c>
      <c r="Q174" s="216">
        <f>ROUND(I174*H174,2)</f>
        <v>0</v>
      </c>
      <c r="R174" s="216">
        <f>ROUND(J174*H174,2)</f>
        <v>0</v>
      </c>
      <c r="S174" s="76"/>
      <c r="T174" s="217">
        <f>S174*H174</f>
        <v>0</v>
      </c>
      <c r="U174" s="217">
        <v>0</v>
      </c>
      <c r="V174" s="217">
        <f>U174*H174</f>
        <v>0</v>
      </c>
      <c r="W174" s="217">
        <v>4.8E-05</v>
      </c>
      <c r="X174" s="218">
        <f>W174*H174</f>
        <v>0.00144</v>
      </c>
      <c r="AR174" s="14" t="s">
        <v>168</v>
      </c>
      <c r="AT174" s="14" t="s">
        <v>133</v>
      </c>
      <c r="AU174" s="14" t="s">
        <v>83</v>
      </c>
      <c r="AY174" s="14" t="s">
        <v>130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4" t="s">
        <v>81</v>
      </c>
      <c r="BK174" s="219">
        <f>ROUND(P174*H174,2)</f>
        <v>0</v>
      </c>
      <c r="BL174" s="14" t="s">
        <v>168</v>
      </c>
      <c r="BM174" s="14" t="s">
        <v>319</v>
      </c>
    </row>
    <row r="175" spans="2:47" s="1" customFormat="1" ht="12">
      <c r="B175" s="35"/>
      <c r="C175" s="36"/>
      <c r="D175" s="220" t="s">
        <v>140</v>
      </c>
      <c r="E175" s="36"/>
      <c r="F175" s="221" t="s">
        <v>320</v>
      </c>
      <c r="G175" s="36"/>
      <c r="H175" s="36"/>
      <c r="I175" s="128"/>
      <c r="J175" s="128"/>
      <c r="K175" s="36"/>
      <c r="L175" s="36"/>
      <c r="M175" s="40"/>
      <c r="N175" s="222"/>
      <c r="O175" s="76"/>
      <c r="P175" s="76"/>
      <c r="Q175" s="76"/>
      <c r="R175" s="76"/>
      <c r="S175" s="76"/>
      <c r="T175" s="76"/>
      <c r="U175" s="76"/>
      <c r="V175" s="76"/>
      <c r="W175" s="76"/>
      <c r="X175" s="77"/>
      <c r="AT175" s="14" t="s">
        <v>140</v>
      </c>
      <c r="AU175" s="14" t="s">
        <v>83</v>
      </c>
    </row>
    <row r="176" spans="2:47" s="1" customFormat="1" ht="12">
      <c r="B176" s="35"/>
      <c r="C176" s="36"/>
      <c r="D176" s="220" t="s">
        <v>149</v>
      </c>
      <c r="E176" s="36"/>
      <c r="F176" s="234" t="s">
        <v>257</v>
      </c>
      <c r="G176" s="36"/>
      <c r="H176" s="36"/>
      <c r="I176" s="128"/>
      <c r="J176" s="128"/>
      <c r="K176" s="36"/>
      <c r="L176" s="36"/>
      <c r="M176" s="40"/>
      <c r="N176" s="222"/>
      <c r="O176" s="76"/>
      <c r="P176" s="76"/>
      <c r="Q176" s="76"/>
      <c r="R176" s="76"/>
      <c r="S176" s="76"/>
      <c r="T176" s="76"/>
      <c r="U176" s="76"/>
      <c r="V176" s="76"/>
      <c r="W176" s="76"/>
      <c r="X176" s="77"/>
      <c r="AT176" s="14" t="s">
        <v>149</v>
      </c>
      <c r="AU176" s="14" t="s">
        <v>83</v>
      </c>
    </row>
    <row r="177" spans="2:65" s="1" customFormat="1" ht="16.5" customHeight="1">
      <c r="B177" s="35"/>
      <c r="C177" s="207" t="s">
        <v>321</v>
      </c>
      <c r="D177" s="207" t="s">
        <v>133</v>
      </c>
      <c r="E177" s="208" t="s">
        <v>322</v>
      </c>
      <c r="F177" s="209" t="s">
        <v>323</v>
      </c>
      <c r="G177" s="210" t="s">
        <v>166</v>
      </c>
      <c r="H177" s="211">
        <v>26</v>
      </c>
      <c r="I177" s="212"/>
      <c r="J177" s="212"/>
      <c r="K177" s="213">
        <f>ROUND(P177*H177,2)</f>
        <v>0</v>
      </c>
      <c r="L177" s="209" t="s">
        <v>167</v>
      </c>
      <c r="M177" s="40"/>
      <c r="N177" s="214" t="s">
        <v>20</v>
      </c>
      <c r="O177" s="215" t="s">
        <v>42</v>
      </c>
      <c r="P177" s="216">
        <f>I177+J177</f>
        <v>0</v>
      </c>
      <c r="Q177" s="216">
        <f>ROUND(I177*H177,2)</f>
        <v>0</v>
      </c>
      <c r="R177" s="216">
        <f>ROUND(J177*H177,2)</f>
        <v>0</v>
      </c>
      <c r="S177" s="76"/>
      <c r="T177" s="217">
        <f>S177*H177</f>
        <v>0</v>
      </c>
      <c r="U177" s="217">
        <v>0</v>
      </c>
      <c r="V177" s="217">
        <f>U177*H177</f>
        <v>0</v>
      </c>
      <c r="W177" s="217">
        <v>0</v>
      </c>
      <c r="X177" s="218">
        <f>W177*H177</f>
        <v>0</v>
      </c>
      <c r="AR177" s="14" t="s">
        <v>168</v>
      </c>
      <c r="AT177" s="14" t="s">
        <v>133</v>
      </c>
      <c r="AU177" s="14" t="s">
        <v>83</v>
      </c>
      <c r="AY177" s="14" t="s">
        <v>130</v>
      </c>
      <c r="BE177" s="219">
        <f>IF(O177="základní",K177,0)</f>
        <v>0</v>
      </c>
      <c r="BF177" s="219">
        <f>IF(O177="snížená",K177,0)</f>
        <v>0</v>
      </c>
      <c r="BG177" s="219">
        <f>IF(O177="zákl. přenesená",K177,0)</f>
        <v>0</v>
      </c>
      <c r="BH177" s="219">
        <f>IF(O177="sníž. přenesená",K177,0)</f>
        <v>0</v>
      </c>
      <c r="BI177" s="219">
        <f>IF(O177="nulová",K177,0)</f>
        <v>0</v>
      </c>
      <c r="BJ177" s="14" t="s">
        <v>81</v>
      </c>
      <c r="BK177" s="219">
        <f>ROUND(P177*H177,2)</f>
        <v>0</v>
      </c>
      <c r="BL177" s="14" t="s">
        <v>168</v>
      </c>
      <c r="BM177" s="14" t="s">
        <v>324</v>
      </c>
    </row>
    <row r="178" spans="2:47" s="1" customFormat="1" ht="12">
      <c r="B178" s="35"/>
      <c r="C178" s="36"/>
      <c r="D178" s="220" t="s">
        <v>140</v>
      </c>
      <c r="E178" s="36"/>
      <c r="F178" s="221" t="s">
        <v>325</v>
      </c>
      <c r="G178" s="36"/>
      <c r="H178" s="36"/>
      <c r="I178" s="128"/>
      <c r="J178" s="128"/>
      <c r="K178" s="36"/>
      <c r="L178" s="36"/>
      <c r="M178" s="40"/>
      <c r="N178" s="222"/>
      <c r="O178" s="76"/>
      <c r="P178" s="76"/>
      <c r="Q178" s="76"/>
      <c r="R178" s="76"/>
      <c r="S178" s="76"/>
      <c r="T178" s="76"/>
      <c r="U178" s="76"/>
      <c r="V178" s="76"/>
      <c r="W178" s="76"/>
      <c r="X178" s="77"/>
      <c r="AT178" s="14" t="s">
        <v>140</v>
      </c>
      <c r="AU178" s="14" t="s">
        <v>83</v>
      </c>
    </row>
    <row r="179" spans="2:51" s="11" customFormat="1" ht="12">
      <c r="B179" s="223"/>
      <c r="C179" s="224"/>
      <c r="D179" s="220" t="s">
        <v>142</v>
      </c>
      <c r="E179" s="225" t="s">
        <v>20</v>
      </c>
      <c r="F179" s="226" t="s">
        <v>326</v>
      </c>
      <c r="G179" s="224"/>
      <c r="H179" s="227">
        <v>26</v>
      </c>
      <c r="I179" s="228"/>
      <c r="J179" s="228"/>
      <c r="K179" s="224"/>
      <c r="L179" s="224"/>
      <c r="M179" s="229"/>
      <c r="N179" s="230"/>
      <c r="O179" s="231"/>
      <c r="P179" s="231"/>
      <c r="Q179" s="231"/>
      <c r="R179" s="231"/>
      <c r="S179" s="231"/>
      <c r="T179" s="231"/>
      <c r="U179" s="231"/>
      <c r="V179" s="231"/>
      <c r="W179" s="231"/>
      <c r="X179" s="232"/>
      <c r="AT179" s="233" t="s">
        <v>142</v>
      </c>
      <c r="AU179" s="233" t="s">
        <v>83</v>
      </c>
      <c r="AV179" s="11" t="s">
        <v>83</v>
      </c>
      <c r="AW179" s="11" t="s">
        <v>5</v>
      </c>
      <c r="AX179" s="11" t="s">
        <v>81</v>
      </c>
      <c r="AY179" s="233" t="s">
        <v>130</v>
      </c>
    </row>
    <row r="180" spans="2:65" s="1" customFormat="1" ht="16.5" customHeight="1">
      <c r="B180" s="35"/>
      <c r="C180" s="235" t="s">
        <v>327</v>
      </c>
      <c r="D180" s="235" t="s">
        <v>172</v>
      </c>
      <c r="E180" s="236" t="s">
        <v>328</v>
      </c>
      <c r="F180" s="237" t="s">
        <v>329</v>
      </c>
      <c r="G180" s="238" t="s">
        <v>166</v>
      </c>
      <c r="H180" s="239">
        <v>26</v>
      </c>
      <c r="I180" s="240"/>
      <c r="J180" s="241"/>
      <c r="K180" s="242">
        <f>ROUND(P180*H180,2)</f>
        <v>0</v>
      </c>
      <c r="L180" s="237" t="s">
        <v>167</v>
      </c>
      <c r="M180" s="243"/>
      <c r="N180" s="244" t="s">
        <v>20</v>
      </c>
      <c r="O180" s="215" t="s">
        <v>42</v>
      </c>
      <c r="P180" s="216">
        <f>I180+J180</f>
        <v>0</v>
      </c>
      <c r="Q180" s="216">
        <f>ROUND(I180*H180,2)</f>
        <v>0</v>
      </c>
      <c r="R180" s="216">
        <f>ROUND(J180*H180,2)</f>
        <v>0</v>
      </c>
      <c r="S180" s="76"/>
      <c r="T180" s="217">
        <f>S180*H180</f>
        <v>0</v>
      </c>
      <c r="U180" s="217">
        <v>6E-05</v>
      </c>
      <c r="V180" s="217">
        <f>U180*H180</f>
        <v>0.00156</v>
      </c>
      <c r="W180" s="217">
        <v>0</v>
      </c>
      <c r="X180" s="218">
        <f>W180*H180</f>
        <v>0</v>
      </c>
      <c r="AR180" s="14" t="s">
        <v>175</v>
      </c>
      <c r="AT180" s="14" t="s">
        <v>172</v>
      </c>
      <c r="AU180" s="14" t="s">
        <v>83</v>
      </c>
      <c r="AY180" s="14" t="s">
        <v>130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4" t="s">
        <v>81</v>
      </c>
      <c r="BK180" s="219">
        <f>ROUND(P180*H180,2)</f>
        <v>0</v>
      </c>
      <c r="BL180" s="14" t="s">
        <v>168</v>
      </c>
      <c r="BM180" s="14" t="s">
        <v>330</v>
      </c>
    </row>
    <row r="181" spans="2:47" s="1" customFormat="1" ht="12">
      <c r="B181" s="35"/>
      <c r="C181" s="36"/>
      <c r="D181" s="220" t="s">
        <v>140</v>
      </c>
      <c r="E181" s="36"/>
      <c r="F181" s="221" t="s">
        <v>329</v>
      </c>
      <c r="G181" s="36"/>
      <c r="H181" s="36"/>
      <c r="I181" s="128"/>
      <c r="J181" s="128"/>
      <c r="K181" s="36"/>
      <c r="L181" s="36"/>
      <c r="M181" s="40"/>
      <c r="N181" s="222"/>
      <c r="O181" s="76"/>
      <c r="P181" s="76"/>
      <c r="Q181" s="76"/>
      <c r="R181" s="76"/>
      <c r="S181" s="76"/>
      <c r="T181" s="76"/>
      <c r="U181" s="76"/>
      <c r="V181" s="76"/>
      <c r="W181" s="76"/>
      <c r="X181" s="77"/>
      <c r="AT181" s="14" t="s">
        <v>140</v>
      </c>
      <c r="AU181" s="14" t="s">
        <v>83</v>
      </c>
    </row>
    <row r="182" spans="2:65" s="1" customFormat="1" ht="16.5" customHeight="1">
      <c r="B182" s="35"/>
      <c r="C182" s="207" t="s">
        <v>331</v>
      </c>
      <c r="D182" s="207" t="s">
        <v>133</v>
      </c>
      <c r="E182" s="208" t="s">
        <v>332</v>
      </c>
      <c r="F182" s="209" t="s">
        <v>333</v>
      </c>
      <c r="G182" s="210" t="s">
        <v>166</v>
      </c>
      <c r="H182" s="211">
        <v>22</v>
      </c>
      <c r="I182" s="212"/>
      <c r="J182" s="212"/>
      <c r="K182" s="213">
        <f>ROUND(P182*H182,2)</f>
        <v>0</v>
      </c>
      <c r="L182" s="209" t="s">
        <v>167</v>
      </c>
      <c r="M182" s="40"/>
      <c r="N182" s="214" t="s">
        <v>20</v>
      </c>
      <c r="O182" s="215" t="s">
        <v>42</v>
      </c>
      <c r="P182" s="216">
        <f>I182+J182</f>
        <v>0</v>
      </c>
      <c r="Q182" s="216">
        <f>ROUND(I182*H182,2)</f>
        <v>0</v>
      </c>
      <c r="R182" s="216">
        <f>ROUND(J182*H182,2)</f>
        <v>0</v>
      </c>
      <c r="S182" s="76"/>
      <c r="T182" s="217">
        <f>S182*H182</f>
        <v>0</v>
      </c>
      <c r="U182" s="217">
        <v>0</v>
      </c>
      <c r="V182" s="217">
        <f>U182*H182</f>
        <v>0</v>
      </c>
      <c r="W182" s="217">
        <v>0</v>
      </c>
      <c r="X182" s="218">
        <f>W182*H182</f>
        <v>0</v>
      </c>
      <c r="AR182" s="14" t="s">
        <v>168</v>
      </c>
      <c r="AT182" s="14" t="s">
        <v>133</v>
      </c>
      <c r="AU182" s="14" t="s">
        <v>83</v>
      </c>
      <c r="AY182" s="14" t="s">
        <v>130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4" t="s">
        <v>81</v>
      </c>
      <c r="BK182" s="219">
        <f>ROUND(P182*H182,2)</f>
        <v>0</v>
      </c>
      <c r="BL182" s="14" t="s">
        <v>168</v>
      </c>
      <c r="BM182" s="14" t="s">
        <v>334</v>
      </c>
    </row>
    <row r="183" spans="2:47" s="1" customFormat="1" ht="12">
      <c r="B183" s="35"/>
      <c r="C183" s="36"/>
      <c r="D183" s="220" t="s">
        <v>140</v>
      </c>
      <c r="E183" s="36"/>
      <c r="F183" s="221" t="s">
        <v>335</v>
      </c>
      <c r="G183" s="36"/>
      <c r="H183" s="36"/>
      <c r="I183" s="128"/>
      <c r="J183" s="128"/>
      <c r="K183" s="36"/>
      <c r="L183" s="36"/>
      <c r="M183" s="40"/>
      <c r="N183" s="222"/>
      <c r="O183" s="76"/>
      <c r="P183" s="76"/>
      <c r="Q183" s="76"/>
      <c r="R183" s="76"/>
      <c r="S183" s="76"/>
      <c r="T183" s="76"/>
      <c r="U183" s="76"/>
      <c r="V183" s="76"/>
      <c r="W183" s="76"/>
      <c r="X183" s="77"/>
      <c r="AT183" s="14" t="s">
        <v>140</v>
      </c>
      <c r="AU183" s="14" t="s">
        <v>83</v>
      </c>
    </row>
    <row r="184" spans="2:65" s="1" customFormat="1" ht="16.5" customHeight="1">
      <c r="B184" s="35"/>
      <c r="C184" s="235" t="s">
        <v>336</v>
      </c>
      <c r="D184" s="235" t="s">
        <v>172</v>
      </c>
      <c r="E184" s="236" t="s">
        <v>337</v>
      </c>
      <c r="F184" s="237" t="s">
        <v>338</v>
      </c>
      <c r="G184" s="238" t="s">
        <v>166</v>
      </c>
      <c r="H184" s="239">
        <v>22</v>
      </c>
      <c r="I184" s="240"/>
      <c r="J184" s="241"/>
      <c r="K184" s="242">
        <f>ROUND(P184*H184,2)</f>
        <v>0</v>
      </c>
      <c r="L184" s="237" t="s">
        <v>167</v>
      </c>
      <c r="M184" s="243"/>
      <c r="N184" s="244" t="s">
        <v>20</v>
      </c>
      <c r="O184" s="215" t="s">
        <v>42</v>
      </c>
      <c r="P184" s="216">
        <f>I184+J184</f>
        <v>0</v>
      </c>
      <c r="Q184" s="216">
        <f>ROUND(I184*H184,2)</f>
        <v>0</v>
      </c>
      <c r="R184" s="216">
        <f>ROUND(J184*H184,2)</f>
        <v>0</v>
      </c>
      <c r="S184" s="76"/>
      <c r="T184" s="217">
        <f>S184*H184</f>
        <v>0</v>
      </c>
      <c r="U184" s="217">
        <v>6E-05</v>
      </c>
      <c r="V184" s="217">
        <f>U184*H184</f>
        <v>0.00132</v>
      </c>
      <c r="W184" s="217">
        <v>0</v>
      </c>
      <c r="X184" s="218">
        <f>W184*H184</f>
        <v>0</v>
      </c>
      <c r="AR184" s="14" t="s">
        <v>175</v>
      </c>
      <c r="AT184" s="14" t="s">
        <v>172</v>
      </c>
      <c r="AU184" s="14" t="s">
        <v>83</v>
      </c>
      <c r="AY184" s="14" t="s">
        <v>130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4" t="s">
        <v>81</v>
      </c>
      <c r="BK184" s="219">
        <f>ROUND(P184*H184,2)</f>
        <v>0</v>
      </c>
      <c r="BL184" s="14" t="s">
        <v>168</v>
      </c>
      <c r="BM184" s="14" t="s">
        <v>339</v>
      </c>
    </row>
    <row r="185" spans="2:47" s="1" customFormat="1" ht="12">
      <c r="B185" s="35"/>
      <c r="C185" s="36"/>
      <c r="D185" s="220" t="s">
        <v>140</v>
      </c>
      <c r="E185" s="36"/>
      <c r="F185" s="221" t="s">
        <v>338</v>
      </c>
      <c r="G185" s="36"/>
      <c r="H185" s="36"/>
      <c r="I185" s="128"/>
      <c r="J185" s="128"/>
      <c r="K185" s="36"/>
      <c r="L185" s="36"/>
      <c r="M185" s="40"/>
      <c r="N185" s="222"/>
      <c r="O185" s="76"/>
      <c r="P185" s="76"/>
      <c r="Q185" s="76"/>
      <c r="R185" s="76"/>
      <c r="S185" s="76"/>
      <c r="T185" s="76"/>
      <c r="U185" s="76"/>
      <c r="V185" s="76"/>
      <c r="W185" s="76"/>
      <c r="X185" s="77"/>
      <c r="AT185" s="14" t="s">
        <v>140</v>
      </c>
      <c r="AU185" s="14" t="s">
        <v>83</v>
      </c>
    </row>
    <row r="186" spans="2:65" s="1" customFormat="1" ht="16.5" customHeight="1">
      <c r="B186" s="35"/>
      <c r="C186" s="207" t="s">
        <v>340</v>
      </c>
      <c r="D186" s="207" t="s">
        <v>133</v>
      </c>
      <c r="E186" s="208" t="s">
        <v>341</v>
      </c>
      <c r="F186" s="209" t="s">
        <v>342</v>
      </c>
      <c r="G186" s="210" t="s">
        <v>166</v>
      </c>
      <c r="H186" s="211">
        <v>23</v>
      </c>
      <c r="I186" s="212"/>
      <c r="J186" s="212"/>
      <c r="K186" s="213">
        <f>ROUND(P186*H186,2)</f>
        <v>0</v>
      </c>
      <c r="L186" s="209" t="s">
        <v>167</v>
      </c>
      <c r="M186" s="40"/>
      <c r="N186" s="214" t="s">
        <v>20</v>
      </c>
      <c r="O186" s="215" t="s">
        <v>42</v>
      </c>
      <c r="P186" s="216">
        <f>I186+J186</f>
        <v>0</v>
      </c>
      <c r="Q186" s="216">
        <f>ROUND(I186*H186,2)</f>
        <v>0</v>
      </c>
      <c r="R186" s="216">
        <f>ROUND(J186*H186,2)</f>
        <v>0</v>
      </c>
      <c r="S186" s="76"/>
      <c r="T186" s="217">
        <f>S186*H186</f>
        <v>0</v>
      </c>
      <c r="U186" s="217">
        <v>0</v>
      </c>
      <c r="V186" s="217">
        <f>U186*H186</f>
        <v>0</v>
      </c>
      <c r="W186" s="217">
        <v>0</v>
      </c>
      <c r="X186" s="218">
        <f>W186*H186</f>
        <v>0</v>
      </c>
      <c r="AR186" s="14" t="s">
        <v>168</v>
      </c>
      <c r="AT186" s="14" t="s">
        <v>133</v>
      </c>
      <c r="AU186" s="14" t="s">
        <v>83</v>
      </c>
      <c r="AY186" s="14" t="s">
        <v>130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4" t="s">
        <v>81</v>
      </c>
      <c r="BK186" s="219">
        <f>ROUND(P186*H186,2)</f>
        <v>0</v>
      </c>
      <c r="BL186" s="14" t="s">
        <v>168</v>
      </c>
      <c r="BM186" s="14" t="s">
        <v>343</v>
      </c>
    </row>
    <row r="187" spans="2:47" s="1" customFormat="1" ht="12">
      <c r="B187" s="35"/>
      <c r="C187" s="36"/>
      <c r="D187" s="220" t="s">
        <v>140</v>
      </c>
      <c r="E187" s="36"/>
      <c r="F187" s="221" t="s">
        <v>344</v>
      </c>
      <c r="G187" s="36"/>
      <c r="H187" s="36"/>
      <c r="I187" s="128"/>
      <c r="J187" s="128"/>
      <c r="K187" s="36"/>
      <c r="L187" s="36"/>
      <c r="M187" s="40"/>
      <c r="N187" s="222"/>
      <c r="O187" s="76"/>
      <c r="P187" s="76"/>
      <c r="Q187" s="76"/>
      <c r="R187" s="76"/>
      <c r="S187" s="76"/>
      <c r="T187" s="76"/>
      <c r="U187" s="76"/>
      <c r="V187" s="76"/>
      <c r="W187" s="76"/>
      <c r="X187" s="77"/>
      <c r="AT187" s="14" t="s">
        <v>140</v>
      </c>
      <c r="AU187" s="14" t="s">
        <v>83</v>
      </c>
    </row>
    <row r="188" spans="2:65" s="1" customFormat="1" ht="16.5" customHeight="1">
      <c r="B188" s="35"/>
      <c r="C188" s="235" t="s">
        <v>345</v>
      </c>
      <c r="D188" s="235" t="s">
        <v>172</v>
      </c>
      <c r="E188" s="236" t="s">
        <v>346</v>
      </c>
      <c r="F188" s="237" t="s">
        <v>347</v>
      </c>
      <c r="G188" s="238" t="s">
        <v>185</v>
      </c>
      <c r="H188" s="239">
        <v>1</v>
      </c>
      <c r="I188" s="240"/>
      <c r="J188" s="241"/>
      <c r="K188" s="242">
        <f>ROUND(P188*H188,2)</f>
        <v>0</v>
      </c>
      <c r="L188" s="237" t="s">
        <v>348</v>
      </c>
      <c r="M188" s="243"/>
      <c r="N188" s="244" t="s">
        <v>20</v>
      </c>
      <c r="O188" s="215" t="s">
        <v>42</v>
      </c>
      <c r="P188" s="216">
        <f>I188+J188</f>
        <v>0</v>
      </c>
      <c r="Q188" s="216">
        <f>ROUND(I188*H188,2)</f>
        <v>0</v>
      </c>
      <c r="R188" s="216">
        <f>ROUND(J188*H188,2)</f>
        <v>0</v>
      </c>
      <c r="S188" s="76"/>
      <c r="T188" s="217">
        <f>S188*H188</f>
        <v>0</v>
      </c>
      <c r="U188" s="217">
        <v>0</v>
      </c>
      <c r="V188" s="217">
        <f>U188*H188</f>
        <v>0</v>
      </c>
      <c r="W188" s="217">
        <v>0</v>
      </c>
      <c r="X188" s="218">
        <f>W188*H188</f>
        <v>0</v>
      </c>
      <c r="AR188" s="14" t="s">
        <v>175</v>
      </c>
      <c r="AT188" s="14" t="s">
        <v>172</v>
      </c>
      <c r="AU188" s="14" t="s">
        <v>83</v>
      </c>
      <c r="AY188" s="14" t="s">
        <v>130</v>
      </c>
      <c r="BE188" s="219">
        <f>IF(O188="základní",K188,0)</f>
        <v>0</v>
      </c>
      <c r="BF188" s="219">
        <f>IF(O188="snížená",K188,0)</f>
        <v>0</v>
      </c>
      <c r="BG188" s="219">
        <f>IF(O188="zákl. přenesená",K188,0)</f>
        <v>0</v>
      </c>
      <c r="BH188" s="219">
        <f>IF(O188="sníž. přenesená",K188,0)</f>
        <v>0</v>
      </c>
      <c r="BI188" s="219">
        <f>IF(O188="nulová",K188,0)</f>
        <v>0</v>
      </c>
      <c r="BJ188" s="14" t="s">
        <v>81</v>
      </c>
      <c r="BK188" s="219">
        <f>ROUND(P188*H188,2)</f>
        <v>0</v>
      </c>
      <c r="BL188" s="14" t="s">
        <v>168</v>
      </c>
      <c r="BM188" s="14" t="s">
        <v>349</v>
      </c>
    </row>
    <row r="189" spans="2:47" s="1" customFormat="1" ht="12">
      <c r="B189" s="35"/>
      <c r="C189" s="36"/>
      <c r="D189" s="220" t="s">
        <v>140</v>
      </c>
      <c r="E189" s="36"/>
      <c r="F189" s="221" t="s">
        <v>347</v>
      </c>
      <c r="G189" s="36"/>
      <c r="H189" s="36"/>
      <c r="I189" s="128"/>
      <c r="J189" s="128"/>
      <c r="K189" s="36"/>
      <c r="L189" s="36"/>
      <c r="M189" s="40"/>
      <c r="N189" s="222"/>
      <c r="O189" s="76"/>
      <c r="P189" s="76"/>
      <c r="Q189" s="76"/>
      <c r="R189" s="76"/>
      <c r="S189" s="76"/>
      <c r="T189" s="76"/>
      <c r="U189" s="76"/>
      <c r="V189" s="76"/>
      <c r="W189" s="76"/>
      <c r="X189" s="77"/>
      <c r="AT189" s="14" t="s">
        <v>140</v>
      </c>
      <c r="AU189" s="14" t="s">
        <v>83</v>
      </c>
    </row>
    <row r="190" spans="2:65" s="1" customFormat="1" ht="16.5" customHeight="1">
      <c r="B190" s="35"/>
      <c r="C190" s="235" t="s">
        <v>350</v>
      </c>
      <c r="D190" s="235" t="s">
        <v>172</v>
      </c>
      <c r="E190" s="236" t="s">
        <v>351</v>
      </c>
      <c r="F190" s="237" t="s">
        <v>352</v>
      </c>
      <c r="G190" s="238" t="s">
        <v>185</v>
      </c>
      <c r="H190" s="239">
        <v>4</v>
      </c>
      <c r="I190" s="240"/>
      <c r="J190" s="241"/>
      <c r="K190" s="242">
        <f>ROUND(P190*H190,2)</f>
        <v>0</v>
      </c>
      <c r="L190" s="237" t="s">
        <v>348</v>
      </c>
      <c r="M190" s="243"/>
      <c r="N190" s="244" t="s">
        <v>20</v>
      </c>
      <c r="O190" s="215" t="s">
        <v>42</v>
      </c>
      <c r="P190" s="216">
        <f>I190+J190</f>
        <v>0</v>
      </c>
      <c r="Q190" s="216">
        <f>ROUND(I190*H190,2)</f>
        <v>0</v>
      </c>
      <c r="R190" s="216">
        <f>ROUND(J190*H190,2)</f>
        <v>0</v>
      </c>
      <c r="S190" s="76"/>
      <c r="T190" s="217">
        <f>S190*H190</f>
        <v>0</v>
      </c>
      <c r="U190" s="217">
        <v>0</v>
      </c>
      <c r="V190" s="217">
        <f>U190*H190</f>
        <v>0</v>
      </c>
      <c r="W190" s="217">
        <v>0</v>
      </c>
      <c r="X190" s="218">
        <f>W190*H190</f>
        <v>0</v>
      </c>
      <c r="AR190" s="14" t="s">
        <v>175</v>
      </c>
      <c r="AT190" s="14" t="s">
        <v>172</v>
      </c>
      <c r="AU190" s="14" t="s">
        <v>83</v>
      </c>
      <c r="AY190" s="14" t="s">
        <v>130</v>
      </c>
      <c r="BE190" s="219">
        <f>IF(O190="základní",K190,0)</f>
        <v>0</v>
      </c>
      <c r="BF190" s="219">
        <f>IF(O190="snížená",K190,0)</f>
        <v>0</v>
      </c>
      <c r="BG190" s="219">
        <f>IF(O190="zákl. přenesená",K190,0)</f>
        <v>0</v>
      </c>
      <c r="BH190" s="219">
        <f>IF(O190="sníž. přenesená",K190,0)</f>
        <v>0</v>
      </c>
      <c r="BI190" s="219">
        <f>IF(O190="nulová",K190,0)</f>
        <v>0</v>
      </c>
      <c r="BJ190" s="14" t="s">
        <v>81</v>
      </c>
      <c r="BK190" s="219">
        <f>ROUND(P190*H190,2)</f>
        <v>0</v>
      </c>
      <c r="BL190" s="14" t="s">
        <v>168</v>
      </c>
      <c r="BM190" s="14" t="s">
        <v>353</v>
      </c>
    </row>
    <row r="191" spans="2:47" s="1" customFormat="1" ht="12">
      <c r="B191" s="35"/>
      <c r="C191" s="36"/>
      <c r="D191" s="220" t="s">
        <v>140</v>
      </c>
      <c r="E191" s="36"/>
      <c r="F191" s="221" t="s">
        <v>352</v>
      </c>
      <c r="G191" s="36"/>
      <c r="H191" s="36"/>
      <c r="I191" s="128"/>
      <c r="J191" s="128"/>
      <c r="K191" s="36"/>
      <c r="L191" s="36"/>
      <c r="M191" s="40"/>
      <c r="N191" s="222"/>
      <c r="O191" s="76"/>
      <c r="P191" s="76"/>
      <c r="Q191" s="76"/>
      <c r="R191" s="76"/>
      <c r="S191" s="76"/>
      <c r="T191" s="76"/>
      <c r="U191" s="76"/>
      <c r="V191" s="76"/>
      <c r="W191" s="76"/>
      <c r="X191" s="77"/>
      <c r="AT191" s="14" t="s">
        <v>140</v>
      </c>
      <c r="AU191" s="14" t="s">
        <v>83</v>
      </c>
    </row>
    <row r="192" spans="2:65" s="1" customFormat="1" ht="16.5" customHeight="1">
      <c r="B192" s="35"/>
      <c r="C192" s="235" t="s">
        <v>354</v>
      </c>
      <c r="D192" s="235" t="s">
        <v>172</v>
      </c>
      <c r="E192" s="236" t="s">
        <v>355</v>
      </c>
      <c r="F192" s="237" t="s">
        <v>356</v>
      </c>
      <c r="G192" s="238" t="s">
        <v>185</v>
      </c>
      <c r="H192" s="239">
        <v>10</v>
      </c>
      <c r="I192" s="240"/>
      <c r="J192" s="241"/>
      <c r="K192" s="242">
        <f>ROUND(P192*H192,2)</f>
        <v>0</v>
      </c>
      <c r="L192" s="237" t="s">
        <v>348</v>
      </c>
      <c r="M192" s="243"/>
      <c r="N192" s="244" t="s">
        <v>20</v>
      </c>
      <c r="O192" s="215" t="s">
        <v>42</v>
      </c>
      <c r="P192" s="216">
        <f>I192+J192</f>
        <v>0</v>
      </c>
      <c r="Q192" s="216">
        <f>ROUND(I192*H192,2)</f>
        <v>0</v>
      </c>
      <c r="R192" s="216">
        <f>ROUND(J192*H192,2)</f>
        <v>0</v>
      </c>
      <c r="S192" s="76"/>
      <c r="T192" s="217">
        <f>S192*H192</f>
        <v>0</v>
      </c>
      <c r="U192" s="217">
        <v>0</v>
      </c>
      <c r="V192" s="217">
        <f>U192*H192</f>
        <v>0</v>
      </c>
      <c r="W192" s="217">
        <v>0</v>
      </c>
      <c r="X192" s="218">
        <f>W192*H192</f>
        <v>0</v>
      </c>
      <c r="AR192" s="14" t="s">
        <v>175</v>
      </c>
      <c r="AT192" s="14" t="s">
        <v>172</v>
      </c>
      <c r="AU192" s="14" t="s">
        <v>83</v>
      </c>
      <c r="AY192" s="14" t="s">
        <v>130</v>
      </c>
      <c r="BE192" s="219">
        <f>IF(O192="základní",K192,0)</f>
        <v>0</v>
      </c>
      <c r="BF192" s="219">
        <f>IF(O192="snížená",K192,0)</f>
        <v>0</v>
      </c>
      <c r="BG192" s="219">
        <f>IF(O192="zákl. přenesená",K192,0)</f>
        <v>0</v>
      </c>
      <c r="BH192" s="219">
        <f>IF(O192="sníž. přenesená",K192,0)</f>
        <v>0</v>
      </c>
      <c r="BI192" s="219">
        <f>IF(O192="nulová",K192,0)</f>
        <v>0</v>
      </c>
      <c r="BJ192" s="14" t="s">
        <v>81</v>
      </c>
      <c r="BK192" s="219">
        <f>ROUND(P192*H192,2)</f>
        <v>0</v>
      </c>
      <c r="BL192" s="14" t="s">
        <v>168</v>
      </c>
      <c r="BM192" s="14" t="s">
        <v>357</v>
      </c>
    </row>
    <row r="193" spans="2:47" s="1" customFormat="1" ht="12">
      <c r="B193" s="35"/>
      <c r="C193" s="36"/>
      <c r="D193" s="220" t="s">
        <v>140</v>
      </c>
      <c r="E193" s="36"/>
      <c r="F193" s="221" t="s">
        <v>356</v>
      </c>
      <c r="G193" s="36"/>
      <c r="H193" s="36"/>
      <c r="I193" s="128"/>
      <c r="J193" s="128"/>
      <c r="K193" s="36"/>
      <c r="L193" s="36"/>
      <c r="M193" s="40"/>
      <c r="N193" s="222"/>
      <c r="O193" s="76"/>
      <c r="P193" s="76"/>
      <c r="Q193" s="76"/>
      <c r="R193" s="76"/>
      <c r="S193" s="76"/>
      <c r="T193" s="76"/>
      <c r="U193" s="76"/>
      <c r="V193" s="76"/>
      <c r="W193" s="76"/>
      <c r="X193" s="77"/>
      <c r="AT193" s="14" t="s">
        <v>140</v>
      </c>
      <c r="AU193" s="14" t="s">
        <v>83</v>
      </c>
    </row>
    <row r="194" spans="2:65" s="1" customFormat="1" ht="16.5" customHeight="1">
      <c r="B194" s="35"/>
      <c r="C194" s="235" t="s">
        <v>358</v>
      </c>
      <c r="D194" s="235" t="s">
        <v>172</v>
      </c>
      <c r="E194" s="236" t="s">
        <v>359</v>
      </c>
      <c r="F194" s="237" t="s">
        <v>360</v>
      </c>
      <c r="G194" s="238" t="s">
        <v>185</v>
      </c>
      <c r="H194" s="239">
        <v>4</v>
      </c>
      <c r="I194" s="240"/>
      <c r="J194" s="241"/>
      <c r="K194" s="242">
        <f>ROUND(P194*H194,2)</f>
        <v>0</v>
      </c>
      <c r="L194" s="237" t="s">
        <v>348</v>
      </c>
      <c r="M194" s="243"/>
      <c r="N194" s="244" t="s">
        <v>20</v>
      </c>
      <c r="O194" s="215" t="s">
        <v>42</v>
      </c>
      <c r="P194" s="216">
        <f>I194+J194</f>
        <v>0</v>
      </c>
      <c r="Q194" s="216">
        <f>ROUND(I194*H194,2)</f>
        <v>0</v>
      </c>
      <c r="R194" s="216">
        <f>ROUND(J194*H194,2)</f>
        <v>0</v>
      </c>
      <c r="S194" s="76"/>
      <c r="T194" s="217">
        <f>S194*H194</f>
        <v>0</v>
      </c>
      <c r="U194" s="217">
        <v>0</v>
      </c>
      <c r="V194" s="217">
        <f>U194*H194</f>
        <v>0</v>
      </c>
      <c r="W194" s="217">
        <v>0</v>
      </c>
      <c r="X194" s="218">
        <f>W194*H194</f>
        <v>0</v>
      </c>
      <c r="AR194" s="14" t="s">
        <v>175</v>
      </c>
      <c r="AT194" s="14" t="s">
        <v>172</v>
      </c>
      <c r="AU194" s="14" t="s">
        <v>83</v>
      </c>
      <c r="AY194" s="14" t="s">
        <v>130</v>
      </c>
      <c r="BE194" s="219">
        <f>IF(O194="základní",K194,0)</f>
        <v>0</v>
      </c>
      <c r="BF194" s="219">
        <f>IF(O194="snížená",K194,0)</f>
        <v>0</v>
      </c>
      <c r="BG194" s="219">
        <f>IF(O194="zákl. přenesená",K194,0)</f>
        <v>0</v>
      </c>
      <c r="BH194" s="219">
        <f>IF(O194="sníž. přenesená",K194,0)</f>
        <v>0</v>
      </c>
      <c r="BI194" s="219">
        <f>IF(O194="nulová",K194,0)</f>
        <v>0</v>
      </c>
      <c r="BJ194" s="14" t="s">
        <v>81</v>
      </c>
      <c r="BK194" s="219">
        <f>ROUND(P194*H194,2)</f>
        <v>0</v>
      </c>
      <c r="BL194" s="14" t="s">
        <v>168</v>
      </c>
      <c r="BM194" s="14" t="s">
        <v>361</v>
      </c>
    </row>
    <row r="195" spans="2:47" s="1" customFormat="1" ht="12">
      <c r="B195" s="35"/>
      <c r="C195" s="36"/>
      <c r="D195" s="220" t="s">
        <v>140</v>
      </c>
      <c r="E195" s="36"/>
      <c r="F195" s="221" t="s">
        <v>360</v>
      </c>
      <c r="G195" s="36"/>
      <c r="H195" s="36"/>
      <c r="I195" s="128"/>
      <c r="J195" s="128"/>
      <c r="K195" s="36"/>
      <c r="L195" s="36"/>
      <c r="M195" s="40"/>
      <c r="N195" s="222"/>
      <c r="O195" s="76"/>
      <c r="P195" s="76"/>
      <c r="Q195" s="76"/>
      <c r="R195" s="76"/>
      <c r="S195" s="76"/>
      <c r="T195" s="76"/>
      <c r="U195" s="76"/>
      <c r="V195" s="76"/>
      <c r="W195" s="76"/>
      <c r="X195" s="77"/>
      <c r="AT195" s="14" t="s">
        <v>140</v>
      </c>
      <c r="AU195" s="14" t="s">
        <v>83</v>
      </c>
    </row>
    <row r="196" spans="2:65" s="1" customFormat="1" ht="16.5" customHeight="1">
      <c r="B196" s="35"/>
      <c r="C196" s="235" t="s">
        <v>362</v>
      </c>
      <c r="D196" s="235" t="s">
        <v>172</v>
      </c>
      <c r="E196" s="236" t="s">
        <v>363</v>
      </c>
      <c r="F196" s="237" t="s">
        <v>364</v>
      </c>
      <c r="G196" s="238" t="s">
        <v>185</v>
      </c>
      <c r="H196" s="239">
        <v>4</v>
      </c>
      <c r="I196" s="240"/>
      <c r="J196" s="241"/>
      <c r="K196" s="242">
        <f>ROUND(P196*H196,2)</f>
        <v>0</v>
      </c>
      <c r="L196" s="237" t="s">
        <v>348</v>
      </c>
      <c r="M196" s="243"/>
      <c r="N196" s="244" t="s">
        <v>20</v>
      </c>
      <c r="O196" s="215" t="s">
        <v>42</v>
      </c>
      <c r="P196" s="216">
        <f>I196+J196</f>
        <v>0</v>
      </c>
      <c r="Q196" s="216">
        <f>ROUND(I196*H196,2)</f>
        <v>0</v>
      </c>
      <c r="R196" s="216">
        <f>ROUND(J196*H196,2)</f>
        <v>0</v>
      </c>
      <c r="S196" s="76"/>
      <c r="T196" s="217">
        <f>S196*H196</f>
        <v>0</v>
      </c>
      <c r="U196" s="217">
        <v>0</v>
      </c>
      <c r="V196" s="217">
        <f>U196*H196</f>
        <v>0</v>
      </c>
      <c r="W196" s="217">
        <v>0</v>
      </c>
      <c r="X196" s="218">
        <f>W196*H196</f>
        <v>0</v>
      </c>
      <c r="AR196" s="14" t="s">
        <v>175</v>
      </c>
      <c r="AT196" s="14" t="s">
        <v>172</v>
      </c>
      <c r="AU196" s="14" t="s">
        <v>83</v>
      </c>
      <c r="AY196" s="14" t="s">
        <v>130</v>
      </c>
      <c r="BE196" s="219">
        <f>IF(O196="základní",K196,0)</f>
        <v>0</v>
      </c>
      <c r="BF196" s="219">
        <f>IF(O196="snížená",K196,0)</f>
        <v>0</v>
      </c>
      <c r="BG196" s="219">
        <f>IF(O196="zákl. přenesená",K196,0)</f>
        <v>0</v>
      </c>
      <c r="BH196" s="219">
        <f>IF(O196="sníž. přenesená",K196,0)</f>
        <v>0</v>
      </c>
      <c r="BI196" s="219">
        <f>IF(O196="nulová",K196,0)</f>
        <v>0</v>
      </c>
      <c r="BJ196" s="14" t="s">
        <v>81</v>
      </c>
      <c r="BK196" s="219">
        <f>ROUND(P196*H196,2)</f>
        <v>0</v>
      </c>
      <c r="BL196" s="14" t="s">
        <v>168</v>
      </c>
      <c r="BM196" s="14" t="s">
        <v>365</v>
      </c>
    </row>
    <row r="197" spans="2:47" s="1" customFormat="1" ht="12">
      <c r="B197" s="35"/>
      <c r="C197" s="36"/>
      <c r="D197" s="220" t="s">
        <v>140</v>
      </c>
      <c r="E197" s="36"/>
      <c r="F197" s="221" t="s">
        <v>364</v>
      </c>
      <c r="G197" s="36"/>
      <c r="H197" s="36"/>
      <c r="I197" s="128"/>
      <c r="J197" s="128"/>
      <c r="K197" s="36"/>
      <c r="L197" s="36"/>
      <c r="M197" s="40"/>
      <c r="N197" s="222"/>
      <c r="O197" s="76"/>
      <c r="P197" s="76"/>
      <c r="Q197" s="76"/>
      <c r="R197" s="76"/>
      <c r="S197" s="76"/>
      <c r="T197" s="76"/>
      <c r="U197" s="76"/>
      <c r="V197" s="76"/>
      <c r="W197" s="76"/>
      <c r="X197" s="77"/>
      <c r="AT197" s="14" t="s">
        <v>140</v>
      </c>
      <c r="AU197" s="14" t="s">
        <v>83</v>
      </c>
    </row>
    <row r="198" spans="2:65" s="1" customFormat="1" ht="16.5" customHeight="1">
      <c r="B198" s="35"/>
      <c r="C198" s="207" t="s">
        <v>366</v>
      </c>
      <c r="D198" s="207" t="s">
        <v>133</v>
      </c>
      <c r="E198" s="208" t="s">
        <v>367</v>
      </c>
      <c r="F198" s="209" t="s">
        <v>368</v>
      </c>
      <c r="G198" s="210" t="s">
        <v>166</v>
      </c>
      <c r="H198" s="211">
        <v>1</v>
      </c>
      <c r="I198" s="212"/>
      <c r="J198" s="212"/>
      <c r="K198" s="213">
        <f>ROUND(P198*H198,2)</f>
        <v>0</v>
      </c>
      <c r="L198" s="209" t="s">
        <v>167</v>
      </c>
      <c r="M198" s="40"/>
      <c r="N198" s="214" t="s">
        <v>20</v>
      </c>
      <c r="O198" s="215" t="s">
        <v>42</v>
      </c>
      <c r="P198" s="216">
        <f>I198+J198</f>
        <v>0</v>
      </c>
      <c r="Q198" s="216">
        <f>ROUND(I198*H198,2)</f>
        <v>0</v>
      </c>
      <c r="R198" s="216">
        <f>ROUND(J198*H198,2)</f>
        <v>0</v>
      </c>
      <c r="S198" s="76"/>
      <c r="T198" s="217">
        <f>S198*H198</f>
        <v>0</v>
      </c>
      <c r="U198" s="217">
        <v>0</v>
      </c>
      <c r="V198" s="217">
        <f>U198*H198</f>
        <v>0</v>
      </c>
      <c r="W198" s="217">
        <v>0</v>
      </c>
      <c r="X198" s="218">
        <f>W198*H198</f>
        <v>0</v>
      </c>
      <c r="AR198" s="14" t="s">
        <v>168</v>
      </c>
      <c r="AT198" s="14" t="s">
        <v>133</v>
      </c>
      <c r="AU198" s="14" t="s">
        <v>83</v>
      </c>
      <c r="AY198" s="14" t="s">
        <v>130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4" t="s">
        <v>81</v>
      </c>
      <c r="BK198" s="219">
        <f>ROUND(P198*H198,2)</f>
        <v>0</v>
      </c>
      <c r="BL198" s="14" t="s">
        <v>168</v>
      </c>
      <c r="BM198" s="14" t="s">
        <v>369</v>
      </c>
    </row>
    <row r="199" spans="2:47" s="1" customFormat="1" ht="12">
      <c r="B199" s="35"/>
      <c r="C199" s="36"/>
      <c r="D199" s="220" t="s">
        <v>140</v>
      </c>
      <c r="E199" s="36"/>
      <c r="F199" s="221" t="s">
        <v>370</v>
      </c>
      <c r="G199" s="36"/>
      <c r="H199" s="36"/>
      <c r="I199" s="128"/>
      <c r="J199" s="128"/>
      <c r="K199" s="36"/>
      <c r="L199" s="36"/>
      <c r="M199" s="40"/>
      <c r="N199" s="222"/>
      <c r="O199" s="76"/>
      <c r="P199" s="76"/>
      <c r="Q199" s="76"/>
      <c r="R199" s="76"/>
      <c r="S199" s="76"/>
      <c r="T199" s="76"/>
      <c r="U199" s="76"/>
      <c r="V199" s="76"/>
      <c r="W199" s="76"/>
      <c r="X199" s="77"/>
      <c r="AT199" s="14" t="s">
        <v>140</v>
      </c>
      <c r="AU199" s="14" t="s">
        <v>83</v>
      </c>
    </row>
    <row r="200" spans="2:65" s="1" customFormat="1" ht="16.5" customHeight="1">
      <c r="B200" s="35"/>
      <c r="C200" s="235" t="s">
        <v>371</v>
      </c>
      <c r="D200" s="235" t="s">
        <v>172</v>
      </c>
      <c r="E200" s="236" t="s">
        <v>372</v>
      </c>
      <c r="F200" s="237" t="s">
        <v>373</v>
      </c>
      <c r="G200" s="238" t="s">
        <v>185</v>
      </c>
      <c r="H200" s="239">
        <v>1</v>
      </c>
      <c r="I200" s="240"/>
      <c r="J200" s="241"/>
      <c r="K200" s="242">
        <f>ROUND(P200*H200,2)</f>
        <v>0</v>
      </c>
      <c r="L200" s="237" t="s">
        <v>348</v>
      </c>
      <c r="M200" s="243"/>
      <c r="N200" s="244" t="s">
        <v>20</v>
      </c>
      <c r="O200" s="215" t="s">
        <v>42</v>
      </c>
      <c r="P200" s="216">
        <f>I200+J200</f>
        <v>0</v>
      </c>
      <c r="Q200" s="216">
        <f>ROUND(I200*H200,2)</f>
        <v>0</v>
      </c>
      <c r="R200" s="216">
        <f>ROUND(J200*H200,2)</f>
        <v>0</v>
      </c>
      <c r="S200" s="76"/>
      <c r="T200" s="217">
        <f>S200*H200</f>
        <v>0</v>
      </c>
      <c r="U200" s="217">
        <v>0</v>
      </c>
      <c r="V200" s="217">
        <f>U200*H200</f>
        <v>0</v>
      </c>
      <c r="W200" s="217">
        <v>0</v>
      </c>
      <c r="X200" s="218">
        <f>W200*H200</f>
        <v>0</v>
      </c>
      <c r="AR200" s="14" t="s">
        <v>175</v>
      </c>
      <c r="AT200" s="14" t="s">
        <v>172</v>
      </c>
      <c r="AU200" s="14" t="s">
        <v>83</v>
      </c>
      <c r="AY200" s="14" t="s">
        <v>130</v>
      </c>
      <c r="BE200" s="219">
        <f>IF(O200="základní",K200,0)</f>
        <v>0</v>
      </c>
      <c r="BF200" s="219">
        <f>IF(O200="snížená",K200,0)</f>
        <v>0</v>
      </c>
      <c r="BG200" s="219">
        <f>IF(O200="zákl. přenesená",K200,0)</f>
        <v>0</v>
      </c>
      <c r="BH200" s="219">
        <f>IF(O200="sníž. přenesená",K200,0)</f>
        <v>0</v>
      </c>
      <c r="BI200" s="219">
        <f>IF(O200="nulová",K200,0)</f>
        <v>0</v>
      </c>
      <c r="BJ200" s="14" t="s">
        <v>81</v>
      </c>
      <c r="BK200" s="219">
        <f>ROUND(P200*H200,2)</f>
        <v>0</v>
      </c>
      <c r="BL200" s="14" t="s">
        <v>168</v>
      </c>
      <c r="BM200" s="14" t="s">
        <v>374</v>
      </c>
    </row>
    <row r="201" spans="2:47" s="1" customFormat="1" ht="12">
      <c r="B201" s="35"/>
      <c r="C201" s="36"/>
      <c r="D201" s="220" t="s">
        <v>140</v>
      </c>
      <c r="E201" s="36"/>
      <c r="F201" s="221" t="s">
        <v>373</v>
      </c>
      <c r="G201" s="36"/>
      <c r="H201" s="36"/>
      <c r="I201" s="128"/>
      <c r="J201" s="128"/>
      <c r="K201" s="36"/>
      <c r="L201" s="36"/>
      <c r="M201" s="40"/>
      <c r="N201" s="222"/>
      <c r="O201" s="76"/>
      <c r="P201" s="76"/>
      <c r="Q201" s="76"/>
      <c r="R201" s="76"/>
      <c r="S201" s="76"/>
      <c r="T201" s="76"/>
      <c r="U201" s="76"/>
      <c r="V201" s="76"/>
      <c r="W201" s="76"/>
      <c r="X201" s="77"/>
      <c r="AT201" s="14" t="s">
        <v>140</v>
      </c>
      <c r="AU201" s="14" t="s">
        <v>83</v>
      </c>
    </row>
    <row r="202" spans="2:65" s="1" customFormat="1" ht="16.5" customHeight="1">
      <c r="B202" s="35"/>
      <c r="C202" s="207" t="s">
        <v>375</v>
      </c>
      <c r="D202" s="207" t="s">
        <v>133</v>
      </c>
      <c r="E202" s="208" t="s">
        <v>376</v>
      </c>
      <c r="F202" s="209" t="s">
        <v>377</v>
      </c>
      <c r="G202" s="210" t="s">
        <v>166</v>
      </c>
      <c r="H202" s="211">
        <v>2</v>
      </c>
      <c r="I202" s="212"/>
      <c r="J202" s="212"/>
      <c r="K202" s="213">
        <f>ROUND(P202*H202,2)</f>
        <v>0</v>
      </c>
      <c r="L202" s="209" t="s">
        <v>167</v>
      </c>
      <c r="M202" s="40"/>
      <c r="N202" s="214" t="s">
        <v>20</v>
      </c>
      <c r="O202" s="215" t="s">
        <v>42</v>
      </c>
      <c r="P202" s="216">
        <f>I202+J202</f>
        <v>0</v>
      </c>
      <c r="Q202" s="216">
        <f>ROUND(I202*H202,2)</f>
        <v>0</v>
      </c>
      <c r="R202" s="216">
        <f>ROUND(J202*H202,2)</f>
        <v>0</v>
      </c>
      <c r="S202" s="76"/>
      <c r="T202" s="217">
        <f>S202*H202</f>
        <v>0</v>
      </c>
      <c r="U202" s="217">
        <v>0</v>
      </c>
      <c r="V202" s="217">
        <f>U202*H202</f>
        <v>0</v>
      </c>
      <c r="W202" s="217">
        <v>0</v>
      </c>
      <c r="X202" s="218">
        <f>W202*H202</f>
        <v>0</v>
      </c>
      <c r="AR202" s="14" t="s">
        <v>168</v>
      </c>
      <c r="AT202" s="14" t="s">
        <v>133</v>
      </c>
      <c r="AU202" s="14" t="s">
        <v>83</v>
      </c>
      <c r="AY202" s="14" t="s">
        <v>130</v>
      </c>
      <c r="BE202" s="219">
        <f>IF(O202="základní",K202,0)</f>
        <v>0</v>
      </c>
      <c r="BF202" s="219">
        <f>IF(O202="snížená",K202,0)</f>
        <v>0</v>
      </c>
      <c r="BG202" s="219">
        <f>IF(O202="zákl. přenesená",K202,0)</f>
        <v>0</v>
      </c>
      <c r="BH202" s="219">
        <f>IF(O202="sníž. přenesená",K202,0)</f>
        <v>0</v>
      </c>
      <c r="BI202" s="219">
        <f>IF(O202="nulová",K202,0)</f>
        <v>0</v>
      </c>
      <c r="BJ202" s="14" t="s">
        <v>81</v>
      </c>
      <c r="BK202" s="219">
        <f>ROUND(P202*H202,2)</f>
        <v>0</v>
      </c>
      <c r="BL202" s="14" t="s">
        <v>168</v>
      </c>
      <c r="BM202" s="14" t="s">
        <v>378</v>
      </c>
    </row>
    <row r="203" spans="2:47" s="1" customFormat="1" ht="12">
      <c r="B203" s="35"/>
      <c r="C203" s="36"/>
      <c r="D203" s="220" t="s">
        <v>140</v>
      </c>
      <c r="E203" s="36"/>
      <c r="F203" s="221" t="s">
        <v>379</v>
      </c>
      <c r="G203" s="36"/>
      <c r="H203" s="36"/>
      <c r="I203" s="128"/>
      <c r="J203" s="128"/>
      <c r="K203" s="36"/>
      <c r="L203" s="36"/>
      <c r="M203" s="40"/>
      <c r="N203" s="222"/>
      <c r="O203" s="76"/>
      <c r="P203" s="76"/>
      <c r="Q203" s="76"/>
      <c r="R203" s="76"/>
      <c r="S203" s="76"/>
      <c r="T203" s="76"/>
      <c r="U203" s="76"/>
      <c r="V203" s="76"/>
      <c r="W203" s="76"/>
      <c r="X203" s="77"/>
      <c r="AT203" s="14" t="s">
        <v>140</v>
      </c>
      <c r="AU203" s="14" t="s">
        <v>83</v>
      </c>
    </row>
    <row r="204" spans="2:65" s="1" customFormat="1" ht="16.5" customHeight="1">
      <c r="B204" s="35"/>
      <c r="C204" s="235" t="s">
        <v>380</v>
      </c>
      <c r="D204" s="235" t="s">
        <v>172</v>
      </c>
      <c r="E204" s="236" t="s">
        <v>381</v>
      </c>
      <c r="F204" s="237" t="s">
        <v>382</v>
      </c>
      <c r="G204" s="238" t="s">
        <v>185</v>
      </c>
      <c r="H204" s="239">
        <v>2</v>
      </c>
      <c r="I204" s="240"/>
      <c r="J204" s="241"/>
      <c r="K204" s="242">
        <f>ROUND(P204*H204,2)</f>
        <v>0</v>
      </c>
      <c r="L204" s="237" t="s">
        <v>348</v>
      </c>
      <c r="M204" s="243"/>
      <c r="N204" s="244" t="s">
        <v>20</v>
      </c>
      <c r="O204" s="215" t="s">
        <v>42</v>
      </c>
      <c r="P204" s="216">
        <f>I204+J204</f>
        <v>0</v>
      </c>
      <c r="Q204" s="216">
        <f>ROUND(I204*H204,2)</f>
        <v>0</v>
      </c>
      <c r="R204" s="216">
        <f>ROUND(J204*H204,2)</f>
        <v>0</v>
      </c>
      <c r="S204" s="76"/>
      <c r="T204" s="217">
        <f>S204*H204</f>
        <v>0</v>
      </c>
      <c r="U204" s="217">
        <v>0</v>
      </c>
      <c r="V204" s="217">
        <f>U204*H204</f>
        <v>0</v>
      </c>
      <c r="W204" s="217">
        <v>0</v>
      </c>
      <c r="X204" s="218">
        <f>W204*H204</f>
        <v>0</v>
      </c>
      <c r="AR204" s="14" t="s">
        <v>175</v>
      </c>
      <c r="AT204" s="14" t="s">
        <v>172</v>
      </c>
      <c r="AU204" s="14" t="s">
        <v>83</v>
      </c>
      <c r="AY204" s="14" t="s">
        <v>130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4" t="s">
        <v>81</v>
      </c>
      <c r="BK204" s="219">
        <f>ROUND(P204*H204,2)</f>
        <v>0</v>
      </c>
      <c r="BL204" s="14" t="s">
        <v>168</v>
      </c>
      <c r="BM204" s="14" t="s">
        <v>383</v>
      </c>
    </row>
    <row r="205" spans="2:47" s="1" customFormat="1" ht="12">
      <c r="B205" s="35"/>
      <c r="C205" s="36"/>
      <c r="D205" s="220" t="s">
        <v>140</v>
      </c>
      <c r="E205" s="36"/>
      <c r="F205" s="221" t="s">
        <v>382</v>
      </c>
      <c r="G205" s="36"/>
      <c r="H205" s="36"/>
      <c r="I205" s="128"/>
      <c r="J205" s="128"/>
      <c r="K205" s="36"/>
      <c r="L205" s="36"/>
      <c r="M205" s="40"/>
      <c r="N205" s="222"/>
      <c r="O205" s="76"/>
      <c r="P205" s="76"/>
      <c r="Q205" s="76"/>
      <c r="R205" s="76"/>
      <c r="S205" s="76"/>
      <c r="T205" s="76"/>
      <c r="U205" s="76"/>
      <c r="V205" s="76"/>
      <c r="W205" s="76"/>
      <c r="X205" s="77"/>
      <c r="AT205" s="14" t="s">
        <v>140</v>
      </c>
      <c r="AU205" s="14" t="s">
        <v>83</v>
      </c>
    </row>
    <row r="206" spans="2:65" s="1" customFormat="1" ht="16.5" customHeight="1">
      <c r="B206" s="35"/>
      <c r="C206" s="207" t="s">
        <v>384</v>
      </c>
      <c r="D206" s="207" t="s">
        <v>133</v>
      </c>
      <c r="E206" s="208" t="s">
        <v>385</v>
      </c>
      <c r="F206" s="209" t="s">
        <v>386</v>
      </c>
      <c r="G206" s="210" t="s">
        <v>166</v>
      </c>
      <c r="H206" s="211">
        <v>1</v>
      </c>
      <c r="I206" s="212"/>
      <c r="J206" s="212"/>
      <c r="K206" s="213">
        <f>ROUND(P206*H206,2)</f>
        <v>0</v>
      </c>
      <c r="L206" s="209" t="s">
        <v>167</v>
      </c>
      <c r="M206" s="40"/>
      <c r="N206" s="214" t="s">
        <v>20</v>
      </c>
      <c r="O206" s="215" t="s">
        <v>42</v>
      </c>
      <c r="P206" s="216">
        <f>I206+J206</f>
        <v>0</v>
      </c>
      <c r="Q206" s="216">
        <f>ROUND(I206*H206,2)</f>
        <v>0</v>
      </c>
      <c r="R206" s="216">
        <f>ROUND(J206*H206,2)</f>
        <v>0</v>
      </c>
      <c r="S206" s="76"/>
      <c r="T206" s="217">
        <f>S206*H206</f>
        <v>0</v>
      </c>
      <c r="U206" s="217">
        <v>0</v>
      </c>
      <c r="V206" s="217">
        <f>U206*H206</f>
        <v>0</v>
      </c>
      <c r="W206" s="217">
        <v>0</v>
      </c>
      <c r="X206" s="218">
        <f>W206*H206</f>
        <v>0</v>
      </c>
      <c r="AR206" s="14" t="s">
        <v>168</v>
      </c>
      <c r="AT206" s="14" t="s">
        <v>133</v>
      </c>
      <c r="AU206" s="14" t="s">
        <v>83</v>
      </c>
      <c r="AY206" s="14" t="s">
        <v>130</v>
      </c>
      <c r="BE206" s="219">
        <f>IF(O206="základní",K206,0)</f>
        <v>0</v>
      </c>
      <c r="BF206" s="219">
        <f>IF(O206="snížená",K206,0)</f>
        <v>0</v>
      </c>
      <c r="BG206" s="219">
        <f>IF(O206="zákl. přenesená",K206,0)</f>
        <v>0</v>
      </c>
      <c r="BH206" s="219">
        <f>IF(O206="sníž. přenesená",K206,0)</f>
        <v>0</v>
      </c>
      <c r="BI206" s="219">
        <f>IF(O206="nulová",K206,0)</f>
        <v>0</v>
      </c>
      <c r="BJ206" s="14" t="s">
        <v>81</v>
      </c>
      <c r="BK206" s="219">
        <f>ROUND(P206*H206,2)</f>
        <v>0</v>
      </c>
      <c r="BL206" s="14" t="s">
        <v>168</v>
      </c>
      <c r="BM206" s="14" t="s">
        <v>387</v>
      </c>
    </row>
    <row r="207" spans="2:47" s="1" customFormat="1" ht="12">
      <c r="B207" s="35"/>
      <c r="C207" s="36"/>
      <c r="D207" s="220" t="s">
        <v>140</v>
      </c>
      <c r="E207" s="36"/>
      <c r="F207" s="221" t="s">
        <v>388</v>
      </c>
      <c r="G207" s="36"/>
      <c r="H207" s="36"/>
      <c r="I207" s="128"/>
      <c r="J207" s="128"/>
      <c r="K207" s="36"/>
      <c r="L207" s="36"/>
      <c r="M207" s="40"/>
      <c r="N207" s="222"/>
      <c r="O207" s="76"/>
      <c r="P207" s="76"/>
      <c r="Q207" s="76"/>
      <c r="R207" s="76"/>
      <c r="S207" s="76"/>
      <c r="T207" s="76"/>
      <c r="U207" s="76"/>
      <c r="V207" s="76"/>
      <c r="W207" s="76"/>
      <c r="X207" s="77"/>
      <c r="AT207" s="14" t="s">
        <v>140</v>
      </c>
      <c r="AU207" s="14" t="s">
        <v>83</v>
      </c>
    </row>
    <row r="208" spans="2:65" s="1" customFormat="1" ht="16.5" customHeight="1">
      <c r="B208" s="35"/>
      <c r="C208" s="235" t="s">
        <v>389</v>
      </c>
      <c r="D208" s="235" t="s">
        <v>172</v>
      </c>
      <c r="E208" s="236" t="s">
        <v>390</v>
      </c>
      <c r="F208" s="237" t="s">
        <v>391</v>
      </c>
      <c r="G208" s="238" t="s">
        <v>166</v>
      </c>
      <c r="H208" s="239">
        <v>1</v>
      </c>
      <c r="I208" s="240"/>
      <c r="J208" s="241"/>
      <c r="K208" s="242">
        <f>ROUND(P208*H208,2)</f>
        <v>0</v>
      </c>
      <c r="L208" s="237" t="s">
        <v>348</v>
      </c>
      <c r="M208" s="243"/>
      <c r="N208" s="244" t="s">
        <v>20</v>
      </c>
      <c r="O208" s="215" t="s">
        <v>42</v>
      </c>
      <c r="P208" s="216">
        <f>I208+J208</f>
        <v>0</v>
      </c>
      <c r="Q208" s="216">
        <f>ROUND(I208*H208,2)</f>
        <v>0</v>
      </c>
      <c r="R208" s="216">
        <f>ROUND(J208*H208,2)</f>
        <v>0</v>
      </c>
      <c r="S208" s="76"/>
      <c r="T208" s="217">
        <f>S208*H208</f>
        <v>0</v>
      </c>
      <c r="U208" s="217">
        <v>0.44367</v>
      </c>
      <c r="V208" s="217">
        <f>U208*H208</f>
        <v>0.44367</v>
      </c>
      <c r="W208" s="217">
        <v>0</v>
      </c>
      <c r="X208" s="218">
        <f>W208*H208</f>
        <v>0</v>
      </c>
      <c r="AR208" s="14" t="s">
        <v>175</v>
      </c>
      <c r="AT208" s="14" t="s">
        <v>172</v>
      </c>
      <c r="AU208" s="14" t="s">
        <v>83</v>
      </c>
      <c r="AY208" s="14" t="s">
        <v>130</v>
      </c>
      <c r="BE208" s="219">
        <f>IF(O208="základní",K208,0)</f>
        <v>0</v>
      </c>
      <c r="BF208" s="219">
        <f>IF(O208="snížená",K208,0)</f>
        <v>0</v>
      </c>
      <c r="BG208" s="219">
        <f>IF(O208="zákl. přenesená",K208,0)</f>
        <v>0</v>
      </c>
      <c r="BH208" s="219">
        <f>IF(O208="sníž. přenesená",K208,0)</f>
        <v>0</v>
      </c>
      <c r="BI208" s="219">
        <f>IF(O208="nulová",K208,0)</f>
        <v>0</v>
      </c>
      <c r="BJ208" s="14" t="s">
        <v>81</v>
      </c>
      <c r="BK208" s="219">
        <f>ROUND(P208*H208,2)</f>
        <v>0</v>
      </c>
      <c r="BL208" s="14" t="s">
        <v>168</v>
      </c>
      <c r="BM208" s="14" t="s">
        <v>392</v>
      </c>
    </row>
    <row r="209" spans="2:47" s="1" customFormat="1" ht="12">
      <c r="B209" s="35"/>
      <c r="C209" s="36"/>
      <c r="D209" s="220" t="s">
        <v>140</v>
      </c>
      <c r="E209" s="36"/>
      <c r="F209" s="221" t="s">
        <v>391</v>
      </c>
      <c r="G209" s="36"/>
      <c r="H209" s="36"/>
      <c r="I209" s="128"/>
      <c r="J209" s="128"/>
      <c r="K209" s="36"/>
      <c r="L209" s="36"/>
      <c r="M209" s="40"/>
      <c r="N209" s="222"/>
      <c r="O209" s="76"/>
      <c r="P209" s="76"/>
      <c r="Q209" s="76"/>
      <c r="R209" s="76"/>
      <c r="S209" s="76"/>
      <c r="T209" s="76"/>
      <c r="U209" s="76"/>
      <c r="V209" s="76"/>
      <c r="W209" s="76"/>
      <c r="X209" s="77"/>
      <c r="AT209" s="14" t="s">
        <v>140</v>
      </c>
      <c r="AU209" s="14" t="s">
        <v>83</v>
      </c>
    </row>
    <row r="210" spans="2:65" s="1" customFormat="1" ht="16.5" customHeight="1">
      <c r="B210" s="35"/>
      <c r="C210" s="207" t="s">
        <v>393</v>
      </c>
      <c r="D210" s="207" t="s">
        <v>133</v>
      </c>
      <c r="E210" s="208" t="s">
        <v>394</v>
      </c>
      <c r="F210" s="209" t="s">
        <v>395</v>
      </c>
      <c r="G210" s="210" t="s">
        <v>166</v>
      </c>
      <c r="H210" s="211">
        <v>1</v>
      </c>
      <c r="I210" s="212"/>
      <c r="J210" s="212"/>
      <c r="K210" s="213">
        <f>ROUND(P210*H210,2)</f>
        <v>0</v>
      </c>
      <c r="L210" s="209" t="s">
        <v>167</v>
      </c>
      <c r="M210" s="40"/>
      <c r="N210" s="214" t="s">
        <v>20</v>
      </c>
      <c r="O210" s="215" t="s">
        <v>42</v>
      </c>
      <c r="P210" s="216">
        <f>I210+J210</f>
        <v>0</v>
      </c>
      <c r="Q210" s="216">
        <f>ROUND(I210*H210,2)</f>
        <v>0</v>
      </c>
      <c r="R210" s="216">
        <f>ROUND(J210*H210,2)</f>
        <v>0</v>
      </c>
      <c r="S210" s="76"/>
      <c r="T210" s="217">
        <f>S210*H210</f>
        <v>0</v>
      </c>
      <c r="U210" s="217">
        <v>0</v>
      </c>
      <c r="V210" s="217">
        <f>U210*H210</f>
        <v>0</v>
      </c>
      <c r="W210" s="217">
        <v>0</v>
      </c>
      <c r="X210" s="218">
        <f>W210*H210</f>
        <v>0</v>
      </c>
      <c r="AR210" s="14" t="s">
        <v>168</v>
      </c>
      <c r="AT210" s="14" t="s">
        <v>133</v>
      </c>
      <c r="AU210" s="14" t="s">
        <v>83</v>
      </c>
      <c r="AY210" s="14" t="s">
        <v>130</v>
      </c>
      <c r="BE210" s="219">
        <f>IF(O210="základní",K210,0)</f>
        <v>0</v>
      </c>
      <c r="BF210" s="219">
        <f>IF(O210="snížená",K210,0)</f>
        <v>0</v>
      </c>
      <c r="BG210" s="219">
        <f>IF(O210="zákl. přenesená",K210,0)</f>
        <v>0</v>
      </c>
      <c r="BH210" s="219">
        <f>IF(O210="sníž. přenesená",K210,0)</f>
        <v>0</v>
      </c>
      <c r="BI210" s="219">
        <f>IF(O210="nulová",K210,0)</f>
        <v>0</v>
      </c>
      <c r="BJ210" s="14" t="s">
        <v>81</v>
      </c>
      <c r="BK210" s="219">
        <f>ROUND(P210*H210,2)</f>
        <v>0</v>
      </c>
      <c r="BL210" s="14" t="s">
        <v>168</v>
      </c>
      <c r="BM210" s="14" t="s">
        <v>396</v>
      </c>
    </row>
    <row r="211" spans="2:47" s="1" customFormat="1" ht="12">
      <c r="B211" s="35"/>
      <c r="C211" s="36"/>
      <c r="D211" s="220" t="s">
        <v>140</v>
      </c>
      <c r="E211" s="36"/>
      <c r="F211" s="221" t="s">
        <v>397</v>
      </c>
      <c r="G211" s="36"/>
      <c r="H211" s="36"/>
      <c r="I211" s="128"/>
      <c r="J211" s="128"/>
      <c r="K211" s="36"/>
      <c r="L211" s="36"/>
      <c r="M211" s="40"/>
      <c r="N211" s="222"/>
      <c r="O211" s="76"/>
      <c r="P211" s="76"/>
      <c r="Q211" s="76"/>
      <c r="R211" s="76"/>
      <c r="S211" s="76"/>
      <c r="T211" s="76"/>
      <c r="U211" s="76"/>
      <c r="V211" s="76"/>
      <c r="W211" s="76"/>
      <c r="X211" s="77"/>
      <c r="AT211" s="14" t="s">
        <v>140</v>
      </c>
      <c r="AU211" s="14" t="s">
        <v>83</v>
      </c>
    </row>
    <row r="212" spans="2:65" s="1" customFormat="1" ht="16.5" customHeight="1">
      <c r="B212" s="35"/>
      <c r="C212" s="235" t="s">
        <v>398</v>
      </c>
      <c r="D212" s="235" t="s">
        <v>172</v>
      </c>
      <c r="E212" s="236" t="s">
        <v>399</v>
      </c>
      <c r="F212" s="237" t="s">
        <v>400</v>
      </c>
      <c r="G212" s="238" t="s">
        <v>185</v>
      </c>
      <c r="H212" s="239">
        <v>1</v>
      </c>
      <c r="I212" s="240"/>
      <c r="J212" s="241"/>
      <c r="K212" s="242">
        <f>ROUND(P212*H212,2)</f>
        <v>0</v>
      </c>
      <c r="L212" s="237" t="s">
        <v>348</v>
      </c>
      <c r="M212" s="243"/>
      <c r="N212" s="244" t="s">
        <v>20</v>
      </c>
      <c r="O212" s="215" t="s">
        <v>42</v>
      </c>
      <c r="P212" s="216">
        <f>I212+J212</f>
        <v>0</v>
      </c>
      <c r="Q212" s="216">
        <f>ROUND(I212*H212,2)</f>
        <v>0</v>
      </c>
      <c r="R212" s="216">
        <f>ROUND(J212*H212,2)</f>
        <v>0</v>
      </c>
      <c r="S212" s="76"/>
      <c r="T212" s="217">
        <f>S212*H212</f>
        <v>0</v>
      </c>
      <c r="U212" s="217">
        <v>0</v>
      </c>
      <c r="V212" s="217">
        <f>U212*H212</f>
        <v>0</v>
      </c>
      <c r="W212" s="217">
        <v>0</v>
      </c>
      <c r="X212" s="218">
        <f>W212*H212</f>
        <v>0</v>
      </c>
      <c r="AR212" s="14" t="s">
        <v>175</v>
      </c>
      <c r="AT212" s="14" t="s">
        <v>172</v>
      </c>
      <c r="AU212" s="14" t="s">
        <v>83</v>
      </c>
      <c r="AY212" s="14" t="s">
        <v>130</v>
      </c>
      <c r="BE212" s="219">
        <f>IF(O212="základní",K212,0)</f>
        <v>0</v>
      </c>
      <c r="BF212" s="219">
        <f>IF(O212="snížená",K212,0)</f>
        <v>0</v>
      </c>
      <c r="BG212" s="219">
        <f>IF(O212="zákl. přenesená",K212,0)</f>
        <v>0</v>
      </c>
      <c r="BH212" s="219">
        <f>IF(O212="sníž. přenesená",K212,0)</f>
        <v>0</v>
      </c>
      <c r="BI212" s="219">
        <f>IF(O212="nulová",K212,0)</f>
        <v>0</v>
      </c>
      <c r="BJ212" s="14" t="s">
        <v>81</v>
      </c>
      <c r="BK212" s="219">
        <f>ROUND(P212*H212,2)</f>
        <v>0</v>
      </c>
      <c r="BL212" s="14" t="s">
        <v>168</v>
      </c>
      <c r="BM212" s="14" t="s">
        <v>401</v>
      </c>
    </row>
    <row r="213" spans="2:47" s="1" customFormat="1" ht="12">
      <c r="B213" s="35"/>
      <c r="C213" s="36"/>
      <c r="D213" s="220" t="s">
        <v>140</v>
      </c>
      <c r="E213" s="36"/>
      <c r="F213" s="221" t="s">
        <v>400</v>
      </c>
      <c r="G213" s="36"/>
      <c r="H213" s="36"/>
      <c r="I213" s="128"/>
      <c r="J213" s="128"/>
      <c r="K213" s="36"/>
      <c r="L213" s="36"/>
      <c r="M213" s="40"/>
      <c r="N213" s="222"/>
      <c r="O213" s="76"/>
      <c r="P213" s="76"/>
      <c r="Q213" s="76"/>
      <c r="R213" s="76"/>
      <c r="S213" s="76"/>
      <c r="T213" s="76"/>
      <c r="U213" s="76"/>
      <c r="V213" s="76"/>
      <c r="W213" s="76"/>
      <c r="X213" s="77"/>
      <c r="AT213" s="14" t="s">
        <v>140</v>
      </c>
      <c r="AU213" s="14" t="s">
        <v>83</v>
      </c>
    </row>
    <row r="214" spans="2:65" s="1" customFormat="1" ht="16.5" customHeight="1">
      <c r="B214" s="35"/>
      <c r="C214" s="207" t="s">
        <v>402</v>
      </c>
      <c r="D214" s="207" t="s">
        <v>133</v>
      </c>
      <c r="E214" s="208" t="s">
        <v>403</v>
      </c>
      <c r="F214" s="209" t="s">
        <v>404</v>
      </c>
      <c r="G214" s="210" t="s">
        <v>405</v>
      </c>
      <c r="H214" s="211">
        <v>15</v>
      </c>
      <c r="I214" s="212"/>
      <c r="J214" s="212"/>
      <c r="K214" s="213">
        <f>ROUND(P214*H214,2)</f>
        <v>0</v>
      </c>
      <c r="L214" s="209" t="s">
        <v>20</v>
      </c>
      <c r="M214" s="40"/>
      <c r="N214" s="214" t="s">
        <v>20</v>
      </c>
      <c r="O214" s="215" t="s">
        <v>42</v>
      </c>
      <c r="P214" s="216">
        <f>I214+J214</f>
        <v>0</v>
      </c>
      <c r="Q214" s="216">
        <f>ROUND(I214*H214,2)</f>
        <v>0</v>
      </c>
      <c r="R214" s="216">
        <f>ROUND(J214*H214,2)</f>
        <v>0</v>
      </c>
      <c r="S214" s="76"/>
      <c r="T214" s="217">
        <f>S214*H214</f>
        <v>0</v>
      </c>
      <c r="U214" s="217">
        <v>0</v>
      </c>
      <c r="V214" s="217">
        <f>U214*H214</f>
        <v>0</v>
      </c>
      <c r="W214" s="217">
        <v>0</v>
      </c>
      <c r="X214" s="218">
        <f>W214*H214</f>
        <v>0</v>
      </c>
      <c r="AR214" s="14" t="s">
        <v>168</v>
      </c>
      <c r="AT214" s="14" t="s">
        <v>133</v>
      </c>
      <c r="AU214" s="14" t="s">
        <v>83</v>
      </c>
      <c r="AY214" s="14" t="s">
        <v>130</v>
      </c>
      <c r="BE214" s="219">
        <f>IF(O214="základní",K214,0)</f>
        <v>0</v>
      </c>
      <c r="BF214" s="219">
        <f>IF(O214="snížená",K214,0)</f>
        <v>0</v>
      </c>
      <c r="BG214" s="219">
        <f>IF(O214="zákl. přenesená",K214,0)</f>
        <v>0</v>
      </c>
      <c r="BH214" s="219">
        <f>IF(O214="sníž. přenesená",K214,0)</f>
        <v>0</v>
      </c>
      <c r="BI214" s="219">
        <f>IF(O214="nulová",K214,0)</f>
        <v>0</v>
      </c>
      <c r="BJ214" s="14" t="s">
        <v>81</v>
      </c>
      <c r="BK214" s="219">
        <f>ROUND(P214*H214,2)</f>
        <v>0</v>
      </c>
      <c r="BL214" s="14" t="s">
        <v>168</v>
      </c>
      <c r="BM214" s="14" t="s">
        <v>406</v>
      </c>
    </row>
    <row r="215" spans="2:47" s="1" customFormat="1" ht="12">
      <c r="B215" s="35"/>
      <c r="C215" s="36"/>
      <c r="D215" s="220" t="s">
        <v>140</v>
      </c>
      <c r="E215" s="36"/>
      <c r="F215" s="221" t="s">
        <v>407</v>
      </c>
      <c r="G215" s="36"/>
      <c r="H215" s="36"/>
      <c r="I215" s="128"/>
      <c r="J215" s="128"/>
      <c r="K215" s="36"/>
      <c r="L215" s="36"/>
      <c r="M215" s="40"/>
      <c r="N215" s="222"/>
      <c r="O215" s="76"/>
      <c r="P215" s="76"/>
      <c r="Q215" s="76"/>
      <c r="R215" s="76"/>
      <c r="S215" s="76"/>
      <c r="T215" s="76"/>
      <c r="U215" s="76"/>
      <c r="V215" s="76"/>
      <c r="W215" s="76"/>
      <c r="X215" s="77"/>
      <c r="AT215" s="14" t="s">
        <v>140</v>
      </c>
      <c r="AU215" s="14" t="s">
        <v>83</v>
      </c>
    </row>
    <row r="216" spans="2:47" s="1" customFormat="1" ht="12">
      <c r="B216" s="35"/>
      <c r="C216" s="36"/>
      <c r="D216" s="220" t="s">
        <v>149</v>
      </c>
      <c r="E216" s="36"/>
      <c r="F216" s="234" t="s">
        <v>408</v>
      </c>
      <c r="G216" s="36"/>
      <c r="H216" s="36"/>
      <c r="I216" s="128"/>
      <c r="J216" s="128"/>
      <c r="K216" s="36"/>
      <c r="L216" s="36"/>
      <c r="M216" s="40"/>
      <c r="N216" s="222"/>
      <c r="O216" s="76"/>
      <c r="P216" s="76"/>
      <c r="Q216" s="76"/>
      <c r="R216" s="76"/>
      <c r="S216" s="76"/>
      <c r="T216" s="76"/>
      <c r="U216" s="76"/>
      <c r="V216" s="76"/>
      <c r="W216" s="76"/>
      <c r="X216" s="77"/>
      <c r="AT216" s="14" t="s">
        <v>149</v>
      </c>
      <c r="AU216" s="14" t="s">
        <v>83</v>
      </c>
    </row>
    <row r="217" spans="2:65" s="1" customFormat="1" ht="22.5" customHeight="1">
      <c r="B217" s="35"/>
      <c r="C217" s="207" t="s">
        <v>409</v>
      </c>
      <c r="D217" s="207" t="s">
        <v>133</v>
      </c>
      <c r="E217" s="208" t="s">
        <v>410</v>
      </c>
      <c r="F217" s="209" t="s">
        <v>411</v>
      </c>
      <c r="G217" s="210" t="s">
        <v>405</v>
      </c>
      <c r="H217" s="211">
        <v>20</v>
      </c>
      <c r="I217" s="212"/>
      <c r="J217" s="212"/>
      <c r="K217" s="213">
        <f>ROUND(P217*H217,2)</f>
        <v>0</v>
      </c>
      <c r="L217" s="209" t="s">
        <v>20</v>
      </c>
      <c r="M217" s="40"/>
      <c r="N217" s="214" t="s">
        <v>20</v>
      </c>
      <c r="O217" s="215" t="s">
        <v>42</v>
      </c>
      <c r="P217" s="216">
        <f>I217+J217</f>
        <v>0</v>
      </c>
      <c r="Q217" s="216">
        <f>ROUND(I217*H217,2)</f>
        <v>0</v>
      </c>
      <c r="R217" s="216">
        <f>ROUND(J217*H217,2)</f>
        <v>0</v>
      </c>
      <c r="S217" s="76"/>
      <c r="T217" s="217">
        <f>S217*H217</f>
        <v>0</v>
      </c>
      <c r="U217" s="217">
        <v>0</v>
      </c>
      <c r="V217" s="217">
        <f>U217*H217</f>
        <v>0</v>
      </c>
      <c r="W217" s="217">
        <v>0</v>
      </c>
      <c r="X217" s="218">
        <f>W217*H217</f>
        <v>0</v>
      </c>
      <c r="AR217" s="14" t="s">
        <v>168</v>
      </c>
      <c r="AT217" s="14" t="s">
        <v>133</v>
      </c>
      <c r="AU217" s="14" t="s">
        <v>83</v>
      </c>
      <c r="AY217" s="14" t="s">
        <v>130</v>
      </c>
      <c r="BE217" s="219">
        <f>IF(O217="základní",K217,0)</f>
        <v>0</v>
      </c>
      <c r="BF217" s="219">
        <f>IF(O217="snížená",K217,0)</f>
        <v>0</v>
      </c>
      <c r="BG217" s="219">
        <f>IF(O217="zákl. přenesená",K217,0)</f>
        <v>0</v>
      </c>
      <c r="BH217" s="219">
        <f>IF(O217="sníž. přenesená",K217,0)</f>
        <v>0</v>
      </c>
      <c r="BI217" s="219">
        <f>IF(O217="nulová",K217,0)</f>
        <v>0</v>
      </c>
      <c r="BJ217" s="14" t="s">
        <v>81</v>
      </c>
      <c r="BK217" s="219">
        <f>ROUND(P217*H217,2)</f>
        <v>0</v>
      </c>
      <c r="BL217" s="14" t="s">
        <v>168</v>
      </c>
      <c r="BM217" s="14" t="s">
        <v>412</v>
      </c>
    </row>
    <row r="218" spans="2:47" s="1" customFormat="1" ht="12">
      <c r="B218" s="35"/>
      <c r="C218" s="36"/>
      <c r="D218" s="220" t="s">
        <v>140</v>
      </c>
      <c r="E218" s="36"/>
      <c r="F218" s="221" t="s">
        <v>411</v>
      </c>
      <c r="G218" s="36"/>
      <c r="H218" s="36"/>
      <c r="I218" s="128"/>
      <c r="J218" s="128"/>
      <c r="K218" s="36"/>
      <c r="L218" s="36"/>
      <c r="M218" s="40"/>
      <c r="N218" s="222"/>
      <c r="O218" s="76"/>
      <c r="P218" s="76"/>
      <c r="Q218" s="76"/>
      <c r="R218" s="76"/>
      <c r="S218" s="76"/>
      <c r="T218" s="76"/>
      <c r="U218" s="76"/>
      <c r="V218" s="76"/>
      <c r="W218" s="76"/>
      <c r="X218" s="77"/>
      <c r="AT218" s="14" t="s">
        <v>140</v>
      </c>
      <c r="AU218" s="14" t="s">
        <v>83</v>
      </c>
    </row>
    <row r="219" spans="2:65" s="1" customFormat="1" ht="16.5" customHeight="1">
      <c r="B219" s="35"/>
      <c r="C219" s="207" t="s">
        <v>413</v>
      </c>
      <c r="D219" s="207" t="s">
        <v>133</v>
      </c>
      <c r="E219" s="208" t="s">
        <v>414</v>
      </c>
      <c r="F219" s="209" t="s">
        <v>415</v>
      </c>
      <c r="G219" s="210" t="s">
        <v>166</v>
      </c>
      <c r="H219" s="211">
        <v>20</v>
      </c>
      <c r="I219" s="212"/>
      <c r="J219" s="212"/>
      <c r="K219" s="213">
        <f>ROUND(P219*H219,2)</f>
        <v>0</v>
      </c>
      <c r="L219" s="209" t="s">
        <v>167</v>
      </c>
      <c r="M219" s="40"/>
      <c r="N219" s="214" t="s">
        <v>20</v>
      </c>
      <c r="O219" s="215" t="s">
        <v>42</v>
      </c>
      <c r="P219" s="216">
        <f>I219+J219</f>
        <v>0</v>
      </c>
      <c r="Q219" s="216">
        <f>ROUND(I219*H219,2)</f>
        <v>0</v>
      </c>
      <c r="R219" s="216">
        <f>ROUND(J219*H219,2)</f>
        <v>0</v>
      </c>
      <c r="S219" s="76"/>
      <c r="T219" s="217">
        <f>S219*H219</f>
        <v>0</v>
      </c>
      <c r="U219" s="217">
        <v>0</v>
      </c>
      <c r="V219" s="217">
        <f>U219*H219</f>
        <v>0</v>
      </c>
      <c r="W219" s="217">
        <v>0.001</v>
      </c>
      <c r="X219" s="218">
        <f>W219*H219</f>
        <v>0.02</v>
      </c>
      <c r="AR219" s="14" t="s">
        <v>168</v>
      </c>
      <c r="AT219" s="14" t="s">
        <v>133</v>
      </c>
      <c r="AU219" s="14" t="s">
        <v>83</v>
      </c>
      <c r="AY219" s="14" t="s">
        <v>130</v>
      </c>
      <c r="BE219" s="219">
        <f>IF(O219="základní",K219,0)</f>
        <v>0</v>
      </c>
      <c r="BF219" s="219">
        <f>IF(O219="snížená",K219,0)</f>
        <v>0</v>
      </c>
      <c r="BG219" s="219">
        <f>IF(O219="zákl. přenesená",K219,0)</f>
        <v>0</v>
      </c>
      <c r="BH219" s="219">
        <f>IF(O219="sníž. přenesená",K219,0)</f>
        <v>0</v>
      </c>
      <c r="BI219" s="219">
        <f>IF(O219="nulová",K219,0)</f>
        <v>0</v>
      </c>
      <c r="BJ219" s="14" t="s">
        <v>81</v>
      </c>
      <c r="BK219" s="219">
        <f>ROUND(P219*H219,2)</f>
        <v>0</v>
      </c>
      <c r="BL219" s="14" t="s">
        <v>168</v>
      </c>
      <c r="BM219" s="14" t="s">
        <v>416</v>
      </c>
    </row>
    <row r="220" spans="2:47" s="1" customFormat="1" ht="12">
      <c r="B220" s="35"/>
      <c r="C220" s="36"/>
      <c r="D220" s="220" t="s">
        <v>140</v>
      </c>
      <c r="E220" s="36"/>
      <c r="F220" s="221" t="s">
        <v>417</v>
      </c>
      <c r="G220" s="36"/>
      <c r="H220" s="36"/>
      <c r="I220" s="128"/>
      <c r="J220" s="128"/>
      <c r="K220" s="36"/>
      <c r="L220" s="36"/>
      <c r="M220" s="40"/>
      <c r="N220" s="222"/>
      <c r="O220" s="76"/>
      <c r="P220" s="76"/>
      <c r="Q220" s="76"/>
      <c r="R220" s="76"/>
      <c r="S220" s="76"/>
      <c r="T220" s="76"/>
      <c r="U220" s="76"/>
      <c r="V220" s="76"/>
      <c r="W220" s="76"/>
      <c r="X220" s="77"/>
      <c r="AT220" s="14" t="s">
        <v>140</v>
      </c>
      <c r="AU220" s="14" t="s">
        <v>83</v>
      </c>
    </row>
    <row r="221" spans="2:47" s="1" customFormat="1" ht="12">
      <c r="B221" s="35"/>
      <c r="C221" s="36"/>
      <c r="D221" s="220" t="s">
        <v>149</v>
      </c>
      <c r="E221" s="36"/>
      <c r="F221" s="234" t="s">
        <v>418</v>
      </c>
      <c r="G221" s="36"/>
      <c r="H221" s="36"/>
      <c r="I221" s="128"/>
      <c r="J221" s="128"/>
      <c r="K221" s="36"/>
      <c r="L221" s="36"/>
      <c r="M221" s="40"/>
      <c r="N221" s="222"/>
      <c r="O221" s="76"/>
      <c r="P221" s="76"/>
      <c r="Q221" s="76"/>
      <c r="R221" s="76"/>
      <c r="S221" s="76"/>
      <c r="T221" s="76"/>
      <c r="U221" s="76"/>
      <c r="V221" s="76"/>
      <c r="W221" s="76"/>
      <c r="X221" s="77"/>
      <c r="AT221" s="14" t="s">
        <v>149</v>
      </c>
      <c r="AU221" s="14" t="s">
        <v>83</v>
      </c>
    </row>
    <row r="222" spans="2:65" s="1" customFormat="1" ht="16.5" customHeight="1">
      <c r="B222" s="35"/>
      <c r="C222" s="207" t="s">
        <v>419</v>
      </c>
      <c r="D222" s="207" t="s">
        <v>133</v>
      </c>
      <c r="E222" s="208" t="s">
        <v>420</v>
      </c>
      <c r="F222" s="209" t="s">
        <v>421</v>
      </c>
      <c r="G222" s="210" t="s">
        <v>166</v>
      </c>
      <c r="H222" s="211">
        <v>17</v>
      </c>
      <c r="I222" s="212"/>
      <c r="J222" s="212"/>
      <c r="K222" s="213">
        <f>ROUND(P222*H222,2)</f>
        <v>0</v>
      </c>
      <c r="L222" s="209" t="s">
        <v>167</v>
      </c>
      <c r="M222" s="40"/>
      <c r="N222" s="214" t="s">
        <v>20</v>
      </c>
      <c r="O222" s="215" t="s">
        <v>42</v>
      </c>
      <c r="P222" s="216">
        <f>I222+J222</f>
        <v>0</v>
      </c>
      <c r="Q222" s="216">
        <f>ROUND(I222*H222,2)</f>
        <v>0</v>
      </c>
      <c r="R222" s="216">
        <f>ROUND(J222*H222,2)</f>
        <v>0</v>
      </c>
      <c r="S222" s="76"/>
      <c r="T222" s="217">
        <f>S222*H222</f>
        <v>0</v>
      </c>
      <c r="U222" s="217">
        <v>0</v>
      </c>
      <c r="V222" s="217">
        <f>U222*H222</f>
        <v>0</v>
      </c>
      <c r="W222" s="217">
        <v>0</v>
      </c>
      <c r="X222" s="218">
        <f>W222*H222</f>
        <v>0</v>
      </c>
      <c r="AR222" s="14" t="s">
        <v>168</v>
      </c>
      <c r="AT222" s="14" t="s">
        <v>133</v>
      </c>
      <c r="AU222" s="14" t="s">
        <v>83</v>
      </c>
      <c r="AY222" s="14" t="s">
        <v>130</v>
      </c>
      <c r="BE222" s="219">
        <f>IF(O222="základní",K222,0)</f>
        <v>0</v>
      </c>
      <c r="BF222" s="219">
        <f>IF(O222="snížená",K222,0)</f>
        <v>0</v>
      </c>
      <c r="BG222" s="219">
        <f>IF(O222="zákl. přenesená",K222,0)</f>
        <v>0</v>
      </c>
      <c r="BH222" s="219">
        <f>IF(O222="sníž. přenesená",K222,0)</f>
        <v>0</v>
      </c>
      <c r="BI222" s="219">
        <f>IF(O222="nulová",K222,0)</f>
        <v>0</v>
      </c>
      <c r="BJ222" s="14" t="s">
        <v>81</v>
      </c>
      <c r="BK222" s="219">
        <f>ROUND(P222*H222,2)</f>
        <v>0</v>
      </c>
      <c r="BL222" s="14" t="s">
        <v>168</v>
      </c>
      <c r="BM222" s="14" t="s">
        <v>422</v>
      </c>
    </row>
    <row r="223" spans="2:47" s="1" customFormat="1" ht="12">
      <c r="B223" s="35"/>
      <c r="C223" s="36"/>
      <c r="D223" s="220" t="s">
        <v>140</v>
      </c>
      <c r="E223" s="36"/>
      <c r="F223" s="221" t="s">
        <v>423</v>
      </c>
      <c r="G223" s="36"/>
      <c r="H223" s="36"/>
      <c r="I223" s="128"/>
      <c r="J223" s="128"/>
      <c r="K223" s="36"/>
      <c r="L223" s="36"/>
      <c r="M223" s="40"/>
      <c r="N223" s="222"/>
      <c r="O223" s="76"/>
      <c r="P223" s="76"/>
      <c r="Q223" s="76"/>
      <c r="R223" s="76"/>
      <c r="S223" s="76"/>
      <c r="T223" s="76"/>
      <c r="U223" s="76"/>
      <c r="V223" s="76"/>
      <c r="W223" s="76"/>
      <c r="X223" s="77"/>
      <c r="AT223" s="14" t="s">
        <v>140</v>
      </c>
      <c r="AU223" s="14" t="s">
        <v>83</v>
      </c>
    </row>
    <row r="224" spans="2:65" s="1" customFormat="1" ht="16.5" customHeight="1">
      <c r="B224" s="35"/>
      <c r="C224" s="235" t="s">
        <v>424</v>
      </c>
      <c r="D224" s="235" t="s">
        <v>172</v>
      </c>
      <c r="E224" s="236" t="s">
        <v>425</v>
      </c>
      <c r="F224" s="237" t="s">
        <v>426</v>
      </c>
      <c r="G224" s="238" t="s">
        <v>185</v>
      </c>
      <c r="H224" s="239">
        <v>6</v>
      </c>
      <c r="I224" s="240"/>
      <c r="J224" s="241"/>
      <c r="K224" s="242">
        <f>ROUND(P224*H224,2)</f>
        <v>0</v>
      </c>
      <c r="L224" s="237" t="s">
        <v>348</v>
      </c>
      <c r="M224" s="243"/>
      <c r="N224" s="244" t="s">
        <v>20</v>
      </c>
      <c r="O224" s="215" t="s">
        <v>42</v>
      </c>
      <c r="P224" s="216">
        <f>I224+J224</f>
        <v>0</v>
      </c>
      <c r="Q224" s="216">
        <f>ROUND(I224*H224,2)</f>
        <v>0</v>
      </c>
      <c r="R224" s="216">
        <f>ROUND(J224*H224,2)</f>
        <v>0</v>
      </c>
      <c r="S224" s="76"/>
      <c r="T224" s="217">
        <f>S224*H224</f>
        <v>0</v>
      </c>
      <c r="U224" s="217">
        <v>0</v>
      </c>
      <c r="V224" s="217">
        <f>U224*H224</f>
        <v>0</v>
      </c>
      <c r="W224" s="217">
        <v>0</v>
      </c>
      <c r="X224" s="218">
        <f>W224*H224</f>
        <v>0</v>
      </c>
      <c r="AR224" s="14" t="s">
        <v>175</v>
      </c>
      <c r="AT224" s="14" t="s">
        <v>172</v>
      </c>
      <c r="AU224" s="14" t="s">
        <v>83</v>
      </c>
      <c r="AY224" s="14" t="s">
        <v>130</v>
      </c>
      <c r="BE224" s="219">
        <f>IF(O224="základní",K224,0)</f>
        <v>0</v>
      </c>
      <c r="BF224" s="219">
        <f>IF(O224="snížená",K224,0)</f>
        <v>0</v>
      </c>
      <c r="BG224" s="219">
        <f>IF(O224="zákl. přenesená",K224,0)</f>
        <v>0</v>
      </c>
      <c r="BH224" s="219">
        <f>IF(O224="sníž. přenesená",K224,0)</f>
        <v>0</v>
      </c>
      <c r="BI224" s="219">
        <f>IF(O224="nulová",K224,0)</f>
        <v>0</v>
      </c>
      <c r="BJ224" s="14" t="s">
        <v>81</v>
      </c>
      <c r="BK224" s="219">
        <f>ROUND(P224*H224,2)</f>
        <v>0</v>
      </c>
      <c r="BL224" s="14" t="s">
        <v>168</v>
      </c>
      <c r="BM224" s="14" t="s">
        <v>427</v>
      </c>
    </row>
    <row r="225" spans="2:47" s="1" customFormat="1" ht="12">
      <c r="B225" s="35"/>
      <c r="C225" s="36"/>
      <c r="D225" s="220" t="s">
        <v>140</v>
      </c>
      <c r="E225" s="36"/>
      <c r="F225" s="221" t="s">
        <v>426</v>
      </c>
      <c r="G225" s="36"/>
      <c r="H225" s="36"/>
      <c r="I225" s="128"/>
      <c r="J225" s="128"/>
      <c r="K225" s="36"/>
      <c r="L225" s="36"/>
      <c r="M225" s="40"/>
      <c r="N225" s="222"/>
      <c r="O225" s="76"/>
      <c r="P225" s="76"/>
      <c r="Q225" s="76"/>
      <c r="R225" s="76"/>
      <c r="S225" s="76"/>
      <c r="T225" s="76"/>
      <c r="U225" s="76"/>
      <c r="V225" s="76"/>
      <c r="W225" s="76"/>
      <c r="X225" s="77"/>
      <c r="AT225" s="14" t="s">
        <v>140</v>
      </c>
      <c r="AU225" s="14" t="s">
        <v>83</v>
      </c>
    </row>
    <row r="226" spans="2:65" s="1" customFormat="1" ht="16.5" customHeight="1">
      <c r="B226" s="35"/>
      <c r="C226" s="235" t="s">
        <v>428</v>
      </c>
      <c r="D226" s="235" t="s">
        <v>172</v>
      </c>
      <c r="E226" s="236" t="s">
        <v>429</v>
      </c>
      <c r="F226" s="237" t="s">
        <v>430</v>
      </c>
      <c r="G226" s="238" t="s">
        <v>185</v>
      </c>
      <c r="H226" s="239">
        <v>9</v>
      </c>
      <c r="I226" s="240"/>
      <c r="J226" s="241"/>
      <c r="K226" s="242">
        <f>ROUND(P226*H226,2)</f>
        <v>0</v>
      </c>
      <c r="L226" s="237" t="s">
        <v>348</v>
      </c>
      <c r="M226" s="243"/>
      <c r="N226" s="244" t="s">
        <v>20</v>
      </c>
      <c r="O226" s="215" t="s">
        <v>42</v>
      </c>
      <c r="P226" s="216">
        <f>I226+J226</f>
        <v>0</v>
      </c>
      <c r="Q226" s="216">
        <f>ROUND(I226*H226,2)</f>
        <v>0</v>
      </c>
      <c r="R226" s="216">
        <f>ROUND(J226*H226,2)</f>
        <v>0</v>
      </c>
      <c r="S226" s="76"/>
      <c r="T226" s="217">
        <f>S226*H226</f>
        <v>0</v>
      </c>
      <c r="U226" s="217">
        <v>0</v>
      </c>
      <c r="V226" s="217">
        <f>U226*H226</f>
        <v>0</v>
      </c>
      <c r="W226" s="217">
        <v>0</v>
      </c>
      <c r="X226" s="218">
        <f>W226*H226</f>
        <v>0</v>
      </c>
      <c r="AR226" s="14" t="s">
        <v>175</v>
      </c>
      <c r="AT226" s="14" t="s">
        <v>172</v>
      </c>
      <c r="AU226" s="14" t="s">
        <v>83</v>
      </c>
      <c r="AY226" s="14" t="s">
        <v>130</v>
      </c>
      <c r="BE226" s="219">
        <f>IF(O226="základní",K226,0)</f>
        <v>0</v>
      </c>
      <c r="BF226" s="219">
        <f>IF(O226="snížená",K226,0)</f>
        <v>0</v>
      </c>
      <c r="BG226" s="219">
        <f>IF(O226="zákl. přenesená",K226,0)</f>
        <v>0</v>
      </c>
      <c r="BH226" s="219">
        <f>IF(O226="sníž. přenesená",K226,0)</f>
        <v>0</v>
      </c>
      <c r="BI226" s="219">
        <f>IF(O226="nulová",K226,0)</f>
        <v>0</v>
      </c>
      <c r="BJ226" s="14" t="s">
        <v>81</v>
      </c>
      <c r="BK226" s="219">
        <f>ROUND(P226*H226,2)</f>
        <v>0</v>
      </c>
      <c r="BL226" s="14" t="s">
        <v>168</v>
      </c>
      <c r="BM226" s="14" t="s">
        <v>431</v>
      </c>
    </row>
    <row r="227" spans="2:47" s="1" customFormat="1" ht="12">
      <c r="B227" s="35"/>
      <c r="C227" s="36"/>
      <c r="D227" s="220" t="s">
        <v>140</v>
      </c>
      <c r="E227" s="36"/>
      <c r="F227" s="221" t="s">
        <v>430</v>
      </c>
      <c r="G227" s="36"/>
      <c r="H227" s="36"/>
      <c r="I227" s="128"/>
      <c r="J227" s="128"/>
      <c r="K227" s="36"/>
      <c r="L227" s="36"/>
      <c r="M227" s="40"/>
      <c r="N227" s="222"/>
      <c r="O227" s="76"/>
      <c r="P227" s="76"/>
      <c r="Q227" s="76"/>
      <c r="R227" s="76"/>
      <c r="S227" s="76"/>
      <c r="T227" s="76"/>
      <c r="U227" s="76"/>
      <c r="V227" s="76"/>
      <c r="W227" s="76"/>
      <c r="X227" s="77"/>
      <c r="AT227" s="14" t="s">
        <v>140</v>
      </c>
      <c r="AU227" s="14" t="s">
        <v>83</v>
      </c>
    </row>
    <row r="228" spans="2:65" s="1" customFormat="1" ht="16.5" customHeight="1">
      <c r="B228" s="35"/>
      <c r="C228" s="235" t="s">
        <v>432</v>
      </c>
      <c r="D228" s="235" t="s">
        <v>172</v>
      </c>
      <c r="E228" s="236" t="s">
        <v>433</v>
      </c>
      <c r="F228" s="237" t="s">
        <v>434</v>
      </c>
      <c r="G228" s="238" t="s">
        <v>185</v>
      </c>
      <c r="H228" s="239">
        <v>2</v>
      </c>
      <c r="I228" s="240"/>
      <c r="J228" s="241"/>
      <c r="K228" s="242">
        <f>ROUND(P228*H228,2)</f>
        <v>0</v>
      </c>
      <c r="L228" s="237" t="s">
        <v>348</v>
      </c>
      <c r="M228" s="243"/>
      <c r="N228" s="244" t="s">
        <v>20</v>
      </c>
      <c r="O228" s="215" t="s">
        <v>42</v>
      </c>
      <c r="P228" s="216">
        <f>I228+J228</f>
        <v>0</v>
      </c>
      <c r="Q228" s="216">
        <f>ROUND(I228*H228,2)</f>
        <v>0</v>
      </c>
      <c r="R228" s="216">
        <f>ROUND(J228*H228,2)</f>
        <v>0</v>
      </c>
      <c r="S228" s="76"/>
      <c r="T228" s="217">
        <f>S228*H228</f>
        <v>0</v>
      </c>
      <c r="U228" s="217">
        <v>0</v>
      </c>
      <c r="V228" s="217">
        <f>U228*H228</f>
        <v>0</v>
      </c>
      <c r="W228" s="217">
        <v>0</v>
      </c>
      <c r="X228" s="218">
        <f>W228*H228</f>
        <v>0</v>
      </c>
      <c r="AR228" s="14" t="s">
        <v>175</v>
      </c>
      <c r="AT228" s="14" t="s">
        <v>172</v>
      </c>
      <c r="AU228" s="14" t="s">
        <v>83</v>
      </c>
      <c r="AY228" s="14" t="s">
        <v>130</v>
      </c>
      <c r="BE228" s="219">
        <f>IF(O228="základní",K228,0)</f>
        <v>0</v>
      </c>
      <c r="BF228" s="219">
        <f>IF(O228="snížená",K228,0)</f>
        <v>0</v>
      </c>
      <c r="BG228" s="219">
        <f>IF(O228="zákl. přenesená",K228,0)</f>
        <v>0</v>
      </c>
      <c r="BH228" s="219">
        <f>IF(O228="sníž. přenesená",K228,0)</f>
        <v>0</v>
      </c>
      <c r="BI228" s="219">
        <f>IF(O228="nulová",K228,0)</f>
        <v>0</v>
      </c>
      <c r="BJ228" s="14" t="s">
        <v>81</v>
      </c>
      <c r="BK228" s="219">
        <f>ROUND(P228*H228,2)</f>
        <v>0</v>
      </c>
      <c r="BL228" s="14" t="s">
        <v>168</v>
      </c>
      <c r="BM228" s="14" t="s">
        <v>435</v>
      </c>
    </row>
    <row r="229" spans="2:47" s="1" customFormat="1" ht="12">
      <c r="B229" s="35"/>
      <c r="C229" s="36"/>
      <c r="D229" s="220" t="s">
        <v>140</v>
      </c>
      <c r="E229" s="36"/>
      <c r="F229" s="221" t="s">
        <v>434</v>
      </c>
      <c r="G229" s="36"/>
      <c r="H229" s="36"/>
      <c r="I229" s="128"/>
      <c r="J229" s="128"/>
      <c r="K229" s="36"/>
      <c r="L229" s="36"/>
      <c r="M229" s="40"/>
      <c r="N229" s="222"/>
      <c r="O229" s="76"/>
      <c r="P229" s="76"/>
      <c r="Q229" s="76"/>
      <c r="R229" s="76"/>
      <c r="S229" s="76"/>
      <c r="T229" s="76"/>
      <c r="U229" s="76"/>
      <c r="V229" s="76"/>
      <c r="W229" s="76"/>
      <c r="X229" s="77"/>
      <c r="AT229" s="14" t="s">
        <v>140</v>
      </c>
      <c r="AU229" s="14" t="s">
        <v>83</v>
      </c>
    </row>
    <row r="230" spans="2:65" s="1" customFormat="1" ht="16.5" customHeight="1">
      <c r="B230" s="35"/>
      <c r="C230" s="207" t="s">
        <v>436</v>
      </c>
      <c r="D230" s="207" t="s">
        <v>133</v>
      </c>
      <c r="E230" s="208" t="s">
        <v>437</v>
      </c>
      <c r="F230" s="209" t="s">
        <v>438</v>
      </c>
      <c r="G230" s="210" t="s">
        <v>166</v>
      </c>
      <c r="H230" s="211">
        <v>1</v>
      </c>
      <c r="I230" s="212"/>
      <c r="J230" s="212"/>
      <c r="K230" s="213">
        <f>ROUND(P230*H230,2)</f>
        <v>0</v>
      </c>
      <c r="L230" s="209" t="s">
        <v>167</v>
      </c>
      <c r="M230" s="40"/>
      <c r="N230" s="214" t="s">
        <v>20</v>
      </c>
      <c r="O230" s="215" t="s">
        <v>42</v>
      </c>
      <c r="P230" s="216">
        <f>I230+J230</f>
        <v>0</v>
      </c>
      <c r="Q230" s="216">
        <f>ROUND(I230*H230,2)</f>
        <v>0</v>
      </c>
      <c r="R230" s="216">
        <f>ROUND(J230*H230,2)</f>
        <v>0</v>
      </c>
      <c r="S230" s="76"/>
      <c r="T230" s="217">
        <f>S230*H230</f>
        <v>0</v>
      </c>
      <c r="U230" s="217">
        <v>0</v>
      </c>
      <c r="V230" s="217">
        <f>U230*H230</f>
        <v>0</v>
      </c>
      <c r="W230" s="217">
        <v>0</v>
      </c>
      <c r="X230" s="218">
        <f>W230*H230</f>
        <v>0</v>
      </c>
      <c r="AR230" s="14" t="s">
        <v>168</v>
      </c>
      <c r="AT230" s="14" t="s">
        <v>133</v>
      </c>
      <c r="AU230" s="14" t="s">
        <v>83</v>
      </c>
      <c r="AY230" s="14" t="s">
        <v>130</v>
      </c>
      <c r="BE230" s="219">
        <f>IF(O230="základní",K230,0)</f>
        <v>0</v>
      </c>
      <c r="BF230" s="219">
        <f>IF(O230="snížená",K230,0)</f>
        <v>0</v>
      </c>
      <c r="BG230" s="219">
        <f>IF(O230="zákl. přenesená",K230,0)</f>
        <v>0</v>
      </c>
      <c r="BH230" s="219">
        <f>IF(O230="sníž. přenesená",K230,0)</f>
        <v>0</v>
      </c>
      <c r="BI230" s="219">
        <f>IF(O230="nulová",K230,0)</f>
        <v>0</v>
      </c>
      <c r="BJ230" s="14" t="s">
        <v>81</v>
      </c>
      <c r="BK230" s="219">
        <f>ROUND(P230*H230,2)</f>
        <v>0</v>
      </c>
      <c r="BL230" s="14" t="s">
        <v>168</v>
      </c>
      <c r="BM230" s="14" t="s">
        <v>439</v>
      </c>
    </row>
    <row r="231" spans="2:47" s="1" customFormat="1" ht="12">
      <c r="B231" s="35"/>
      <c r="C231" s="36"/>
      <c r="D231" s="220" t="s">
        <v>140</v>
      </c>
      <c r="E231" s="36"/>
      <c r="F231" s="221" t="s">
        <v>440</v>
      </c>
      <c r="G231" s="36"/>
      <c r="H231" s="36"/>
      <c r="I231" s="128"/>
      <c r="J231" s="128"/>
      <c r="K231" s="36"/>
      <c r="L231" s="36"/>
      <c r="M231" s="40"/>
      <c r="N231" s="222"/>
      <c r="O231" s="76"/>
      <c r="P231" s="76"/>
      <c r="Q231" s="76"/>
      <c r="R231" s="76"/>
      <c r="S231" s="76"/>
      <c r="T231" s="76"/>
      <c r="U231" s="76"/>
      <c r="V231" s="76"/>
      <c r="W231" s="76"/>
      <c r="X231" s="77"/>
      <c r="AT231" s="14" t="s">
        <v>140</v>
      </c>
      <c r="AU231" s="14" t="s">
        <v>83</v>
      </c>
    </row>
    <row r="232" spans="2:65" s="1" customFormat="1" ht="16.5" customHeight="1">
      <c r="B232" s="35"/>
      <c r="C232" s="235" t="s">
        <v>441</v>
      </c>
      <c r="D232" s="235" t="s">
        <v>172</v>
      </c>
      <c r="E232" s="236" t="s">
        <v>442</v>
      </c>
      <c r="F232" s="237" t="s">
        <v>443</v>
      </c>
      <c r="G232" s="238" t="s">
        <v>185</v>
      </c>
      <c r="H232" s="239">
        <v>1</v>
      </c>
      <c r="I232" s="240"/>
      <c r="J232" s="241"/>
      <c r="K232" s="242">
        <f>ROUND(P232*H232,2)</f>
        <v>0</v>
      </c>
      <c r="L232" s="237" t="s">
        <v>20</v>
      </c>
      <c r="M232" s="243"/>
      <c r="N232" s="244" t="s">
        <v>20</v>
      </c>
      <c r="O232" s="215" t="s">
        <v>42</v>
      </c>
      <c r="P232" s="216">
        <f>I232+J232</f>
        <v>0</v>
      </c>
      <c r="Q232" s="216">
        <f>ROUND(I232*H232,2)</f>
        <v>0</v>
      </c>
      <c r="R232" s="216">
        <f>ROUND(J232*H232,2)</f>
        <v>0</v>
      </c>
      <c r="S232" s="76"/>
      <c r="T232" s="217">
        <f>S232*H232</f>
        <v>0</v>
      </c>
      <c r="U232" s="217">
        <v>0</v>
      </c>
      <c r="V232" s="217">
        <f>U232*H232</f>
        <v>0</v>
      </c>
      <c r="W232" s="217">
        <v>0</v>
      </c>
      <c r="X232" s="218">
        <f>W232*H232</f>
        <v>0</v>
      </c>
      <c r="AR232" s="14" t="s">
        <v>175</v>
      </c>
      <c r="AT232" s="14" t="s">
        <v>172</v>
      </c>
      <c r="AU232" s="14" t="s">
        <v>83</v>
      </c>
      <c r="AY232" s="14" t="s">
        <v>130</v>
      </c>
      <c r="BE232" s="219">
        <f>IF(O232="základní",K232,0)</f>
        <v>0</v>
      </c>
      <c r="BF232" s="219">
        <f>IF(O232="snížená",K232,0)</f>
        <v>0</v>
      </c>
      <c r="BG232" s="219">
        <f>IF(O232="zákl. přenesená",K232,0)</f>
        <v>0</v>
      </c>
      <c r="BH232" s="219">
        <f>IF(O232="sníž. přenesená",K232,0)</f>
        <v>0</v>
      </c>
      <c r="BI232" s="219">
        <f>IF(O232="nulová",K232,0)</f>
        <v>0</v>
      </c>
      <c r="BJ232" s="14" t="s">
        <v>81</v>
      </c>
      <c r="BK232" s="219">
        <f>ROUND(P232*H232,2)</f>
        <v>0</v>
      </c>
      <c r="BL232" s="14" t="s">
        <v>168</v>
      </c>
      <c r="BM232" s="14" t="s">
        <v>444</v>
      </c>
    </row>
    <row r="233" spans="2:47" s="1" customFormat="1" ht="12">
      <c r="B233" s="35"/>
      <c r="C233" s="36"/>
      <c r="D233" s="220" t="s">
        <v>140</v>
      </c>
      <c r="E233" s="36"/>
      <c r="F233" s="221" t="s">
        <v>443</v>
      </c>
      <c r="G233" s="36"/>
      <c r="H233" s="36"/>
      <c r="I233" s="128"/>
      <c r="J233" s="128"/>
      <c r="K233" s="36"/>
      <c r="L233" s="36"/>
      <c r="M233" s="40"/>
      <c r="N233" s="222"/>
      <c r="O233" s="76"/>
      <c r="P233" s="76"/>
      <c r="Q233" s="76"/>
      <c r="R233" s="76"/>
      <c r="S233" s="76"/>
      <c r="T233" s="76"/>
      <c r="U233" s="76"/>
      <c r="V233" s="76"/>
      <c r="W233" s="76"/>
      <c r="X233" s="77"/>
      <c r="AT233" s="14" t="s">
        <v>140</v>
      </c>
      <c r="AU233" s="14" t="s">
        <v>83</v>
      </c>
    </row>
    <row r="234" spans="2:47" s="1" customFormat="1" ht="12">
      <c r="B234" s="35"/>
      <c r="C234" s="36"/>
      <c r="D234" s="220" t="s">
        <v>149</v>
      </c>
      <c r="E234" s="36"/>
      <c r="F234" s="234" t="s">
        <v>445</v>
      </c>
      <c r="G234" s="36"/>
      <c r="H234" s="36"/>
      <c r="I234" s="128"/>
      <c r="J234" s="128"/>
      <c r="K234" s="36"/>
      <c r="L234" s="36"/>
      <c r="M234" s="40"/>
      <c r="N234" s="222"/>
      <c r="O234" s="76"/>
      <c r="P234" s="76"/>
      <c r="Q234" s="76"/>
      <c r="R234" s="76"/>
      <c r="S234" s="76"/>
      <c r="T234" s="76"/>
      <c r="U234" s="76"/>
      <c r="V234" s="76"/>
      <c r="W234" s="76"/>
      <c r="X234" s="77"/>
      <c r="AT234" s="14" t="s">
        <v>149</v>
      </c>
      <c r="AU234" s="14" t="s">
        <v>83</v>
      </c>
    </row>
    <row r="235" spans="2:65" s="1" customFormat="1" ht="16.5" customHeight="1">
      <c r="B235" s="35"/>
      <c r="C235" s="207" t="s">
        <v>446</v>
      </c>
      <c r="D235" s="207" t="s">
        <v>133</v>
      </c>
      <c r="E235" s="208" t="s">
        <v>447</v>
      </c>
      <c r="F235" s="209" t="s">
        <v>448</v>
      </c>
      <c r="G235" s="210" t="s">
        <v>166</v>
      </c>
      <c r="H235" s="211">
        <v>86</v>
      </c>
      <c r="I235" s="212"/>
      <c r="J235" s="212"/>
      <c r="K235" s="213">
        <f>ROUND(P235*H235,2)</f>
        <v>0</v>
      </c>
      <c r="L235" s="209" t="s">
        <v>167</v>
      </c>
      <c r="M235" s="40"/>
      <c r="N235" s="214" t="s">
        <v>20</v>
      </c>
      <c r="O235" s="215" t="s">
        <v>42</v>
      </c>
      <c r="P235" s="216">
        <f>I235+J235</f>
        <v>0</v>
      </c>
      <c r="Q235" s="216">
        <f>ROUND(I235*H235,2)</f>
        <v>0</v>
      </c>
      <c r="R235" s="216">
        <f>ROUND(J235*H235,2)</f>
        <v>0</v>
      </c>
      <c r="S235" s="76"/>
      <c r="T235" s="217">
        <f>S235*H235</f>
        <v>0</v>
      </c>
      <c r="U235" s="217">
        <v>0</v>
      </c>
      <c r="V235" s="217">
        <f>U235*H235</f>
        <v>0</v>
      </c>
      <c r="W235" s="217">
        <v>0</v>
      </c>
      <c r="X235" s="218">
        <f>W235*H235</f>
        <v>0</v>
      </c>
      <c r="AR235" s="14" t="s">
        <v>168</v>
      </c>
      <c r="AT235" s="14" t="s">
        <v>133</v>
      </c>
      <c r="AU235" s="14" t="s">
        <v>83</v>
      </c>
      <c r="AY235" s="14" t="s">
        <v>130</v>
      </c>
      <c r="BE235" s="219">
        <f>IF(O235="základní",K235,0)</f>
        <v>0</v>
      </c>
      <c r="BF235" s="219">
        <f>IF(O235="snížená",K235,0)</f>
        <v>0</v>
      </c>
      <c r="BG235" s="219">
        <f>IF(O235="zákl. přenesená",K235,0)</f>
        <v>0</v>
      </c>
      <c r="BH235" s="219">
        <f>IF(O235="sníž. přenesená",K235,0)</f>
        <v>0</v>
      </c>
      <c r="BI235" s="219">
        <f>IF(O235="nulová",K235,0)</f>
        <v>0</v>
      </c>
      <c r="BJ235" s="14" t="s">
        <v>81</v>
      </c>
      <c r="BK235" s="219">
        <f>ROUND(P235*H235,2)</f>
        <v>0</v>
      </c>
      <c r="BL235" s="14" t="s">
        <v>168</v>
      </c>
      <c r="BM235" s="14" t="s">
        <v>449</v>
      </c>
    </row>
    <row r="236" spans="2:47" s="1" customFormat="1" ht="12">
      <c r="B236" s="35"/>
      <c r="C236" s="36"/>
      <c r="D236" s="220" t="s">
        <v>140</v>
      </c>
      <c r="E236" s="36"/>
      <c r="F236" s="221" t="s">
        <v>450</v>
      </c>
      <c r="G236" s="36"/>
      <c r="H236" s="36"/>
      <c r="I236" s="128"/>
      <c r="J236" s="128"/>
      <c r="K236" s="36"/>
      <c r="L236" s="36"/>
      <c r="M236" s="40"/>
      <c r="N236" s="222"/>
      <c r="O236" s="76"/>
      <c r="P236" s="76"/>
      <c r="Q236" s="76"/>
      <c r="R236" s="76"/>
      <c r="S236" s="76"/>
      <c r="T236" s="76"/>
      <c r="U236" s="76"/>
      <c r="V236" s="76"/>
      <c r="W236" s="76"/>
      <c r="X236" s="77"/>
      <c r="AT236" s="14" t="s">
        <v>140</v>
      </c>
      <c r="AU236" s="14" t="s">
        <v>83</v>
      </c>
    </row>
    <row r="237" spans="2:65" s="1" customFormat="1" ht="16.5" customHeight="1">
      <c r="B237" s="35"/>
      <c r="C237" s="235" t="s">
        <v>451</v>
      </c>
      <c r="D237" s="235" t="s">
        <v>172</v>
      </c>
      <c r="E237" s="236" t="s">
        <v>452</v>
      </c>
      <c r="F237" s="237" t="s">
        <v>453</v>
      </c>
      <c r="G237" s="238" t="s">
        <v>185</v>
      </c>
      <c r="H237" s="239">
        <v>76</v>
      </c>
      <c r="I237" s="240"/>
      <c r="J237" s="241"/>
      <c r="K237" s="242">
        <f>ROUND(P237*H237,2)</f>
        <v>0</v>
      </c>
      <c r="L237" s="237" t="s">
        <v>20</v>
      </c>
      <c r="M237" s="243"/>
      <c r="N237" s="244" t="s">
        <v>20</v>
      </c>
      <c r="O237" s="215" t="s">
        <v>42</v>
      </c>
      <c r="P237" s="216">
        <f>I237+J237</f>
        <v>0</v>
      </c>
      <c r="Q237" s="216">
        <f>ROUND(I237*H237,2)</f>
        <v>0</v>
      </c>
      <c r="R237" s="216">
        <f>ROUND(J237*H237,2)</f>
        <v>0</v>
      </c>
      <c r="S237" s="76"/>
      <c r="T237" s="217">
        <f>S237*H237</f>
        <v>0</v>
      </c>
      <c r="U237" s="217">
        <v>0</v>
      </c>
      <c r="V237" s="217">
        <f>U237*H237</f>
        <v>0</v>
      </c>
      <c r="W237" s="217">
        <v>0</v>
      </c>
      <c r="X237" s="218">
        <f>W237*H237</f>
        <v>0</v>
      </c>
      <c r="AR237" s="14" t="s">
        <v>175</v>
      </c>
      <c r="AT237" s="14" t="s">
        <v>172</v>
      </c>
      <c r="AU237" s="14" t="s">
        <v>83</v>
      </c>
      <c r="AY237" s="14" t="s">
        <v>130</v>
      </c>
      <c r="BE237" s="219">
        <f>IF(O237="základní",K237,0)</f>
        <v>0</v>
      </c>
      <c r="BF237" s="219">
        <f>IF(O237="snížená",K237,0)</f>
        <v>0</v>
      </c>
      <c r="BG237" s="219">
        <f>IF(O237="zákl. přenesená",K237,0)</f>
        <v>0</v>
      </c>
      <c r="BH237" s="219">
        <f>IF(O237="sníž. přenesená",K237,0)</f>
        <v>0</v>
      </c>
      <c r="BI237" s="219">
        <f>IF(O237="nulová",K237,0)</f>
        <v>0</v>
      </c>
      <c r="BJ237" s="14" t="s">
        <v>81</v>
      </c>
      <c r="BK237" s="219">
        <f>ROUND(P237*H237,2)</f>
        <v>0</v>
      </c>
      <c r="BL237" s="14" t="s">
        <v>168</v>
      </c>
      <c r="BM237" s="14" t="s">
        <v>454</v>
      </c>
    </row>
    <row r="238" spans="2:47" s="1" customFormat="1" ht="12">
      <c r="B238" s="35"/>
      <c r="C238" s="36"/>
      <c r="D238" s="220" t="s">
        <v>140</v>
      </c>
      <c r="E238" s="36"/>
      <c r="F238" s="221" t="s">
        <v>453</v>
      </c>
      <c r="G238" s="36"/>
      <c r="H238" s="36"/>
      <c r="I238" s="128"/>
      <c r="J238" s="128"/>
      <c r="K238" s="36"/>
      <c r="L238" s="36"/>
      <c r="M238" s="40"/>
      <c r="N238" s="222"/>
      <c r="O238" s="76"/>
      <c r="P238" s="76"/>
      <c r="Q238" s="76"/>
      <c r="R238" s="76"/>
      <c r="S238" s="76"/>
      <c r="T238" s="76"/>
      <c r="U238" s="76"/>
      <c r="V238" s="76"/>
      <c r="W238" s="76"/>
      <c r="X238" s="77"/>
      <c r="AT238" s="14" t="s">
        <v>140</v>
      </c>
      <c r="AU238" s="14" t="s">
        <v>83</v>
      </c>
    </row>
    <row r="239" spans="2:47" s="1" customFormat="1" ht="12">
      <c r="B239" s="35"/>
      <c r="C239" s="36"/>
      <c r="D239" s="220" t="s">
        <v>149</v>
      </c>
      <c r="E239" s="36"/>
      <c r="F239" s="234" t="s">
        <v>455</v>
      </c>
      <c r="G239" s="36"/>
      <c r="H239" s="36"/>
      <c r="I239" s="128"/>
      <c r="J239" s="128"/>
      <c r="K239" s="36"/>
      <c r="L239" s="36"/>
      <c r="M239" s="40"/>
      <c r="N239" s="222"/>
      <c r="O239" s="76"/>
      <c r="P239" s="76"/>
      <c r="Q239" s="76"/>
      <c r="R239" s="76"/>
      <c r="S239" s="76"/>
      <c r="T239" s="76"/>
      <c r="U239" s="76"/>
      <c r="V239" s="76"/>
      <c r="W239" s="76"/>
      <c r="X239" s="77"/>
      <c r="AT239" s="14" t="s">
        <v>149</v>
      </c>
      <c r="AU239" s="14" t="s">
        <v>83</v>
      </c>
    </row>
    <row r="240" spans="2:51" s="11" customFormat="1" ht="12">
      <c r="B240" s="223"/>
      <c r="C240" s="224"/>
      <c r="D240" s="220" t="s">
        <v>142</v>
      </c>
      <c r="E240" s="225" t="s">
        <v>20</v>
      </c>
      <c r="F240" s="226" t="s">
        <v>456</v>
      </c>
      <c r="G240" s="224"/>
      <c r="H240" s="227">
        <v>76</v>
      </c>
      <c r="I240" s="228"/>
      <c r="J240" s="228"/>
      <c r="K240" s="224"/>
      <c r="L240" s="224"/>
      <c r="M240" s="229"/>
      <c r="N240" s="230"/>
      <c r="O240" s="231"/>
      <c r="P240" s="231"/>
      <c r="Q240" s="231"/>
      <c r="R240" s="231"/>
      <c r="S240" s="231"/>
      <c r="T240" s="231"/>
      <c r="U240" s="231"/>
      <c r="V240" s="231"/>
      <c r="W240" s="231"/>
      <c r="X240" s="232"/>
      <c r="AT240" s="233" t="s">
        <v>142</v>
      </c>
      <c r="AU240" s="233" t="s">
        <v>83</v>
      </c>
      <c r="AV240" s="11" t="s">
        <v>83</v>
      </c>
      <c r="AW240" s="11" t="s">
        <v>5</v>
      </c>
      <c r="AX240" s="11" t="s">
        <v>81</v>
      </c>
      <c r="AY240" s="233" t="s">
        <v>130</v>
      </c>
    </row>
    <row r="241" spans="2:65" s="1" customFormat="1" ht="16.5" customHeight="1">
      <c r="B241" s="35"/>
      <c r="C241" s="235" t="s">
        <v>457</v>
      </c>
      <c r="D241" s="235" t="s">
        <v>172</v>
      </c>
      <c r="E241" s="236" t="s">
        <v>458</v>
      </c>
      <c r="F241" s="237" t="s">
        <v>459</v>
      </c>
      <c r="G241" s="238" t="s">
        <v>185</v>
      </c>
      <c r="H241" s="239">
        <v>10</v>
      </c>
      <c r="I241" s="240"/>
      <c r="J241" s="241"/>
      <c r="K241" s="242">
        <f>ROUND(P241*H241,2)</f>
        <v>0</v>
      </c>
      <c r="L241" s="237" t="s">
        <v>20</v>
      </c>
      <c r="M241" s="243"/>
      <c r="N241" s="244" t="s">
        <v>20</v>
      </c>
      <c r="O241" s="215" t="s">
        <v>42</v>
      </c>
      <c r="P241" s="216">
        <f>I241+J241</f>
        <v>0</v>
      </c>
      <c r="Q241" s="216">
        <f>ROUND(I241*H241,2)</f>
        <v>0</v>
      </c>
      <c r="R241" s="216">
        <f>ROUND(J241*H241,2)</f>
        <v>0</v>
      </c>
      <c r="S241" s="76"/>
      <c r="T241" s="217">
        <f>S241*H241</f>
        <v>0</v>
      </c>
      <c r="U241" s="217">
        <v>0</v>
      </c>
      <c r="V241" s="217">
        <f>U241*H241</f>
        <v>0</v>
      </c>
      <c r="W241" s="217">
        <v>0</v>
      </c>
      <c r="X241" s="218">
        <f>W241*H241</f>
        <v>0</v>
      </c>
      <c r="AR241" s="14" t="s">
        <v>175</v>
      </c>
      <c r="AT241" s="14" t="s">
        <v>172</v>
      </c>
      <c r="AU241" s="14" t="s">
        <v>83</v>
      </c>
      <c r="AY241" s="14" t="s">
        <v>130</v>
      </c>
      <c r="BE241" s="219">
        <f>IF(O241="základní",K241,0)</f>
        <v>0</v>
      </c>
      <c r="BF241" s="219">
        <f>IF(O241="snížená",K241,0)</f>
        <v>0</v>
      </c>
      <c r="BG241" s="219">
        <f>IF(O241="zákl. přenesená",K241,0)</f>
        <v>0</v>
      </c>
      <c r="BH241" s="219">
        <f>IF(O241="sníž. přenesená",K241,0)</f>
        <v>0</v>
      </c>
      <c r="BI241" s="219">
        <f>IF(O241="nulová",K241,0)</f>
        <v>0</v>
      </c>
      <c r="BJ241" s="14" t="s">
        <v>81</v>
      </c>
      <c r="BK241" s="219">
        <f>ROUND(P241*H241,2)</f>
        <v>0</v>
      </c>
      <c r="BL241" s="14" t="s">
        <v>168</v>
      </c>
      <c r="BM241" s="14" t="s">
        <v>460</v>
      </c>
    </row>
    <row r="242" spans="2:47" s="1" customFormat="1" ht="12">
      <c r="B242" s="35"/>
      <c r="C242" s="36"/>
      <c r="D242" s="220" t="s">
        <v>140</v>
      </c>
      <c r="E242" s="36"/>
      <c r="F242" s="221" t="s">
        <v>459</v>
      </c>
      <c r="G242" s="36"/>
      <c r="H242" s="36"/>
      <c r="I242" s="128"/>
      <c r="J242" s="128"/>
      <c r="K242" s="36"/>
      <c r="L242" s="36"/>
      <c r="M242" s="40"/>
      <c r="N242" s="222"/>
      <c r="O242" s="76"/>
      <c r="P242" s="76"/>
      <c r="Q242" s="76"/>
      <c r="R242" s="76"/>
      <c r="S242" s="76"/>
      <c r="T242" s="76"/>
      <c r="U242" s="76"/>
      <c r="V242" s="76"/>
      <c r="W242" s="76"/>
      <c r="X242" s="77"/>
      <c r="AT242" s="14" t="s">
        <v>140</v>
      </c>
      <c r="AU242" s="14" t="s">
        <v>83</v>
      </c>
    </row>
    <row r="243" spans="2:47" s="1" customFormat="1" ht="12">
      <c r="B243" s="35"/>
      <c r="C243" s="36"/>
      <c r="D243" s="220" t="s">
        <v>149</v>
      </c>
      <c r="E243" s="36"/>
      <c r="F243" s="234" t="s">
        <v>461</v>
      </c>
      <c r="G243" s="36"/>
      <c r="H243" s="36"/>
      <c r="I243" s="128"/>
      <c r="J243" s="128"/>
      <c r="K243" s="36"/>
      <c r="L243" s="36"/>
      <c r="M243" s="40"/>
      <c r="N243" s="222"/>
      <c r="O243" s="76"/>
      <c r="P243" s="76"/>
      <c r="Q243" s="76"/>
      <c r="R243" s="76"/>
      <c r="S243" s="76"/>
      <c r="T243" s="76"/>
      <c r="U243" s="76"/>
      <c r="V243" s="76"/>
      <c r="W243" s="76"/>
      <c r="X243" s="77"/>
      <c r="AT243" s="14" t="s">
        <v>149</v>
      </c>
      <c r="AU243" s="14" t="s">
        <v>83</v>
      </c>
    </row>
    <row r="244" spans="2:51" s="11" customFormat="1" ht="12">
      <c r="B244" s="223"/>
      <c r="C244" s="224"/>
      <c r="D244" s="220" t="s">
        <v>142</v>
      </c>
      <c r="E244" s="225" t="s">
        <v>20</v>
      </c>
      <c r="F244" s="226" t="s">
        <v>462</v>
      </c>
      <c r="G244" s="224"/>
      <c r="H244" s="227">
        <v>10</v>
      </c>
      <c r="I244" s="228"/>
      <c r="J244" s="228"/>
      <c r="K244" s="224"/>
      <c r="L244" s="224"/>
      <c r="M244" s="229"/>
      <c r="N244" s="230"/>
      <c r="O244" s="231"/>
      <c r="P244" s="231"/>
      <c r="Q244" s="231"/>
      <c r="R244" s="231"/>
      <c r="S244" s="231"/>
      <c r="T244" s="231"/>
      <c r="U244" s="231"/>
      <c r="V244" s="231"/>
      <c r="W244" s="231"/>
      <c r="X244" s="232"/>
      <c r="AT244" s="233" t="s">
        <v>142</v>
      </c>
      <c r="AU244" s="233" t="s">
        <v>83</v>
      </c>
      <c r="AV244" s="11" t="s">
        <v>83</v>
      </c>
      <c r="AW244" s="11" t="s">
        <v>5</v>
      </c>
      <c r="AX244" s="11" t="s">
        <v>81</v>
      </c>
      <c r="AY244" s="233" t="s">
        <v>130</v>
      </c>
    </row>
    <row r="245" spans="2:65" s="1" customFormat="1" ht="16.5" customHeight="1">
      <c r="B245" s="35"/>
      <c r="C245" s="207" t="s">
        <v>463</v>
      </c>
      <c r="D245" s="207" t="s">
        <v>133</v>
      </c>
      <c r="E245" s="208" t="s">
        <v>464</v>
      </c>
      <c r="F245" s="209" t="s">
        <v>465</v>
      </c>
      <c r="G245" s="210" t="s">
        <v>166</v>
      </c>
      <c r="H245" s="211">
        <v>17</v>
      </c>
      <c r="I245" s="212"/>
      <c r="J245" s="212"/>
      <c r="K245" s="213">
        <f>ROUND(P245*H245,2)</f>
        <v>0</v>
      </c>
      <c r="L245" s="209" t="s">
        <v>167</v>
      </c>
      <c r="M245" s="40"/>
      <c r="N245" s="214" t="s">
        <v>20</v>
      </c>
      <c r="O245" s="215" t="s">
        <v>42</v>
      </c>
      <c r="P245" s="216">
        <f>I245+J245</f>
        <v>0</v>
      </c>
      <c r="Q245" s="216">
        <f>ROUND(I245*H245,2)</f>
        <v>0</v>
      </c>
      <c r="R245" s="216">
        <f>ROUND(J245*H245,2)</f>
        <v>0</v>
      </c>
      <c r="S245" s="76"/>
      <c r="T245" s="217">
        <f>S245*H245</f>
        <v>0</v>
      </c>
      <c r="U245" s="217">
        <v>0</v>
      </c>
      <c r="V245" s="217">
        <f>U245*H245</f>
        <v>0</v>
      </c>
      <c r="W245" s="217">
        <v>0</v>
      </c>
      <c r="X245" s="218">
        <f>W245*H245</f>
        <v>0</v>
      </c>
      <c r="AR245" s="14" t="s">
        <v>168</v>
      </c>
      <c r="AT245" s="14" t="s">
        <v>133</v>
      </c>
      <c r="AU245" s="14" t="s">
        <v>83</v>
      </c>
      <c r="AY245" s="14" t="s">
        <v>130</v>
      </c>
      <c r="BE245" s="219">
        <f>IF(O245="základní",K245,0)</f>
        <v>0</v>
      </c>
      <c r="BF245" s="219">
        <f>IF(O245="snížená",K245,0)</f>
        <v>0</v>
      </c>
      <c r="BG245" s="219">
        <f>IF(O245="zákl. přenesená",K245,0)</f>
        <v>0</v>
      </c>
      <c r="BH245" s="219">
        <f>IF(O245="sníž. přenesená",K245,0)</f>
        <v>0</v>
      </c>
      <c r="BI245" s="219">
        <f>IF(O245="nulová",K245,0)</f>
        <v>0</v>
      </c>
      <c r="BJ245" s="14" t="s">
        <v>81</v>
      </c>
      <c r="BK245" s="219">
        <f>ROUND(P245*H245,2)</f>
        <v>0</v>
      </c>
      <c r="BL245" s="14" t="s">
        <v>168</v>
      </c>
      <c r="BM245" s="14" t="s">
        <v>466</v>
      </c>
    </row>
    <row r="246" spans="2:47" s="1" customFormat="1" ht="12">
      <c r="B246" s="35"/>
      <c r="C246" s="36"/>
      <c r="D246" s="220" t="s">
        <v>140</v>
      </c>
      <c r="E246" s="36"/>
      <c r="F246" s="221" t="s">
        <v>467</v>
      </c>
      <c r="G246" s="36"/>
      <c r="H246" s="36"/>
      <c r="I246" s="128"/>
      <c r="J246" s="128"/>
      <c r="K246" s="36"/>
      <c r="L246" s="36"/>
      <c r="M246" s="40"/>
      <c r="N246" s="222"/>
      <c r="O246" s="76"/>
      <c r="P246" s="76"/>
      <c r="Q246" s="76"/>
      <c r="R246" s="76"/>
      <c r="S246" s="76"/>
      <c r="T246" s="76"/>
      <c r="U246" s="76"/>
      <c r="V246" s="76"/>
      <c r="W246" s="76"/>
      <c r="X246" s="77"/>
      <c r="AT246" s="14" t="s">
        <v>140</v>
      </c>
      <c r="AU246" s="14" t="s">
        <v>83</v>
      </c>
    </row>
    <row r="247" spans="2:47" s="1" customFormat="1" ht="12">
      <c r="B247" s="35"/>
      <c r="C247" s="36"/>
      <c r="D247" s="220" t="s">
        <v>149</v>
      </c>
      <c r="E247" s="36"/>
      <c r="F247" s="234" t="s">
        <v>468</v>
      </c>
      <c r="G247" s="36"/>
      <c r="H247" s="36"/>
      <c r="I247" s="128"/>
      <c r="J247" s="128"/>
      <c r="K247" s="36"/>
      <c r="L247" s="36"/>
      <c r="M247" s="40"/>
      <c r="N247" s="222"/>
      <c r="O247" s="76"/>
      <c r="P247" s="76"/>
      <c r="Q247" s="76"/>
      <c r="R247" s="76"/>
      <c r="S247" s="76"/>
      <c r="T247" s="76"/>
      <c r="U247" s="76"/>
      <c r="V247" s="76"/>
      <c r="W247" s="76"/>
      <c r="X247" s="77"/>
      <c r="AT247" s="14" t="s">
        <v>149</v>
      </c>
      <c r="AU247" s="14" t="s">
        <v>83</v>
      </c>
    </row>
    <row r="248" spans="2:65" s="1" customFormat="1" ht="16.5" customHeight="1">
      <c r="B248" s="35"/>
      <c r="C248" s="207" t="s">
        <v>469</v>
      </c>
      <c r="D248" s="207" t="s">
        <v>133</v>
      </c>
      <c r="E248" s="208" t="s">
        <v>470</v>
      </c>
      <c r="F248" s="209" t="s">
        <v>471</v>
      </c>
      <c r="G248" s="210" t="s">
        <v>198</v>
      </c>
      <c r="H248" s="211">
        <v>30</v>
      </c>
      <c r="I248" s="212"/>
      <c r="J248" s="212"/>
      <c r="K248" s="213">
        <f>ROUND(P248*H248,2)</f>
        <v>0</v>
      </c>
      <c r="L248" s="209" t="s">
        <v>167</v>
      </c>
      <c r="M248" s="40"/>
      <c r="N248" s="214" t="s">
        <v>20</v>
      </c>
      <c r="O248" s="215" t="s">
        <v>42</v>
      </c>
      <c r="P248" s="216">
        <f>I248+J248</f>
        <v>0</v>
      </c>
      <c r="Q248" s="216">
        <f>ROUND(I248*H248,2)</f>
        <v>0</v>
      </c>
      <c r="R248" s="216">
        <f>ROUND(J248*H248,2)</f>
        <v>0</v>
      </c>
      <c r="S248" s="76"/>
      <c r="T248" s="217">
        <f>S248*H248</f>
        <v>0</v>
      </c>
      <c r="U248" s="217">
        <v>0</v>
      </c>
      <c r="V248" s="217">
        <f>U248*H248</f>
        <v>0</v>
      </c>
      <c r="W248" s="217">
        <v>0</v>
      </c>
      <c r="X248" s="218">
        <f>W248*H248</f>
        <v>0</v>
      </c>
      <c r="AR248" s="14" t="s">
        <v>168</v>
      </c>
      <c r="AT248" s="14" t="s">
        <v>133</v>
      </c>
      <c r="AU248" s="14" t="s">
        <v>83</v>
      </c>
      <c r="AY248" s="14" t="s">
        <v>130</v>
      </c>
      <c r="BE248" s="219">
        <f>IF(O248="základní",K248,0)</f>
        <v>0</v>
      </c>
      <c r="BF248" s="219">
        <f>IF(O248="snížená",K248,0)</f>
        <v>0</v>
      </c>
      <c r="BG248" s="219">
        <f>IF(O248="zákl. přenesená",K248,0)</f>
        <v>0</v>
      </c>
      <c r="BH248" s="219">
        <f>IF(O248="sníž. přenesená",K248,0)</f>
        <v>0</v>
      </c>
      <c r="BI248" s="219">
        <f>IF(O248="nulová",K248,0)</f>
        <v>0</v>
      </c>
      <c r="BJ248" s="14" t="s">
        <v>81</v>
      </c>
      <c r="BK248" s="219">
        <f>ROUND(P248*H248,2)</f>
        <v>0</v>
      </c>
      <c r="BL248" s="14" t="s">
        <v>168</v>
      </c>
      <c r="BM248" s="14" t="s">
        <v>472</v>
      </c>
    </row>
    <row r="249" spans="2:47" s="1" customFormat="1" ht="12">
      <c r="B249" s="35"/>
      <c r="C249" s="36"/>
      <c r="D249" s="220" t="s">
        <v>140</v>
      </c>
      <c r="E249" s="36"/>
      <c r="F249" s="221" t="s">
        <v>473</v>
      </c>
      <c r="G249" s="36"/>
      <c r="H249" s="36"/>
      <c r="I249" s="128"/>
      <c r="J249" s="128"/>
      <c r="K249" s="36"/>
      <c r="L249" s="36"/>
      <c r="M249" s="40"/>
      <c r="N249" s="222"/>
      <c r="O249" s="76"/>
      <c r="P249" s="76"/>
      <c r="Q249" s="76"/>
      <c r="R249" s="76"/>
      <c r="S249" s="76"/>
      <c r="T249" s="76"/>
      <c r="U249" s="76"/>
      <c r="V249" s="76"/>
      <c r="W249" s="76"/>
      <c r="X249" s="77"/>
      <c r="AT249" s="14" t="s">
        <v>140</v>
      </c>
      <c r="AU249" s="14" t="s">
        <v>83</v>
      </c>
    </row>
    <row r="250" spans="2:47" s="1" customFormat="1" ht="12">
      <c r="B250" s="35"/>
      <c r="C250" s="36"/>
      <c r="D250" s="220" t="s">
        <v>149</v>
      </c>
      <c r="E250" s="36"/>
      <c r="F250" s="234" t="s">
        <v>474</v>
      </c>
      <c r="G250" s="36"/>
      <c r="H250" s="36"/>
      <c r="I250" s="128"/>
      <c r="J250" s="128"/>
      <c r="K250" s="36"/>
      <c r="L250" s="36"/>
      <c r="M250" s="40"/>
      <c r="N250" s="222"/>
      <c r="O250" s="76"/>
      <c r="P250" s="76"/>
      <c r="Q250" s="76"/>
      <c r="R250" s="76"/>
      <c r="S250" s="76"/>
      <c r="T250" s="76"/>
      <c r="U250" s="76"/>
      <c r="V250" s="76"/>
      <c r="W250" s="76"/>
      <c r="X250" s="77"/>
      <c r="AT250" s="14" t="s">
        <v>149</v>
      </c>
      <c r="AU250" s="14" t="s">
        <v>83</v>
      </c>
    </row>
    <row r="251" spans="2:65" s="1" customFormat="1" ht="16.5" customHeight="1">
      <c r="B251" s="35"/>
      <c r="C251" s="235" t="s">
        <v>475</v>
      </c>
      <c r="D251" s="235" t="s">
        <v>172</v>
      </c>
      <c r="E251" s="236" t="s">
        <v>476</v>
      </c>
      <c r="F251" s="237" t="s">
        <v>477</v>
      </c>
      <c r="G251" s="238" t="s">
        <v>198</v>
      </c>
      <c r="H251" s="239">
        <v>30</v>
      </c>
      <c r="I251" s="240"/>
      <c r="J251" s="241"/>
      <c r="K251" s="242">
        <f>ROUND(P251*H251,2)</f>
        <v>0</v>
      </c>
      <c r="L251" s="237" t="s">
        <v>167</v>
      </c>
      <c r="M251" s="243"/>
      <c r="N251" s="244" t="s">
        <v>20</v>
      </c>
      <c r="O251" s="215" t="s">
        <v>42</v>
      </c>
      <c r="P251" s="216">
        <f>I251+J251</f>
        <v>0</v>
      </c>
      <c r="Q251" s="216">
        <f>ROUND(I251*H251,2)</f>
        <v>0</v>
      </c>
      <c r="R251" s="216">
        <f>ROUND(J251*H251,2)</f>
        <v>0</v>
      </c>
      <c r="S251" s="76"/>
      <c r="T251" s="217">
        <f>S251*H251</f>
        <v>0</v>
      </c>
      <c r="U251" s="217">
        <v>8E-05</v>
      </c>
      <c r="V251" s="217">
        <f>U251*H251</f>
        <v>0.0024000000000000002</v>
      </c>
      <c r="W251" s="217">
        <v>0</v>
      </c>
      <c r="X251" s="218">
        <f>W251*H251</f>
        <v>0</v>
      </c>
      <c r="AR251" s="14" t="s">
        <v>175</v>
      </c>
      <c r="AT251" s="14" t="s">
        <v>172</v>
      </c>
      <c r="AU251" s="14" t="s">
        <v>83</v>
      </c>
      <c r="AY251" s="14" t="s">
        <v>130</v>
      </c>
      <c r="BE251" s="219">
        <f>IF(O251="základní",K251,0)</f>
        <v>0</v>
      </c>
      <c r="BF251" s="219">
        <f>IF(O251="snížená",K251,0)</f>
        <v>0</v>
      </c>
      <c r="BG251" s="219">
        <f>IF(O251="zákl. přenesená",K251,0)</f>
        <v>0</v>
      </c>
      <c r="BH251" s="219">
        <f>IF(O251="sníž. přenesená",K251,0)</f>
        <v>0</v>
      </c>
      <c r="BI251" s="219">
        <f>IF(O251="nulová",K251,0)</f>
        <v>0</v>
      </c>
      <c r="BJ251" s="14" t="s">
        <v>81</v>
      </c>
      <c r="BK251" s="219">
        <f>ROUND(P251*H251,2)</f>
        <v>0</v>
      </c>
      <c r="BL251" s="14" t="s">
        <v>168</v>
      </c>
      <c r="BM251" s="14" t="s">
        <v>478</v>
      </c>
    </row>
    <row r="252" spans="2:47" s="1" customFormat="1" ht="12">
      <c r="B252" s="35"/>
      <c r="C252" s="36"/>
      <c r="D252" s="220" t="s">
        <v>140</v>
      </c>
      <c r="E252" s="36"/>
      <c r="F252" s="221" t="s">
        <v>477</v>
      </c>
      <c r="G252" s="36"/>
      <c r="H252" s="36"/>
      <c r="I252" s="128"/>
      <c r="J252" s="128"/>
      <c r="K252" s="36"/>
      <c r="L252" s="36"/>
      <c r="M252" s="40"/>
      <c r="N252" s="222"/>
      <c r="O252" s="76"/>
      <c r="P252" s="76"/>
      <c r="Q252" s="76"/>
      <c r="R252" s="76"/>
      <c r="S252" s="76"/>
      <c r="T252" s="76"/>
      <c r="U252" s="76"/>
      <c r="V252" s="76"/>
      <c r="W252" s="76"/>
      <c r="X252" s="77"/>
      <c r="AT252" s="14" t="s">
        <v>140</v>
      </c>
      <c r="AU252" s="14" t="s">
        <v>83</v>
      </c>
    </row>
    <row r="253" spans="2:65" s="1" customFormat="1" ht="16.5" customHeight="1">
      <c r="B253" s="35"/>
      <c r="C253" s="207" t="s">
        <v>479</v>
      </c>
      <c r="D253" s="207" t="s">
        <v>133</v>
      </c>
      <c r="E253" s="208" t="s">
        <v>480</v>
      </c>
      <c r="F253" s="209" t="s">
        <v>481</v>
      </c>
      <c r="G253" s="210" t="s">
        <v>166</v>
      </c>
      <c r="H253" s="211">
        <v>1</v>
      </c>
      <c r="I253" s="212"/>
      <c r="J253" s="212"/>
      <c r="K253" s="213">
        <f>ROUND(P253*H253,2)</f>
        <v>0</v>
      </c>
      <c r="L253" s="209" t="s">
        <v>167</v>
      </c>
      <c r="M253" s="40"/>
      <c r="N253" s="214" t="s">
        <v>20</v>
      </c>
      <c r="O253" s="215" t="s">
        <v>42</v>
      </c>
      <c r="P253" s="216">
        <f>I253+J253</f>
        <v>0</v>
      </c>
      <c r="Q253" s="216">
        <f>ROUND(I253*H253,2)</f>
        <v>0</v>
      </c>
      <c r="R253" s="216">
        <f>ROUND(J253*H253,2)</f>
        <v>0</v>
      </c>
      <c r="S253" s="76"/>
      <c r="T253" s="217">
        <f>S253*H253</f>
        <v>0</v>
      </c>
      <c r="U253" s="217">
        <v>0</v>
      </c>
      <c r="V253" s="217">
        <f>U253*H253</f>
        <v>0</v>
      </c>
      <c r="W253" s="217">
        <v>0</v>
      </c>
      <c r="X253" s="218">
        <f>W253*H253</f>
        <v>0</v>
      </c>
      <c r="AR253" s="14" t="s">
        <v>168</v>
      </c>
      <c r="AT253" s="14" t="s">
        <v>133</v>
      </c>
      <c r="AU253" s="14" t="s">
        <v>83</v>
      </c>
      <c r="AY253" s="14" t="s">
        <v>130</v>
      </c>
      <c r="BE253" s="219">
        <f>IF(O253="základní",K253,0)</f>
        <v>0</v>
      </c>
      <c r="BF253" s="219">
        <f>IF(O253="snížená",K253,0)</f>
        <v>0</v>
      </c>
      <c r="BG253" s="219">
        <f>IF(O253="zákl. přenesená",K253,0)</f>
        <v>0</v>
      </c>
      <c r="BH253" s="219">
        <f>IF(O253="sníž. přenesená",K253,0)</f>
        <v>0</v>
      </c>
      <c r="BI253" s="219">
        <f>IF(O253="nulová",K253,0)</f>
        <v>0</v>
      </c>
      <c r="BJ253" s="14" t="s">
        <v>81</v>
      </c>
      <c r="BK253" s="219">
        <f>ROUND(P253*H253,2)</f>
        <v>0</v>
      </c>
      <c r="BL253" s="14" t="s">
        <v>168</v>
      </c>
      <c r="BM253" s="14" t="s">
        <v>482</v>
      </c>
    </row>
    <row r="254" spans="2:47" s="1" customFormat="1" ht="12">
      <c r="B254" s="35"/>
      <c r="C254" s="36"/>
      <c r="D254" s="220" t="s">
        <v>140</v>
      </c>
      <c r="E254" s="36"/>
      <c r="F254" s="221" t="s">
        <v>483</v>
      </c>
      <c r="G254" s="36"/>
      <c r="H254" s="36"/>
      <c r="I254" s="128"/>
      <c r="J254" s="128"/>
      <c r="K254" s="36"/>
      <c r="L254" s="36"/>
      <c r="M254" s="40"/>
      <c r="N254" s="222"/>
      <c r="O254" s="76"/>
      <c r="P254" s="76"/>
      <c r="Q254" s="76"/>
      <c r="R254" s="76"/>
      <c r="S254" s="76"/>
      <c r="T254" s="76"/>
      <c r="U254" s="76"/>
      <c r="V254" s="76"/>
      <c r="W254" s="76"/>
      <c r="X254" s="77"/>
      <c r="AT254" s="14" t="s">
        <v>140</v>
      </c>
      <c r="AU254" s="14" t="s">
        <v>83</v>
      </c>
    </row>
    <row r="255" spans="2:47" s="1" customFormat="1" ht="12">
      <c r="B255" s="35"/>
      <c r="C255" s="36"/>
      <c r="D255" s="220" t="s">
        <v>484</v>
      </c>
      <c r="E255" s="36"/>
      <c r="F255" s="234" t="s">
        <v>485</v>
      </c>
      <c r="G255" s="36"/>
      <c r="H255" s="36"/>
      <c r="I255" s="128"/>
      <c r="J255" s="128"/>
      <c r="K255" s="36"/>
      <c r="L255" s="36"/>
      <c r="M255" s="40"/>
      <c r="N255" s="222"/>
      <c r="O255" s="76"/>
      <c r="P255" s="76"/>
      <c r="Q255" s="76"/>
      <c r="R255" s="76"/>
      <c r="S255" s="76"/>
      <c r="T255" s="76"/>
      <c r="U255" s="76"/>
      <c r="V255" s="76"/>
      <c r="W255" s="76"/>
      <c r="X255" s="77"/>
      <c r="AT255" s="14" t="s">
        <v>484</v>
      </c>
      <c r="AU255" s="14" t="s">
        <v>83</v>
      </c>
    </row>
    <row r="256" spans="2:65" s="1" customFormat="1" ht="16.5" customHeight="1">
      <c r="B256" s="35"/>
      <c r="C256" s="207" t="s">
        <v>486</v>
      </c>
      <c r="D256" s="207" t="s">
        <v>133</v>
      </c>
      <c r="E256" s="208" t="s">
        <v>487</v>
      </c>
      <c r="F256" s="209" t="s">
        <v>488</v>
      </c>
      <c r="G256" s="210" t="s">
        <v>166</v>
      </c>
      <c r="H256" s="211">
        <v>2</v>
      </c>
      <c r="I256" s="212"/>
      <c r="J256" s="212"/>
      <c r="K256" s="213">
        <f>ROUND(P256*H256,2)</f>
        <v>0</v>
      </c>
      <c r="L256" s="209" t="s">
        <v>167</v>
      </c>
      <c r="M256" s="40"/>
      <c r="N256" s="214" t="s">
        <v>20</v>
      </c>
      <c r="O256" s="215" t="s">
        <v>42</v>
      </c>
      <c r="P256" s="216">
        <f>I256+J256</f>
        <v>0</v>
      </c>
      <c r="Q256" s="216">
        <f>ROUND(I256*H256,2)</f>
        <v>0</v>
      </c>
      <c r="R256" s="216">
        <f>ROUND(J256*H256,2)</f>
        <v>0</v>
      </c>
      <c r="S256" s="76"/>
      <c r="T256" s="217">
        <f>S256*H256</f>
        <v>0</v>
      </c>
      <c r="U256" s="217">
        <v>0</v>
      </c>
      <c r="V256" s="217">
        <f>U256*H256</f>
        <v>0</v>
      </c>
      <c r="W256" s="217">
        <v>0</v>
      </c>
      <c r="X256" s="218">
        <f>W256*H256</f>
        <v>0</v>
      </c>
      <c r="AR256" s="14" t="s">
        <v>168</v>
      </c>
      <c r="AT256" s="14" t="s">
        <v>133</v>
      </c>
      <c r="AU256" s="14" t="s">
        <v>83</v>
      </c>
      <c r="AY256" s="14" t="s">
        <v>130</v>
      </c>
      <c r="BE256" s="219">
        <f>IF(O256="základní",K256,0)</f>
        <v>0</v>
      </c>
      <c r="BF256" s="219">
        <f>IF(O256="snížená",K256,0)</f>
        <v>0</v>
      </c>
      <c r="BG256" s="219">
        <f>IF(O256="zákl. přenesená",K256,0)</f>
        <v>0</v>
      </c>
      <c r="BH256" s="219">
        <f>IF(O256="sníž. přenesená",K256,0)</f>
        <v>0</v>
      </c>
      <c r="BI256" s="219">
        <f>IF(O256="nulová",K256,0)</f>
        <v>0</v>
      </c>
      <c r="BJ256" s="14" t="s">
        <v>81</v>
      </c>
      <c r="BK256" s="219">
        <f>ROUND(P256*H256,2)</f>
        <v>0</v>
      </c>
      <c r="BL256" s="14" t="s">
        <v>168</v>
      </c>
      <c r="BM256" s="14" t="s">
        <v>489</v>
      </c>
    </row>
    <row r="257" spans="2:47" s="1" customFormat="1" ht="12">
      <c r="B257" s="35"/>
      <c r="C257" s="36"/>
      <c r="D257" s="220" t="s">
        <v>140</v>
      </c>
      <c r="E257" s="36"/>
      <c r="F257" s="221" t="s">
        <v>490</v>
      </c>
      <c r="G257" s="36"/>
      <c r="H257" s="36"/>
      <c r="I257" s="128"/>
      <c r="J257" s="128"/>
      <c r="K257" s="36"/>
      <c r="L257" s="36"/>
      <c r="M257" s="40"/>
      <c r="N257" s="222"/>
      <c r="O257" s="76"/>
      <c r="P257" s="76"/>
      <c r="Q257" s="76"/>
      <c r="R257" s="76"/>
      <c r="S257" s="76"/>
      <c r="T257" s="76"/>
      <c r="U257" s="76"/>
      <c r="V257" s="76"/>
      <c r="W257" s="76"/>
      <c r="X257" s="77"/>
      <c r="AT257" s="14" t="s">
        <v>140</v>
      </c>
      <c r="AU257" s="14" t="s">
        <v>83</v>
      </c>
    </row>
    <row r="258" spans="2:65" s="1" customFormat="1" ht="16.5" customHeight="1">
      <c r="B258" s="35"/>
      <c r="C258" s="207" t="s">
        <v>491</v>
      </c>
      <c r="D258" s="207" t="s">
        <v>133</v>
      </c>
      <c r="E258" s="208" t="s">
        <v>492</v>
      </c>
      <c r="F258" s="209" t="s">
        <v>493</v>
      </c>
      <c r="G258" s="210" t="s">
        <v>494</v>
      </c>
      <c r="H258" s="211">
        <v>1</v>
      </c>
      <c r="I258" s="212"/>
      <c r="J258" s="212"/>
      <c r="K258" s="213">
        <f>ROUND(P258*H258,2)</f>
        <v>0</v>
      </c>
      <c r="L258" s="209" t="s">
        <v>167</v>
      </c>
      <c r="M258" s="40"/>
      <c r="N258" s="214" t="s">
        <v>20</v>
      </c>
      <c r="O258" s="215" t="s">
        <v>42</v>
      </c>
      <c r="P258" s="216">
        <f>I258+J258</f>
        <v>0</v>
      </c>
      <c r="Q258" s="216">
        <f>ROUND(I258*H258,2)</f>
        <v>0</v>
      </c>
      <c r="R258" s="216">
        <f>ROUND(J258*H258,2)</f>
        <v>0</v>
      </c>
      <c r="S258" s="76"/>
      <c r="T258" s="217">
        <f>S258*H258</f>
        <v>0</v>
      </c>
      <c r="U258" s="217">
        <v>0</v>
      </c>
      <c r="V258" s="217">
        <f>U258*H258</f>
        <v>0</v>
      </c>
      <c r="W258" s="217">
        <v>0</v>
      </c>
      <c r="X258" s="218">
        <f>W258*H258</f>
        <v>0</v>
      </c>
      <c r="AR258" s="14" t="s">
        <v>168</v>
      </c>
      <c r="AT258" s="14" t="s">
        <v>133</v>
      </c>
      <c r="AU258" s="14" t="s">
        <v>83</v>
      </c>
      <c r="AY258" s="14" t="s">
        <v>130</v>
      </c>
      <c r="BE258" s="219">
        <f>IF(O258="základní",K258,0)</f>
        <v>0</v>
      </c>
      <c r="BF258" s="219">
        <f>IF(O258="snížená",K258,0)</f>
        <v>0</v>
      </c>
      <c r="BG258" s="219">
        <f>IF(O258="zákl. přenesená",K258,0)</f>
        <v>0</v>
      </c>
      <c r="BH258" s="219">
        <f>IF(O258="sníž. přenesená",K258,0)</f>
        <v>0</v>
      </c>
      <c r="BI258" s="219">
        <f>IF(O258="nulová",K258,0)</f>
        <v>0</v>
      </c>
      <c r="BJ258" s="14" t="s">
        <v>81</v>
      </c>
      <c r="BK258" s="219">
        <f>ROUND(P258*H258,2)</f>
        <v>0</v>
      </c>
      <c r="BL258" s="14" t="s">
        <v>168</v>
      </c>
      <c r="BM258" s="14" t="s">
        <v>495</v>
      </c>
    </row>
    <row r="259" spans="2:47" s="1" customFormat="1" ht="12">
      <c r="B259" s="35"/>
      <c r="C259" s="36"/>
      <c r="D259" s="220" t="s">
        <v>140</v>
      </c>
      <c r="E259" s="36"/>
      <c r="F259" s="221" t="s">
        <v>496</v>
      </c>
      <c r="G259" s="36"/>
      <c r="H259" s="36"/>
      <c r="I259" s="128"/>
      <c r="J259" s="128"/>
      <c r="K259" s="36"/>
      <c r="L259" s="36"/>
      <c r="M259" s="40"/>
      <c r="N259" s="222"/>
      <c r="O259" s="76"/>
      <c r="P259" s="76"/>
      <c r="Q259" s="76"/>
      <c r="R259" s="76"/>
      <c r="S259" s="76"/>
      <c r="T259" s="76"/>
      <c r="U259" s="76"/>
      <c r="V259" s="76"/>
      <c r="W259" s="76"/>
      <c r="X259" s="77"/>
      <c r="AT259" s="14" t="s">
        <v>140</v>
      </c>
      <c r="AU259" s="14" t="s">
        <v>83</v>
      </c>
    </row>
    <row r="260" spans="2:63" s="10" customFormat="1" ht="22.8" customHeight="1">
      <c r="B260" s="190"/>
      <c r="C260" s="191"/>
      <c r="D260" s="192" t="s">
        <v>72</v>
      </c>
      <c r="E260" s="205" t="s">
        <v>497</v>
      </c>
      <c r="F260" s="205" t="s">
        <v>498</v>
      </c>
      <c r="G260" s="191"/>
      <c r="H260" s="191"/>
      <c r="I260" s="194"/>
      <c r="J260" s="194"/>
      <c r="K260" s="206">
        <f>BK260</f>
        <v>0</v>
      </c>
      <c r="L260" s="191"/>
      <c r="M260" s="196"/>
      <c r="N260" s="197"/>
      <c r="O260" s="198"/>
      <c r="P260" s="198"/>
      <c r="Q260" s="199">
        <f>SUM(Q261:Q292)</f>
        <v>0</v>
      </c>
      <c r="R260" s="199">
        <f>SUM(R261:R292)</f>
        <v>0</v>
      </c>
      <c r="S260" s="198"/>
      <c r="T260" s="200">
        <f>SUM(T261:T292)</f>
        <v>0</v>
      </c>
      <c r="U260" s="198"/>
      <c r="V260" s="200">
        <f>SUM(V261:V292)</f>
        <v>0.004399999999999999</v>
      </c>
      <c r="W260" s="198"/>
      <c r="X260" s="201">
        <f>SUM(X261:X292)</f>
        <v>0</v>
      </c>
      <c r="AR260" s="202" t="s">
        <v>83</v>
      </c>
      <c r="AT260" s="203" t="s">
        <v>72</v>
      </c>
      <c r="AU260" s="203" t="s">
        <v>81</v>
      </c>
      <c r="AY260" s="202" t="s">
        <v>130</v>
      </c>
      <c r="BK260" s="204">
        <f>SUM(BK261:BK292)</f>
        <v>0</v>
      </c>
    </row>
    <row r="261" spans="2:65" s="1" customFormat="1" ht="16.5" customHeight="1">
      <c r="B261" s="35"/>
      <c r="C261" s="207" t="s">
        <v>499</v>
      </c>
      <c r="D261" s="207" t="s">
        <v>133</v>
      </c>
      <c r="E261" s="208" t="s">
        <v>500</v>
      </c>
      <c r="F261" s="209" t="s">
        <v>501</v>
      </c>
      <c r="G261" s="210" t="s">
        <v>198</v>
      </c>
      <c r="H261" s="211">
        <v>50</v>
      </c>
      <c r="I261" s="212"/>
      <c r="J261" s="212"/>
      <c r="K261" s="213">
        <f>ROUND(P261*H261,2)</f>
        <v>0</v>
      </c>
      <c r="L261" s="209" t="s">
        <v>167</v>
      </c>
      <c r="M261" s="40"/>
      <c r="N261" s="214" t="s">
        <v>20</v>
      </c>
      <c r="O261" s="215" t="s">
        <v>42</v>
      </c>
      <c r="P261" s="216">
        <f>I261+J261</f>
        <v>0</v>
      </c>
      <c r="Q261" s="216">
        <f>ROUND(I261*H261,2)</f>
        <v>0</v>
      </c>
      <c r="R261" s="216">
        <f>ROUND(J261*H261,2)</f>
        <v>0</v>
      </c>
      <c r="S261" s="76"/>
      <c r="T261" s="217">
        <f>S261*H261</f>
        <v>0</v>
      </c>
      <c r="U261" s="217">
        <v>0</v>
      </c>
      <c r="V261" s="217">
        <f>U261*H261</f>
        <v>0</v>
      </c>
      <c r="W261" s="217">
        <v>0</v>
      </c>
      <c r="X261" s="218">
        <f>W261*H261</f>
        <v>0</v>
      </c>
      <c r="AR261" s="14" t="s">
        <v>168</v>
      </c>
      <c r="AT261" s="14" t="s">
        <v>133</v>
      </c>
      <c r="AU261" s="14" t="s">
        <v>83</v>
      </c>
      <c r="AY261" s="14" t="s">
        <v>130</v>
      </c>
      <c r="BE261" s="219">
        <f>IF(O261="základní",K261,0)</f>
        <v>0</v>
      </c>
      <c r="BF261" s="219">
        <f>IF(O261="snížená",K261,0)</f>
        <v>0</v>
      </c>
      <c r="BG261" s="219">
        <f>IF(O261="zákl. přenesená",K261,0)</f>
        <v>0</v>
      </c>
      <c r="BH261" s="219">
        <f>IF(O261="sníž. přenesená",K261,0)</f>
        <v>0</v>
      </c>
      <c r="BI261" s="219">
        <f>IF(O261="nulová",K261,0)</f>
        <v>0</v>
      </c>
      <c r="BJ261" s="14" t="s">
        <v>81</v>
      </c>
      <c r="BK261" s="219">
        <f>ROUND(P261*H261,2)</f>
        <v>0</v>
      </c>
      <c r="BL261" s="14" t="s">
        <v>168</v>
      </c>
      <c r="BM261" s="14" t="s">
        <v>502</v>
      </c>
    </row>
    <row r="262" spans="2:47" s="1" customFormat="1" ht="12">
      <c r="B262" s="35"/>
      <c r="C262" s="36"/>
      <c r="D262" s="220" t="s">
        <v>140</v>
      </c>
      <c r="E262" s="36"/>
      <c r="F262" s="221" t="s">
        <v>503</v>
      </c>
      <c r="G262" s="36"/>
      <c r="H262" s="36"/>
      <c r="I262" s="128"/>
      <c r="J262" s="128"/>
      <c r="K262" s="36"/>
      <c r="L262" s="36"/>
      <c r="M262" s="40"/>
      <c r="N262" s="222"/>
      <c r="O262" s="76"/>
      <c r="P262" s="76"/>
      <c r="Q262" s="76"/>
      <c r="R262" s="76"/>
      <c r="S262" s="76"/>
      <c r="T262" s="76"/>
      <c r="U262" s="76"/>
      <c r="V262" s="76"/>
      <c r="W262" s="76"/>
      <c r="X262" s="77"/>
      <c r="AT262" s="14" t="s">
        <v>140</v>
      </c>
      <c r="AU262" s="14" t="s">
        <v>83</v>
      </c>
    </row>
    <row r="263" spans="2:65" s="1" customFormat="1" ht="16.5" customHeight="1">
      <c r="B263" s="35"/>
      <c r="C263" s="235" t="s">
        <v>504</v>
      </c>
      <c r="D263" s="235" t="s">
        <v>172</v>
      </c>
      <c r="E263" s="236" t="s">
        <v>505</v>
      </c>
      <c r="F263" s="237" t="s">
        <v>506</v>
      </c>
      <c r="G263" s="238" t="s">
        <v>198</v>
      </c>
      <c r="H263" s="239">
        <v>50</v>
      </c>
      <c r="I263" s="240"/>
      <c r="J263" s="241"/>
      <c r="K263" s="242">
        <f>ROUND(P263*H263,2)</f>
        <v>0</v>
      </c>
      <c r="L263" s="237" t="s">
        <v>167</v>
      </c>
      <c r="M263" s="243"/>
      <c r="N263" s="244" t="s">
        <v>20</v>
      </c>
      <c r="O263" s="215" t="s">
        <v>42</v>
      </c>
      <c r="P263" s="216">
        <f>I263+J263</f>
        <v>0</v>
      </c>
      <c r="Q263" s="216">
        <f>ROUND(I263*H263,2)</f>
        <v>0</v>
      </c>
      <c r="R263" s="216">
        <f>ROUND(J263*H263,2)</f>
        <v>0</v>
      </c>
      <c r="S263" s="76"/>
      <c r="T263" s="217">
        <f>S263*H263</f>
        <v>0</v>
      </c>
      <c r="U263" s="217">
        <v>7E-05</v>
      </c>
      <c r="V263" s="217">
        <f>U263*H263</f>
        <v>0.0034999999999999996</v>
      </c>
      <c r="W263" s="217">
        <v>0</v>
      </c>
      <c r="X263" s="218">
        <f>W263*H263</f>
        <v>0</v>
      </c>
      <c r="AR263" s="14" t="s">
        <v>175</v>
      </c>
      <c r="AT263" s="14" t="s">
        <v>172</v>
      </c>
      <c r="AU263" s="14" t="s">
        <v>83</v>
      </c>
      <c r="AY263" s="14" t="s">
        <v>130</v>
      </c>
      <c r="BE263" s="219">
        <f>IF(O263="základní",K263,0)</f>
        <v>0</v>
      </c>
      <c r="BF263" s="219">
        <f>IF(O263="snížená",K263,0)</f>
        <v>0</v>
      </c>
      <c r="BG263" s="219">
        <f>IF(O263="zákl. přenesená",K263,0)</f>
        <v>0</v>
      </c>
      <c r="BH263" s="219">
        <f>IF(O263="sníž. přenesená",K263,0)</f>
        <v>0</v>
      </c>
      <c r="BI263" s="219">
        <f>IF(O263="nulová",K263,0)</f>
        <v>0</v>
      </c>
      <c r="BJ263" s="14" t="s">
        <v>81</v>
      </c>
      <c r="BK263" s="219">
        <f>ROUND(P263*H263,2)</f>
        <v>0</v>
      </c>
      <c r="BL263" s="14" t="s">
        <v>168</v>
      </c>
      <c r="BM263" s="14" t="s">
        <v>507</v>
      </c>
    </row>
    <row r="264" spans="2:47" s="1" customFormat="1" ht="12">
      <c r="B264" s="35"/>
      <c r="C264" s="36"/>
      <c r="D264" s="220" t="s">
        <v>140</v>
      </c>
      <c r="E264" s="36"/>
      <c r="F264" s="221" t="s">
        <v>506</v>
      </c>
      <c r="G264" s="36"/>
      <c r="H264" s="36"/>
      <c r="I264" s="128"/>
      <c r="J264" s="128"/>
      <c r="K264" s="36"/>
      <c r="L264" s="36"/>
      <c r="M264" s="40"/>
      <c r="N264" s="222"/>
      <c r="O264" s="76"/>
      <c r="P264" s="76"/>
      <c r="Q264" s="76"/>
      <c r="R264" s="76"/>
      <c r="S264" s="76"/>
      <c r="T264" s="76"/>
      <c r="U264" s="76"/>
      <c r="V264" s="76"/>
      <c r="W264" s="76"/>
      <c r="X264" s="77"/>
      <c r="AT264" s="14" t="s">
        <v>140</v>
      </c>
      <c r="AU264" s="14" t="s">
        <v>83</v>
      </c>
    </row>
    <row r="265" spans="2:65" s="1" customFormat="1" ht="16.5" customHeight="1">
      <c r="B265" s="35"/>
      <c r="C265" s="207" t="s">
        <v>508</v>
      </c>
      <c r="D265" s="207" t="s">
        <v>133</v>
      </c>
      <c r="E265" s="208" t="s">
        <v>509</v>
      </c>
      <c r="F265" s="209" t="s">
        <v>510</v>
      </c>
      <c r="G265" s="210" t="s">
        <v>166</v>
      </c>
      <c r="H265" s="211">
        <v>10</v>
      </c>
      <c r="I265" s="212"/>
      <c r="J265" s="212"/>
      <c r="K265" s="213">
        <f>ROUND(P265*H265,2)</f>
        <v>0</v>
      </c>
      <c r="L265" s="209" t="s">
        <v>167</v>
      </c>
      <c r="M265" s="40"/>
      <c r="N265" s="214" t="s">
        <v>20</v>
      </c>
      <c r="O265" s="215" t="s">
        <v>42</v>
      </c>
      <c r="P265" s="216">
        <f>I265+J265</f>
        <v>0</v>
      </c>
      <c r="Q265" s="216">
        <f>ROUND(I265*H265,2)</f>
        <v>0</v>
      </c>
      <c r="R265" s="216">
        <f>ROUND(J265*H265,2)</f>
        <v>0</v>
      </c>
      <c r="S265" s="76"/>
      <c r="T265" s="217">
        <f>S265*H265</f>
        <v>0</v>
      </c>
      <c r="U265" s="217">
        <v>0</v>
      </c>
      <c r="V265" s="217">
        <f>U265*H265</f>
        <v>0</v>
      </c>
      <c r="W265" s="217">
        <v>0</v>
      </c>
      <c r="X265" s="218">
        <f>W265*H265</f>
        <v>0</v>
      </c>
      <c r="AR265" s="14" t="s">
        <v>168</v>
      </c>
      <c r="AT265" s="14" t="s">
        <v>133</v>
      </c>
      <c r="AU265" s="14" t="s">
        <v>83</v>
      </c>
      <c r="AY265" s="14" t="s">
        <v>130</v>
      </c>
      <c r="BE265" s="219">
        <f>IF(O265="základní",K265,0)</f>
        <v>0</v>
      </c>
      <c r="BF265" s="219">
        <f>IF(O265="snížená",K265,0)</f>
        <v>0</v>
      </c>
      <c r="BG265" s="219">
        <f>IF(O265="zákl. přenesená",K265,0)</f>
        <v>0</v>
      </c>
      <c r="BH265" s="219">
        <f>IF(O265="sníž. přenesená",K265,0)</f>
        <v>0</v>
      </c>
      <c r="BI265" s="219">
        <f>IF(O265="nulová",K265,0)</f>
        <v>0</v>
      </c>
      <c r="BJ265" s="14" t="s">
        <v>81</v>
      </c>
      <c r="BK265" s="219">
        <f>ROUND(P265*H265,2)</f>
        <v>0</v>
      </c>
      <c r="BL265" s="14" t="s">
        <v>168</v>
      </c>
      <c r="BM265" s="14" t="s">
        <v>511</v>
      </c>
    </row>
    <row r="266" spans="2:47" s="1" customFormat="1" ht="12">
      <c r="B266" s="35"/>
      <c r="C266" s="36"/>
      <c r="D266" s="220" t="s">
        <v>140</v>
      </c>
      <c r="E266" s="36"/>
      <c r="F266" s="221" t="s">
        <v>512</v>
      </c>
      <c r="G266" s="36"/>
      <c r="H266" s="36"/>
      <c r="I266" s="128"/>
      <c r="J266" s="128"/>
      <c r="K266" s="36"/>
      <c r="L266" s="36"/>
      <c r="M266" s="40"/>
      <c r="N266" s="222"/>
      <c r="O266" s="76"/>
      <c r="P266" s="76"/>
      <c r="Q266" s="76"/>
      <c r="R266" s="76"/>
      <c r="S266" s="76"/>
      <c r="T266" s="76"/>
      <c r="U266" s="76"/>
      <c r="V266" s="76"/>
      <c r="W266" s="76"/>
      <c r="X266" s="77"/>
      <c r="AT266" s="14" t="s">
        <v>140</v>
      </c>
      <c r="AU266" s="14" t="s">
        <v>83</v>
      </c>
    </row>
    <row r="267" spans="2:65" s="1" customFormat="1" ht="16.5" customHeight="1">
      <c r="B267" s="35"/>
      <c r="C267" s="235" t="s">
        <v>513</v>
      </c>
      <c r="D267" s="235" t="s">
        <v>172</v>
      </c>
      <c r="E267" s="236" t="s">
        <v>173</v>
      </c>
      <c r="F267" s="237" t="s">
        <v>174</v>
      </c>
      <c r="G267" s="238" t="s">
        <v>166</v>
      </c>
      <c r="H267" s="239">
        <v>10</v>
      </c>
      <c r="I267" s="240"/>
      <c r="J267" s="241"/>
      <c r="K267" s="242">
        <f>ROUND(P267*H267,2)</f>
        <v>0</v>
      </c>
      <c r="L267" s="237" t="s">
        <v>167</v>
      </c>
      <c r="M267" s="243"/>
      <c r="N267" s="244" t="s">
        <v>20</v>
      </c>
      <c r="O267" s="215" t="s">
        <v>42</v>
      </c>
      <c r="P267" s="216">
        <f>I267+J267</f>
        <v>0</v>
      </c>
      <c r="Q267" s="216">
        <f>ROUND(I267*H267,2)</f>
        <v>0</v>
      </c>
      <c r="R267" s="216">
        <f>ROUND(J267*H267,2)</f>
        <v>0</v>
      </c>
      <c r="S267" s="76"/>
      <c r="T267" s="217">
        <f>S267*H267</f>
        <v>0</v>
      </c>
      <c r="U267" s="217">
        <v>3E-05</v>
      </c>
      <c r="V267" s="217">
        <f>U267*H267</f>
        <v>0.00030000000000000003</v>
      </c>
      <c r="W267" s="217">
        <v>0</v>
      </c>
      <c r="X267" s="218">
        <f>W267*H267</f>
        <v>0</v>
      </c>
      <c r="AR267" s="14" t="s">
        <v>175</v>
      </c>
      <c r="AT267" s="14" t="s">
        <v>172</v>
      </c>
      <c r="AU267" s="14" t="s">
        <v>83</v>
      </c>
      <c r="AY267" s="14" t="s">
        <v>130</v>
      </c>
      <c r="BE267" s="219">
        <f>IF(O267="základní",K267,0)</f>
        <v>0</v>
      </c>
      <c r="BF267" s="219">
        <f>IF(O267="snížená",K267,0)</f>
        <v>0</v>
      </c>
      <c r="BG267" s="219">
        <f>IF(O267="zákl. přenesená",K267,0)</f>
        <v>0</v>
      </c>
      <c r="BH267" s="219">
        <f>IF(O267="sníž. přenesená",K267,0)</f>
        <v>0</v>
      </c>
      <c r="BI267" s="219">
        <f>IF(O267="nulová",K267,0)</f>
        <v>0</v>
      </c>
      <c r="BJ267" s="14" t="s">
        <v>81</v>
      </c>
      <c r="BK267" s="219">
        <f>ROUND(P267*H267,2)</f>
        <v>0</v>
      </c>
      <c r="BL267" s="14" t="s">
        <v>168</v>
      </c>
      <c r="BM267" s="14" t="s">
        <v>514</v>
      </c>
    </row>
    <row r="268" spans="2:47" s="1" customFormat="1" ht="12">
      <c r="B268" s="35"/>
      <c r="C268" s="36"/>
      <c r="D268" s="220" t="s">
        <v>140</v>
      </c>
      <c r="E268" s="36"/>
      <c r="F268" s="221" t="s">
        <v>174</v>
      </c>
      <c r="G268" s="36"/>
      <c r="H268" s="36"/>
      <c r="I268" s="128"/>
      <c r="J268" s="128"/>
      <c r="K268" s="36"/>
      <c r="L268" s="36"/>
      <c r="M268" s="40"/>
      <c r="N268" s="222"/>
      <c r="O268" s="76"/>
      <c r="P268" s="76"/>
      <c r="Q268" s="76"/>
      <c r="R268" s="76"/>
      <c r="S268" s="76"/>
      <c r="T268" s="76"/>
      <c r="U268" s="76"/>
      <c r="V268" s="76"/>
      <c r="W268" s="76"/>
      <c r="X268" s="77"/>
      <c r="AT268" s="14" t="s">
        <v>140</v>
      </c>
      <c r="AU268" s="14" t="s">
        <v>83</v>
      </c>
    </row>
    <row r="269" spans="2:65" s="1" customFormat="1" ht="16.5" customHeight="1">
      <c r="B269" s="35"/>
      <c r="C269" s="207" t="s">
        <v>515</v>
      </c>
      <c r="D269" s="207" t="s">
        <v>133</v>
      </c>
      <c r="E269" s="208" t="s">
        <v>516</v>
      </c>
      <c r="F269" s="209" t="s">
        <v>517</v>
      </c>
      <c r="G269" s="210" t="s">
        <v>198</v>
      </c>
      <c r="H269" s="211">
        <v>160</v>
      </c>
      <c r="I269" s="212"/>
      <c r="J269" s="212"/>
      <c r="K269" s="213">
        <f>ROUND(P269*H269,2)</f>
        <v>0</v>
      </c>
      <c r="L269" s="209" t="s">
        <v>167</v>
      </c>
      <c r="M269" s="40"/>
      <c r="N269" s="214" t="s">
        <v>20</v>
      </c>
      <c r="O269" s="215" t="s">
        <v>42</v>
      </c>
      <c r="P269" s="216">
        <f>I269+J269</f>
        <v>0</v>
      </c>
      <c r="Q269" s="216">
        <f>ROUND(I269*H269,2)</f>
        <v>0</v>
      </c>
      <c r="R269" s="216">
        <f>ROUND(J269*H269,2)</f>
        <v>0</v>
      </c>
      <c r="S269" s="76"/>
      <c r="T269" s="217">
        <f>S269*H269</f>
        <v>0</v>
      </c>
      <c r="U269" s="217">
        <v>0</v>
      </c>
      <c r="V269" s="217">
        <f>U269*H269</f>
        <v>0</v>
      </c>
      <c r="W269" s="217">
        <v>0</v>
      </c>
      <c r="X269" s="218">
        <f>W269*H269</f>
        <v>0</v>
      </c>
      <c r="AR269" s="14" t="s">
        <v>168</v>
      </c>
      <c r="AT269" s="14" t="s">
        <v>133</v>
      </c>
      <c r="AU269" s="14" t="s">
        <v>83</v>
      </c>
      <c r="AY269" s="14" t="s">
        <v>130</v>
      </c>
      <c r="BE269" s="219">
        <f>IF(O269="základní",K269,0)</f>
        <v>0</v>
      </c>
      <c r="BF269" s="219">
        <f>IF(O269="snížená",K269,0)</f>
        <v>0</v>
      </c>
      <c r="BG269" s="219">
        <f>IF(O269="zákl. přenesená",K269,0)</f>
        <v>0</v>
      </c>
      <c r="BH269" s="219">
        <f>IF(O269="sníž. přenesená",K269,0)</f>
        <v>0</v>
      </c>
      <c r="BI269" s="219">
        <f>IF(O269="nulová",K269,0)</f>
        <v>0</v>
      </c>
      <c r="BJ269" s="14" t="s">
        <v>81</v>
      </c>
      <c r="BK269" s="219">
        <f>ROUND(P269*H269,2)</f>
        <v>0</v>
      </c>
      <c r="BL269" s="14" t="s">
        <v>168</v>
      </c>
      <c r="BM269" s="14" t="s">
        <v>518</v>
      </c>
    </row>
    <row r="270" spans="2:47" s="1" customFormat="1" ht="12">
      <c r="B270" s="35"/>
      <c r="C270" s="36"/>
      <c r="D270" s="220" t="s">
        <v>140</v>
      </c>
      <c r="E270" s="36"/>
      <c r="F270" s="221" t="s">
        <v>519</v>
      </c>
      <c r="G270" s="36"/>
      <c r="H270" s="36"/>
      <c r="I270" s="128"/>
      <c r="J270" s="128"/>
      <c r="K270" s="36"/>
      <c r="L270" s="36"/>
      <c r="M270" s="40"/>
      <c r="N270" s="222"/>
      <c r="O270" s="76"/>
      <c r="P270" s="76"/>
      <c r="Q270" s="76"/>
      <c r="R270" s="76"/>
      <c r="S270" s="76"/>
      <c r="T270" s="76"/>
      <c r="U270" s="76"/>
      <c r="V270" s="76"/>
      <c r="W270" s="76"/>
      <c r="X270" s="77"/>
      <c r="AT270" s="14" t="s">
        <v>140</v>
      </c>
      <c r="AU270" s="14" t="s">
        <v>83</v>
      </c>
    </row>
    <row r="271" spans="2:47" s="1" customFormat="1" ht="12">
      <c r="B271" s="35"/>
      <c r="C271" s="36"/>
      <c r="D271" s="220" t="s">
        <v>484</v>
      </c>
      <c r="E271" s="36"/>
      <c r="F271" s="234" t="s">
        <v>520</v>
      </c>
      <c r="G271" s="36"/>
      <c r="H271" s="36"/>
      <c r="I271" s="128"/>
      <c r="J271" s="128"/>
      <c r="K271" s="36"/>
      <c r="L271" s="36"/>
      <c r="M271" s="40"/>
      <c r="N271" s="222"/>
      <c r="O271" s="76"/>
      <c r="P271" s="76"/>
      <c r="Q271" s="76"/>
      <c r="R271" s="76"/>
      <c r="S271" s="76"/>
      <c r="T271" s="76"/>
      <c r="U271" s="76"/>
      <c r="V271" s="76"/>
      <c r="W271" s="76"/>
      <c r="X271" s="77"/>
      <c r="AT271" s="14" t="s">
        <v>484</v>
      </c>
      <c r="AU271" s="14" t="s">
        <v>83</v>
      </c>
    </row>
    <row r="272" spans="2:65" s="1" customFormat="1" ht="16.5" customHeight="1">
      <c r="B272" s="35"/>
      <c r="C272" s="235" t="s">
        <v>521</v>
      </c>
      <c r="D272" s="235" t="s">
        <v>172</v>
      </c>
      <c r="E272" s="236" t="s">
        <v>522</v>
      </c>
      <c r="F272" s="237" t="s">
        <v>523</v>
      </c>
      <c r="G272" s="238" t="s">
        <v>172</v>
      </c>
      <c r="H272" s="239">
        <v>160</v>
      </c>
      <c r="I272" s="240"/>
      <c r="J272" s="241"/>
      <c r="K272" s="242">
        <f>ROUND(P272*H272,2)</f>
        <v>0</v>
      </c>
      <c r="L272" s="237" t="s">
        <v>20</v>
      </c>
      <c r="M272" s="243"/>
      <c r="N272" s="244" t="s">
        <v>20</v>
      </c>
      <c r="O272" s="215" t="s">
        <v>42</v>
      </c>
      <c r="P272" s="216">
        <f>I272+J272</f>
        <v>0</v>
      </c>
      <c r="Q272" s="216">
        <f>ROUND(I272*H272,2)</f>
        <v>0</v>
      </c>
      <c r="R272" s="216">
        <f>ROUND(J272*H272,2)</f>
        <v>0</v>
      </c>
      <c r="S272" s="76"/>
      <c r="T272" s="217">
        <f>S272*H272</f>
        <v>0</v>
      </c>
      <c r="U272" s="217">
        <v>0</v>
      </c>
      <c r="V272" s="217">
        <f>U272*H272</f>
        <v>0</v>
      </c>
      <c r="W272" s="217">
        <v>0</v>
      </c>
      <c r="X272" s="218">
        <f>W272*H272</f>
        <v>0</v>
      </c>
      <c r="AR272" s="14" t="s">
        <v>175</v>
      </c>
      <c r="AT272" s="14" t="s">
        <v>172</v>
      </c>
      <c r="AU272" s="14" t="s">
        <v>83</v>
      </c>
      <c r="AY272" s="14" t="s">
        <v>130</v>
      </c>
      <c r="BE272" s="219">
        <f>IF(O272="základní",K272,0)</f>
        <v>0</v>
      </c>
      <c r="BF272" s="219">
        <f>IF(O272="snížená",K272,0)</f>
        <v>0</v>
      </c>
      <c r="BG272" s="219">
        <f>IF(O272="zákl. přenesená",K272,0)</f>
        <v>0</v>
      </c>
      <c r="BH272" s="219">
        <f>IF(O272="sníž. přenesená",K272,0)</f>
        <v>0</v>
      </c>
      <c r="BI272" s="219">
        <f>IF(O272="nulová",K272,0)</f>
        <v>0</v>
      </c>
      <c r="BJ272" s="14" t="s">
        <v>81</v>
      </c>
      <c r="BK272" s="219">
        <f>ROUND(P272*H272,2)</f>
        <v>0</v>
      </c>
      <c r="BL272" s="14" t="s">
        <v>168</v>
      </c>
      <c r="BM272" s="14" t="s">
        <v>524</v>
      </c>
    </row>
    <row r="273" spans="2:47" s="1" customFormat="1" ht="12">
      <c r="B273" s="35"/>
      <c r="C273" s="36"/>
      <c r="D273" s="220" t="s">
        <v>140</v>
      </c>
      <c r="E273" s="36"/>
      <c r="F273" s="221" t="s">
        <v>523</v>
      </c>
      <c r="G273" s="36"/>
      <c r="H273" s="36"/>
      <c r="I273" s="128"/>
      <c r="J273" s="128"/>
      <c r="K273" s="36"/>
      <c r="L273" s="36"/>
      <c r="M273" s="40"/>
      <c r="N273" s="222"/>
      <c r="O273" s="76"/>
      <c r="P273" s="76"/>
      <c r="Q273" s="76"/>
      <c r="R273" s="76"/>
      <c r="S273" s="76"/>
      <c r="T273" s="76"/>
      <c r="U273" s="76"/>
      <c r="V273" s="76"/>
      <c r="W273" s="76"/>
      <c r="X273" s="77"/>
      <c r="AT273" s="14" t="s">
        <v>140</v>
      </c>
      <c r="AU273" s="14" t="s">
        <v>83</v>
      </c>
    </row>
    <row r="274" spans="2:65" s="1" customFormat="1" ht="16.5" customHeight="1">
      <c r="B274" s="35"/>
      <c r="C274" s="207" t="s">
        <v>525</v>
      </c>
      <c r="D274" s="207" t="s">
        <v>133</v>
      </c>
      <c r="E274" s="208" t="s">
        <v>526</v>
      </c>
      <c r="F274" s="209" t="s">
        <v>527</v>
      </c>
      <c r="G274" s="210" t="s">
        <v>166</v>
      </c>
      <c r="H274" s="211">
        <v>5</v>
      </c>
      <c r="I274" s="212"/>
      <c r="J274" s="212"/>
      <c r="K274" s="213">
        <f>ROUND(P274*H274,2)</f>
        <v>0</v>
      </c>
      <c r="L274" s="209" t="s">
        <v>167</v>
      </c>
      <c r="M274" s="40"/>
      <c r="N274" s="214" t="s">
        <v>20</v>
      </c>
      <c r="O274" s="215" t="s">
        <v>42</v>
      </c>
      <c r="P274" s="216">
        <f>I274+J274</f>
        <v>0</v>
      </c>
      <c r="Q274" s="216">
        <f>ROUND(I274*H274,2)</f>
        <v>0</v>
      </c>
      <c r="R274" s="216">
        <f>ROUND(J274*H274,2)</f>
        <v>0</v>
      </c>
      <c r="S274" s="76"/>
      <c r="T274" s="217">
        <f>S274*H274</f>
        <v>0</v>
      </c>
      <c r="U274" s="217">
        <v>0</v>
      </c>
      <c r="V274" s="217">
        <f>U274*H274</f>
        <v>0</v>
      </c>
      <c r="W274" s="217">
        <v>0</v>
      </c>
      <c r="X274" s="218">
        <f>W274*H274</f>
        <v>0</v>
      </c>
      <c r="AR274" s="14" t="s">
        <v>168</v>
      </c>
      <c r="AT274" s="14" t="s">
        <v>133</v>
      </c>
      <c r="AU274" s="14" t="s">
        <v>83</v>
      </c>
      <c r="AY274" s="14" t="s">
        <v>130</v>
      </c>
      <c r="BE274" s="219">
        <f>IF(O274="základní",K274,0)</f>
        <v>0</v>
      </c>
      <c r="BF274" s="219">
        <f>IF(O274="snížená",K274,0)</f>
        <v>0</v>
      </c>
      <c r="BG274" s="219">
        <f>IF(O274="zákl. přenesená",K274,0)</f>
        <v>0</v>
      </c>
      <c r="BH274" s="219">
        <f>IF(O274="sníž. přenesená",K274,0)</f>
        <v>0</v>
      </c>
      <c r="BI274" s="219">
        <f>IF(O274="nulová",K274,0)</f>
        <v>0</v>
      </c>
      <c r="BJ274" s="14" t="s">
        <v>81</v>
      </c>
      <c r="BK274" s="219">
        <f>ROUND(P274*H274,2)</f>
        <v>0</v>
      </c>
      <c r="BL274" s="14" t="s">
        <v>168</v>
      </c>
      <c r="BM274" s="14" t="s">
        <v>528</v>
      </c>
    </row>
    <row r="275" spans="2:47" s="1" customFormat="1" ht="12">
      <c r="B275" s="35"/>
      <c r="C275" s="36"/>
      <c r="D275" s="220" t="s">
        <v>140</v>
      </c>
      <c r="E275" s="36"/>
      <c r="F275" s="221" t="s">
        <v>529</v>
      </c>
      <c r="G275" s="36"/>
      <c r="H275" s="36"/>
      <c r="I275" s="128"/>
      <c r="J275" s="128"/>
      <c r="K275" s="36"/>
      <c r="L275" s="36"/>
      <c r="M275" s="40"/>
      <c r="N275" s="222"/>
      <c r="O275" s="76"/>
      <c r="P275" s="76"/>
      <c r="Q275" s="76"/>
      <c r="R275" s="76"/>
      <c r="S275" s="76"/>
      <c r="T275" s="76"/>
      <c r="U275" s="76"/>
      <c r="V275" s="76"/>
      <c r="W275" s="76"/>
      <c r="X275" s="77"/>
      <c r="AT275" s="14" t="s">
        <v>140</v>
      </c>
      <c r="AU275" s="14" t="s">
        <v>83</v>
      </c>
    </row>
    <row r="276" spans="2:47" s="1" customFormat="1" ht="12">
      <c r="B276" s="35"/>
      <c r="C276" s="36"/>
      <c r="D276" s="220" t="s">
        <v>149</v>
      </c>
      <c r="E276" s="36"/>
      <c r="F276" s="234" t="s">
        <v>530</v>
      </c>
      <c r="G276" s="36"/>
      <c r="H276" s="36"/>
      <c r="I276" s="128"/>
      <c r="J276" s="128"/>
      <c r="K276" s="36"/>
      <c r="L276" s="36"/>
      <c r="M276" s="40"/>
      <c r="N276" s="222"/>
      <c r="O276" s="76"/>
      <c r="P276" s="76"/>
      <c r="Q276" s="76"/>
      <c r="R276" s="76"/>
      <c r="S276" s="76"/>
      <c r="T276" s="76"/>
      <c r="U276" s="76"/>
      <c r="V276" s="76"/>
      <c r="W276" s="76"/>
      <c r="X276" s="77"/>
      <c r="AT276" s="14" t="s">
        <v>149</v>
      </c>
      <c r="AU276" s="14" t="s">
        <v>83</v>
      </c>
    </row>
    <row r="277" spans="2:65" s="1" customFormat="1" ht="16.5" customHeight="1">
      <c r="B277" s="35"/>
      <c r="C277" s="207" t="s">
        <v>531</v>
      </c>
      <c r="D277" s="207" t="s">
        <v>133</v>
      </c>
      <c r="E277" s="208" t="s">
        <v>532</v>
      </c>
      <c r="F277" s="209" t="s">
        <v>533</v>
      </c>
      <c r="G277" s="210" t="s">
        <v>166</v>
      </c>
      <c r="H277" s="211">
        <v>1</v>
      </c>
      <c r="I277" s="212"/>
      <c r="J277" s="212"/>
      <c r="K277" s="213">
        <f>ROUND(P277*H277,2)</f>
        <v>0</v>
      </c>
      <c r="L277" s="209" t="s">
        <v>137</v>
      </c>
      <c r="M277" s="40"/>
      <c r="N277" s="214" t="s">
        <v>20</v>
      </c>
      <c r="O277" s="215" t="s">
        <v>42</v>
      </c>
      <c r="P277" s="216">
        <f>I277+J277</f>
        <v>0</v>
      </c>
      <c r="Q277" s="216">
        <f>ROUND(I277*H277,2)</f>
        <v>0</v>
      </c>
      <c r="R277" s="216">
        <f>ROUND(J277*H277,2)</f>
        <v>0</v>
      </c>
      <c r="S277" s="76"/>
      <c r="T277" s="217">
        <f>S277*H277</f>
        <v>0</v>
      </c>
      <c r="U277" s="217">
        <v>0</v>
      </c>
      <c r="V277" s="217">
        <f>U277*H277</f>
        <v>0</v>
      </c>
      <c r="W277" s="217">
        <v>0</v>
      </c>
      <c r="X277" s="218">
        <f>W277*H277</f>
        <v>0</v>
      </c>
      <c r="AR277" s="14" t="s">
        <v>168</v>
      </c>
      <c r="AT277" s="14" t="s">
        <v>133</v>
      </c>
      <c r="AU277" s="14" t="s">
        <v>83</v>
      </c>
      <c r="AY277" s="14" t="s">
        <v>130</v>
      </c>
      <c r="BE277" s="219">
        <f>IF(O277="základní",K277,0)</f>
        <v>0</v>
      </c>
      <c r="BF277" s="219">
        <f>IF(O277="snížená",K277,0)</f>
        <v>0</v>
      </c>
      <c r="BG277" s="219">
        <f>IF(O277="zákl. přenesená",K277,0)</f>
        <v>0</v>
      </c>
      <c r="BH277" s="219">
        <f>IF(O277="sníž. přenesená",K277,0)</f>
        <v>0</v>
      </c>
      <c r="BI277" s="219">
        <f>IF(O277="nulová",K277,0)</f>
        <v>0</v>
      </c>
      <c r="BJ277" s="14" t="s">
        <v>81</v>
      </c>
      <c r="BK277" s="219">
        <f>ROUND(P277*H277,2)</f>
        <v>0</v>
      </c>
      <c r="BL277" s="14" t="s">
        <v>168</v>
      </c>
      <c r="BM277" s="14" t="s">
        <v>534</v>
      </c>
    </row>
    <row r="278" spans="2:47" s="1" customFormat="1" ht="12">
      <c r="B278" s="35"/>
      <c r="C278" s="36"/>
      <c r="D278" s="220" t="s">
        <v>140</v>
      </c>
      <c r="E278" s="36"/>
      <c r="F278" s="221" t="s">
        <v>535</v>
      </c>
      <c r="G278" s="36"/>
      <c r="H278" s="36"/>
      <c r="I278" s="128"/>
      <c r="J278" s="128"/>
      <c r="K278" s="36"/>
      <c r="L278" s="36"/>
      <c r="M278" s="40"/>
      <c r="N278" s="222"/>
      <c r="O278" s="76"/>
      <c r="P278" s="76"/>
      <c r="Q278" s="76"/>
      <c r="R278" s="76"/>
      <c r="S278" s="76"/>
      <c r="T278" s="76"/>
      <c r="U278" s="76"/>
      <c r="V278" s="76"/>
      <c r="W278" s="76"/>
      <c r="X278" s="77"/>
      <c r="AT278" s="14" t="s">
        <v>140</v>
      </c>
      <c r="AU278" s="14" t="s">
        <v>83</v>
      </c>
    </row>
    <row r="279" spans="2:65" s="1" customFormat="1" ht="16.5" customHeight="1">
      <c r="B279" s="35"/>
      <c r="C279" s="235" t="s">
        <v>536</v>
      </c>
      <c r="D279" s="235" t="s">
        <v>172</v>
      </c>
      <c r="E279" s="236" t="s">
        <v>537</v>
      </c>
      <c r="F279" s="237" t="s">
        <v>538</v>
      </c>
      <c r="G279" s="238" t="s">
        <v>185</v>
      </c>
      <c r="H279" s="239">
        <v>1</v>
      </c>
      <c r="I279" s="240"/>
      <c r="J279" s="241"/>
      <c r="K279" s="242">
        <f>ROUND(P279*H279,2)</f>
        <v>0</v>
      </c>
      <c r="L279" s="237" t="s">
        <v>348</v>
      </c>
      <c r="M279" s="243"/>
      <c r="N279" s="244" t="s">
        <v>20</v>
      </c>
      <c r="O279" s="215" t="s">
        <v>42</v>
      </c>
      <c r="P279" s="216">
        <f>I279+J279</f>
        <v>0</v>
      </c>
      <c r="Q279" s="216">
        <f>ROUND(I279*H279,2)</f>
        <v>0</v>
      </c>
      <c r="R279" s="216">
        <f>ROUND(J279*H279,2)</f>
        <v>0</v>
      </c>
      <c r="S279" s="76"/>
      <c r="T279" s="217">
        <f>S279*H279</f>
        <v>0</v>
      </c>
      <c r="U279" s="217">
        <v>0</v>
      </c>
      <c r="V279" s="217">
        <f>U279*H279</f>
        <v>0</v>
      </c>
      <c r="W279" s="217">
        <v>0</v>
      </c>
      <c r="X279" s="218">
        <f>W279*H279</f>
        <v>0</v>
      </c>
      <c r="AR279" s="14" t="s">
        <v>175</v>
      </c>
      <c r="AT279" s="14" t="s">
        <v>172</v>
      </c>
      <c r="AU279" s="14" t="s">
        <v>83</v>
      </c>
      <c r="AY279" s="14" t="s">
        <v>130</v>
      </c>
      <c r="BE279" s="219">
        <f>IF(O279="základní",K279,0)</f>
        <v>0</v>
      </c>
      <c r="BF279" s="219">
        <f>IF(O279="snížená",K279,0)</f>
        <v>0</v>
      </c>
      <c r="BG279" s="219">
        <f>IF(O279="zákl. přenesená",K279,0)</f>
        <v>0</v>
      </c>
      <c r="BH279" s="219">
        <f>IF(O279="sníž. přenesená",K279,0)</f>
        <v>0</v>
      </c>
      <c r="BI279" s="219">
        <f>IF(O279="nulová",K279,0)</f>
        <v>0</v>
      </c>
      <c r="BJ279" s="14" t="s">
        <v>81</v>
      </c>
      <c r="BK279" s="219">
        <f>ROUND(P279*H279,2)</f>
        <v>0</v>
      </c>
      <c r="BL279" s="14" t="s">
        <v>168</v>
      </c>
      <c r="BM279" s="14" t="s">
        <v>539</v>
      </c>
    </row>
    <row r="280" spans="2:47" s="1" customFormat="1" ht="12">
      <c r="B280" s="35"/>
      <c r="C280" s="36"/>
      <c r="D280" s="220" t="s">
        <v>140</v>
      </c>
      <c r="E280" s="36"/>
      <c r="F280" s="221" t="s">
        <v>538</v>
      </c>
      <c r="G280" s="36"/>
      <c r="H280" s="36"/>
      <c r="I280" s="128"/>
      <c r="J280" s="128"/>
      <c r="K280" s="36"/>
      <c r="L280" s="36"/>
      <c r="M280" s="40"/>
      <c r="N280" s="222"/>
      <c r="O280" s="76"/>
      <c r="P280" s="76"/>
      <c r="Q280" s="76"/>
      <c r="R280" s="76"/>
      <c r="S280" s="76"/>
      <c r="T280" s="76"/>
      <c r="U280" s="76"/>
      <c r="V280" s="76"/>
      <c r="W280" s="76"/>
      <c r="X280" s="77"/>
      <c r="AT280" s="14" t="s">
        <v>140</v>
      </c>
      <c r="AU280" s="14" t="s">
        <v>83</v>
      </c>
    </row>
    <row r="281" spans="2:65" s="1" customFormat="1" ht="16.5" customHeight="1">
      <c r="B281" s="35"/>
      <c r="C281" s="207" t="s">
        <v>540</v>
      </c>
      <c r="D281" s="207" t="s">
        <v>133</v>
      </c>
      <c r="E281" s="208" t="s">
        <v>541</v>
      </c>
      <c r="F281" s="209" t="s">
        <v>542</v>
      </c>
      <c r="G281" s="210" t="s">
        <v>166</v>
      </c>
      <c r="H281" s="211">
        <v>7</v>
      </c>
      <c r="I281" s="212"/>
      <c r="J281" s="212"/>
      <c r="K281" s="213">
        <f>ROUND(P281*H281,2)</f>
        <v>0</v>
      </c>
      <c r="L281" s="209" t="s">
        <v>167</v>
      </c>
      <c r="M281" s="40"/>
      <c r="N281" s="214" t="s">
        <v>20</v>
      </c>
      <c r="O281" s="215" t="s">
        <v>42</v>
      </c>
      <c r="P281" s="216">
        <f>I281+J281</f>
        <v>0</v>
      </c>
      <c r="Q281" s="216">
        <f>ROUND(I281*H281,2)</f>
        <v>0</v>
      </c>
      <c r="R281" s="216">
        <f>ROUND(J281*H281,2)</f>
        <v>0</v>
      </c>
      <c r="S281" s="76"/>
      <c r="T281" s="217">
        <f>S281*H281</f>
        <v>0</v>
      </c>
      <c r="U281" s="217">
        <v>0</v>
      </c>
      <c r="V281" s="217">
        <f>U281*H281</f>
        <v>0</v>
      </c>
      <c r="W281" s="217">
        <v>0</v>
      </c>
      <c r="X281" s="218">
        <f>W281*H281</f>
        <v>0</v>
      </c>
      <c r="AR281" s="14" t="s">
        <v>168</v>
      </c>
      <c r="AT281" s="14" t="s">
        <v>133</v>
      </c>
      <c r="AU281" s="14" t="s">
        <v>83</v>
      </c>
      <c r="AY281" s="14" t="s">
        <v>130</v>
      </c>
      <c r="BE281" s="219">
        <f>IF(O281="základní",K281,0)</f>
        <v>0</v>
      </c>
      <c r="BF281" s="219">
        <f>IF(O281="snížená",K281,0)</f>
        <v>0</v>
      </c>
      <c r="BG281" s="219">
        <f>IF(O281="zákl. přenesená",K281,0)</f>
        <v>0</v>
      </c>
      <c r="BH281" s="219">
        <f>IF(O281="sníž. přenesená",K281,0)</f>
        <v>0</v>
      </c>
      <c r="BI281" s="219">
        <f>IF(O281="nulová",K281,0)</f>
        <v>0</v>
      </c>
      <c r="BJ281" s="14" t="s">
        <v>81</v>
      </c>
      <c r="BK281" s="219">
        <f>ROUND(P281*H281,2)</f>
        <v>0</v>
      </c>
      <c r="BL281" s="14" t="s">
        <v>168</v>
      </c>
      <c r="BM281" s="14" t="s">
        <v>543</v>
      </c>
    </row>
    <row r="282" spans="2:47" s="1" customFormat="1" ht="12">
      <c r="B282" s="35"/>
      <c r="C282" s="36"/>
      <c r="D282" s="220" t="s">
        <v>140</v>
      </c>
      <c r="E282" s="36"/>
      <c r="F282" s="221" t="s">
        <v>544</v>
      </c>
      <c r="G282" s="36"/>
      <c r="H282" s="36"/>
      <c r="I282" s="128"/>
      <c r="J282" s="128"/>
      <c r="K282" s="36"/>
      <c r="L282" s="36"/>
      <c r="M282" s="40"/>
      <c r="N282" s="222"/>
      <c r="O282" s="76"/>
      <c r="P282" s="76"/>
      <c r="Q282" s="76"/>
      <c r="R282" s="76"/>
      <c r="S282" s="76"/>
      <c r="T282" s="76"/>
      <c r="U282" s="76"/>
      <c r="V282" s="76"/>
      <c r="W282" s="76"/>
      <c r="X282" s="77"/>
      <c r="AT282" s="14" t="s">
        <v>140</v>
      </c>
      <c r="AU282" s="14" t="s">
        <v>83</v>
      </c>
    </row>
    <row r="283" spans="2:65" s="1" customFormat="1" ht="16.5" customHeight="1">
      <c r="B283" s="35"/>
      <c r="C283" s="235" t="s">
        <v>545</v>
      </c>
      <c r="D283" s="235" t="s">
        <v>172</v>
      </c>
      <c r="E283" s="236" t="s">
        <v>546</v>
      </c>
      <c r="F283" s="237" t="s">
        <v>547</v>
      </c>
      <c r="G283" s="238" t="s">
        <v>166</v>
      </c>
      <c r="H283" s="239">
        <v>7</v>
      </c>
      <c r="I283" s="240"/>
      <c r="J283" s="241"/>
      <c r="K283" s="242">
        <f>ROUND(P283*H283,2)</f>
        <v>0</v>
      </c>
      <c r="L283" s="237" t="s">
        <v>167</v>
      </c>
      <c r="M283" s="243"/>
      <c r="N283" s="244" t="s">
        <v>20</v>
      </c>
      <c r="O283" s="215" t="s">
        <v>42</v>
      </c>
      <c r="P283" s="216">
        <f>I283+J283</f>
        <v>0</v>
      </c>
      <c r="Q283" s="216">
        <f>ROUND(I283*H283,2)</f>
        <v>0</v>
      </c>
      <c r="R283" s="216">
        <f>ROUND(J283*H283,2)</f>
        <v>0</v>
      </c>
      <c r="S283" s="76"/>
      <c r="T283" s="217">
        <f>S283*H283</f>
        <v>0</v>
      </c>
      <c r="U283" s="217">
        <v>6E-05</v>
      </c>
      <c r="V283" s="217">
        <f>U283*H283</f>
        <v>0.00042</v>
      </c>
      <c r="W283" s="217">
        <v>0</v>
      </c>
      <c r="X283" s="218">
        <f>W283*H283</f>
        <v>0</v>
      </c>
      <c r="AR283" s="14" t="s">
        <v>175</v>
      </c>
      <c r="AT283" s="14" t="s">
        <v>172</v>
      </c>
      <c r="AU283" s="14" t="s">
        <v>83</v>
      </c>
      <c r="AY283" s="14" t="s">
        <v>130</v>
      </c>
      <c r="BE283" s="219">
        <f>IF(O283="základní",K283,0)</f>
        <v>0</v>
      </c>
      <c r="BF283" s="219">
        <f>IF(O283="snížená",K283,0)</f>
        <v>0</v>
      </c>
      <c r="BG283" s="219">
        <f>IF(O283="zákl. přenesená",K283,0)</f>
        <v>0</v>
      </c>
      <c r="BH283" s="219">
        <f>IF(O283="sníž. přenesená",K283,0)</f>
        <v>0</v>
      </c>
      <c r="BI283" s="219">
        <f>IF(O283="nulová",K283,0)</f>
        <v>0</v>
      </c>
      <c r="BJ283" s="14" t="s">
        <v>81</v>
      </c>
      <c r="BK283" s="219">
        <f>ROUND(P283*H283,2)</f>
        <v>0</v>
      </c>
      <c r="BL283" s="14" t="s">
        <v>168</v>
      </c>
      <c r="BM283" s="14" t="s">
        <v>548</v>
      </c>
    </row>
    <row r="284" spans="2:47" s="1" customFormat="1" ht="12">
      <c r="B284" s="35"/>
      <c r="C284" s="36"/>
      <c r="D284" s="220" t="s">
        <v>140</v>
      </c>
      <c r="E284" s="36"/>
      <c r="F284" s="221" t="s">
        <v>549</v>
      </c>
      <c r="G284" s="36"/>
      <c r="H284" s="36"/>
      <c r="I284" s="128"/>
      <c r="J284" s="128"/>
      <c r="K284" s="36"/>
      <c r="L284" s="36"/>
      <c r="M284" s="40"/>
      <c r="N284" s="222"/>
      <c r="O284" s="76"/>
      <c r="P284" s="76"/>
      <c r="Q284" s="76"/>
      <c r="R284" s="76"/>
      <c r="S284" s="76"/>
      <c r="T284" s="76"/>
      <c r="U284" s="76"/>
      <c r="V284" s="76"/>
      <c r="W284" s="76"/>
      <c r="X284" s="77"/>
      <c r="AT284" s="14" t="s">
        <v>140</v>
      </c>
      <c r="AU284" s="14" t="s">
        <v>83</v>
      </c>
    </row>
    <row r="285" spans="2:47" s="1" customFormat="1" ht="12">
      <c r="B285" s="35"/>
      <c r="C285" s="36"/>
      <c r="D285" s="220" t="s">
        <v>149</v>
      </c>
      <c r="E285" s="36"/>
      <c r="F285" s="234" t="s">
        <v>550</v>
      </c>
      <c r="G285" s="36"/>
      <c r="H285" s="36"/>
      <c r="I285" s="128"/>
      <c r="J285" s="128"/>
      <c r="K285" s="36"/>
      <c r="L285" s="36"/>
      <c r="M285" s="40"/>
      <c r="N285" s="222"/>
      <c r="O285" s="76"/>
      <c r="P285" s="76"/>
      <c r="Q285" s="76"/>
      <c r="R285" s="76"/>
      <c r="S285" s="76"/>
      <c r="T285" s="76"/>
      <c r="U285" s="76"/>
      <c r="V285" s="76"/>
      <c r="W285" s="76"/>
      <c r="X285" s="77"/>
      <c r="AT285" s="14" t="s">
        <v>149</v>
      </c>
      <c r="AU285" s="14" t="s">
        <v>83</v>
      </c>
    </row>
    <row r="286" spans="2:65" s="1" customFormat="1" ht="16.5" customHeight="1">
      <c r="B286" s="35"/>
      <c r="C286" s="207" t="s">
        <v>551</v>
      </c>
      <c r="D286" s="207" t="s">
        <v>133</v>
      </c>
      <c r="E286" s="208" t="s">
        <v>552</v>
      </c>
      <c r="F286" s="209" t="s">
        <v>553</v>
      </c>
      <c r="G286" s="210" t="s">
        <v>166</v>
      </c>
      <c r="H286" s="211">
        <v>3</v>
      </c>
      <c r="I286" s="212"/>
      <c r="J286" s="212"/>
      <c r="K286" s="213">
        <f>ROUND(P286*H286,2)</f>
        <v>0</v>
      </c>
      <c r="L286" s="209" t="s">
        <v>167</v>
      </c>
      <c r="M286" s="40"/>
      <c r="N286" s="214" t="s">
        <v>20</v>
      </c>
      <c r="O286" s="215" t="s">
        <v>42</v>
      </c>
      <c r="P286" s="216">
        <f>I286+J286</f>
        <v>0</v>
      </c>
      <c r="Q286" s="216">
        <f>ROUND(I286*H286,2)</f>
        <v>0</v>
      </c>
      <c r="R286" s="216">
        <f>ROUND(J286*H286,2)</f>
        <v>0</v>
      </c>
      <c r="S286" s="76"/>
      <c r="T286" s="217">
        <f>S286*H286</f>
        <v>0</v>
      </c>
      <c r="U286" s="217">
        <v>0</v>
      </c>
      <c r="V286" s="217">
        <f>U286*H286</f>
        <v>0</v>
      </c>
      <c r="W286" s="217">
        <v>0</v>
      </c>
      <c r="X286" s="218">
        <f>W286*H286</f>
        <v>0</v>
      </c>
      <c r="AR286" s="14" t="s">
        <v>168</v>
      </c>
      <c r="AT286" s="14" t="s">
        <v>133</v>
      </c>
      <c r="AU286" s="14" t="s">
        <v>83</v>
      </c>
      <c r="AY286" s="14" t="s">
        <v>130</v>
      </c>
      <c r="BE286" s="219">
        <f>IF(O286="základní",K286,0)</f>
        <v>0</v>
      </c>
      <c r="BF286" s="219">
        <f>IF(O286="snížená",K286,0)</f>
        <v>0</v>
      </c>
      <c r="BG286" s="219">
        <f>IF(O286="zákl. přenesená",K286,0)</f>
        <v>0</v>
      </c>
      <c r="BH286" s="219">
        <f>IF(O286="sníž. přenesená",K286,0)</f>
        <v>0</v>
      </c>
      <c r="BI286" s="219">
        <f>IF(O286="nulová",K286,0)</f>
        <v>0</v>
      </c>
      <c r="BJ286" s="14" t="s">
        <v>81</v>
      </c>
      <c r="BK286" s="219">
        <f>ROUND(P286*H286,2)</f>
        <v>0</v>
      </c>
      <c r="BL286" s="14" t="s">
        <v>168</v>
      </c>
      <c r="BM286" s="14" t="s">
        <v>554</v>
      </c>
    </row>
    <row r="287" spans="2:47" s="1" customFormat="1" ht="12">
      <c r="B287" s="35"/>
      <c r="C287" s="36"/>
      <c r="D287" s="220" t="s">
        <v>140</v>
      </c>
      <c r="E287" s="36"/>
      <c r="F287" s="221" t="s">
        <v>555</v>
      </c>
      <c r="G287" s="36"/>
      <c r="H287" s="36"/>
      <c r="I287" s="128"/>
      <c r="J287" s="128"/>
      <c r="K287" s="36"/>
      <c r="L287" s="36"/>
      <c r="M287" s="40"/>
      <c r="N287" s="222"/>
      <c r="O287" s="76"/>
      <c r="P287" s="76"/>
      <c r="Q287" s="76"/>
      <c r="R287" s="76"/>
      <c r="S287" s="76"/>
      <c r="T287" s="76"/>
      <c r="U287" s="76"/>
      <c r="V287" s="76"/>
      <c r="W287" s="76"/>
      <c r="X287" s="77"/>
      <c r="AT287" s="14" t="s">
        <v>140</v>
      </c>
      <c r="AU287" s="14" t="s">
        <v>83</v>
      </c>
    </row>
    <row r="288" spans="2:65" s="1" customFormat="1" ht="16.5" customHeight="1">
      <c r="B288" s="35"/>
      <c r="C288" s="235" t="s">
        <v>556</v>
      </c>
      <c r="D288" s="235" t="s">
        <v>172</v>
      </c>
      <c r="E288" s="236" t="s">
        <v>557</v>
      </c>
      <c r="F288" s="237" t="s">
        <v>558</v>
      </c>
      <c r="G288" s="238" t="s">
        <v>166</v>
      </c>
      <c r="H288" s="239">
        <v>3</v>
      </c>
      <c r="I288" s="240"/>
      <c r="J288" s="241"/>
      <c r="K288" s="242">
        <f>ROUND(P288*H288,2)</f>
        <v>0</v>
      </c>
      <c r="L288" s="237" t="s">
        <v>20</v>
      </c>
      <c r="M288" s="243"/>
      <c r="N288" s="244" t="s">
        <v>20</v>
      </c>
      <c r="O288" s="215" t="s">
        <v>42</v>
      </c>
      <c r="P288" s="216">
        <f>I288+J288</f>
        <v>0</v>
      </c>
      <c r="Q288" s="216">
        <f>ROUND(I288*H288,2)</f>
        <v>0</v>
      </c>
      <c r="R288" s="216">
        <f>ROUND(J288*H288,2)</f>
        <v>0</v>
      </c>
      <c r="S288" s="76"/>
      <c r="T288" s="217">
        <f>S288*H288</f>
        <v>0</v>
      </c>
      <c r="U288" s="217">
        <v>6E-05</v>
      </c>
      <c r="V288" s="217">
        <f>U288*H288</f>
        <v>0.00018</v>
      </c>
      <c r="W288" s="217">
        <v>0</v>
      </c>
      <c r="X288" s="218">
        <f>W288*H288</f>
        <v>0</v>
      </c>
      <c r="AR288" s="14" t="s">
        <v>175</v>
      </c>
      <c r="AT288" s="14" t="s">
        <v>172</v>
      </c>
      <c r="AU288" s="14" t="s">
        <v>83</v>
      </c>
      <c r="AY288" s="14" t="s">
        <v>130</v>
      </c>
      <c r="BE288" s="219">
        <f>IF(O288="základní",K288,0)</f>
        <v>0</v>
      </c>
      <c r="BF288" s="219">
        <f>IF(O288="snížená",K288,0)</f>
        <v>0</v>
      </c>
      <c r="BG288" s="219">
        <f>IF(O288="zákl. přenesená",K288,0)</f>
        <v>0</v>
      </c>
      <c r="BH288" s="219">
        <f>IF(O288="sníž. přenesená",K288,0)</f>
        <v>0</v>
      </c>
      <c r="BI288" s="219">
        <f>IF(O288="nulová",K288,0)</f>
        <v>0</v>
      </c>
      <c r="BJ288" s="14" t="s">
        <v>81</v>
      </c>
      <c r="BK288" s="219">
        <f>ROUND(P288*H288,2)</f>
        <v>0</v>
      </c>
      <c r="BL288" s="14" t="s">
        <v>168</v>
      </c>
      <c r="BM288" s="14" t="s">
        <v>559</v>
      </c>
    </row>
    <row r="289" spans="2:47" s="1" customFormat="1" ht="12">
      <c r="B289" s="35"/>
      <c r="C289" s="36"/>
      <c r="D289" s="220" t="s">
        <v>140</v>
      </c>
      <c r="E289" s="36"/>
      <c r="F289" s="221" t="s">
        <v>560</v>
      </c>
      <c r="G289" s="36"/>
      <c r="H289" s="36"/>
      <c r="I289" s="128"/>
      <c r="J289" s="128"/>
      <c r="K289" s="36"/>
      <c r="L289" s="36"/>
      <c r="M289" s="40"/>
      <c r="N289" s="222"/>
      <c r="O289" s="76"/>
      <c r="P289" s="76"/>
      <c r="Q289" s="76"/>
      <c r="R289" s="76"/>
      <c r="S289" s="76"/>
      <c r="T289" s="76"/>
      <c r="U289" s="76"/>
      <c r="V289" s="76"/>
      <c r="W289" s="76"/>
      <c r="X289" s="77"/>
      <c r="AT289" s="14" t="s">
        <v>140</v>
      </c>
      <c r="AU289" s="14" t="s">
        <v>83</v>
      </c>
    </row>
    <row r="290" spans="2:47" s="1" customFormat="1" ht="12">
      <c r="B290" s="35"/>
      <c r="C290" s="36"/>
      <c r="D290" s="220" t="s">
        <v>149</v>
      </c>
      <c r="E290" s="36"/>
      <c r="F290" s="234" t="s">
        <v>550</v>
      </c>
      <c r="G290" s="36"/>
      <c r="H290" s="36"/>
      <c r="I290" s="128"/>
      <c r="J290" s="128"/>
      <c r="K290" s="36"/>
      <c r="L290" s="36"/>
      <c r="M290" s="40"/>
      <c r="N290" s="222"/>
      <c r="O290" s="76"/>
      <c r="P290" s="76"/>
      <c r="Q290" s="76"/>
      <c r="R290" s="76"/>
      <c r="S290" s="76"/>
      <c r="T290" s="76"/>
      <c r="U290" s="76"/>
      <c r="V290" s="76"/>
      <c r="W290" s="76"/>
      <c r="X290" s="77"/>
      <c r="AT290" s="14" t="s">
        <v>149</v>
      </c>
      <c r="AU290" s="14" t="s">
        <v>83</v>
      </c>
    </row>
    <row r="291" spans="2:65" s="1" customFormat="1" ht="16.5" customHeight="1">
      <c r="B291" s="35"/>
      <c r="C291" s="207" t="s">
        <v>561</v>
      </c>
      <c r="D291" s="207" t="s">
        <v>133</v>
      </c>
      <c r="E291" s="208" t="s">
        <v>562</v>
      </c>
      <c r="F291" s="209" t="s">
        <v>563</v>
      </c>
      <c r="G291" s="210" t="s">
        <v>166</v>
      </c>
      <c r="H291" s="211">
        <v>13</v>
      </c>
      <c r="I291" s="212"/>
      <c r="J291" s="212"/>
      <c r="K291" s="213">
        <f>ROUND(P291*H291,2)</f>
        <v>0</v>
      </c>
      <c r="L291" s="209" t="s">
        <v>167</v>
      </c>
      <c r="M291" s="40"/>
      <c r="N291" s="214" t="s">
        <v>20</v>
      </c>
      <c r="O291" s="215" t="s">
        <v>42</v>
      </c>
      <c r="P291" s="216">
        <f>I291+J291</f>
        <v>0</v>
      </c>
      <c r="Q291" s="216">
        <f>ROUND(I291*H291,2)</f>
        <v>0</v>
      </c>
      <c r="R291" s="216">
        <f>ROUND(J291*H291,2)</f>
        <v>0</v>
      </c>
      <c r="S291" s="76"/>
      <c r="T291" s="217">
        <f>S291*H291</f>
        <v>0</v>
      </c>
      <c r="U291" s="217">
        <v>0</v>
      </c>
      <c r="V291" s="217">
        <f>U291*H291</f>
        <v>0</v>
      </c>
      <c r="W291" s="217">
        <v>0</v>
      </c>
      <c r="X291" s="218">
        <f>W291*H291</f>
        <v>0</v>
      </c>
      <c r="AR291" s="14" t="s">
        <v>168</v>
      </c>
      <c r="AT291" s="14" t="s">
        <v>133</v>
      </c>
      <c r="AU291" s="14" t="s">
        <v>83</v>
      </c>
      <c r="AY291" s="14" t="s">
        <v>130</v>
      </c>
      <c r="BE291" s="219">
        <f>IF(O291="základní",K291,0)</f>
        <v>0</v>
      </c>
      <c r="BF291" s="219">
        <f>IF(O291="snížená",K291,0)</f>
        <v>0</v>
      </c>
      <c r="BG291" s="219">
        <f>IF(O291="zákl. přenesená",K291,0)</f>
        <v>0</v>
      </c>
      <c r="BH291" s="219">
        <f>IF(O291="sníž. přenesená",K291,0)</f>
        <v>0</v>
      </c>
      <c r="BI291" s="219">
        <f>IF(O291="nulová",K291,0)</f>
        <v>0</v>
      </c>
      <c r="BJ291" s="14" t="s">
        <v>81</v>
      </c>
      <c r="BK291" s="219">
        <f>ROUND(P291*H291,2)</f>
        <v>0</v>
      </c>
      <c r="BL291" s="14" t="s">
        <v>168</v>
      </c>
      <c r="BM291" s="14" t="s">
        <v>564</v>
      </c>
    </row>
    <row r="292" spans="2:47" s="1" customFormat="1" ht="12">
      <c r="B292" s="35"/>
      <c r="C292" s="36"/>
      <c r="D292" s="220" t="s">
        <v>140</v>
      </c>
      <c r="E292" s="36"/>
      <c r="F292" s="221" t="s">
        <v>565</v>
      </c>
      <c r="G292" s="36"/>
      <c r="H292" s="36"/>
      <c r="I292" s="128"/>
      <c r="J292" s="128"/>
      <c r="K292" s="36"/>
      <c r="L292" s="36"/>
      <c r="M292" s="40"/>
      <c r="N292" s="222"/>
      <c r="O292" s="76"/>
      <c r="P292" s="76"/>
      <c r="Q292" s="76"/>
      <c r="R292" s="76"/>
      <c r="S292" s="76"/>
      <c r="T292" s="76"/>
      <c r="U292" s="76"/>
      <c r="V292" s="76"/>
      <c r="W292" s="76"/>
      <c r="X292" s="77"/>
      <c r="AT292" s="14" t="s">
        <v>140</v>
      </c>
      <c r="AU292" s="14" t="s">
        <v>83</v>
      </c>
    </row>
    <row r="293" spans="2:63" s="10" customFormat="1" ht="22.8" customHeight="1">
      <c r="B293" s="190"/>
      <c r="C293" s="191"/>
      <c r="D293" s="192" t="s">
        <v>72</v>
      </c>
      <c r="E293" s="205" t="s">
        <v>566</v>
      </c>
      <c r="F293" s="205" t="s">
        <v>567</v>
      </c>
      <c r="G293" s="191"/>
      <c r="H293" s="191"/>
      <c r="I293" s="194"/>
      <c r="J293" s="194"/>
      <c r="K293" s="206">
        <f>BK293</f>
        <v>0</v>
      </c>
      <c r="L293" s="191"/>
      <c r="M293" s="196"/>
      <c r="N293" s="197"/>
      <c r="O293" s="198"/>
      <c r="P293" s="198"/>
      <c r="Q293" s="199">
        <f>SUM(Q294:Q300)</f>
        <v>0</v>
      </c>
      <c r="R293" s="199">
        <f>SUM(R294:R300)</f>
        <v>0</v>
      </c>
      <c r="S293" s="198"/>
      <c r="T293" s="200">
        <f>SUM(T294:T300)</f>
        <v>0</v>
      </c>
      <c r="U293" s="198"/>
      <c r="V293" s="200">
        <f>SUM(V294:V300)</f>
        <v>0.04204</v>
      </c>
      <c r="W293" s="198"/>
      <c r="X293" s="201">
        <f>SUM(X294:X300)</f>
        <v>0</v>
      </c>
      <c r="AR293" s="202" t="s">
        <v>83</v>
      </c>
      <c r="AT293" s="203" t="s">
        <v>72</v>
      </c>
      <c r="AU293" s="203" t="s">
        <v>81</v>
      </c>
      <c r="AY293" s="202" t="s">
        <v>130</v>
      </c>
      <c r="BK293" s="204">
        <f>SUM(BK294:BK300)</f>
        <v>0</v>
      </c>
    </row>
    <row r="294" spans="2:65" s="1" customFormat="1" ht="16.5" customHeight="1">
      <c r="B294" s="35"/>
      <c r="C294" s="207" t="s">
        <v>568</v>
      </c>
      <c r="D294" s="207" t="s">
        <v>133</v>
      </c>
      <c r="E294" s="208" t="s">
        <v>569</v>
      </c>
      <c r="F294" s="209" t="s">
        <v>570</v>
      </c>
      <c r="G294" s="210" t="s">
        <v>136</v>
      </c>
      <c r="H294" s="211">
        <v>600</v>
      </c>
      <c r="I294" s="212"/>
      <c r="J294" s="212"/>
      <c r="K294" s="213">
        <f>ROUND(P294*H294,2)</f>
        <v>0</v>
      </c>
      <c r="L294" s="209" t="s">
        <v>20</v>
      </c>
      <c r="M294" s="40"/>
      <c r="N294" s="214" t="s">
        <v>20</v>
      </c>
      <c r="O294" s="215" t="s">
        <v>42</v>
      </c>
      <c r="P294" s="216">
        <f>I294+J294</f>
        <v>0</v>
      </c>
      <c r="Q294" s="216">
        <f>ROUND(I294*H294,2)</f>
        <v>0</v>
      </c>
      <c r="R294" s="216">
        <f>ROUND(J294*H294,2)</f>
        <v>0</v>
      </c>
      <c r="S294" s="76"/>
      <c r="T294" s="217">
        <f>S294*H294</f>
        <v>0</v>
      </c>
      <c r="U294" s="217">
        <v>0</v>
      </c>
      <c r="V294" s="217">
        <f>U294*H294</f>
        <v>0</v>
      </c>
      <c r="W294" s="217">
        <v>0</v>
      </c>
      <c r="X294" s="218">
        <f>W294*H294</f>
        <v>0</v>
      </c>
      <c r="AR294" s="14" t="s">
        <v>168</v>
      </c>
      <c r="AT294" s="14" t="s">
        <v>133</v>
      </c>
      <c r="AU294" s="14" t="s">
        <v>83</v>
      </c>
      <c r="AY294" s="14" t="s">
        <v>130</v>
      </c>
      <c r="BE294" s="219">
        <f>IF(O294="základní",K294,0)</f>
        <v>0</v>
      </c>
      <c r="BF294" s="219">
        <f>IF(O294="snížená",K294,0)</f>
        <v>0</v>
      </c>
      <c r="BG294" s="219">
        <f>IF(O294="zákl. přenesená",K294,0)</f>
        <v>0</v>
      </c>
      <c r="BH294" s="219">
        <f>IF(O294="sníž. přenesená",K294,0)</f>
        <v>0</v>
      </c>
      <c r="BI294" s="219">
        <f>IF(O294="nulová",K294,0)</f>
        <v>0</v>
      </c>
      <c r="BJ294" s="14" t="s">
        <v>81</v>
      </c>
      <c r="BK294" s="219">
        <f>ROUND(P294*H294,2)</f>
        <v>0</v>
      </c>
      <c r="BL294" s="14" t="s">
        <v>168</v>
      </c>
      <c r="BM294" s="14" t="s">
        <v>571</v>
      </c>
    </row>
    <row r="295" spans="2:47" s="1" customFormat="1" ht="12">
      <c r="B295" s="35"/>
      <c r="C295" s="36"/>
      <c r="D295" s="220" t="s">
        <v>140</v>
      </c>
      <c r="E295" s="36"/>
      <c r="F295" s="221" t="s">
        <v>570</v>
      </c>
      <c r="G295" s="36"/>
      <c r="H295" s="36"/>
      <c r="I295" s="128"/>
      <c r="J295" s="128"/>
      <c r="K295" s="36"/>
      <c r="L295" s="36"/>
      <c r="M295" s="40"/>
      <c r="N295" s="222"/>
      <c r="O295" s="76"/>
      <c r="P295" s="76"/>
      <c r="Q295" s="76"/>
      <c r="R295" s="76"/>
      <c r="S295" s="76"/>
      <c r="T295" s="76"/>
      <c r="U295" s="76"/>
      <c r="V295" s="76"/>
      <c r="W295" s="76"/>
      <c r="X295" s="77"/>
      <c r="AT295" s="14" t="s">
        <v>140</v>
      </c>
      <c r="AU295" s="14" t="s">
        <v>83</v>
      </c>
    </row>
    <row r="296" spans="2:65" s="1" customFormat="1" ht="16.5" customHeight="1">
      <c r="B296" s="35"/>
      <c r="C296" s="207" t="s">
        <v>572</v>
      </c>
      <c r="D296" s="207" t="s">
        <v>133</v>
      </c>
      <c r="E296" s="208" t="s">
        <v>573</v>
      </c>
      <c r="F296" s="209" t="s">
        <v>574</v>
      </c>
      <c r="G296" s="210" t="s">
        <v>136</v>
      </c>
      <c r="H296" s="211">
        <v>600</v>
      </c>
      <c r="I296" s="212"/>
      <c r="J296" s="212"/>
      <c r="K296" s="213">
        <f>ROUND(P296*H296,2)</f>
        <v>0</v>
      </c>
      <c r="L296" s="209" t="s">
        <v>20</v>
      </c>
      <c r="M296" s="40"/>
      <c r="N296" s="214" t="s">
        <v>20</v>
      </c>
      <c r="O296" s="215" t="s">
        <v>42</v>
      </c>
      <c r="P296" s="216">
        <f>I296+J296</f>
        <v>0</v>
      </c>
      <c r="Q296" s="216">
        <f>ROUND(I296*H296,2)</f>
        <v>0</v>
      </c>
      <c r="R296" s="216">
        <f>ROUND(J296*H296,2)</f>
        <v>0</v>
      </c>
      <c r="S296" s="76"/>
      <c r="T296" s="217">
        <f>S296*H296</f>
        <v>0</v>
      </c>
      <c r="U296" s="217">
        <v>0</v>
      </c>
      <c r="V296" s="217">
        <f>U296*H296</f>
        <v>0</v>
      </c>
      <c r="W296" s="217">
        <v>0</v>
      </c>
      <c r="X296" s="218">
        <f>W296*H296</f>
        <v>0</v>
      </c>
      <c r="AR296" s="14" t="s">
        <v>168</v>
      </c>
      <c r="AT296" s="14" t="s">
        <v>133</v>
      </c>
      <c r="AU296" s="14" t="s">
        <v>83</v>
      </c>
      <c r="AY296" s="14" t="s">
        <v>130</v>
      </c>
      <c r="BE296" s="219">
        <f>IF(O296="základní",K296,0)</f>
        <v>0</v>
      </c>
      <c r="BF296" s="219">
        <f>IF(O296="snížená",K296,0)</f>
        <v>0</v>
      </c>
      <c r="BG296" s="219">
        <f>IF(O296="zákl. přenesená",K296,0)</f>
        <v>0</v>
      </c>
      <c r="BH296" s="219">
        <f>IF(O296="sníž. přenesená",K296,0)</f>
        <v>0</v>
      </c>
      <c r="BI296" s="219">
        <f>IF(O296="nulová",K296,0)</f>
        <v>0</v>
      </c>
      <c r="BJ296" s="14" t="s">
        <v>81</v>
      </c>
      <c r="BK296" s="219">
        <f>ROUND(P296*H296,2)</f>
        <v>0</v>
      </c>
      <c r="BL296" s="14" t="s">
        <v>168</v>
      </c>
      <c r="BM296" s="14" t="s">
        <v>575</v>
      </c>
    </row>
    <row r="297" spans="2:47" s="1" customFormat="1" ht="12">
      <c r="B297" s="35"/>
      <c r="C297" s="36"/>
      <c r="D297" s="220" t="s">
        <v>140</v>
      </c>
      <c r="E297" s="36"/>
      <c r="F297" s="221" t="s">
        <v>576</v>
      </c>
      <c r="G297" s="36"/>
      <c r="H297" s="36"/>
      <c r="I297" s="128"/>
      <c r="J297" s="128"/>
      <c r="K297" s="36"/>
      <c r="L297" s="36"/>
      <c r="M297" s="40"/>
      <c r="N297" s="222"/>
      <c r="O297" s="76"/>
      <c r="P297" s="76"/>
      <c r="Q297" s="76"/>
      <c r="R297" s="76"/>
      <c r="S297" s="76"/>
      <c r="T297" s="76"/>
      <c r="U297" s="76"/>
      <c r="V297" s="76"/>
      <c r="W297" s="76"/>
      <c r="X297" s="77"/>
      <c r="AT297" s="14" t="s">
        <v>140</v>
      </c>
      <c r="AU297" s="14" t="s">
        <v>83</v>
      </c>
    </row>
    <row r="298" spans="2:65" s="1" customFormat="1" ht="16.5" customHeight="1">
      <c r="B298" s="35"/>
      <c r="C298" s="207" t="s">
        <v>577</v>
      </c>
      <c r="D298" s="207" t="s">
        <v>133</v>
      </c>
      <c r="E298" s="208" t="s">
        <v>578</v>
      </c>
      <c r="F298" s="209" t="s">
        <v>579</v>
      </c>
      <c r="G298" s="210" t="s">
        <v>146</v>
      </c>
      <c r="H298" s="211">
        <v>1</v>
      </c>
      <c r="I298" s="212"/>
      <c r="J298" s="212"/>
      <c r="K298" s="213">
        <f>ROUND(P298*H298,2)</f>
        <v>0</v>
      </c>
      <c r="L298" s="209" t="s">
        <v>20</v>
      </c>
      <c r="M298" s="40"/>
      <c r="N298" s="214" t="s">
        <v>20</v>
      </c>
      <c r="O298" s="215" t="s">
        <v>42</v>
      </c>
      <c r="P298" s="216">
        <f>I298+J298</f>
        <v>0</v>
      </c>
      <c r="Q298" s="216">
        <f>ROUND(I298*H298,2)</f>
        <v>0</v>
      </c>
      <c r="R298" s="216">
        <f>ROUND(J298*H298,2)</f>
        <v>0</v>
      </c>
      <c r="S298" s="76"/>
      <c r="T298" s="217">
        <f>S298*H298</f>
        <v>0</v>
      </c>
      <c r="U298" s="217">
        <v>0.04204</v>
      </c>
      <c r="V298" s="217">
        <f>U298*H298</f>
        <v>0.04204</v>
      </c>
      <c r="W298" s="217">
        <v>0</v>
      </c>
      <c r="X298" s="218">
        <f>W298*H298</f>
        <v>0</v>
      </c>
      <c r="AR298" s="14" t="s">
        <v>446</v>
      </c>
      <c r="AT298" s="14" t="s">
        <v>133</v>
      </c>
      <c r="AU298" s="14" t="s">
        <v>83</v>
      </c>
      <c r="AY298" s="14" t="s">
        <v>130</v>
      </c>
      <c r="BE298" s="219">
        <f>IF(O298="základní",K298,0)</f>
        <v>0</v>
      </c>
      <c r="BF298" s="219">
        <f>IF(O298="snížená",K298,0)</f>
        <v>0</v>
      </c>
      <c r="BG298" s="219">
        <f>IF(O298="zákl. přenesená",K298,0)</f>
        <v>0</v>
      </c>
      <c r="BH298" s="219">
        <f>IF(O298="sníž. přenesená",K298,0)</f>
        <v>0</v>
      </c>
      <c r="BI298" s="219">
        <f>IF(O298="nulová",K298,0)</f>
        <v>0</v>
      </c>
      <c r="BJ298" s="14" t="s">
        <v>81</v>
      </c>
      <c r="BK298" s="219">
        <f>ROUND(P298*H298,2)</f>
        <v>0</v>
      </c>
      <c r="BL298" s="14" t="s">
        <v>446</v>
      </c>
      <c r="BM298" s="14" t="s">
        <v>580</v>
      </c>
    </row>
    <row r="299" spans="2:47" s="1" customFormat="1" ht="12">
      <c r="B299" s="35"/>
      <c r="C299" s="36"/>
      <c r="D299" s="220" t="s">
        <v>140</v>
      </c>
      <c r="E299" s="36"/>
      <c r="F299" s="221" t="s">
        <v>579</v>
      </c>
      <c r="G299" s="36"/>
      <c r="H299" s="36"/>
      <c r="I299" s="128"/>
      <c r="J299" s="128"/>
      <c r="K299" s="36"/>
      <c r="L299" s="36"/>
      <c r="M299" s="40"/>
      <c r="N299" s="222"/>
      <c r="O299" s="76"/>
      <c r="P299" s="76"/>
      <c r="Q299" s="76"/>
      <c r="R299" s="76"/>
      <c r="S299" s="76"/>
      <c r="T299" s="76"/>
      <c r="U299" s="76"/>
      <c r="V299" s="76"/>
      <c r="W299" s="76"/>
      <c r="X299" s="77"/>
      <c r="AT299" s="14" t="s">
        <v>140</v>
      </c>
      <c r="AU299" s="14" t="s">
        <v>83</v>
      </c>
    </row>
    <row r="300" spans="2:47" s="1" customFormat="1" ht="12">
      <c r="B300" s="35"/>
      <c r="C300" s="36"/>
      <c r="D300" s="220" t="s">
        <v>149</v>
      </c>
      <c r="E300" s="36"/>
      <c r="F300" s="234" t="s">
        <v>581</v>
      </c>
      <c r="G300" s="36"/>
      <c r="H300" s="36"/>
      <c r="I300" s="128"/>
      <c r="J300" s="128"/>
      <c r="K300" s="36"/>
      <c r="L300" s="36"/>
      <c r="M300" s="40"/>
      <c r="N300" s="222"/>
      <c r="O300" s="76"/>
      <c r="P300" s="76"/>
      <c r="Q300" s="76"/>
      <c r="R300" s="76"/>
      <c r="S300" s="76"/>
      <c r="T300" s="76"/>
      <c r="U300" s="76"/>
      <c r="V300" s="76"/>
      <c r="W300" s="76"/>
      <c r="X300" s="77"/>
      <c r="AT300" s="14" t="s">
        <v>149</v>
      </c>
      <c r="AU300" s="14" t="s">
        <v>83</v>
      </c>
    </row>
    <row r="301" spans="2:63" s="10" customFormat="1" ht="25.9" customHeight="1">
      <c r="B301" s="190"/>
      <c r="C301" s="191"/>
      <c r="D301" s="192" t="s">
        <v>72</v>
      </c>
      <c r="E301" s="193" t="s">
        <v>172</v>
      </c>
      <c r="F301" s="193" t="s">
        <v>582</v>
      </c>
      <c r="G301" s="191"/>
      <c r="H301" s="191"/>
      <c r="I301" s="194"/>
      <c r="J301" s="194"/>
      <c r="K301" s="195">
        <f>BK301</f>
        <v>0</v>
      </c>
      <c r="L301" s="191"/>
      <c r="M301" s="196"/>
      <c r="N301" s="197"/>
      <c r="O301" s="198"/>
      <c r="P301" s="198"/>
      <c r="Q301" s="199">
        <f>Q302</f>
        <v>0</v>
      </c>
      <c r="R301" s="199">
        <f>R302</f>
        <v>0</v>
      </c>
      <c r="S301" s="198"/>
      <c r="T301" s="200">
        <f>T302</f>
        <v>0</v>
      </c>
      <c r="U301" s="198"/>
      <c r="V301" s="200">
        <f>V302</f>
        <v>0.06999999999999999</v>
      </c>
      <c r="W301" s="198"/>
      <c r="X301" s="201">
        <f>X302</f>
        <v>0</v>
      </c>
      <c r="AR301" s="202" t="s">
        <v>153</v>
      </c>
      <c r="AT301" s="203" t="s">
        <v>72</v>
      </c>
      <c r="AU301" s="203" t="s">
        <v>73</v>
      </c>
      <c r="AY301" s="202" t="s">
        <v>130</v>
      </c>
      <c r="BK301" s="204">
        <f>BK302</f>
        <v>0</v>
      </c>
    </row>
    <row r="302" spans="2:63" s="10" customFormat="1" ht="22.8" customHeight="1">
      <c r="B302" s="190"/>
      <c r="C302" s="191"/>
      <c r="D302" s="192" t="s">
        <v>72</v>
      </c>
      <c r="E302" s="205" t="s">
        <v>583</v>
      </c>
      <c r="F302" s="205" t="s">
        <v>584</v>
      </c>
      <c r="G302" s="191"/>
      <c r="H302" s="191"/>
      <c r="I302" s="194"/>
      <c r="J302" s="194"/>
      <c r="K302" s="206">
        <f>BK302</f>
        <v>0</v>
      </c>
      <c r="L302" s="191"/>
      <c r="M302" s="196"/>
      <c r="N302" s="197"/>
      <c r="O302" s="198"/>
      <c r="P302" s="198"/>
      <c r="Q302" s="199">
        <f>SUM(Q303:Q307)</f>
        <v>0</v>
      </c>
      <c r="R302" s="199">
        <f>SUM(R303:R307)</f>
        <v>0</v>
      </c>
      <c r="S302" s="198"/>
      <c r="T302" s="200">
        <f>SUM(T303:T307)</f>
        <v>0</v>
      </c>
      <c r="U302" s="198"/>
      <c r="V302" s="200">
        <f>SUM(V303:V307)</f>
        <v>0.06999999999999999</v>
      </c>
      <c r="W302" s="198"/>
      <c r="X302" s="201">
        <f>SUM(X303:X307)</f>
        <v>0</v>
      </c>
      <c r="AR302" s="202" t="s">
        <v>153</v>
      </c>
      <c r="AT302" s="203" t="s">
        <v>72</v>
      </c>
      <c r="AU302" s="203" t="s">
        <v>81</v>
      </c>
      <c r="AY302" s="202" t="s">
        <v>130</v>
      </c>
      <c r="BK302" s="204">
        <f>SUM(BK303:BK307)</f>
        <v>0</v>
      </c>
    </row>
    <row r="303" spans="2:65" s="1" customFormat="1" ht="16.5" customHeight="1">
      <c r="B303" s="35"/>
      <c r="C303" s="207" t="s">
        <v>585</v>
      </c>
      <c r="D303" s="207" t="s">
        <v>133</v>
      </c>
      <c r="E303" s="208" t="s">
        <v>586</v>
      </c>
      <c r="F303" s="209" t="s">
        <v>587</v>
      </c>
      <c r="G303" s="210" t="s">
        <v>198</v>
      </c>
      <c r="H303" s="211">
        <v>200</v>
      </c>
      <c r="I303" s="212"/>
      <c r="J303" s="212"/>
      <c r="K303" s="213">
        <f>ROUND(P303*H303,2)</f>
        <v>0</v>
      </c>
      <c r="L303" s="209" t="s">
        <v>167</v>
      </c>
      <c r="M303" s="40"/>
      <c r="N303" s="214" t="s">
        <v>20</v>
      </c>
      <c r="O303" s="215" t="s">
        <v>42</v>
      </c>
      <c r="P303" s="216">
        <f>I303+J303</f>
        <v>0</v>
      </c>
      <c r="Q303" s="216">
        <f>ROUND(I303*H303,2)</f>
        <v>0</v>
      </c>
      <c r="R303" s="216">
        <f>ROUND(J303*H303,2)</f>
        <v>0</v>
      </c>
      <c r="S303" s="76"/>
      <c r="T303" s="217">
        <f>S303*H303</f>
        <v>0</v>
      </c>
      <c r="U303" s="217">
        <v>0</v>
      </c>
      <c r="V303" s="217">
        <f>U303*H303</f>
        <v>0</v>
      </c>
      <c r="W303" s="217">
        <v>0</v>
      </c>
      <c r="X303" s="218">
        <f>W303*H303</f>
        <v>0</v>
      </c>
      <c r="AR303" s="14" t="s">
        <v>446</v>
      </c>
      <c r="AT303" s="14" t="s">
        <v>133</v>
      </c>
      <c r="AU303" s="14" t="s">
        <v>83</v>
      </c>
      <c r="AY303" s="14" t="s">
        <v>130</v>
      </c>
      <c r="BE303" s="219">
        <f>IF(O303="základní",K303,0)</f>
        <v>0</v>
      </c>
      <c r="BF303" s="219">
        <f>IF(O303="snížená",K303,0)</f>
        <v>0</v>
      </c>
      <c r="BG303" s="219">
        <f>IF(O303="zákl. přenesená",K303,0)</f>
        <v>0</v>
      </c>
      <c r="BH303" s="219">
        <f>IF(O303="sníž. přenesená",K303,0)</f>
        <v>0</v>
      </c>
      <c r="BI303" s="219">
        <f>IF(O303="nulová",K303,0)</f>
        <v>0</v>
      </c>
      <c r="BJ303" s="14" t="s">
        <v>81</v>
      </c>
      <c r="BK303" s="219">
        <f>ROUND(P303*H303,2)</f>
        <v>0</v>
      </c>
      <c r="BL303" s="14" t="s">
        <v>446</v>
      </c>
      <c r="BM303" s="14" t="s">
        <v>588</v>
      </c>
    </row>
    <row r="304" spans="2:47" s="1" customFormat="1" ht="12">
      <c r="B304" s="35"/>
      <c r="C304" s="36"/>
      <c r="D304" s="220" t="s">
        <v>140</v>
      </c>
      <c r="E304" s="36"/>
      <c r="F304" s="221" t="s">
        <v>589</v>
      </c>
      <c r="G304" s="36"/>
      <c r="H304" s="36"/>
      <c r="I304" s="128"/>
      <c r="J304" s="128"/>
      <c r="K304" s="36"/>
      <c r="L304" s="36"/>
      <c r="M304" s="40"/>
      <c r="N304" s="222"/>
      <c r="O304" s="76"/>
      <c r="P304" s="76"/>
      <c r="Q304" s="76"/>
      <c r="R304" s="76"/>
      <c r="S304" s="76"/>
      <c r="T304" s="76"/>
      <c r="U304" s="76"/>
      <c r="V304" s="76"/>
      <c r="W304" s="76"/>
      <c r="X304" s="77"/>
      <c r="AT304" s="14" t="s">
        <v>140</v>
      </c>
      <c r="AU304" s="14" t="s">
        <v>83</v>
      </c>
    </row>
    <row r="305" spans="2:47" s="1" customFormat="1" ht="12">
      <c r="B305" s="35"/>
      <c r="C305" s="36"/>
      <c r="D305" s="220" t="s">
        <v>484</v>
      </c>
      <c r="E305" s="36"/>
      <c r="F305" s="234" t="s">
        <v>590</v>
      </c>
      <c r="G305" s="36"/>
      <c r="H305" s="36"/>
      <c r="I305" s="128"/>
      <c r="J305" s="128"/>
      <c r="K305" s="36"/>
      <c r="L305" s="36"/>
      <c r="M305" s="40"/>
      <c r="N305" s="222"/>
      <c r="O305" s="76"/>
      <c r="P305" s="76"/>
      <c r="Q305" s="76"/>
      <c r="R305" s="76"/>
      <c r="S305" s="76"/>
      <c r="T305" s="76"/>
      <c r="U305" s="76"/>
      <c r="V305" s="76"/>
      <c r="W305" s="76"/>
      <c r="X305" s="77"/>
      <c r="AT305" s="14" t="s">
        <v>484</v>
      </c>
      <c r="AU305" s="14" t="s">
        <v>83</v>
      </c>
    </row>
    <row r="306" spans="2:65" s="1" customFormat="1" ht="16.5" customHeight="1">
      <c r="B306" s="35"/>
      <c r="C306" s="207" t="s">
        <v>591</v>
      </c>
      <c r="D306" s="207" t="s">
        <v>133</v>
      </c>
      <c r="E306" s="208" t="s">
        <v>592</v>
      </c>
      <c r="F306" s="209" t="s">
        <v>593</v>
      </c>
      <c r="G306" s="210" t="s">
        <v>198</v>
      </c>
      <c r="H306" s="211">
        <v>200</v>
      </c>
      <c r="I306" s="212"/>
      <c r="J306" s="212"/>
      <c r="K306" s="213">
        <f>ROUND(P306*H306,2)</f>
        <v>0</v>
      </c>
      <c r="L306" s="209" t="s">
        <v>167</v>
      </c>
      <c r="M306" s="40"/>
      <c r="N306" s="214" t="s">
        <v>20</v>
      </c>
      <c r="O306" s="215" t="s">
        <v>42</v>
      </c>
      <c r="P306" s="216">
        <f>I306+J306</f>
        <v>0</v>
      </c>
      <c r="Q306" s="216">
        <f>ROUND(I306*H306,2)</f>
        <v>0</v>
      </c>
      <c r="R306" s="216">
        <f>ROUND(J306*H306,2)</f>
        <v>0</v>
      </c>
      <c r="S306" s="76"/>
      <c r="T306" s="217">
        <f>S306*H306</f>
        <v>0</v>
      </c>
      <c r="U306" s="217">
        <v>0.00035</v>
      </c>
      <c r="V306" s="217">
        <f>U306*H306</f>
        <v>0.06999999999999999</v>
      </c>
      <c r="W306" s="217">
        <v>0</v>
      </c>
      <c r="X306" s="218">
        <f>W306*H306</f>
        <v>0</v>
      </c>
      <c r="AR306" s="14" t="s">
        <v>446</v>
      </c>
      <c r="AT306" s="14" t="s">
        <v>133</v>
      </c>
      <c r="AU306" s="14" t="s">
        <v>83</v>
      </c>
      <c r="AY306" s="14" t="s">
        <v>130</v>
      </c>
      <c r="BE306" s="219">
        <f>IF(O306="základní",K306,0)</f>
        <v>0</v>
      </c>
      <c r="BF306" s="219">
        <f>IF(O306="snížená",K306,0)</f>
        <v>0</v>
      </c>
      <c r="BG306" s="219">
        <f>IF(O306="zákl. přenesená",K306,0)</f>
        <v>0</v>
      </c>
      <c r="BH306" s="219">
        <f>IF(O306="sníž. přenesená",K306,0)</f>
        <v>0</v>
      </c>
      <c r="BI306" s="219">
        <f>IF(O306="nulová",K306,0)</f>
        <v>0</v>
      </c>
      <c r="BJ306" s="14" t="s">
        <v>81</v>
      </c>
      <c r="BK306" s="219">
        <f>ROUND(P306*H306,2)</f>
        <v>0</v>
      </c>
      <c r="BL306" s="14" t="s">
        <v>446</v>
      </c>
      <c r="BM306" s="14" t="s">
        <v>594</v>
      </c>
    </row>
    <row r="307" spans="2:47" s="1" customFormat="1" ht="12">
      <c r="B307" s="35"/>
      <c r="C307" s="36"/>
      <c r="D307" s="220" t="s">
        <v>140</v>
      </c>
      <c r="E307" s="36"/>
      <c r="F307" s="221" t="s">
        <v>595</v>
      </c>
      <c r="G307" s="36"/>
      <c r="H307" s="36"/>
      <c r="I307" s="128"/>
      <c r="J307" s="128"/>
      <c r="K307" s="36"/>
      <c r="L307" s="36"/>
      <c r="M307" s="40"/>
      <c r="N307" s="222"/>
      <c r="O307" s="76"/>
      <c r="P307" s="76"/>
      <c r="Q307" s="76"/>
      <c r="R307" s="76"/>
      <c r="S307" s="76"/>
      <c r="T307" s="76"/>
      <c r="U307" s="76"/>
      <c r="V307" s="76"/>
      <c r="W307" s="76"/>
      <c r="X307" s="77"/>
      <c r="AT307" s="14" t="s">
        <v>140</v>
      </c>
      <c r="AU307" s="14" t="s">
        <v>83</v>
      </c>
    </row>
    <row r="308" spans="2:63" s="10" customFormat="1" ht="25.9" customHeight="1">
      <c r="B308" s="190"/>
      <c r="C308" s="191"/>
      <c r="D308" s="192" t="s">
        <v>72</v>
      </c>
      <c r="E308" s="193" t="s">
        <v>596</v>
      </c>
      <c r="F308" s="193" t="s">
        <v>597</v>
      </c>
      <c r="G308" s="191"/>
      <c r="H308" s="191"/>
      <c r="I308" s="194"/>
      <c r="J308" s="194"/>
      <c r="K308" s="195">
        <f>BK308</f>
        <v>0</v>
      </c>
      <c r="L308" s="191"/>
      <c r="M308" s="196"/>
      <c r="N308" s="197"/>
      <c r="O308" s="198"/>
      <c r="P308" s="198"/>
      <c r="Q308" s="199">
        <f>SUM(Q309:Q312)</f>
        <v>0</v>
      </c>
      <c r="R308" s="199">
        <f>SUM(R309:R312)</f>
        <v>0</v>
      </c>
      <c r="S308" s="198"/>
      <c r="T308" s="200">
        <f>SUM(T309:T312)</f>
        <v>0</v>
      </c>
      <c r="U308" s="198"/>
      <c r="V308" s="200">
        <f>SUM(V309:V312)</f>
        <v>0</v>
      </c>
      <c r="W308" s="198"/>
      <c r="X308" s="201">
        <f>SUM(X309:X312)</f>
        <v>0</v>
      </c>
      <c r="AR308" s="202" t="s">
        <v>138</v>
      </c>
      <c r="AT308" s="203" t="s">
        <v>72</v>
      </c>
      <c r="AU308" s="203" t="s">
        <v>73</v>
      </c>
      <c r="AY308" s="202" t="s">
        <v>130</v>
      </c>
      <c r="BK308" s="204">
        <f>SUM(BK309:BK312)</f>
        <v>0</v>
      </c>
    </row>
    <row r="309" spans="2:65" s="1" customFormat="1" ht="16.5" customHeight="1">
      <c r="B309" s="35"/>
      <c r="C309" s="207" t="s">
        <v>598</v>
      </c>
      <c r="D309" s="207" t="s">
        <v>133</v>
      </c>
      <c r="E309" s="208" t="s">
        <v>599</v>
      </c>
      <c r="F309" s="209" t="s">
        <v>600</v>
      </c>
      <c r="G309" s="210" t="s">
        <v>405</v>
      </c>
      <c r="H309" s="211">
        <v>20</v>
      </c>
      <c r="I309" s="212"/>
      <c r="J309" s="212"/>
      <c r="K309" s="213">
        <f>ROUND(P309*H309,2)</f>
        <v>0</v>
      </c>
      <c r="L309" s="209" t="s">
        <v>167</v>
      </c>
      <c r="M309" s="40"/>
      <c r="N309" s="214" t="s">
        <v>20</v>
      </c>
      <c r="O309" s="215" t="s">
        <v>42</v>
      </c>
      <c r="P309" s="216">
        <f>I309+J309</f>
        <v>0</v>
      </c>
      <c r="Q309" s="216">
        <f>ROUND(I309*H309,2)</f>
        <v>0</v>
      </c>
      <c r="R309" s="216">
        <f>ROUND(J309*H309,2)</f>
        <v>0</v>
      </c>
      <c r="S309" s="76"/>
      <c r="T309" s="217">
        <f>S309*H309</f>
        <v>0</v>
      </c>
      <c r="U309" s="217">
        <v>0</v>
      </c>
      <c r="V309" s="217">
        <f>U309*H309</f>
        <v>0</v>
      </c>
      <c r="W309" s="217">
        <v>0</v>
      </c>
      <c r="X309" s="218">
        <f>W309*H309</f>
        <v>0</v>
      </c>
      <c r="AR309" s="14" t="s">
        <v>601</v>
      </c>
      <c r="AT309" s="14" t="s">
        <v>133</v>
      </c>
      <c r="AU309" s="14" t="s">
        <v>81</v>
      </c>
      <c r="AY309" s="14" t="s">
        <v>130</v>
      </c>
      <c r="BE309" s="219">
        <f>IF(O309="základní",K309,0)</f>
        <v>0</v>
      </c>
      <c r="BF309" s="219">
        <f>IF(O309="snížená",K309,0)</f>
        <v>0</v>
      </c>
      <c r="BG309" s="219">
        <f>IF(O309="zákl. přenesená",K309,0)</f>
        <v>0</v>
      </c>
      <c r="BH309" s="219">
        <f>IF(O309="sníž. přenesená",K309,0)</f>
        <v>0</v>
      </c>
      <c r="BI309" s="219">
        <f>IF(O309="nulová",K309,0)</f>
        <v>0</v>
      </c>
      <c r="BJ309" s="14" t="s">
        <v>81</v>
      </c>
      <c r="BK309" s="219">
        <f>ROUND(P309*H309,2)</f>
        <v>0</v>
      </c>
      <c r="BL309" s="14" t="s">
        <v>601</v>
      </c>
      <c r="BM309" s="14" t="s">
        <v>602</v>
      </c>
    </row>
    <row r="310" spans="2:47" s="1" customFormat="1" ht="12">
      <c r="B310" s="35"/>
      <c r="C310" s="36"/>
      <c r="D310" s="220" t="s">
        <v>140</v>
      </c>
      <c r="E310" s="36"/>
      <c r="F310" s="221" t="s">
        <v>603</v>
      </c>
      <c r="G310" s="36"/>
      <c r="H310" s="36"/>
      <c r="I310" s="128"/>
      <c r="J310" s="128"/>
      <c r="K310" s="36"/>
      <c r="L310" s="36"/>
      <c r="M310" s="40"/>
      <c r="N310" s="222"/>
      <c r="O310" s="76"/>
      <c r="P310" s="76"/>
      <c r="Q310" s="76"/>
      <c r="R310" s="76"/>
      <c r="S310" s="76"/>
      <c r="T310" s="76"/>
      <c r="U310" s="76"/>
      <c r="V310" s="76"/>
      <c r="W310" s="76"/>
      <c r="X310" s="77"/>
      <c r="AT310" s="14" t="s">
        <v>140</v>
      </c>
      <c r="AU310" s="14" t="s">
        <v>81</v>
      </c>
    </row>
    <row r="311" spans="2:65" s="1" customFormat="1" ht="16.5" customHeight="1">
      <c r="B311" s="35"/>
      <c r="C311" s="207" t="s">
        <v>604</v>
      </c>
      <c r="D311" s="207" t="s">
        <v>133</v>
      </c>
      <c r="E311" s="208" t="s">
        <v>605</v>
      </c>
      <c r="F311" s="209" t="s">
        <v>606</v>
      </c>
      <c r="G311" s="210" t="s">
        <v>405</v>
      </c>
      <c r="H311" s="211">
        <v>30</v>
      </c>
      <c r="I311" s="212"/>
      <c r="J311" s="212"/>
      <c r="K311" s="213">
        <f>ROUND(P311*H311,2)</f>
        <v>0</v>
      </c>
      <c r="L311" s="209" t="s">
        <v>167</v>
      </c>
      <c r="M311" s="40"/>
      <c r="N311" s="214" t="s">
        <v>20</v>
      </c>
      <c r="O311" s="215" t="s">
        <v>42</v>
      </c>
      <c r="P311" s="216">
        <f>I311+J311</f>
        <v>0</v>
      </c>
      <c r="Q311" s="216">
        <f>ROUND(I311*H311,2)</f>
        <v>0</v>
      </c>
      <c r="R311" s="216">
        <f>ROUND(J311*H311,2)</f>
        <v>0</v>
      </c>
      <c r="S311" s="76"/>
      <c r="T311" s="217">
        <f>S311*H311</f>
        <v>0</v>
      </c>
      <c r="U311" s="217">
        <v>0</v>
      </c>
      <c r="V311" s="217">
        <f>U311*H311</f>
        <v>0</v>
      </c>
      <c r="W311" s="217">
        <v>0</v>
      </c>
      <c r="X311" s="218">
        <f>W311*H311</f>
        <v>0</v>
      </c>
      <c r="AR311" s="14" t="s">
        <v>601</v>
      </c>
      <c r="AT311" s="14" t="s">
        <v>133</v>
      </c>
      <c r="AU311" s="14" t="s">
        <v>81</v>
      </c>
      <c r="AY311" s="14" t="s">
        <v>130</v>
      </c>
      <c r="BE311" s="219">
        <f>IF(O311="základní",K311,0)</f>
        <v>0</v>
      </c>
      <c r="BF311" s="219">
        <f>IF(O311="snížená",K311,0)</f>
        <v>0</v>
      </c>
      <c r="BG311" s="219">
        <f>IF(O311="zákl. přenesená",K311,0)</f>
        <v>0</v>
      </c>
      <c r="BH311" s="219">
        <f>IF(O311="sníž. přenesená",K311,0)</f>
        <v>0</v>
      </c>
      <c r="BI311" s="219">
        <f>IF(O311="nulová",K311,0)</f>
        <v>0</v>
      </c>
      <c r="BJ311" s="14" t="s">
        <v>81</v>
      </c>
      <c r="BK311" s="219">
        <f>ROUND(P311*H311,2)</f>
        <v>0</v>
      </c>
      <c r="BL311" s="14" t="s">
        <v>601</v>
      </c>
      <c r="BM311" s="14" t="s">
        <v>607</v>
      </c>
    </row>
    <row r="312" spans="2:47" s="1" customFormat="1" ht="12">
      <c r="B312" s="35"/>
      <c r="C312" s="36"/>
      <c r="D312" s="220" t="s">
        <v>140</v>
      </c>
      <c r="E312" s="36"/>
      <c r="F312" s="221" t="s">
        <v>608</v>
      </c>
      <c r="G312" s="36"/>
      <c r="H312" s="36"/>
      <c r="I312" s="128"/>
      <c r="J312" s="128"/>
      <c r="K312" s="36"/>
      <c r="L312" s="36"/>
      <c r="M312" s="40"/>
      <c r="N312" s="245"/>
      <c r="O312" s="246"/>
      <c r="P312" s="246"/>
      <c r="Q312" s="246"/>
      <c r="R312" s="246"/>
      <c r="S312" s="246"/>
      <c r="T312" s="246"/>
      <c r="U312" s="246"/>
      <c r="V312" s="246"/>
      <c r="W312" s="246"/>
      <c r="X312" s="247"/>
      <c r="AT312" s="14" t="s">
        <v>140</v>
      </c>
      <c r="AU312" s="14" t="s">
        <v>81</v>
      </c>
    </row>
    <row r="313" spans="2:13" s="1" customFormat="1" ht="6.95" customHeight="1">
      <c r="B313" s="54"/>
      <c r="C313" s="55"/>
      <c r="D313" s="55"/>
      <c r="E313" s="55"/>
      <c r="F313" s="55"/>
      <c r="G313" s="55"/>
      <c r="H313" s="55"/>
      <c r="I313" s="153"/>
      <c r="J313" s="153"/>
      <c r="K313" s="55"/>
      <c r="L313" s="55"/>
      <c r="M313" s="40"/>
    </row>
  </sheetData>
  <sheetProtection password="C7B2" sheet="1" objects="1" scenarios="1" formatColumns="0" formatRows="0" autoFilter="0"/>
  <autoFilter ref="C90:L312"/>
  <mergeCells count="9">
    <mergeCell ref="E7:H7"/>
    <mergeCell ref="E9:H9"/>
    <mergeCell ref="E18:H18"/>
    <mergeCell ref="E27:H27"/>
    <mergeCell ref="E50:H50"/>
    <mergeCell ref="E52:H52"/>
    <mergeCell ref="E81:H81"/>
    <mergeCell ref="E83:H83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1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4" t="s">
        <v>86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7"/>
      <c r="AT3" s="14" t="s">
        <v>83</v>
      </c>
    </row>
    <row r="4" spans="2:46" ht="24.95" customHeight="1">
      <c r="B4" s="17"/>
      <c r="D4" s="125" t="s">
        <v>90</v>
      </c>
      <c r="M4" s="17"/>
      <c r="N4" s="21" t="s">
        <v>11</v>
      </c>
      <c r="AT4" s="14" t="s">
        <v>4</v>
      </c>
    </row>
    <row r="5" spans="2:13" ht="6.95" customHeight="1">
      <c r="B5" s="17"/>
      <c r="M5" s="17"/>
    </row>
    <row r="6" spans="2:13" ht="12" customHeight="1">
      <c r="B6" s="17"/>
      <c r="D6" s="126" t="s">
        <v>17</v>
      </c>
      <c r="M6" s="17"/>
    </row>
    <row r="7" spans="2:13" ht="16.5" customHeight="1">
      <c r="B7" s="17"/>
      <c r="E7" s="127" t="str">
        <f>'Rekapitulace stavby'!K6</f>
        <v>Rekonstrukce elektroinstalace v budově MŠ ul. Dostojevského 4154</v>
      </c>
      <c r="F7" s="126"/>
      <c r="G7" s="126"/>
      <c r="H7" s="126"/>
      <c r="M7" s="17"/>
    </row>
    <row r="8" spans="2:13" s="1" customFormat="1" ht="12" customHeight="1">
      <c r="B8" s="40"/>
      <c r="D8" s="126" t="s">
        <v>91</v>
      </c>
      <c r="I8" s="128"/>
      <c r="J8" s="128"/>
      <c r="M8" s="40"/>
    </row>
    <row r="9" spans="2:13" s="1" customFormat="1" ht="36.95" customHeight="1">
      <c r="B9" s="40"/>
      <c r="E9" s="129" t="s">
        <v>609</v>
      </c>
      <c r="F9" s="1"/>
      <c r="G9" s="1"/>
      <c r="H9" s="1"/>
      <c r="I9" s="128"/>
      <c r="J9" s="128"/>
      <c r="M9" s="40"/>
    </row>
    <row r="10" spans="2:13" s="1" customFormat="1" ht="12">
      <c r="B10" s="40"/>
      <c r="I10" s="128"/>
      <c r="J10" s="128"/>
      <c r="M10" s="40"/>
    </row>
    <row r="11" spans="2:13" s="1" customFormat="1" ht="12" customHeight="1">
      <c r="B11" s="40"/>
      <c r="D11" s="126" t="s">
        <v>19</v>
      </c>
      <c r="F11" s="14" t="s">
        <v>20</v>
      </c>
      <c r="I11" s="130" t="s">
        <v>21</v>
      </c>
      <c r="J11" s="131" t="s">
        <v>20</v>
      </c>
      <c r="M11" s="40"/>
    </row>
    <row r="12" spans="2:13" s="1" customFormat="1" ht="12" customHeight="1">
      <c r="B12" s="40"/>
      <c r="D12" s="126" t="s">
        <v>22</v>
      </c>
      <c r="F12" s="14" t="s">
        <v>23</v>
      </c>
      <c r="I12" s="130" t="s">
        <v>24</v>
      </c>
      <c r="J12" s="132" t="str">
        <f>'Rekapitulace stavby'!AN8</f>
        <v>10. 3. 2019</v>
      </c>
      <c r="M12" s="40"/>
    </row>
    <row r="13" spans="2:13" s="1" customFormat="1" ht="10.8" customHeight="1">
      <c r="B13" s="40"/>
      <c r="I13" s="128"/>
      <c r="J13" s="128"/>
      <c r="M13" s="40"/>
    </row>
    <row r="14" spans="2:13" s="1" customFormat="1" ht="12" customHeight="1">
      <c r="B14" s="40"/>
      <c r="D14" s="126" t="s">
        <v>26</v>
      </c>
      <c r="I14" s="130" t="s">
        <v>27</v>
      </c>
      <c r="J14" s="131" t="str">
        <f>IF('Rekapitulace stavby'!AN10="","",'Rekapitulace stavby'!AN10)</f>
        <v/>
      </c>
      <c r="M14" s="40"/>
    </row>
    <row r="15" spans="2:13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29</v>
      </c>
      <c r="J15" s="131" t="str">
        <f>IF('Rekapitulace stavby'!AN11="","",'Rekapitulace stavby'!AN11)</f>
        <v/>
      </c>
      <c r="M15" s="40"/>
    </row>
    <row r="16" spans="2:13" s="1" customFormat="1" ht="6.95" customHeight="1">
      <c r="B16" s="40"/>
      <c r="I16" s="128"/>
      <c r="J16" s="128"/>
      <c r="M16" s="40"/>
    </row>
    <row r="17" spans="2:13" s="1" customFormat="1" ht="12" customHeight="1">
      <c r="B17" s="40"/>
      <c r="D17" s="126" t="s">
        <v>30</v>
      </c>
      <c r="I17" s="130" t="s">
        <v>27</v>
      </c>
      <c r="J17" s="30" t="str">
        <f>'Rekapitulace stavby'!AN13</f>
        <v>Vyplň údaj</v>
      </c>
      <c r="M17" s="40"/>
    </row>
    <row r="18" spans="2:13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29</v>
      </c>
      <c r="J18" s="30" t="str">
        <f>'Rekapitulace stavby'!AN14</f>
        <v>Vyplň údaj</v>
      </c>
      <c r="M18" s="40"/>
    </row>
    <row r="19" spans="2:13" s="1" customFormat="1" ht="6.95" customHeight="1">
      <c r="B19" s="40"/>
      <c r="I19" s="128"/>
      <c r="J19" s="128"/>
      <c r="M19" s="40"/>
    </row>
    <row r="20" spans="2:13" s="1" customFormat="1" ht="12" customHeight="1">
      <c r="B20" s="40"/>
      <c r="D20" s="126" t="s">
        <v>32</v>
      </c>
      <c r="I20" s="130" t="s">
        <v>27</v>
      </c>
      <c r="J20" s="131" t="str">
        <f>IF('Rekapitulace stavby'!AN16="","",'Rekapitulace stavby'!AN16)</f>
        <v/>
      </c>
      <c r="M20" s="40"/>
    </row>
    <row r="21" spans="2:13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29</v>
      </c>
      <c r="J21" s="131" t="str">
        <f>IF('Rekapitulace stavby'!AN17="","",'Rekapitulace stavby'!AN17)</f>
        <v/>
      </c>
      <c r="M21" s="40"/>
    </row>
    <row r="22" spans="2:13" s="1" customFormat="1" ht="6.95" customHeight="1">
      <c r="B22" s="40"/>
      <c r="I22" s="128"/>
      <c r="J22" s="128"/>
      <c r="M22" s="40"/>
    </row>
    <row r="23" spans="2:13" s="1" customFormat="1" ht="12" customHeight="1">
      <c r="B23" s="40"/>
      <c r="D23" s="126" t="s">
        <v>33</v>
      </c>
      <c r="I23" s="130" t="s">
        <v>27</v>
      </c>
      <c r="J23" s="131" t="s">
        <v>20</v>
      </c>
      <c r="M23" s="40"/>
    </row>
    <row r="24" spans="2:13" s="1" customFormat="1" ht="18" customHeight="1">
      <c r="B24" s="40"/>
      <c r="E24" s="14" t="s">
        <v>34</v>
      </c>
      <c r="I24" s="130" t="s">
        <v>29</v>
      </c>
      <c r="J24" s="131" t="s">
        <v>20</v>
      </c>
      <c r="M24" s="40"/>
    </row>
    <row r="25" spans="2:13" s="1" customFormat="1" ht="6.95" customHeight="1">
      <c r="B25" s="40"/>
      <c r="I25" s="128"/>
      <c r="J25" s="128"/>
      <c r="M25" s="40"/>
    </row>
    <row r="26" spans="2:13" s="1" customFormat="1" ht="12" customHeight="1">
      <c r="B26" s="40"/>
      <c r="D26" s="126" t="s">
        <v>35</v>
      </c>
      <c r="I26" s="128"/>
      <c r="J26" s="128"/>
      <c r="M26" s="40"/>
    </row>
    <row r="27" spans="2:13" s="6" customFormat="1" ht="16.5" customHeight="1">
      <c r="B27" s="133"/>
      <c r="E27" s="134" t="s">
        <v>20</v>
      </c>
      <c r="F27" s="134"/>
      <c r="G27" s="134"/>
      <c r="H27" s="134"/>
      <c r="I27" s="135"/>
      <c r="J27" s="135"/>
      <c r="M27" s="133"/>
    </row>
    <row r="28" spans="2:13" s="1" customFormat="1" ht="6.95" customHeight="1">
      <c r="B28" s="40"/>
      <c r="I28" s="128"/>
      <c r="J28" s="128"/>
      <c r="M28" s="40"/>
    </row>
    <row r="29" spans="2:13" s="1" customFormat="1" ht="6.95" customHeight="1">
      <c r="B29" s="40"/>
      <c r="D29" s="68"/>
      <c r="E29" s="68"/>
      <c r="F29" s="68"/>
      <c r="G29" s="68"/>
      <c r="H29" s="68"/>
      <c r="I29" s="136"/>
      <c r="J29" s="136"/>
      <c r="K29" s="68"/>
      <c r="L29" s="68"/>
      <c r="M29" s="40"/>
    </row>
    <row r="30" spans="2:13" s="1" customFormat="1" ht="12">
      <c r="B30" s="40"/>
      <c r="E30" s="126" t="s">
        <v>93</v>
      </c>
      <c r="I30" s="128"/>
      <c r="J30" s="128"/>
      <c r="K30" s="137">
        <f>I61</f>
        <v>0</v>
      </c>
      <c r="M30" s="40"/>
    </row>
    <row r="31" spans="2:13" s="1" customFormat="1" ht="12">
      <c r="B31" s="40"/>
      <c r="E31" s="126" t="s">
        <v>94</v>
      </c>
      <c r="I31" s="128"/>
      <c r="J31" s="128"/>
      <c r="K31" s="137">
        <f>J61</f>
        <v>0</v>
      </c>
      <c r="M31" s="40"/>
    </row>
    <row r="32" spans="2:13" s="1" customFormat="1" ht="25.4" customHeight="1">
      <c r="B32" s="40"/>
      <c r="D32" s="138" t="s">
        <v>37</v>
      </c>
      <c r="I32" s="128"/>
      <c r="J32" s="128"/>
      <c r="K32" s="139">
        <f>ROUND(K85,2)</f>
        <v>0</v>
      </c>
      <c r="M32" s="40"/>
    </row>
    <row r="33" spans="2:13" s="1" customFormat="1" ht="6.95" customHeight="1">
      <c r="B33" s="40"/>
      <c r="D33" s="68"/>
      <c r="E33" s="68"/>
      <c r="F33" s="68"/>
      <c r="G33" s="68"/>
      <c r="H33" s="68"/>
      <c r="I33" s="136"/>
      <c r="J33" s="136"/>
      <c r="K33" s="68"/>
      <c r="L33" s="68"/>
      <c r="M33" s="40"/>
    </row>
    <row r="34" spans="2:13" s="1" customFormat="1" ht="14.4" customHeight="1">
      <c r="B34" s="40"/>
      <c r="F34" s="140" t="s">
        <v>39</v>
      </c>
      <c r="I34" s="141" t="s">
        <v>38</v>
      </c>
      <c r="J34" s="128"/>
      <c r="K34" s="140" t="s">
        <v>40</v>
      </c>
      <c r="M34" s="40"/>
    </row>
    <row r="35" spans="2:13" s="1" customFormat="1" ht="14.4" customHeight="1">
      <c r="B35" s="40"/>
      <c r="D35" s="126" t="s">
        <v>41</v>
      </c>
      <c r="E35" s="126" t="s">
        <v>42</v>
      </c>
      <c r="F35" s="137">
        <f>ROUND((SUM(BE85:BE101)),2)</f>
        <v>0</v>
      </c>
      <c r="I35" s="142">
        <v>0.21</v>
      </c>
      <c r="J35" s="128"/>
      <c r="K35" s="137">
        <f>ROUND(((SUM(BE85:BE101))*I35),2)</f>
        <v>0</v>
      </c>
      <c r="M35" s="40"/>
    </row>
    <row r="36" spans="2:13" s="1" customFormat="1" ht="14.4" customHeight="1">
      <c r="B36" s="40"/>
      <c r="E36" s="126" t="s">
        <v>43</v>
      </c>
      <c r="F36" s="137">
        <f>ROUND((SUM(BF85:BF101)),2)</f>
        <v>0</v>
      </c>
      <c r="I36" s="142">
        <v>0.15</v>
      </c>
      <c r="J36" s="128"/>
      <c r="K36" s="137">
        <f>ROUND(((SUM(BF85:BF101))*I36),2)</f>
        <v>0</v>
      </c>
      <c r="M36" s="40"/>
    </row>
    <row r="37" spans="2:13" s="1" customFormat="1" ht="14.4" customHeight="1" hidden="1">
      <c r="B37" s="40"/>
      <c r="E37" s="126" t="s">
        <v>44</v>
      </c>
      <c r="F37" s="137">
        <f>ROUND((SUM(BG85:BG101)),2)</f>
        <v>0</v>
      </c>
      <c r="I37" s="142">
        <v>0.21</v>
      </c>
      <c r="J37" s="128"/>
      <c r="K37" s="137">
        <f>0</f>
        <v>0</v>
      </c>
      <c r="M37" s="40"/>
    </row>
    <row r="38" spans="2:13" s="1" customFormat="1" ht="14.4" customHeight="1" hidden="1">
      <c r="B38" s="40"/>
      <c r="E38" s="126" t="s">
        <v>45</v>
      </c>
      <c r="F38" s="137">
        <f>ROUND((SUM(BH85:BH101)),2)</f>
        <v>0</v>
      </c>
      <c r="I38" s="142">
        <v>0.15</v>
      </c>
      <c r="J38" s="128"/>
      <c r="K38" s="137">
        <f>0</f>
        <v>0</v>
      </c>
      <c r="M38" s="40"/>
    </row>
    <row r="39" spans="2:13" s="1" customFormat="1" ht="14.4" customHeight="1" hidden="1">
      <c r="B39" s="40"/>
      <c r="E39" s="126" t="s">
        <v>46</v>
      </c>
      <c r="F39" s="137">
        <f>ROUND((SUM(BI85:BI101)),2)</f>
        <v>0</v>
      </c>
      <c r="I39" s="142">
        <v>0</v>
      </c>
      <c r="J39" s="128"/>
      <c r="K39" s="137">
        <f>0</f>
        <v>0</v>
      </c>
      <c r="M39" s="40"/>
    </row>
    <row r="40" spans="2:13" s="1" customFormat="1" ht="6.95" customHeight="1">
      <c r="B40" s="40"/>
      <c r="I40" s="128"/>
      <c r="J40" s="128"/>
      <c r="M40" s="40"/>
    </row>
    <row r="41" spans="2:13" s="1" customFormat="1" ht="25.4" customHeight="1">
      <c r="B41" s="40"/>
      <c r="C41" s="143"/>
      <c r="D41" s="144" t="s">
        <v>47</v>
      </c>
      <c r="E41" s="145"/>
      <c r="F41" s="145"/>
      <c r="G41" s="146" t="s">
        <v>48</v>
      </c>
      <c r="H41" s="147" t="s">
        <v>49</v>
      </c>
      <c r="I41" s="148"/>
      <c r="J41" s="148"/>
      <c r="K41" s="149">
        <f>SUM(K32:K39)</f>
        <v>0</v>
      </c>
      <c r="L41" s="150"/>
      <c r="M41" s="40"/>
    </row>
    <row r="42" spans="2:13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40"/>
    </row>
    <row r="46" spans="2:13" s="1" customFormat="1" ht="6.95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40"/>
    </row>
    <row r="47" spans="2:13" s="1" customFormat="1" ht="24.95" customHeight="1">
      <c r="B47" s="35"/>
      <c r="C47" s="20" t="s">
        <v>95</v>
      </c>
      <c r="D47" s="36"/>
      <c r="E47" s="36"/>
      <c r="F47" s="36"/>
      <c r="G47" s="36"/>
      <c r="H47" s="36"/>
      <c r="I47" s="128"/>
      <c r="J47" s="128"/>
      <c r="K47" s="36"/>
      <c r="L47" s="36"/>
      <c r="M47" s="40"/>
    </row>
    <row r="48" spans="2:13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128"/>
      <c r="K48" s="36"/>
      <c r="L48" s="36"/>
      <c r="M48" s="40"/>
    </row>
    <row r="49" spans="2:13" s="1" customFormat="1" ht="12" customHeight="1">
      <c r="B49" s="35"/>
      <c r="C49" s="29" t="s">
        <v>17</v>
      </c>
      <c r="D49" s="36"/>
      <c r="E49" s="36"/>
      <c r="F49" s="36"/>
      <c r="G49" s="36"/>
      <c r="H49" s="36"/>
      <c r="I49" s="128"/>
      <c r="J49" s="128"/>
      <c r="K49" s="36"/>
      <c r="L49" s="36"/>
      <c r="M49" s="40"/>
    </row>
    <row r="50" spans="2:13" s="1" customFormat="1" ht="16.5" customHeight="1">
      <c r="B50" s="35"/>
      <c r="C50" s="36"/>
      <c r="D50" s="36"/>
      <c r="E50" s="157" t="str">
        <f>E7</f>
        <v>Rekonstrukce elektroinstalace v budově MŠ ul. Dostojevského 4154</v>
      </c>
      <c r="F50" s="29"/>
      <c r="G50" s="29"/>
      <c r="H50" s="29"/>
      <c r="I50" s="128"/>
      <c r="J50" s="128"/>
      <c r="K50" s="36"/>
      <c r="L50" s="36"/>
      <c r="M50" s="40"/>
    </row>
    <row r="51" spans="2:13" s="1" customFormat="1" ht="12" customHeight="1">
      <c r="B51" s="35"/>
      <c r="C51" s="29" t="s">
        <v>91</v>
      </c>
      <c r="D51" s="36"/>
      <c r="E51" s="36"/>
      <c r="F51" s="36"/>
      <c r="G51" s="36"/>
      <c r="H51" s="36"/>
      <c r="I51" s="128"/>
      <c r="J51" s="128"/>
      <c r="K51" s="36"/>
      <c r="L51" s="36"/>
      <c r="M51" s="40"/>
    </row>
    <row r="52" spans="2:13" s="1" customFormat="1" ht="16.5" customHeight="1">
      <c r="B52" s="35"/>
      <c r="C52" s="36"/>
      <c r="D52" s="36"/>
      <c r="E52" s="61" t="str">
        <f>E9</f>
        <v>18013_p - Podhledy</v>
      </c>
      <c r="F52" s="36"/>
      <c r="G52" s="36"/>
      <c r="H52" s="36"/>
      <c r="I52" s="128"/>
      <c r="J52" s="128"/>
      <c r="K52" s="36"/>
      <c r="L52" s="36"/>
      <c r="M52" s="40"/>
    </row>
    <row r="53" spans="2:13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128"/>
      <c r="K53" s="36"/>
      <c r="L53" s="36"/>
      <c r="M53" s="40"/>
    </row>
    <row r="54" spans="2:13" s="1" customFormat="1" ht="12" customHeight="1">
      <c r="B54" s="35"/>
      <c r="C54" s="29" t="s">
        <v>22</v>
      </c>
      <c r="D54" s="36"/>
      <c r="E54" s="36"/>
      <c r="F54" s="24" t="str">
        <f>F12</f>
        <v>Chomutov</v>
      </c>
      <c r="G54" s="36"/>
      <c r="H54" s="36"/>
      <c r="I54" s="130" t="s">
        <v>24</v>
      </c>
      <c r="J54" s="132" t="str">
        <f>IF(J12="","",J12)</f>
        <v>10. 3. 2019</v>
      </c>
      <c r="K54" s="36"/>
      <c r="L54" s="36"/>
      <c r="M54" s="40"/>
    </row>
    <row r="55" spans="2:13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128"/>
      <c r="K55" s="36"/>
      <c r="L55" s="36"/>
      <c r="M55" s="40"/>
    </row>
    <row r="56" spans="2:13" s="1" customFormat="1" ht="13.65" customHeight="1">
      <c r="B56" s="35"/>
      <c r="C56" s="29" t="s">
        <v>26</v>
      </c>
      <c r="D56" s="36"/>
      <c r="E56" s="36"/>
      <c r="F56" s="24" t="str">
        <f>E15</f>
        <v xml:space="preserve"> </v>
      </c>
      <c r="G56" s="36"/>
      <c r="H56" s="36"/>
      <c r="I56" s="130" t="s">
        <v>32</v>
      </c>
      <c r="J56" s="158" t="str">
        <f>E21</f>
        <v xml:space="preserve"> </v>
      </c>
      <c r="K56" s="36"/>
      <c r="L56" s="36"/>
      <c r="M56" s="40"/>
    </row>
    <row r="57" spans="2:13" s="1" customFormat="1" ht="13.65" customHeight="1">
      <c r="B57" s="35"/>
      <c r="C57" s="29" t="s">
        <v>30</v>
      </c>
      <c r="D57" s="36"/>
      <c r="E57" s="36"/>
      <c r="F57" s="24" t="str">
        <f>IF(E18="","",E18)</f>
        <v>Vyplň údaj</v>
      </c>
      <c r="G57" s="36"/>
      <c r="H57" s="36"/>
      <c r="I57" s="130" t="s">
        <v>33</v>
      </c>
      <c r="J57" s="158" t="str">
        <f>E24</f>
        <v>Ing. Ivan Menhard</v>
      </c>
      <c r="K57" s="36"/>
      <c r="L57" s="36"/>
      <c r="M57" s="40"/>
    </row>
    <row r="58" spans="2:13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128"/>
      <c r="K58" s="36"/>
      <c r="L58" s="36"/>
      <c r="M58" s="40"/>
    </row>
    <row r="59" spans="2:13" s="1" customFormat="1" ht="29.25" customHeight="1">
      <c r="B59" s="35"/>
      <c r="C59" s="159" t="s">
        <v>96</v>
      </c>
      <c r="D59" s="160"/>
      <c r="E59" s="160"/>
      <c r="F59" s="160"/>
      <c r="G59" s="160"/>
      <c r="H59" s="160"/>
      <c r="I59" s="161" t="s">
        <v>97</v>
      </c>
      <c r="J59" s="161" t="s">
        <v>98</v>
      </c>
      <c r="K59" s="162" t="s">
        <v>99</v>
      </c>
      <c r="L59" s="160"/>
      <c r="M59" s="40"/>
    </row>
    <row r="60" spans="2:13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128"/>
      <c r="K60" s="36"/>
      <c r="L60" s="36"/>
      <c r="M60" s="40"/>
    </row>
    <row r="61" spans="2:47" s="1" customFormat="1" ht="22.8" customHeight="1">
      <c r="B61" s="35"/>
      <c r="C61" s="163" t="s">
        <v>71</v>
      </c>
      <c r="D61" s="36"/>
      <c r="E61" s="36"/>
      <c r="F61" s="36"/>
      <c r="G61" s="36"/>
      <c r="H61" s="36"/>
      <c r="I61" s="164">
        <f>Q85</f>
        <v>0</v>
      </c>
      <c r="J61" s="164">
        <f>R85</f>
        <v>0</v>
      </c>
      <c r="K61" s="94">
        <f>K85</f>
        <v>0</v>
      </c>
      <c r="L61" s="36"/>
      <c r="M61" s="40"/>
      <c r="AU61" s="14" t="s">
        <v>100</v>
      </c>
    </row>
    <row r="62" spans="2:13" s="7" customFormat="1" ht="24.95" customHeight="1">
      <c r="B62" s="165"/>
      <c r="C62" s="166"/>
      <c r="D62" s="167" t="s">
        <v>101</v>
      </c>
      <c r="E62" s="168"/>
      <c r="F62" s="168"/>
      <c r="G62" s="168"/>
      <c r="H62" s="168"/>
      <c r="I62" s="169">
        <f>Q86</f>
        <v>0</v>
      </c>
      <c r="J62" s="169">
        <f>R86</f>
        <v>0</v>
      </c>
      <c r="K62" s="170">
        <f>K86</f>
        <v>0</v>
      </c>
      <c r="L62" s="166"/>
      <c r="M62" s="171"/>
    </row>
    <row r="63" spans="2:13" s="8" customFormat="1" ht="19.9" customHeight="1">
      <c r="B63" s="172"/>
      <c r="C63" s="173"/>
      <c r="D63" s="174" t="s">
        <v>610</v>
      </c>
      <c r="E63" s="175"/>
      <c r="F63" s="175"/>
      <c r="G63" s="175"/>
      <c r="H63" s="175"/>
      <c r="I63" s="176">
        <f>Q87</f>
        <v>0</v>
      </c>
      <c r="J63" s="176">
        <f>R87</f>
        <v>0</v>
      </c>
      <c r="K63" s="177">
        <f>K87</f>
        <v>0</v>
      </c>
      <c r="L63" s="173"/>
      <c r="M63" s="178"/>
    </row>
    <row r="64" spans="2:13" s="7" customFormat="1" ht="24.95" customHeight="1">
      <c r="B64" s="165"/>
      <c r="C64" s="166"/>
      <c r="D64" s="167" t="s">
        <v>104</v>
      </c>
      <c r="E64" s="168"/>
      <c r="F64" s="168"/>
      <c r="G64" s="168"/>
      <c r="H64" s="168"/>
      <c r="I64" s="169">
        <f>Q91</f>
        <v>0</v>
      </c>
      <c r="J64" s="169">
        <f>R91</f>
        <v>0</v>
      </c>
      <c r="K64" s="170">
        <f>K91</f>
        <v>0</v>
      </c>
      <c r="L64" s="166"/>
      <c r="M64" s="171"/>
    </row>
    <row r="65" spans="2:13" s="8" customFormat="1" ht="19.9" customHeight="1">
      <c r="B65" s="172"/>
      <c r="C65" s="173"/>
      <c r="D65" s="174" t="s">
        <v>611</v>
      </c>
      <c r="E65" s="175"/>
      <c r="F65" s="175"/>
      <c r="G65" s="175"/>
      <c r="H65" s="175"/>
      <c r="I65" s="176">
        <f>Q92</f>
        <v>0</v>
      </c>
      <c r="J65" s="176">
        <f>R92</f>
        <v>0</v>
      </c>
      <c r="K65" s="177">
        <f>K92</f>
        <v>0</v>
      </c>
      <c r="L65" s="173"/>
      <c r="M65" s="178"/>
    </row>
    <row r="66" spans="2:13" s="1" customFormat="1" ht="21.8" customHeight="1">
      <c r="B66" s="35"/>
      <c r="C66" s="36"/>
      <c r="D66" s="36"/>
      <c r="E66" s="36"/>
      <c r="F66" s="36"/>
      <c r="G66" s="36"/>
      <c r="H66" s="36"/>
      <c r="I66" s="128"/>
      <c r="J66" s="128"/>
      <c r="K66" s="36"/>
      <c r="L66" s="36"/>
      <c r="M66" s="40"/>
    </row>
    <row r="67" spans="2:13" s="1" customFormat="1" ht="6.95" customHeight="1">
      <c r="B67" s="54"/>
      <c r="C67" s="55"/>
      <c r="D67" s="55"/>
      <c r="E67" s="55"/>
      <c r="F67" s="55"/>
      <c r="G67" s="55"/>
      <c r="H67" s="55"/>
      <c r="I67" s="153"/>
      <c r="J67" s="153"/>
      <c r="K67" s="55"/>
      <c r="L67" s="55"/>
      <c r="M67" s="40"/>
    </row>
    <row r="71" spans="2:13" s="1" customFormat="1" ht="6.95" customHeight="1">
      <c r="B71" s="56"/>
      <c r="C71" s="57"/>
      <c r="D71" s="57"/>
      <c r="E71" s="57"/>
      <c r="F71" s="57"/>
      <c r="G71" s="57"/>
      <c r="H71" s="57"/>
      <c r="I71" s="156"/>
      <c r="J71" s="156"/>
      <c r="K71" s="57"/>
      <c r="L71" s="57"/>
      <c r="M71" s="40"/>
    </row>
    <row r="72" spans="2:13" s="1" customFormat="1" ht="24.95" customHeight="1">
      <c r="B72" s="35"/>
      <c r="C72" s="20" t="s">
        <v>111</v>
      </c>
      <c r="D72" s="36"/>
      <c r="E72" s="36"/>
      <c r="F72" s="36"/>
      <c r="G72" s="36"/>
      <c r="H72" s="36"/>
      <c r="I72" s="128"/>
      <c r="J72" s="128"/>
      <c r="K72" s="36"/>
      <c r="L72" s="36"/>
      <c r="M72" s="40"/>
    </row>
    <row r="73" spans="2:13" s="1" customFormat="1" ht="6.95" customHeight="1">
      <c r="B73" s="35"/>
      <c r="C73" s="36"/>
      <c r="D73" s="36"/>
      <c r="E73" s="36"/>
      <c r="F73" s="36"/>
      <c r="G73" s="36"/>
      <c r="H73" s="36"/>
      <c r="I73" s="128"/>
      <c r="J73" s="128"/>
      <c r="K73" s="36"/>
      <c r="L73" s="36"/>
      <c r="M73" s="40"/>
    </row>
    <row r="74" spans="2:13" s="1" customFormat="1" ht="12" customHeight="1">
      <c r="B74" s="35"/>
      <c r="C74" s="29" t="s">
        <v>17</v>
      </c>
      <c r="D74" s="36"/>
      <c r="E74" s="36"/>
      <c r="F74" s="36"/>
      <c r="G74" s="36"/>
      <c r="H74" s="36"/>
      <c r="I74" s="128"/>
      <c r="J74" s="128"/>
      <c r="K74" s="36"/>
      <c r="L74" s="36"/>
      <c r="M74" s="40"/>
    </row>
    <row r="75" spans="2:13" s="1" customFormat="1" ht="16.5" customHeight="1">
      <c r="B75" s="35"/>
      <c r="C75" s="36"/>
      <c r="D75" s="36"/>
      <c r="E75" s="157" t="str">
        <f>E7</f>
        <v>Rekonstrukce elektroinstalace v budově MŠ ul. Dostojevského 4154</v>
      </c>
      <c r="F75" s="29"/>
      <c r="G75" s="29"/>
      <c r="H75" s="29"/>
      <c r="I75" s="128"/>
      <c r="J75" s="128"/>
      <c r="K75" s="36"/>
      <c r="L75" s="36"/>
      <c r="M75" s="40"/>
    </row>
    <row r="76" spans="2:13" s="1" customFormat="1" ht="12" customHeight="1">
      <c r="B76" s="35"/>
      <c r="C76" s="29" t="s">
        <v>91</v>
      </c>
      <c r="D76" s="36"/>
      <c r="E76" s="36"/>
      <c r="F76" s="36"/>
      <c r="G76" s="36"/>
      <c r="H76" s="36"/>
      <c r="I76" s="128"/>
      <c r="J76" s="128"/>
      <c r="K76" s="36"/>
      <c r="L76" s="36"/>
      <c r="M76" s="40"/>
    </row>
    <row r="77" spans="2:13" s="1" customFormat="1" ht="16.5" customHeight="1">
      <c r="B77" s="35"/>
      <c r="C77" s="36"/>
      <c r="D77" s="36"/>
      <c r="E77" s="61" t="str">
        <f>E9</f>
        <v>18013_p - Podhledy</v>
      </c>
      <c r="F77" s="36"/>
      <c r="G77" s="36"/>
      <c r="H77" s="36"/>
      <c r="I77" s="128"/>
      <c r="J77" s="128"/>
      <c r="K77" s="36"/>
      <c r="L77" s="36"/>
      <c r="M77" s="40"/>
    </row>
    <row r="78" spans="2:13" s="1" customFormat="1" ht="6.95" customHeight="1">
      <c r="B78" s="35"/>
      <c r="C78" s="36"/>
      <c r="D78" s="36"/>
      <c r="E78" s="36"/>
      <c r="F78" s="36"/>
      <c r="G78" s="36"/>
      <c r="H78" s="36"/>
      <c r="I78" s="128"/>
      <c r="J78" s="128"/>
      <c r="K78" s="36"/>
      <c r="L78" s="36"/>
      <c r="M78" s="40"/>
    </row>
    <row r="79" spans="2:13" s="1" customFormat="1" ht="12" customHeight="1">
      <c r="B79" s="35"/>
      <c r="C79" s="29" t="s">
        <v>22</v>
      </c>
      <c r="D79" s="36"/>
      <c r="E79" s="36"/>
      <c r="F79" s="24" t="str">
        <f>F12</f>
        <v>Chomutov</v>
      </c>
      <c r="G79" s="36"/>
      <c r="H79" s="36"/>
      <c r="I79" s="130" t="s">
        <v>24</v>
      </c>
      <c r="J79" s="132" t="str">
        <f>IF(J12="","",J12)</f>
        <v>10. 3. 2019</v>
      </c>
      <c r="K79" s="36"/>
      <c r="L79" s="36"/>
      <c r="M79" s="40"/>
    </row>
    <row r="80" spans="2:13" s="1" customFormat="1" ht="6.95" customHeight="1">
      <c r="B80" s="35"/>
      <c r="C80" s="36"/>
      <c r="D80" s="36"/>
      <c r="E80" s="36"/>
      <c r="F80" s="36"/>
      <c r="G80" s="36"/>
      <c r="H80" s="36"/>
      <c r="I80" s="128"/>
      <c r="J80" s="128"/>
      <c r="K80" s="36"/>
      <c r="L80" s="36"/>
      <c r="M80" s="40"/>
    </row>
    <row r="81" spans="2:13" s="1" customFormat="1" ht="13.65" customHeight="1">
      <c r="B81" s="35"/>
      <c r="C81" s="29" t="s">
        <v>26</v>
      </c>
      <c r="D81" s="36"/>
      <c r="E81" s="36"/>
      <c r="F81" s="24" t="str">
        <f>E15</f>
        <v xml:space="preserve"> </v>
      </c>
      <c r="G81" s="36"/>
      <c r="H81" s="36"/>
      <c r="I81" s="130" t="s">
        <v>32</v>
      </c>
      <c r="J81" s="158" t="str">
        <f>E21</f>
        <v xml:space="preserve"> </v>
      </c>
      <c r="K81" s="36"/>
      <c r="L81" s="36"/>
      <c r="M81" s="40"/>
    </row>
    <row r="82" spans="2:13" s="1" customFormat="1" ht="13.65" customHeight="1">
      <c r="B82" s="35"/>
      <c r="C82" s="29" t="s">
        <v>30</v>
      </c>
      <c r="D82" s="36"/>
      <c r="E82" s="36"/>
      <c r="F82" s="24" t="str">
        <f>IF(E18="","",E18)</f>
        <v>Vyplň údaj</v>
      </c>
      <c r="G82" s="36"/>
      <c r="H82" s="36"/>
      <c r="I82" s="130" t="s">
        <v>33</v>
      </c>
      <c r="J82" s="158" t="str">
        <f>E24</f>
        <v>Ing. Ivan Menhard</v>
      </c>
      <c r="K82" s="36"/>
      <c r="L82" s="36"/>
      <c r="M82" s="40"/>
    </row>
    <row r="83" spans="2:13" s="1" customFormat="1" ht="10.3" customHeight="1">
      <c r="B83" s="35"/>
      <c r="C83" s="36"/>
      <c r="D83" s="36"/>
      <c r="E83" s="36"/>
      <c r="F83" s="36"/>
      <c r="G83" s="36"/>
      <c r="H83" s="36"/>
      <c r="I83" s="128"/>
      <c r="J83" s="128"/>
      <c r="K83" s="36"/>
      <c r="L83" s="36"/>
      <c r="M83" s="40"/>
    </row>
    <row r="84" spans="2:24" s="9" customFormat="1" ht="29.25" customHeight="1">
      <c r="B84" s="179"/>
      <c r="C84" s="180" t="s">
        <v>112</v>
      </c>
      <c r="D84" s="181" t="s">
        <v>56</v>
      </c>
      <c r="E84" s="181" t="s">
        <v>52</v>
      </c>
      <c r="F84" s="181" t="s">
        <v>53</v>
      </c>
      <c r="G84" s="181" t="s">
        <v>113</v>
      </c>
      <c r="H84" s="181" t="s">
        <v>114</v>
      </c>
      <c r="I84" s="182" t="s">
        <v>115</v>
      </c>
      <c r="J84" s="182" t="s">
        <v>116</v>
      </c>
      <c r="K84" s="181" t="s">
        <v>99</v>
      </c>
      <c r="L84" s="183" t="s">
        <v>117</v>
      </c>
      <c r="M84" s="184"/>
      <c r="N84" s="84" t="s">
        <v>20</v>
      </c>
      <c r="O84" s="85" t="s">
        <v>41</v>
      </c>
      <c r="P84" s="85" t="s">
        <v>118</v>
      </c>
      <c r="Q84" s="85" t="s">
        <v>119</v>
      </c>
      <c r="R84" s="85" t="s">
        <v>120</v>
      </c>
      <c r="S84" s="85" t="s">
        <v>121</v>
      </c>
      <c r="T84" s="85" t="s">
        <v>122</v>
      </c>
      <c r="U84" s="85" t="s">
        <v>123</v>
      </c>
      <c r="V84" s="85" t="s">
        <v>124</v>
      </c>
      <c r="W84" s="85" t="s">
        <v>125</v>
      </c>
      <c r="X84" s="86" t="s">
        <v>126</v>
      </c>
    </row>
    <row r="85" spans="2:63" s="1" customFormat="1" ht="22.8" customHeight="1">
      <c r="B85" s="35"/>
      <c r="C85" s="91" t="s">
        <v>127</v>
      </c>
      <c r="D85" s="36"/>
      <c r="E85" s="36"/>
      <c r="F85" s="36"/>
      <c r="G85" s="36"/>
      <c r="H85" s="36"/>
      <c r="I85" s="128"/>
      <c r="J85" s="128"/>
      <c r="K85" s="185">
        <f>BK85</f>
        <v>0</v>
      </c>
      <c r="L85" s="36"/>
      <c r="M85" s="40"/>
      <c r="N85" s="87"/>
      <c r="O85" s="88"/>
      <c r="P85" s="88"/>
      <c r="Q85" s="186">
        <f>Q86+Q91</f>
        <v>0</v>
      </c>
      <c r="R85" s="186">
        <f>R86+R91</f>
        <v>0</v>
      </c>
      <c r="S85" s="88"/>
      <c r="T85" s="187">
        <f>T86+T91</f>
        <v>0</v>
      </c>
      <c r="U85" s="88"/>
      <c r="V85" s="187">
        <f>V86+V91</f>
        <v>2.77204</v>
      </c>
      <c r="W85" s="88"/>
      <c r="X85" s="188">
        <f>X86+X91</f>
        <v>0</v>
      </c>
      <c r="AT85" s="14" t="s">
        <v>72</v>
      </c>
      <c r="AU85" s="14" t="s">
        <v>100</v>
      </c>
      <c r="BK85" s="189">
        <f>BK86+BK91</f>
        <v>0</v>
      </c>
    </row>
    <row r="86" spans="2:63" s="10" customFormat="1" ht="25.9" customHeight="1">
      <c r="B86" s="190"/>
      <c r="C86" s="191"/>
      <c r="D86" s="192" t="s">
        <v>72</v>
      </c>
      <c r="E86" s="193" t="s">
        <v>128</v>
      </c>
      <c r="F86" s="193" t="s">
        <v>129</v>
      </c>
      <c r="G86" s="191"/>
      <c r="H86" s="191"/>
      <c r="I86" s="194"/>
      <c r="J86" s="194"/>
      <c r="K86" s="195">
        <f>BK86</f>
        <v>0</v>
      </c>
      <c r="L86" s="191"/>
      <c r="M86" s="196"/>
      <c r="N86" s="197"/>
      <c r="O86" s="198"/>
      <c r="P86" s="198"/>
      <c r="Q86" s="199">
        <f>Q87</f>
        <v>0</v>
      </c>
      <c r="R86" s="199">
        <f>R87</f>
        <v>0</v>
      </c>
      <c r="S86" s="198"/>
      <c r="T86" s="200">
        <f>T87</f>
        <v>0</v>
      </c>
      <c r="U86" s="198"/>
      <c r="V86" s="200">
        <f>V87</f>
        <v>0.04204</v>
      </c>
      <c r="W86" s="198"/>
      <c r="X86" s="201">
        <f>X87</f>
        <v>0</v>
      </c>
      <c r="AR86" s="202" t="s">
        <v>81</v>
      </c>
      <c r="AT86" s="203" t="s">
        <v>72</v>
      </c>
      <c r="AU86" s="203" t="s">
        <v>73</v>
      </c>
      <c r="AY86" s="202" t="s">
        <v>130</v>
      </c>
      <c r="BK86" s="204">
        <f>BK87</f>
        <v>0</v>
      </c>
    </row>
    <row r="87" spans="2:63" s="10" customFormat="1" ht="22.8" customHeight="1">
      <c r="B87" s="190"/>
      <c r="C87" s="191"/>
      <c r="D87" s="192" t="s">
        <v>72</v>
      </c>
      <c r="E87" s="205" t="s">
        <v>81</v>
      </c>
      <c r="F87" s="205" t="s">
        <v>612</v>
      </c>
      <c r="G87" s="191"/>
      <c r="H87" s="191"/>
      <c r="I87" s="194"/>
      <c r="J87" s="194"/>
      <c r="K87" s="206">
        <f>BK87</f>
        <v>0</v>
      </c>
      <c r="L87" s="191"/>
      <c r="M87" s="196"/>
      <c r="N87" s="197"/>
      <c r="O87" s="198"/>
      <c r="P87" s="198"/>
      <c r="Q87" s="199">
        <f>SUM(Q88:Q90)</f>
        <v>0</v>
      </c>
      <c r="R87" s="199">
        <f>SUM(R88:R90)</f>
        <v>0</v>
      </c>
      <c r="S87" s="198"/>
      <c r="T87" s="200">
        <f>SUM(T88:T90)</f>
        <v>0</v>
      </c>
      <c r="U87" s="198"/>
      <c r="V87" s="200">
        <f>SUM(V88:V90)</f>
        <v>0.04204</v>
      </c>
      <c r="W87" s="198"/>
      <c r="X87" s="201">
        <f>SUM(X88:X90)</f>
        <v>0</v>
      </c>
      <c r="AR87" s="202" t="s">
        <v>81</v>
      </c>
      <c r="AT87" s="203" t="s">
        <v>72</v>
      </c>
      <c r="AU87" s="203" t="s">
        <v>81</v>
      </c>
      <c r="AY87" s="202" t="s">
        <v>130</v>
      </c>
      <c r="BK87" s="204">
        <f>SUM(BK88:BK90)</f>
        <v>0</v>
      </c>
    </row>
    <row r="88" spans="2:65" s="1" customFormat="1" ht="16.5" customHeight="1">
      <c r="B88" s="35"/>
      <c r="C88" s="207" t="s">
        <v>81</v>
      </c>
      <c r="D88" s="207" t="s">
        <v>133</v>
      </c>
      <c r="E88" s="208" t="s">
        <v>613</v>
      </c>
      <c r="F88" s="209" t="s">
        <v>579</v>
      </c>
      <c r="G88" s="210" t="s">
        <v>146</v>
      </c>
      <c r="H88" s="211">
        <v>1</v>
      </c>
      <c r="I88" s="212"/>
      <c r="J88" s="212"/>
      <c r="K88" s="213">
        <f>ROUND(P88*H88,2)</f>
        <v>0</v>
      </c>
      <c r="L88" s="209" t="s">
        <v>20</v>
      </c>
      <c r="M88" s="40"/>
      <c r="N88" s="214" t="s">
        <v>20</v>
      </c>
      <c r="O88" s="215" t="s">
        <v>42</v>
      </c>
      <c r="P88" s="216">
        <f>I88+J88</f>
        <v>0</v>
      </c>
      <c r="Q88" s="216">
        <f>ROUND(I88*H88,2)</f>
        <v>0</v>
      </c>
      <c r="R88" s="216">
        <f>ROUND(J88*H88,2)</f>
        <v>0</v>
      </c>
      <c r="S88" s="76"/>
      <c r="T88" s="217">
        <f>S88*H88</f>
        <v>0</v>
      </c>
      <c r="U88" s="217">
        <v>0.04204</v>
      </c>
      <c r="V88" s="217">
        <f>U88*H88</f>
        <v>0.04204</v>
      </c>
      <c r="W88" s="217">
        <v>0</v>
      </c>
      <c r="X88" s="218">
        <f>W88*H88</f>
        <v>0</v>
      </c>
      <c r="AR88" s="14" t="s">
        <v>446</v>
      </c>
      <c r="AT88" s="14" t="s">
        <v>133</v>
      </c>
      <c r="AU88" s="14" t="s">
        <v>83</v>
      </c>
      <c r="AY88" s="14" t="s">
        <v>130</v>
      </c>
      <c r="BE88" s="219">
        <f>IF(O88="základní",K88,0)</f>
        <v>0</v>
      </c>
      <c r="BF88" s="219">
        <f>IF(O88="snížená",K88,0)</f>
        <v>0</v>
      </c>
      <c r="BG88" s="219">
        <f>IF(O88="zákl. přenesená",K88,0)</f>
        <v>0</v>
      </c>
      <c r="BH88" s="219">
        <f>IF(O88="sníž. přenesená",K88,0)</f>
        <v>0</v>
      </c>
      <c r="BI88" s="219">
        <f>IF(O88="nulová",K88,0)</f>
        <v>0</v>
      </c>
      <c r="BJ88" s="14" t="s">
        <v>81</v>
      </c>
      <c r="BK88" s="219">
        <f>ROUND(P88*H88,2)</f>
        <v>0</v>
      </c>
      <c r="BL88" s="14" t="s">
        <v>446</v>
      </c>
      <c r="BM88" s="14" t="s">
        <v>614</v>
      </c>
    </row>
    <row r="89" spans="2:47" s="1" customFormat="1" ht="12">
      <c r="B89" s="35"/>
      <c r="C89" s="36"/>
      <c r="D89" s="220" t="s">
        <v>140</v>
      </c>
      <c r="E89" s="36"/>
      <c r="F89" s="221" t="s">
        <v>579</v>
      </c>
      <c r="G89" s="36"/>
      <c r="H89" s="36"/>
      <c r="I89" s="128"/>
      <c r="J89" s="128"/>
      <c r="K89" s="36"/>
      <c r="L89" s="36"/>
      <c r="M89" s="40"/>
      <c r="N89" s="222"/>
      <c r="O89" s="76"/>
      <c r="P89" s="76"/>
      <c r="Q89" s="76"/>
      <c r="R89" s="76"/>
      <c r="S89" s="76"/>
      <c r="T89" s="76"/>
      <c r="U89" s="76"/>
      <c r="V89" s="76"/>
      <c r="W89" s="76"/>
      <c r="X89" s="77"/>
      <c r="AT89" s="14" t="s">
        <v>140</v>
      </c>
      <c r="AU89" s="14" t="s">
        <v>83</v>
      </c>
    </row>
    <row r="90" spans="2:47" s="1" customFormat="1" ht="12">
      <c r="B90" s="35"/>
      <c r="C90" s="36"/>
      <c r="D90" s="220" t="s">
        <v>149</v>
      </c>
      <c r="E90" s="36"/>
      <c r="F90" s="234" t="s">
        <v>581</v>
      </c>
      <c r="G90" s="36"/>
      <c r="H90" s="36"/>
      <c r="I90" s="128"/>
      <c r="J90" s="128"/>
      <c r="K90" s="36"/>
      <c r="L90" s="36"/>
      <c r="M90" s="40"/>
      <c r="N90" s="222"/>
      <c r="O90" s="76"/>
      <c r="P90" s="76"/>
      <c r="Q90" s="76"/>
      <c r="R90" s="76"/>
      <c r="S90" s="76"/>
      <c r="T90" s="76"/>
      <c r="U90" s="76"/>
      <c r="V90" s="76"/>
      <c r="W90" s="76"/>
      <c r="X90" s="77"/>
      <c r="AT90" s="14" t="s">
        <v>149</v>
      </c>
      <c r="AU90" s="14" t="s">
        <v>83</v>
      </c>
    </row>
    <row r="91" spans="2:63" s="10" customFormat="1" ht="25.9" customHeight="1">
      <c r="B91" s="190"/>
      <c r="C91" s="191"/>
      <c r="D91" s="192" t="s">
        <v>72</v>
      </c>
      <c r="E91" s="193" t="s">
        <v>160</v>
      </c>
      <c r="F91" s="193" t="s">
        <v>161</v>
      </c>
      <c r="G91" s="191"/>
      <c r="H91" s="191"/>
      <c r="I91" s="194"/>
      <c r="J91" s="194"/>
      <c r="K91" s="195">
        <f>BK91</f>
        <v>0</v>
      </c>
      <c r="L91" s="191"/>
      <c r="M91" s="196"/>
      <c r="N91" s="197"/>
      <c r="O91" s="198"/>
      <c r="P91" s="198"/>
      <c r="Q91" s="199">
        <f>Q92</f>
        <v>0</v>
      </c>
      <c r="R91" s="199">
        <f>R92</f>
        <v>0</v>
      </c>
      <c r="S91" s="198"/>
      <c r="T91" s="200">
        <f>T92</f>
        <v>0</v>
      </c>
      <c r="U91" s="198"/>
      <c r="V91" s="200">
        <f>V92</f>
        <v>2.73</v>
      </c>
      <c r="W91" s="198"/>
      <c r="X91" s="201">
        <f>X92</f>
        <v>0</v>
      </c>
      <c r="AR91" s="202" t="s">
        <v>81</v>
      </c>
      <c r="AT91" s="203" t="s">
        <v>72</v>
      </c>
      <c r="AU91" s="203" t="s">
        <v>73</v>
      </c>
      <c r="AY91" s="202" t="s">
        <v>130</v>
      </c>
      <c r="BK91" s="204">
        <f>BK92</f>
        <v>0</v>
      </c>
    </row>
    <row r="92" spans="2:63" s="10" customFormat="1" ht="22.8" customHeight="1">
      <c r="B92" s="190"/>
      <c r="C92" s="191"/>
      <c r="D92" s="192" t="s">
        <v>72</v>
      </c>
      <c r="E92" s="205" t="s">
        <v>615</v>
      </c>
      <c r="F92" s="205" t="s">
        <v>616</v>
      </c>
      <c r="G92" s="191"/>
      <c r="H92" s="191"/>
      <c r="I92" s="194"/>
      <c r="J92" s="194"/>
      <c r="K92" s="206">
        <f>BK92</f>
        <v>0</v>
      </c>
      <c r="L92" s="191"/>
      <c r="M92" s="196"/>
      <c r="N92" s="197"/>
      <c r="O92" s="198"/>
      <c r="P92" s="198"/>
      <c r="Q92" s="199">
        <f>SUM(Q93:Q101)</f>
        <v>0</v>
      </c>
      <c r="R92" s="199">
        <f>SUM(R93:R101)</f>
        <v>0</v>
      </c>
      <c r="S92" s="198"/>
      <c r="T92" s="200">
        <f>SUM(T93:T101)</f>
        <v>0</v>
      </c>
      <c r="U92" s="198"/>
      <c r="V92" s="200">
        <f>SUM(V93:V101)</f>
        <v>2.73</v>
      </c>
      <c r="W92" s="198"/>
      <c r="X92" s="201">
        <f>SUM(X93:X101)</f>
        <v>0</v>
      </c>
      <c r="AR92" s="202" t="s">
        <v>81</v>
      </c>
      <c r="AT92" s="203" t="s">
        <v>72</v>
      </c>
      <c r="AU92" s="203" t="s">
        <v>81</v>
      </c>
      <c r="AY92" s="202" t="s">
        <v>130</v>
      </c>
      <c r="BK92" s="204">
        <f>SUM(BK93:BK101)</f>
        <v>0</v>
      </c>
    </row>
    <row r="93" spans="2:65" s="1" customFormat="1" ht="16.5" customHeight="1">
      <c r="B93" s="35"/>
      <c r="C93" s="207" t="s">
        <v>83</v>
      </c>
      <c r="D93" s="207" t="s">
        <v>133</v>
      </c>
      <c r="E93" s="208" t="s">
        <v>617</v>
      </c>
      <c r="F93" s="209" t="s">
        <v>618</v>
      </c>
      <c r="G93" s="210" t="s">
        <v>136</v>
      </c>
      <c r="H93" s="211">
        <v>700</v>
      </c>
      <c r="I93" s="212"/>
      <c r="J93" s="212"/>
      <c r="K93" s="213">
        <f>ROUND(P93*H93,2)</f>
        <v>0</v>
      </c>
      <c r="L93" s="209" t="s">
        <v>137</v>
      </c>
      <c r="M93" s="40"/>
      <c r="N93" s="214" t="s">
        <v>20</v>
      </c>
      <c r="O93" s="215" t="s">
        <v>42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76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AR93" s="14" t="s">
        <v>138</v>
      </c>
      <c r="AT93" s="14" t="s">
        <v>133</v>
      </c>
      <c r="AU93" s="14" t="s">
        <v>83</v>
      </c>
      <c r="AY93" s="14" t="s">
        <v>130</v>
      </c>
      <c r="BE93" s="219">
        <f>IF(O93="základní",K93,0)</f>
        <v>0</v>
      </c>
      <c r="BF93" s="219">
        <f>IF(O93="snížená",K93,0)</f>
        <v>0</v>
      </c>
      <c r="BG93" s="219">
        <f>IF(O93="zákl. přenesená",K93,0)</f>
        <v>0</v>
      </c>
      <c r="BH93" s="219">
        <f>IF(O93="sníž. přenesená",K93,0)</f>
        <v>0</v>
      </c>
      <c r="BI93" s="219">
        <f>IF(O93="nulová",K93,0)</f>
        <v>0</v>
      </c>
      <c r="BJ93" s="14" t="s">
        <v>81</v>
      </c>
      <c r="BK93" s="219">
        <f>ROUND(P93*H93,2)</f>
        <v>0</v>
      </c>
      <c r="BL93" s="14" t="s">
        <v>138</v>
      </c>
      <c r="BM93" s="14" t="s">
        <v>619</v>
      </c>
    </row>
    <row r="94" spans="2:47" s="1" customFormat="1" ht="12">
      <c r="B94" s="35"/>
      <c r="C94" s="36"/>
      <c r="D94" s="220" t="s">
        <v>140</v>
      </c>
      <c r="E94" s="36"/>
      <c r="F94" s="221" t="s">
        <v>620</v>
      </c>
      <c r="G94" s="36"/>
      <c r="H94" s="36"/>
      <c r="I94" s="128"/>
      <c r="J94" s="128"/>
      <c r="K94" s="36"/>
      <c r="L94" s="36"/>
      <c r="M94" s="40"/>
      <c r="N94" s="222"/>
      <c r="O94" s="76"/>
      <c r="P94" s="76"/>
      <c r="Q94" s="76"/>
      <c r="R94" s="76"/>
      <c r="S94" s="76"/>
      <c r="T94" s="76"/>
      <c r="U94" s="76"/>
      <c r="V94" s="76"/>
      <c r="W94" s="76"/>
      <c r="X94" s="77"/>
      <c r="AT94" s="14" t="s">
        <v>140</v>
      </c>
      <c r="AU94" s="14" t="s">
        <v>83</v>
      </c>
    </row>
    <row r="95" spans="2:47" s="1" customFormat="1" ht="12">
      <c r="B95" s="35"/>
      <c r="C95" s="36"/>
      <c r="D95" s="220" t="s">
        <v>149</v>
      </c>
      <c r="E95" s="36"/>
      <c r="F95" s="234" t="s">
        <v>621</v>
      </c>
      <c r="G95" s="36"/>
      <c r="H95" s="36"/>
      <c r="I95" s="128"/>
      <c r="J95" s="128"/>
      <c r="K95" s="36"/>
      <c r="L95" s="36"/>
      <c r="M95" s="40"/>
      <c r="N95" s="222"/>
      <c r="O95" s="76"/>
      <c r="P95" s="76"/>
      <c r="Q95" s="76"/>
      <c r="R95" s="76"/>
      <c r="S95" s="76"/>
      <c r="T95" s="76"/>
      <c r="U95" s="76"/>
      <c r="V95" s="76"/>
      <c r="W95" s="76"/>
      <c r="X95" s="77"/>
      <c r="AT95" s="14" t="s">
        <v>149</v>
      </c>
      <c r="AU95" s="14" t="s">
        <v>83</v>
      </c>
    </row>
    <row r="96" spans="2:65" s="1" customFormat="1" ht="16.5" customHeight="1">
      <c r="B96" s="35"/>
      <c r="C96" s="235" t="s">
        <v>153</v>
      </c>
      <c r="D96" s="235" t="s">
        <v>172</v>
      </c>
      <c r="E96" s="236" t="s">
        <v>622</v>
      </c>
      <c r="F96" s="237" t="s">
        <v>623</v>
      </c>
      <c r="G96" s="238" t="s">
        <v>136</v>
      </c>
      <c r="H96" s="239">
        <v>700</v>
      </c>
      <c r="I96" s="240"/>
      <c r="J96" s="241"/>
      <c r="K96" s="242">
        <f>ROUND(P96*H96,2)</f>
        <v>0</v>
      </c>
      <c r="L96" s="237" t="s">
        <v>167</v>
      </c>
      <c r="M96" s="243"/>
      <c r="N96" s="244" t="s">
        <v>20</v>
      </c>
      <c r="O96" s="215" t="s">
        <v>42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76"/>
      <c r="T96" s="217">
        <f>S96*H96</f>
        <v>0</v>
      </c>
      <c r="U96" s="217">
        <v>0.0039</v>
      </c>
      <c r="V96" s="217">
        <f>U96*H96</f>
        <v>2.73</v>
      </c>
      <c r="W96" s="217">
        <v>0</v>
      </c>
      <c r="X96" s="218">
        <f>W96*H96</f>
        <v>0</v>
      </c>
      <c r="AR96" s="14" t="s">
        <v>624</v>
      </c>
      <c r="AT96" s="14" t="s">
        <v>172</v>
      </c>
      <c r="AU96" s="14" t="s">
        <v>83</v>
      </c>
      <c r="AY96" s="14" t="s">
        <v>130</v>
      </c>
      <c r="BE96" s="219">
        <f>IF(O96="základní",K96,0)</f>
        <v>0</v>
      </c>
      <c r="BF96" s="219">
        <f>IF(O96="snížená",K96,0)</f>
        <v>0</v>
      </c>
      <c r="BG96" s="219">
        <f>IF(O96="zákl. přenesená",K96,0)</f>
        <v>0</v>
      </c>
      <c r="BH96" s="219">
        <f>IF(O96="sníž. přenesená",K96,0)</f>
        <v>0</v>
      </c>
      <c r="BI96" s="219">
        <f>IF(O96="nulová",K96,0)</f>
        <v>0</v>
      </c>
      <c r="BJ96" s="14" t="s">
        <v>81</v>
      </c>
      <c r="BK96" s="219">
        <f>ROUND(P96*H96,2)</f>
        <v>0</v>
      </c>
      <c r="BL96" s="14" t="s">
        <v>624</v>
      </c>
      <c r="BM96" s="14" t="s">
        <v>625</v>
      </c>
    </row>
    <row r="97" spans="2:47" s="1" customFormat="1" ht="12">
      <c r="B97" s="35"/>
      <c r="C97" s="36"/>
      <c r="D97" s="220" t="s">
        <v>140</v>
      </c>
      <c r="E97" s="36"/>
      <c r="F97" s="221" t="s">
        <v>623</v>
      </c>
      <c r="G97" s="36"/>
      <c r="H97" s="36"/>
      <c r="I97" s="128"/>
      <c r="J97" s="128"/>
      <c r="K97" s="36"/>
      <c r="L97" s="36"/>
      <c r="M97" s="40"/>
      <c r="N97" s="222"/>
      <c r="O97" s="76"/>
      <c r="P97" s="76"/>
      <c r="Q97" s="76"/>
      <c r="R97" s="76"/>
      <c r="S97" s="76"/>
      <c r="T97" s="76"/>
      <c r="U97" s="76"/>
      <c r="V97" s="76"/>
      <c r="W97" s="76"/>
      <c r="X97" s="77"/>
      <c r="AT97" s="14" t="s">
        <v>140</v>
      </c>
      <c r="AU97" s="14" t="s">
        <v>83</v>
      </c>
    </row>
    <row r="98" spans="2:47" s="1" customFormat="1" ht="12">
      <c r="B98" s="35"/>
      <c r="C98" s="36"/>
      <c r="D98" s="220" t="s">
        <v>149</v>
      </c>
      <c r="E98" s="36"/>
      <c r="F98" s="234" t="s">
        <v>626</v>
      </c>
      <c r="G98" s="36"/>
      <c r="H98" s="36"/>
      <c r="I98" s="128"/>
      <c r="J98" s="128"/>
      <c r="K98" s="36"/>
      <c r="L98" s="36"/>
      <c r="M98" s="40"/>
      <c r="N98" s="222"/>
      <c r="O98" s="76"/>
      <c r="P98" s="76"/>
      <c r="Q98" s="76"/>
      <c r="R98" s="76"/>
      <c r="S98" s="76"/>
      <c r="T98" s="76"/>
      <c r="U98" s="76"/>
      <c r="V98" s="76"/>
      <c r="W98" s="76"/>
      <c r="X98" s="77"/>
      <c r="AT98" s="14" t="s">
        <v>149</v>
      </c>
      <c r="AU98" s="14" t="s">
        <v>83</v>
      </c>
    </row>
    <row r="99" spans="2:51" s="11" customFormat="1" ht="12">
      <c r="B99" s="223"/>
      <c r="C99" s="224"/>
      <c r="D99" s="220" t="s">
        <v>142</v>
      </c>
      <c r="E99" s="224"/>
      <c r="F99" s="226" t="s">
        <v>627</v>
      </c>
      <c r="G99" s="224"/>
      <c r="H99" s="227">
        <v>700</v>
      </c>
      <c r="I99" s="228"/>
      <c r="J99" s="228"/>
      <c r="K99" s="224"/>
      <c r="L99" s="224"/>
      <c r="M99" s="229"/>
      <c r="N99" s="230"/>
      <c r="O99" s="231"/>
      <c r="P99" s="231"/>
      <c r="Q99" s="231"/>
      <c r="R99" s="231"/>
      <c r="S99" s="231"/>
      <c r="T99" s="231"/>
      <c r="U99" s="231"/>
      <c r="V99" s="231"/>
      <c r="W99" s="231"/>
      <c r="X99" s="232"/>
      <c r="AT99" s="233" t="s">
        <v>142</v>
      </c>
      <c r="AU99" s="233" t="s">
        <v>83</v>
      </c>
      <c r="AV99" s="11" t="s">
        <v>83</v>
      </c>
      <c r="AW99" s="11" t="s">
        <v>4</v>
      </c>
      <c r="AX99" s="11" t="s">
        <v>81</v>
      </c>
      <c r="AY99" s="233" t="s">
        <v>130</v>
      </c>
    </row>
    <row r="100" spans="2:65" s="1" customFormat="1" ht="16.5" customHeight="1">
      <c r="B100" s="35"/>
      <c r="C100" s="207" t="s">
        <v>138</v>
      </c>
      <c r="D100" s="207" t="s">
        <v>133</v>
      </c>
      <c r="E100" s="208" t="s">
        <v>628</v>
      </c>
      <c r="F100" s="209" t="s">
        <v>629</v>
      </c>
      <c r="G100" s="210" t="s">
        <v>198</v>
      </c>
      <c r="H100" s="211">
        <v>490</v>
      </c>
      <c r="I100" s="212"/>
      <c r="J100" s="212"/>
      <c r="K100" s="213">
        <f>ROUND(P100*H100,2)</f>
        <v>0</v>
      </c>
      <c r="L100" s="209" t="s">
        <v>137</v>
      </c>
      <c r="M100" s="40"/>
      <c r="N100" s="214" t="s">
        <v>20</v>
      </c>
      <c r="O100" s="215" t="s">
        <v>42</v>
      </c>
      <c r="P100" s="216">
        <f>I100+J100</f>
        <v>0</v>
      </c>
      <c r="Q100" s="216">
        <f>ROUND(I100*H100,2)</f>
        <v>0</v>
      </c>
      <c r="R100" s="216">
        <f>ROUND(J100*H100,2)</f>
        <v>0</v>
      </c>
      <c r="S100" s="76"/>
      <c r="T100" s="217">
        <f>S100*H100</f>
        <v>0</v>
      </c>
      <c r="U100" s="217">
        <v>0</v>
      </c>
      <c r="V100" s="217">
        <f>U100*H100</f>
        <v>0</v>
      </c>
      <c r="W100" s="217">
        <v>0</v>
      </c>
      <c r="X100" s="218">
        <f>W100*H100</f>
        <v>0</v>
      </c>
      <c r="AR100" s="14" t="s">
        <v>138</v>
      </c>
      <c r="AT100" s="14" t="s">
        <v>133</v>
      </c>
      <c r="AU100" s="14" t="s">
        <v>83</v>
      </c>
      <c r="AY100" s="14" t="s">
        <v>130</v>
      </c>
      <c r="BE100" s="219">
        <f>IF(O100="základní",K100,0)</f>
        <v>0</v>
      </c>
      <c r="BF100" s="219">
        <f>IF(O100="snížená",K100,0)</f>
        <v>0</v>
      </c>
      <c r="BG100" s="219">
        <f>IF(O100="zákl. přenesená",K100,0)</f>
        <v>0</v>
      </c>
      <c r="BH100" s="219">
        <f>IF(O100="sníž. přenesená",K100,0)</f>
        <v>0</v>
      </c>
      <c r="BI100" s="219">
        <f>IF(O100="nulová",K100,0)</f>
        <v>0</v>
      </c>
      <c r="BJ100" s="14" t="s">
        <v>81</v>
      </c>
      <c r="BK100" s="219">
        <f>ROUND(P100*H100,2)</f>
        <v>0</v>
      </c>
      <c r="BL100" s="14" t="s">
        <v>138</v>
      </c>
      <c r="BM100" s="14" t="s">
        <v>630</v>
      </c>
    </row>
    <row r="101" spans="2:47" s="1" customFormat="1" ht="12">
      <c r="B101" s="35"/>
      <c r="C101" s="36"/>
      <c r="D101" s="220" t="s">
        <v>140</v>
      </c>
      <c r="E101" s="36"/>
      <c r="F101" s="221" t="s">
        <v>629</v>
      </c>
      <c r="G101" s="36"/>
      <c r="H101" s="36"/>
      <c r="I101" s="128"/>
      <c r="J101" s="128"/>
      <c r="K101" s="36"/>
      <c r="L101" s="36"/>
      <c r="M101" s="40"/>
      <c r="N101" s="245"/>
      <c r="O101" s="246"/>
      <c r="P101" s="246"/>
      <c r="Q101" s="246"/>
      <c r="R101" s="246"/>
      <c r="S101" s="246"/>
      <c r="T101" s="246"/>
      <c r="U101" s="246"/>
      <c r="V101" s="246"/>
      <c r="W101" s="246"/>
      <c r="X101" s="247"/>
      <c r="AT101" s="14" t="s">
        <v>140</v>
      </c>
      <c r="AU101" s="14" t="s">
        <v>83</v>
      </c>
    </row>
    <row r="102" spans="2:13" s="1" customFormat="1" ht="6.95" customHeight="1">
      <c r="B102" s="54"/>
      <c r="C102" s="55"/>
      <c r="D102" s="55"/>
      <c r="E102" s="55"/>
      <c r="F102" s="55"/>
      <c r="G102" s="55"/>
      <c r="H102" s="55"/>
      <c r="I102" s="153"/>
      <c r="J102" s="153"/>
      <c r="K102" s="55"/>
      <c r="L102" s="55"/>
      <c r="M102" s="40"/>
    </row>
  </sheetData>
  <sheetProtection password="C7B2" sheet="1" objects="1" scenarios="1" formatColumns="0" formatRows="0" autoFilter="0"/>
  <autoFilter ref="C84:L101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1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4" t="s">
        <v>89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7"/>
      <c r="AT3" s="14" t="s">
        <v>83</v>
      </c>
    </row>
    <row r="4" spans="2:46" ht="24.95" customHeight="1">
      <c r="B4" s="17"/>
      <c r="D4" s="125" t="s">
        <v>90</v>
      </c>
      <c r="M4" s="17"/>
      <c r="N4" s="21" t="s">
        <v>11</v>
      </c>
      <c r="AT4" s="14" t="s">
        <v>4</v>
      </c>
    </row>
    <row r="5" spans="2:13" ht="6.95" customHeight="1">
      <c r="B5" s="17"/>
      <c r="M5" s="17"/>
    </row>
    <row r="6" spans="2:13" ht="12" customHeight="1">
      <c r="B6" s="17"/>
      <c r="D6" s="126" t="s">
        <v>17</v>
      </c>
      <c r="M6" s="17"/>
    </row>
    <row r="7" spans="2:13" ht="16.5" customHeight="1">
      <c r="B7" s="17"/>
      <c r="E7" s="127" t="str">
        <f>'Rekapitulace stavby'!K6</f>
        <v>Rekonstrukce elektroinstalace v budově MŠ ul. Dostojevského 4154</v>
      </c>
      <c r="F7" s="126"/>
      <c r="G7" s="126"/>
      <c r="H7" s="126"/>
      <c r="M7" s="17"/>
    </row>
    <row r="8" spans="2:13" s="1" customFormat="1" ht="12" customHeight="1">
      <c r="B8" s="40"/>
      <c r="D8" s="126" t="s">
        <v>91</v>
      </c>
      <c r="I8" s="128"/>
      <c r="J8" s="128"/>
      <c r="M8" s="40"/>
    </row>
    <row r="9" spans="2:13" s="1" customFormat="1" ht="36.95" customHeight="1">
      <c r="B9" s="40"/>
      <c r="E9" s="129" t="s">
        <v>631</v>
      </c>
      <c r="F9" s="1"/>
      <c r="G9" s="1"/>
      <c r="H9" s="1"/>
      <c r="I9" s="128"/>
      <c r="J9" s="128"/>
      <c r="M9" s="40"/>
    </row>
    <row r="10" spans="2:13" s="1" customFormat="1" ht="12">
      <c r="B10" s="40"/>
      <c r="I10" s="128"/>
      <c r="J10" s="128"/>
      <c r="M10" s="40"/>
    </row>
    <row r="11" spans="2:13" s="1" customFormat="1" ht="12" customHeight="1">
      <c r="B11" s="40"/>
      <c r="D11" s="126" t="s">
        <v>19</v>
      </c>
      <c r="F11" s="14" t="s">
        <v>20</v>
      </c>
      <c r="I11" s="130" t="s">
        <v>21</v>
      </c>
      <c r="J11" s="131" t="s">
        <v>20</v>
      </c>
      <c r="M11" s="40"/>
    </row>
    <row r="12" spans="2:13" s="1" customFormat="1" ht="12" customHeight="1">
      <c r="B12" s="40"/>
      <c r="D12" s="126" t="s">
        <v>22</v>
      </c>
      <c r="F12" s="14" t="s">
        <v>23</v>
      </c>
      <c r="I12" s="130" t="s">
        <v>24</v>
      </c>
      <c r="J12" s="132" t="str">
        <f>'Rekapitulace stavby'!AN8</f>
        <v>10. 3. 2019</v>
      </c>
      <c r="M12" s="40"/>
    </row>
    <row r="13" spans="2:13" s="1" customFormat="1" ht="10.8" customHeight="1">
      <c r="B13" s="40"/>
      <c r="I13" s="128"/>
      <c r="J13" s="128"/>
      <c r="M13" s="40"/>
    </row>
    <row r="14" spans="2:13" s="1" customFormat="1" ht="12" customHeight="1">
      <c r="B14" s="40"/>
      <c r="D14" s="126" t="s">
        <v>26</v>
      </c>
      <c r="I14" s="130" t="s">
        <v>27</v>
      </c>
      <c r="J14" s="131" t="str">
        <f>IF('Rekapitulace stavby'!AN10="","",'Rekapitulace stavby'!AN10)</f>
        <v/>
      </c>
      <c r="M14" s="40"/>
    </row>
    <row r="15" spans="2:13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29</v>
      </c>
      <c r="J15" s="131" t="str">
        <f>IF('Rekapitulace stavby'!AN11="","",'Rekapitulace stavby'!AN11)</f>
        <v/>
      </c>
      <c r="M15" s="40"/>
    </row>
    <row r="16" spans="2:13" s="1" customFormat="1" ht="6.95" customHeight="1">
      <c r="B16" s="40"/>
      <c r="I16" s="128"/>
      <c r="J16" s="128"/>
      <c r="M16" s="40"/>
    </row>
    <row r="17" spans="2:13" s="1" customFormat="1" ht="12" customHeight="1">
      <c r="B17" s="40"/>
      <c r="D17" s="126" t="s">
        <v>30</v>
      </c>
      <c r="I17" s="130" t="s">
        <v>27</v>
      </c>
      <c r="J17" s="30" t="str">
        <f>'Rekapitulace stavby'!AN13</f>
        <v>Vyplň údaj</v>
      </c>
      <c r="M17" s="40"/>
    </row>
    <row r="18" spans="2:13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29</v>
      </c>
      <c r="J18" s="30" t="str">
        <f>'Rekapitulace stavby'!AN14</f>
        <v>Vyplň údaj</v>
      </c>
      <c r="M18" s="40"/>
    </row>
    <row r="19" spans="2:13" s="1" customFormat="1" ht="6.95" customHeight="1">
      <c r="B19" s="40"/>
      <c r="I19" s="128"/>
      <c r="J19" s="128"/>
      <c r="M19" s="40"/>
    </row>
    <row r="20" spans="2:13" s="1" customFormat="1" ht="12" customHeight="1">
      <c r="B20" s="40"/>
      <c r="D20" s="126" t="s">
        <v>32</v>
      </c>
      <c r="I20" s="130" t="s">
        <v>27</v>
      </c>
      <c r="J20" s="131" t="str">
        <f>IF('Rekapitulace stavby'!AN16="","",'Rekapitulace stavby'!AN16)</f>
        <v/>
      </c>
      <c r="M20" s="40"/>
    </row>
    <row r="21" spans="2:13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29</v>
      </c>
      <c r="J21" s="131" t="str">
        <f>IF('Rekapitulace stavby'!AN17="","",'Rekapitulace stavby'!AN17)</f>
        <v/>
      </c>
      <c r="M21" s="40"/>
    </row>
    <row r="22" spans="2:13" s="1" customFormat="1" ht="6.95" customHeight="1">
      <c r="B22" s="40"/>
      <c r="I22" s="128"/>
      <c r="J22" s="128"/>
      <c r="M22" s="40"/>
    </row>
    <row r="23" spans="2:13" s="1" customFormat="1" ht="12" customHeight="1">
      <c r="B23" s="40"/>
      <c r="D23" s="126" t="s">
        <v>33</v>
      </c>
      <c r="I23" s="130" t="s">
        <v>27</v>
      </c>
      <c r="J23" s="131" t="s">
        <v>20</v>
      </c>
      <c r="M23" s="40"/>
    </row>
    <row r="24" spans="2:13" s="1" customFormat="1" ht="18" customHeight="1">
      <c r="B24" s="40"/>
      <c r="E24" s="14" t="s">
        <v>34</v>
      </c>
      <c r="I24" s="130" t="s">
        <v>29</v>
      </c>
      <c r="J24" s="131" t="s">
        <v>20</v>
      </c>
      <c r="M24" s="40"/>
    </row>
    <row r="25" spans="2:13" s="1" customFormat="1" ht="6.95" customHeight="1">
      <c r="B25" s="40"/>
      <c r="I25" s="128"/>
      <c r="J25" s="128"/>
      <c r="M25" s="40"/>
    </row>
    <row r="26" spans="2:13" s="1" customFormat="1" ht="12" customHeight="1">
      <c r="B26" s="40"/>
      <c r="D26" s="126" t="s">
        <v>35</v>
      </c>
      <c r="I26" s="128"/>
      <c r="J26" s="128"/>
      <c r="M26" s="40"/>
    </row>
    <row r="27" spans="2:13" s="6" customFormat="1" ht="16.5" customHeight="1">
      <c r="B27" s="133"/>
      <c r="E27" s="134" t="s">
        <v>20</v>
      </c>
      <c r="F27" s="134"/>
      <c r="G27" s="134"/>
      <c r="H27" s="134"/>
      <c r="I27" s="135"/>
      <c r="J27" s="135"/>
      <c r="M27" s="133"/>
    </row>
    <row r="28" spans="2:13" s="1" customFormat="1" ht="6.95" customHeight="1">
      <c r="B28" s="40"/>
      <c r="I28" s="128"/>
      <c r="J28" s="128"/>
      <c r="M28" s="40"/>
    </row>
    <row r="29" spans="2:13" s="1" customFormat="1" ht="6.95" customHeight="1">
      <c r="B29" s="40"/>
      <c r="D29" s="68"/>
      <c r="E29" s="68"/>
      <c r="F29" s="68"/>
      <c r="G29" s="68"/>
      <c r="H29" s="68"/>
      <c r="I29" s="136"/>
      <c r="J29" s="136"/>
      <c r="K29" s="68"/>
      <c r="L29" s="68"/>
      <c r="M29" s="40"/>
    </row>
    <row r="30" spans="2:13" s="1" customFormat="1" ht="12">
      <c r="B30" s="40"/>
      <c r="E30" s="126" t="s">
        <v>93</v>
      </c>
      <c r="I30" s="128"/>
      <c r="J30" s="128"/>
      <c r="K30" s="137">
        <f>I61</f>
        <v>0</v>
      </c>
      <c r="M30" s="40"/>
    </row>
    <row r="31" spans="2:13" s="1" customFormat="1" ht="12">
      <c r="B31" s="40"/>
      <c r="E31" s="126" t="s">
        <v>94</v>
      </c>
      <c r="I31" s="128"/>
      <c r="J31" s="128"/>
      <c r="K31" s="137">
        <f>J61</f>
        <v>0</v>
      </c>
      <c r="M31" s="40"/>
    </row>
    <row r="32" spans="2:13" s="1" customFormat="1" ht="25.4" customHeight="1">
      <c r="B32" s="40"/>
      <c r="D32" s="138" t="s">
        <v>37</v>
      </c>
      <c r="I32" s="128"/>
      <c r="J32" s="128"/>
      <c r="K32" s="139">
        <f>ROUND(K86,2)</f>
        <v>0</v>
      </c>
      <c r="M32" s="40"/>
    </row>
    <row r="33" spans="2:13" s="1" customFormat="1" ht="6.95" customHeight="1">
      <c r="B33" s="40"/>
      <c r="D33" s="68"/>
      <c r="E33" s="68"/>
      <c r="F33" s="68"/>
      <c r="G33" s="68"/>
      <c r="H33" s="68"/>
      <c r="I33" s="136"/>
      <c r="J33" s="136"/>
      <c r="K33" s="68"/>
      <c r="L33" s="68"/>
      <c r="M33" s="40"/>
    </row>
    <row r="34" spans="2:13" s="1" customFormat="1" ht="14.4" customHeight="1">
      <c r="B34" s="40"/>
      <c r="F34" s="140" t="s">
        <v>39</v>
      </c>
      <c r="I34" s="141" t="s">
        <v>38</v>
      </c>
      <c r="J34" s="128"/>
      <c r="K34" s="140" t="s">
        <v>40</v>
      </c>
      <c r="M34" s="40"/>
    </row>
    <row r="35" spans="2:13" s="1" customFormat="1" ht="14.4" customHeight="1">
      <c r="B35" s="40"/>
      <c r="D35" s="126" t="s">
        <v>41</v>
      </c>
      <c r="E35" s="126" t="s">
        <v>42</v>
      </c>
      <c r="F35" s="137">
        <f>ROUND((SUM(BE86:BE104)),2)</f>
        <v>0</v>
      </c>
      <c r="I35" s="142">
        <v>0.21</v>
      </c>
      <c r="J35" s="128"/>
      <c r="K35" s="137">
        <f>ROUND(((SUM(BE86:BE104))*I35),2)</f>
        <v>0</v>
      </c>
      <c r="M35" s="40"/>
    </row>
    <row r="36" spans="2:13" s="1" customFormat="1" ht="14.4" customHeight="1">
      <c r="B36" s="40"/>
      <c r="E36" s="126" t="s">
        <v>43</v>
      </c>
      <c r="F36" s="137">
        <f>ROUND((SUM(BF86:BF104)),2)</f>
        <v>0</v>
      </c>
      <c r="I36" s="142">
        <v>0.15</v>
      </c>
      <c r="J36" s="128"/>
      <c r="K36" s="137">
        <f>ROUND(((SUM(BF86:BF104))*I36),2)</f>
        <v>0</v>
      </c>
      <c r="M36" s="40"/>
    </row>
    <row r="37" spans="2:13" s="1" customFormat="1" ht="14.4" customHeight="1" hidden="1">
      <c r="B37" s="40"/>
      <c r="E37" s="126" t="s">
        <v>44</v>
      </c>
      <c r="F37" s="137">
        <f>ROUND((SUM(BG86:BG104)),2)</f>
        <v>0</v>
      </c>
      <c r="I37" s="142">
        <v>0.21</v>
      </c>
      <c r="J37" s="128"/>
      <c r="K37" s="137">
        <f>0</f>
        <v>0</v>
      </c>
      <c r="M37" s="40"/>
    </row>
    <row r="38" spans="2:13" s="1" customFormat="1" ht="14.4" customHeight="1" hidden="1">
      <c r="B38" s="40"/>
      <c r="E38" s="126" t="s">
        <v>45</v>
      </c>
      <c r="F38" s="137">
        <f>ROUND((SUM(BH86:BH104)),2)</f>
        <v>0</v>
      </c>
      <c r="I38" s="142">
        <v>0.15</v>
      </c>
      <c r="J38" s="128"/>
      <c r="K38" s="137">
        <f>0</f>
        <v>0</v>
      </c>
      <c r="M38" s="40"/>
    </row>
    <row r="39" spans="2:13" s="1" customFormat="1" ht="14.4" customHeight="1" hidden="1">
      <c r="B39" s="40"/>
      <c r="E39" s="126" t="s">
        <v>46</v>
      </c>
      <c r="F39" s="137">
        <f>ROUND((SUM(BI86:BI104)),2)</f>
        <v>0</v>
      </c>
      <c r="I39" s="142">
        <v>0</v>
      </c>
      <c r="J39" s="128"/>
      <c r="K39" s="137">
        <f>0</f>
        <v>0</v>
      </c>
      <c r="M39" s="40"/>
    </row>
    <row r="40" spans="2:13" s="1" customFormat="1" ht="6.95" customHeight="1">
      <c r="B40" s="40"/>
      <c r="I40" s="128"/>
      <c r="J40" s="128"/>
      <c r="M40" s="40"/>
    </row>
    <row r="41" spans="2:13" s="1" customFormat="1" ht="25.4" customHeight="1">
      <c r="B41" s="40"/>
      <c r="C41" s="143"/>
      <c r="D41" s="144" t="s">
        <v>47</v>
      </c>
      <c r="E41" s="145"/>
      <c r="F41" s="145"/>
      <c r="G41" s="146" t="s">
        <v>48</v>
      </c>
      <c r="H41" s="147" t="s">
        <v>49</v>
      </c>
      <c r="I41" s="148"/>
      <c r="J41" s="148"/>
      <c r="K41" s="149">
        <f>SUM(K32:K39)</f>
        <v>0</v>
      </c>
      <c r="L41" s="150"/>
      <c r="M41" s="40"/>
    </row>
    <row r="42" spans="2:13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40"/>
    </row>
    <row r="46" spans="2:13" s="1" customFormat="1" ht="6.95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40"/>
    </row>
    <row r="47" spans="2:13" s="1" customFormat="1" ht="24.95" customHeight="1">
      <c r="B47" s="35"/>
      <c r="C47" s="20" t="s">
        <v>95</v>
      </c>
      <c r="D47" s="36"/>
      <c r="E47" s="36"/>
      <c r="F47" s="36"/>
      <c r="G47" s="36"/>
      <c r="H47" s="36"/>
      <c r="I47" s="128"/>
      <c r="J47" s="128"/>
      <c r="K47" s="36"/>
      <c r="L47" s="36"/>
      <c r="M47" s="40"/>
    </row>
    <row r="48" spans="2:13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128"/>
      <c r="K48" s="36"/>
      <c r="L48" s="36"/>
      <c r="M48" s="40"/>
    </row>
    <row r="49" spans="2:13" s="1" customFormat="1" ht="12" customHeight="1">
      <c r="B49" s="35"/>
      <c r="C49" s="29" t="s">
        <v>17</v>
      </c>
      <c r="D49" s="36"/>
      <c r="E49" s="36"/>
      <c r="F49" s="36"/>
      <c r="G49" s="36"/>
      <c r="H49" s="36"/>
      <c r="I49" s="128"/>
      <c r="J49" s="128"/>
      <c r="K49" s="36"/>
      <c r="L49" s="36"/>
      <c r="M49" s="40"/>
    </row>
    <row r="50" spans="2:13" s="1" customFormat="1" ht="16.5" customHeight="1">
      <c r="B50" s="35"/>
      <c r="C50" s="36"/>
      <c r="D50" s="36"/>
      <c r="E50" s="157" t="str">
        <f>E7</f>
        <v>Rekonstrukce elektroinstalace v budově MŠ ul. Dostojevského 4154</v>
      </c>
      <c r="F50" s="29"/>
      <c r="G50" s="29"/>
      <c r="H50" s="29"/>
      <c r="I50" s="128"/>
      <c r="J50" s="128"/>
      <c r="K50" s="36"/>
      <c r="L50" s="36"/>
      <c r="M50" s="40"/>
    </row>
    <row r="51" spans="2:13" s="1" customFormat="1" ht="12" customHeight="1">
      <c r="B51" s="35"/>
      <c r="C51" s="29" t="s">
        <v>91</v>
      </c>
      <c r="D51" s="36"/>
      <c r="E51" s="36"/>
      <c r="F51" s="36"/>
      <c r="G51" s="36"/>
      <c r="H51" s="36"/>
      <c r="I51" s="128"/>
      <c r="J51" s="128"/>
      <c r="K51" s="36"/>
      <c r="L51" s="36"/>
      <c r="M51" s="40"/>
    </row>
    <row r="52" spans="2:13" s="1" customFormat="1" ht="16.5" customHeight="1">
      <c r="B52" s="35"/>
      <c r="C52" s="36"/>
      <c r="D52" s="36"/>
      <c r="E52" s="61" t="str">
        <f>E9</f>
        <v>18013_von - VON</v>
      </c>
      <c r="F52" s="36"/>
      <c r="G52" s="36"/>
      <c r="H52" s="36"/>
      <c r="I52" s="128"/>
      <c r="J52" s="128"/>
      <c r="K52" s="36"/>
      <c r="L52" s="36"/>
      <c r="M52" s="40"/>
    </row>
    <row r="53" spans="2:13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128"/>
      <c r="K53" s="36"/>
      <c r="L53" s="36"/>
      <c r="M53" s="40"/>
    </row>
    <row r="54" spans="2:13" s="1" customFormat="1" ht="12" customHeight="1">
      <c r="B54" s="35"/>
      <c r="C54" s="29" t="s">
        <v>22</v>
      </c>
      <c r="D54" s="36"/>
      <c r="E54" s="36"/>
      <c r="F54" s="24" t="str">
        <f>F12</f>
        <v>Chomutov</v>
      </c>
      <c r="G54" s="36"/>
      <c r="H54" s="36"/>
      <c r="I54" s="130" t="s">
        <v>24</v>
      </c>
      <c r="J54" s="132" t="str">
        <f>IF(J12="","",J12)</f>
        <v>10. 3. 2019</v>
      </c>
      <c r="K54" s="36"/>
      <c r="L54" s="36"/>
      <c r="M54" s="40"/>
    </row>
    <row r="55" spans="2:13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128"/>
      <c r="K55" s="36"/>
      <c r="L55" s="36"/>
      <c r="M55" s="40"/>
    </row>
    <row r="56" spans="2:13" s="1" customFormat="1" ht="13.65" customHeight="1">
      <c r="B56" s="35"/>
      <c r="C56" s="29" t="s">
        <v>26</v>
      </c>
      <c r="D56" s="36"/>
      <c r="E56" s="36"/>
      <c r="F56" s="24" t="str">
        <f>E15</f>
        <v xml:space="preserve"> </v>
      </c>
      <c r="G56" s="36"/>
      <c r="H56" s="36"/>
      <c r="I56" s="130" t="s">
        <v>32</v>
      </c>
      <c r="J56" s="158" t="str">
        <f>E21</f>
        <v xml:space="preserve"> </v>
      </c>
      <c r="K56" s="36"/>
      <c r="L56" s="36"/>
      <c r="M56" s="40"/>
    </row>
    <row r="57" spans="2:13" s="1" customFormat="1" ht="13.65" customHeight="1">
      <c r="B57" s="35"/>
      <c r="C57" s="29" t="s">
        <v>30</v>
      </c>
      <c r="D57" s="36"/>
      <c r="E57" s="36"/>
      <c r="F57" s="24" t="str">
        <f>IF(E18="","",E18)</f>
        <v>Vyplň údaj</v>
      </c>
      <c r="G57" s="36"/>
      <c r="H57" s="36"/>
      <c r="I57" s="130" t="s">
        <v>33</v>
      </c>
      <c r="J57" s="158" t="str">
        <f>E24</f>
        <v>Ing. Ivan Menhard</v>
      </c>
      <c r="K57" s="36"/>
      <c r="L57" s="36"/>
      <c r="M57" s="40"/>
    </row>
    <row r="58" spans="2:13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128"/>
      <c r="K58" s="36"/>
      <c r="L58" s="36"/>
      <c r="M58" s="40"/>
    </row>
    <row r="59" spans="2:13" s="1" customFormat="1" ht="29.25" customHeight="1">
      <c r="B59" s="35"/>
      <c r="C59" s="159" t="s">
        <v>96</v>
      </c>
      <c r="D59" s="160"/>
      <c r="E59" s="160"/>
      <c r="F59" s="160"/>
      <c r="G59" s="160"/>
      <c r="H59" s="160"/>
      <c r="I59" s="161" t="s">
        <v>97</v>
      </c>
      <c r="J59" s="161" t="s">
        <v>98</v>
      </c>
      <c r="K59" s="162" t="s">
        <v>99</v>
      </c>
      <c r="L59" s="160"/>
      <c r="M59" s="40"/>
    </row>
    <row r="60" spans="2:13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128"/>
      <c r="K60" s="36"/>
      <c r="L60" s="36"/>
      <c r="M60" s="40"/>
    </row>
    <row r="61" spans="2:47" s="1" customFormat="1" ht="22.8" customHeight="1">
      <c r="B61" s="35"/>
      <c r="C61" s="163" t="s">
        <v>71</v>
      </c>
      <c r="D61" s="36"/>
      <c r="E61" s="36"/>
      <c r="F61" s="36"/>
      <c r="G61" s="36"/>
      <c r="H61" s="36"/>
      <c r="I61" s="164">
        <f>Q86</f>
        <v>0</v>
      </c>
      <c r="J61" s="164">
        <f>R86</f>
        <v>0</v>
      </c>
      <c r="K61" s="94">
        <f>K86</f>
        <v>0</v>
      </c>
      <c r="L61" s="36"/>
      <c r="M61" s="40"/>
      <c r="AU61" s="14" t="s">
        <v>100</v>
      </c>
    </row>
    <row r="62" spans="2:13" s="7" customFormat="1" ht="24.95" customHeight="1">
      <c r="B62" s="165"/>
      <c r="C62" s="166"/>
      <c r="D62" s="167" t="s">
        <v>632</v>
      </c>
      <c r="E62" s="168"/>
      <c r="F62" s="168"/>
      <c r="G62" s="168"/>
      <c r="H62" s="168"/>
      <c r="I62" s="169">
        <f>Q87</f>
        <v>0</v>
      </c>
      <c r="J62" s="169">
        <f>R87</f>
        <v>0</v>
      </c>
      <c r="K62" s="170">
        <f>K87</f>
        <v>0</v>
      </c>
      <c r="L62" s="166"/>
      <c r="M62" s="171"/>
    </row>
    <row r="63" spans="2:13" s="8" customFormat="1" ht="19.9" customHeight="1">
      <c r="B63" s="172"/>
      <c r="C63" s="173"/>
      <c r="D63" s="174" t="s">
        <v>633</v>
      </c>
      <c r="E63" s="175"/>
      <c r="F63" s="175"/>
      <c r="G63" s="175"/>
      <c r="H63" s="175"/>
      <c r="I63" s="176">
        <f>Q91</f>
        <v>0</v>
      </c>
      <c r="J63" s="176">
        <f>R91</f>
        <v>0</v>
      </c>
      <c r="K63" s="177">
        <f>K91</f>
        <v>0</v>
      </c>
      <c r="L63" s="173"/>
      <c r="M63" s="178"/>
    </row>
    <row r="64" spans="2:13" s="8" customFormat="1" ht="19.9" customHeight="1">
      <c r="B64" s="172"/>
      <c r="C64" s="173"/>
      <c r="D64" s="174" t="s">
        <v>634</v>
      </c>
      <c r="E64" s="175"/>
      <c r="F64" s="175"/>
      <c r="G64" s="175"/>
      <c r="H64" s="175"/>
      <c r="I64" s="176">
        <f>Q94</f>
        <v>0</v>
      </c>
      <c r="J64" s="176">
        <f>R94</f>
        <v>0</v>
      </c>
      <c r="K64" s="177">
        <f>K94</f>
        <v>0</v>
      </c>
      <c r="L64" s="173"/>
      <c r="M64" s="178"/>
    </row>
    <row r="65" spans="2:13" s="8" customFormat="1" ht="19.9" customHeight="1">
      <c r="B65" s="172"/>
      <c r="C65" s="173"/>
      <c r="D65" s="174" t="s">
        <v>635</v>
      </c>
      <c r="E65" s="175"/>
      <c r="F65" s="175"/>
      <c r="G65" s="175"/>
      <c r="H65" s="175"/>
      <c r="I65" s="176">
        <f>Q98</f>
        <v>0</v>
      </c>
      <c r="J65" s="176">
        <f>R98</f>
        <v>0</v>
      </c>
      <c r="K65" s="177">
        <f>K98</f>
        <v>0</v>
      </c>
      <c r="L65" s="173"/>
      <c r="M65" s="178"/>
    </row>
    <row r="66" spans="2:13" s="8" customFormat="1" ht="19.9" customHeight="1">
      <c r="B66" s="172"/>
      <c r="C66" s="173"/>
      <c r="D66" s="174" t="s">
        <v>636</v>
      </c>
      <c r="E66" s="175"/>
      <c r="F66" s="175"/>
      <c r="G66" s="175"/>
      <c r="H66" s="175"/>
      <c r="I66" s="176">
        <f>Q101</f>
        <v>0</v>
      </c>
      <c r="J66" s="176">
        <f>R101</f>
        <v>0</v>
      </c>
      <c r="K66" s="177">
        <f>K101</f>
        <v>0</v>
      </c>
      <c r="L66" s="173"/>
      <c r="M66" s="178"/>
    </row>
    <row r="67" spans="2:13" s="1" customFormat="1" ht="21.8" customHeight="1">
      <c r="B67" s="35"/>
      <c r="C67" s="36"/>
      <c r="D67" s="36"/>
      <c r="E67" s="36"/>
      <c r="F67" s="36"/>
      <c r="G67" s="36"/>
      <c r="H67" s="36"/>
      <c r="I67" s="128"/>
      <c r="J67" s="128"/>
      <c r="K67" s="36"/>
      <c r="L67" s="36"/>
      <c r="M67" s="40"/>
    </row>
    <row r="68" spans="2:13" s="1" customFormat="1" ht="6.95" customHeight="1">
      <c r="B68" s="54"/>
      <c r="C68" s="55"/>
      <c r="D68" s="55"/>
      <c r="E68" s="55"/>
      <c r="F68" s="55"/>
      <c r="G68" s="55"/>
      <c r="H68" s="55"/>
      <c r="I68" s="153"/>
      <c r="J68" s="153"/>
      <c r="K68" s="55"/>
      <c r="L68" s="55"/>
      <c r="M68" s="40"/>
    </row>
    <row r="72" spans="2:13" s="1" customFormat="1" ht="6.95" customHeight="1">
      <c r="B72" s="56"/>
      <c r="C72" s="57"/>
      <c r="D72" s="57"/>
      <c r="E72" s="57"/>
      <c r="F72" s="57"/>
      <c r="G72" s="57"/>
      <c r="H72" s="57"/>
      <c r="I72" s="156"/>
      <c r="J72" s="156"/>
      <c r="K72" s="57"/>
      <c r="L72" s="57"/>
      <c r="M72" s="40"/>
    </row>
    <row r="73" spans="2:13" s="1" customFormat="1" ht="24.95" customHeight="1">
      <c r="B73" s="35"/>
      <c r="C73" s="20" t="s">
        <v>111</v>
      </c>
      <c r="D73" s="36"/>
      <c r="E73" s="36"/>
      <c r="F73" s="36"/>
      <c r="G73" s="36"/>
      <c r="H73" s="36"/>
      <c r="I73" s="128"/>
      <c r="J73" s="128"/>
      <c r="K73" s="36"/>
      <c r="L73" s="36"/>
      <c r="M73" s="40"/>
    </row>
    <row r="74" spans="2:13" s="1" customFormat="1" ht="6.95" customHeight="1">
      <c r="B74" s="35"/>
      <c r="C74" s="36"/>
      <c r="D74" s="36"/>
      <c r="E74" s="36"/>
      <c r="F74" s="36"/>
      <c r="G74" s="36"/>
      <c r="H74" s="36"/>
      <c r="I74" s="128"/>
      <c r="J74" s="128"/>
      <c r="K74" s="36"/>
      <c r="L74" s="36"/>
      <c r="M74" s="40"/>
    </row>
    <row r="75" spans="2:13" s="1" customFormat="1" ht="12" customHeight="1">
      <c r="B75" s="35"/>
      <c r="C75" s="29" t="s">
        <v>17</v>
      </c>
      <c r="D75" s="36"/>
      <c r="E75" s="36"/>
      <c r="F75" s="36"/>
      <c r="G75" s="36"/>
      <c r="H75" s="36"/>
      <c r="I75" s="128"/>
      <c r="J75" s="128"/>
      <c r="K75" s="36"/>
      <c r="L75" s="36"/>
      <c r="M75" s="40"/>
    </row>
    <row r="76" spans="2:13" s="1" customFormat="1" ht="16.5" customHeight="1">
      <c r="B76" s="35"/>
      <c r="C76" s="36"/>
      <c r="D76" s="36"/>
      <c r="E76" s="157" t="str">
        <f>E7</f>
        <v>Rekonstrukce elektroinstalace v budově MŠ ul. Dostojevského 4154</v>
      </c>
      <c r="F76" s="29"/>
      <c r="G76" s="29"/>
      <c r="H76" s="29"/>
      <c r="I76" s="128"/>
      <c r="J76" s="128"/>
      <c r="K76" s="36"/>
      <c r="L76" s="36"/>
      <c r="M76" s="40"/>
    </row>
    <row r="77" spans="2:13" s="1" customFormat="1" ht="12" customHeight="1">
      <c r="B77" s="35"/>
      <c r="C77" s="29" t="s">
        <v>91</v>
      </c>
      <c r="D77" s="36"/>
      <c r="E77" s="36"/>
      <c r="F77" s="36"/>
      <c r="G77" s="36"/>
      <c r="H77" s="36"/>
      <c r="I77" s="128"/>
      <c r="J77" s="128"/>
      <c r="K77" s="36"/>
      <c r="L77" s="36"/>
      <c r="M77" s="40"/>
    </row>
    <row r="78" spans="2:13" s="1" customFormat="1" ht="16.5" customHeight="1">
      <c r="B78" s="35"/>
      <c r="C78" s="36"/>
      <c r="D78" s="36"/>
      <c r="E78" s="61" t="str">
        <f>E9</f>
        <v>18013_von - VON</v>
      </c>
      <c r="F78" s="36"/>
      <c r="G78" s="36"/>
      <c r="H78" s="36"/>
      <c r="I78" s="128"/>
      <c r="J78" s="128"/>
      <c r="K78" s="36"/>
      <c r="L78" s="36"/>
      <c r="M78" s="40"/>
    </row>
    <row r="79" spans="2:13" s="1" customFormat="1" ht="6.95" customHeight="1">
      <c r="B79" s="35"/>
      <c r="C79" s="36"/>
      <c r="D79" s="36"/>
      <c r="E79" s="36"/>
      <c r="F79" s="36"/>
      <c r="G79" s="36"/>
      <c r="H79" s="36"/>
      <c r="I79" s="128"/>
      <c r="J79" s="128"/>
      <c r="K79" s="36"/>
      <c r="L79" s="36"/>
      <c r="M79" s="40"/>
    </row>
    <row r="80" spans="2:13" s="1" customFormat="1" ht="12" customHeight="1">
      <c r="B80" s="35"/>
      <c r="C80" s="29" t="s">
        <v>22</v>
      </c>
      <c r="D80" s="36"/>
      <c r="E80" s="36"/>
      <c r="F80" s="24" t="str">
        <f>F12</f>
        <v>Chomutov</v>
      </c>
      <c r="G80" s="36"/>
      <c r="H80" s="36"/>
      <c r="I80" s="130" t="s">
        <v>24</v>
      </c>
      <c r="J80" s="132" t="str">
        <f>IF(J12="","",J12)</f>
        <v>10. 3. 2019</v>
      </c>
      <c r="K80" s="36"/>
      <c r="L80" s="36"/>
      <c r="M80" s="40"/>
    </row>
    <row r="81" spans="2:13" s="1" customFormat="1" ht="6.95" customHeight="1">
      <c r="B81" s="35"/>
      <c r="C81" s="36"/>
      <c r="D81" s="36"/>
      <c r="E81" s="36"/>
      <c r="F81" s="36"/>
      <c r="G81" s="36"/>
      <c r="H81" s="36"/>
      <c r="I81" s="128"/>
      <c r="J81" s="128"/>
      <c r="K81" s="36"/>
      <c r="L81" s="36"/>
      <c r="M81" s="40"/>
    </row>
    <row r="82" spans="2:13" s="1" customFormat="1" ht="13.65" customHeight="1">
      <c r="B82" s="35"/>
      <c r="C82" s="29" t="s">
        <v>26</v>
      </c>
      <c r="D82" s="36"/>
      <c r="E82" s="36"/>
      <c r="F82" s="24" t="str">
        <f>E15</f>
        <v xml:space="preserve"> </v>
      </c>
      <c r="G82" s="36"/>
      <c r="H82" s="36"/>
      <c r="I82" s="130" t="s">
        <v>32</v>
      </c>
      <c r="J82" s="158" t="str">
        <f>E21</f>
        <v xml:space="preserve"> </v>
      </c>
      <c r="K82" s="36"/>
      <c r="L82" s="36"/>
      <c r="M82" s="40"/>
    </row>
    <row r="83" spans="2:13" s="1" customFormat="1" ht="13.65" customHeight="1">
      <c r="B83" s="35"/>
      <c r="C83" s="29" t="s">
        <v>30</v>
      </c>
      <c r="D83" s="36"/>
      <c r="E83" s="36"/>
      <c r="F83" s="24" t="str">
        <f>IF(E18="","",E18)</f>
        <v>Vyplň údaj</v>
      </c>
      <c r="G83" s="36"/>
      <c r="H83" s="36"/>
      <c r="I83" s="130" t="s">
        <v>33</v>
      </c>
      <c r="J83" s="158" t="str">
        <f>E24</f>
        <v>Ing. Ivan Menhard</v>
      </c>
      <c r="K83" s="36"/>
      <c r="L83" s="36"/>
      <c r="M83" s="40"/>
    </row>
    <row r="84" spans="2:13" s="1" customFormat="1" ht="10.3" customHeight="1">
      <c r="B84" s="35"/>
      <c r="C84" s="36"/>
      <c r="D84" s="36"/>
      <c r="E84" s="36"/>
      <c r="F84" s="36"/>
      <c r="G84" s="36"/>
      <c r="H84" s="36"/>
      <c r="I84" s="128"/>
      <c r="J84" s="128"/>
      <c r="K84" s="36"/>
      <c r="L84" s="36"/>
      <c r="M84" s="40"/>
    </row>
    <row r="85" spans="2:24" s="9" customFormat="1" ht="29.25" customHeight="1">
      <c r="B85" s="179"/>
      <c r="C85" s="180" t="s">
        <v>112</v>
      </c>
      <c r="D85" s="181" t="s">
        <v>56</v>
      </c>
      <c r="E85" s="181" t="s">
        <v>52</v>
      </c>
      <c r="F85" s="181" t="s">
        <v>53</v>
      </c>
      <c r="G85" s="181" t="s">
        <v>113</v>
      </c>
      <c r="H85" s="181" t="s">
        <v>114</v>
      </c>
      <c r="I85" s="182" t="s">
        <v>115</v>
      </c>
      <c r="J85" s="182" t="s">
        <v>116</v>
      </c>
      <c r="K85" s="181" t="s">
        <v>99</v>
      </c>
      <c r="L85" s="183" t="s">
        <v>117</v>
      </c>
      <c r="M85" s="184"/>
      <c r="N85" s="84" t="s">
        <v>20</v>
      </c>
      <c r="O85" s="85" t="s">
        <v>41</v>
      </c>
      <c r="P85" s="85" t="s">
        <v>118</v>
      </c>
      <c r="Q85" s="85" t="s">
        <v>119</v>
      </c>
      <c r="R85" s="85" t="s">
        <v>120</v>
      </c>
      <c r="S85" s="85" t="s">
        <v>121</v>
      </c>
      <c r="T85" s="85" t="s">
        <v>122</v>
      </c>
      <c r="U85" s="85" t="s">
        <v>123</v>
      </c>
      <c r="V85" s="85" t="s">
        <v>124</v>
      </c>
      <c r="W85" s="85" t="s">
        <v>125</v>
      </c>
      <c r="X85" s="86" t="s">
        <v>126</v>
      </c>
    </row>
    <row r="86" spans="2:63" s="1" customFormat="1" ht="22.8" customHeight="1">
      <c r="B86" s="35"/>
      <c r="C86" s="91" t="s">
        <v>127</v>
      </c>
      <c r="D86" s="36"/>
      <c r="E86" s="36"/>
      <c r="F86" s="36"/>
      <c r="G86" s="36"/>
      <c r="H86" s="36"/>
      <c r="I86" s="128"/>
      <c r="J86" s="128"/>
      <c r="K86" s="185">
        <f>BK86</f>
        <v>0</v>
      </c>
      <c r="L86" s="36"/>
      <c r="M86" s="40"/>
      <c r="N86" s="87"/>
      <c r="O86" s="88"/>
      <c r="P86" s="88"/>
      <c r="Q86" s="186">
        <f>Q87</f>
        <v>0</v>
      </c>
      <c r="R86" s="186">
        <f>R87</f>
        <v>0</v>
      </c>
      <c r="S86" s="88"/>
      <c r="T86" s="187">
        <f>T87</f>
        <v>0</v>
      </c>
      <c r="U86" s="88"/>
      <c r="V86" s="187">
        <f>V87</f>
        <v>0</v>
      </c>
      <c r="W86" s="88"/>
      <c r="X86" s="188">
        <f>X87</f>
        <v>0</v>
      </c>
      <c r="AT86" s="14" t="s">
        <v>72</v>
      </c>
      <c r="AU86" s="14" t="s">
        <v>100</v>
      </c>
      <c r="BK86" s="189">
        <f>BK87</f>
        <v>0</v>
      </c>
    </row>
    <row r="87" spans="2:63" s="10" customFormat="1" ht="25.9" customHeight="1">
      <c r="B87" s="190"/>
      <c r="C87" s="191"/>
      <c r="D87" s="192" t="s">
        <v>72</v>
      </c>
      <c r="E87" s="193" t="s">
        <v>637</v>
      </c>
      <c r="F87" s="193" t="s">
        <v>638</v>
      </c>
      <c r="G87" s="191"/>
      <c r="H87" s="191"/>
      <c r="I87" s="194"/>
      <c r="J87" s="194"/>
      <c r="K87" s="195">
        <f>BK87</f>
        <v>0</v>
      </c>
      <c r="L87" s="191"/>
      <c r="M87" s="196"/>
      <c r="N87" s="197"/>
      <c r="O87" s="198"/>
      <c r="P87" s="198"/>
      <c r="Q87" s="199">
        <f>Q88+SUM(Q89:Q91)+Q94+Q98+Q101</f>
        <v>0</v>
      </c>
      <c r="R87" s="199">
        <f>R88+SUM(R89:R91)+R94+R98+R101</f>
        <v>0</v>
      </c>
      <c r="S87" s="198"/>
      <c r="T87" s="200">
        <f>T88+SUM(T89:T91)+T94+T98+T101</f>
        <v>0</v>
      </c>
      <c r="U87" s="198"/>
      <c r="V87" s="200">
        <f>V88+SUM(V89:V91)+V94+V98+V101</f>
        <v>0</v>
      </c>
      <c r="W87" s="198"/>
      <c r="X87" s="201">
        <f>X88+SUM(X89:X91)+X94+X98+X101</f>
        <v>0</v>
      </c>
      <c r="AR87" s="202" t="s">
        <v>171</v>
      </c>
      <c r="AT87" s="203" t="s">
        <v>72</v>
      </c>
      <c r="AU87" s="203" t="s">
        <v>73</v>
      </c>
      <c r="AY87" s="202" t="s">
        <v>130</v>
      </c>
      <c r="BK87" s="204">
        <f>BK88+SUM(BK89:BK91)+BK94+BK98+BK101</f>
        <v>0</v>
      </c>
    </row>
    <row r="88" spans="2:65" s="1" customFormat="1" ht="16.5" customHeight="1">
      <c r="B88" s="35"/>
      <c r="C88" s="207" t="s">
        <v>81</v>
      </c>
      <c r="D88" s="207" t="s">
        <v>133</v>
      </c>
      <c r="E88" s="208" t="s">
        <v>639</v>
      </c>
      <c r="F88" s="209" t="s">
        <v>640</v>
      </c>
      <c r="G88" s="210" t="s">
        <v>146</v>
      </c>
      <c r="H88" s="211">
        <v>1</v>
      </c>
      <c r="I88" s="212"/>
      <c r="J88" s="212"/>
      <c r="K88" s="213">
        <f>ROUND(P88*H88,2)</f>
        <v>0</v>
      </c>
      <c r="L88" s="209" t="s">
        <v>20</v>
      </c>
      <c r="M88" s="40"/>
      <c r="N88" s="214" t="s">
        <v>20</v>
      </c>
      <c r="O88" s="215" t="s">
        <v>42</v>
      </c>
      <c r="P88" s="216">
        <f>I88+J88</f>
        <v>0</v>
      </c>
      <c r="Q88" s="216">
        <f>ROUND(I88*H88,2)</f>
        <v>0</v>
      </c>
      <c r="R88" s="216">
        <f>ROUND(J88*H88,2)</f>
        <v>0</v>
      </c>
      <c r="S88" s="76"/>
      <c r="T88" s="217">
        <f>S88*H88</f>
        <v>0</v>
      </c>
      <c r="U88" s="217">
        <v>0</v>
      </c>
      <c r="V88" s="217">
        <f>U88*H88</f>
        <v>0</v>
      </c>
      <c r="W88" s="217">
        <v>0</v>
      </c>
      <c r="X88" s="218">
        <f>W88*H88</f>
        <v>0</v>
      </c>
      <c r="AR88" s="14" t="s">
        <v>641</v>
      </c>
      <c r="AT88" s="14" t="s">
        <v>133</v>
      </c>
      <c r="AU88" s="14" t="s">
        <v>81</v>
      </c>
      <c r="AY88" s="14" t="s">
        <v>130</v>
      </c>
      <c r="BE88" s="219">
        <f>IF(O88="základní",K88,0)</f>
        <v>0</v>
      </c>
      <c r="BF88" s="219">
        <f>IF(O88="snížená",K88,0)</f>
        <v>0</v>
      </c>
      <c r="BG88" s="219">
        <f>IF(O88="zákl. přenesená",K88,0)</f>
        <v>0</v>
      </c>
      <c r="BH88" s="219">
        <f>IF(O88="sníž. přenesená",K88,0)</f>
        <v>0</v>
      </c>
      <c r="BI88" s="219">
        <f>IF(O88="nulová",K88,0)</f>
        <v>0</v>
      </c>
      <c r="BJ88" s="14" t="s">
        <v>81</v>
      </c>
      <c r="BK88" s="219">
        <f>ROUND(P88*H88,2)</f>
        <v>0</v>
      </c>
      <c r="BL88" s="14" t="s">
        <v>641</v>
      </c>
      <c r="BM88" s="14" t="s">
        <v>642</v>
      </c>
    </row>
    <row r="89" spans="2:47" s="1" customFormat="1" ht="12">
      <c r="B89" s="35"/>
      <c r="C89" s="36"/>
      <c r="D89" s="220" t="s">
        <v>140</v>
      </c>
      <c r="E89" s="36"/>
      <c r="F89" s="221" t="s">
        <v>643</v>
      </c>
      <c r="G89" s="36"/>
      <c r="H89" s="36"/>
      <c r="I89" s="128"/>
      <c r="J89" s="128"/>
      <c r="K89" s="36"/>
      <c r="L89" s="36"/>
      <c r="M89" s="40"/>
      <c r="N89" s="222"/>
      <c r="O89" s="76"/>
      <c r="P89" s="76"/>
      <c r="Q89" s="76"/>
      <c r="R89" s="76"/>
      <c r="S89" s="76"/>
      <c r="T89" s="76"/>
      <c r="U89" s="76"/>
      <c r="V89" s="76"/>
      <c r="W89" s="76"/>
      <c r="X89" s="77"/>
      <c r="AT89" s="14" t="s">
        <v>140</v>
      </c>
      <c r="AU89" s="14" t="s">
        <v>81</v>
      </c>
    </row>
    <row r="90" spans="2:47" s="1" customFormat="1" ht="12">
      <c r="B90" s="35"/>
      <c r="C90" s="36"/>
      <c r="D90" s="220" t="s">
        <v>149</v>
      </c>
      <c r="E90" s="36"/>
      <c r="F90" s="234" t="s">
        <v>644</v>
      </c>
      <c r="G90" s="36"/>
      <c r="H90" s="36"/>
      <c r="I90" s="128"/>
      <c r="J90" s="128"/>
      <c r="K90" s="36"/>
      <c r="L90" s="36"/>
      <c r="M90" s="40"/>
      <c r="N90" s="222"/>
      <c r="O90" s="76"/>
      <c r="P90" s="76"/>
      <c r="Q90" s="76"/>
      <c r="R90" s="76"/>
      <c r="S90" s="76"/>
      <c r="T90" s="76"/>
      <c r="U90" s="76"/>
      <c r="V90" s="76"/>
      <c r="W90" s="76"/>
      <c r="X90" s="77"/>
      <c r="AT90" s="14" t="s">
        <v>149</v>
      </c>
      <c r="AU90" s="14" t="s">
        <v>81</v>
      </c>
    </row>
    <row r="91" spans="2:63" s="10" customFormat="1" ht="22.8" customHeight="1">
      <c r="B91" s="190"/>
      <c r="C91" s="191"/>
      <c r="D91" s="192" t="s">
        <v>72</v>
      </c>
      <c r="E91" s="205" t="s">
        <v>645</v>
      </c>
      <c r="F91" s="205" t="s">
        <v>646</v>
      </c>
      <c r="G91" s="191"/>
      <c r="H91" s="191"/>
      <c r="I91" s="194"/>
      <c r="J91" s="194"/>
      <c r="K91" s="206">
        <f>BK91</f>
        <v>0</v>
      </c>
      <c r="L91" s="191"/>
      <c r="M91" s="196"/>
      <c r="N91" s="197"/>
      <c r="O91" s="198"/>
      <c r="P91" s="198"/>
      <c r="Q91" s="199">
        <f>SUM(Q92:Q93)</f>
        <v>0</v>
      </c>
      <c r="R91" s="199">
        <f>SUM(R92:R93)</f>
        <v>0</v>
      </c>
      <c r="S91" s="198"/>
      <c r="T91" s="200">
        <f>SUM(T92:T93)</f>
        <v>0</v>
      </c>
      <c r="U91" s="198"/>
      <c r="V91" s="200">
        <f>SUM(V92:V93)</f>
        <v>0</v>
      </c>
      <c r="W91" s="198"/>
      <c r="X91" s="201">
        <f>SUM(X92:X93)</f>
        <v>0</v>
      </c>
      <c r="AR91" s="202" t="s">
        <v>171</v>
      </c>
      <c r="AT91" s="203" t="s">
        <v>72</v>
      </c>
      <c r="AU91" s="203" t="s">
        <v>81</v>
      </c>
      <c r="AY91" s="202" t="s">
        <v>130</v>
      </c>
      <c r="BK91" s="204">
        <f>SUM(BK92:BK93)</f>
        <v>0</v>
      </c>
    </row>
    <row r="92" spans="2:65" s="1" customFormat="1" ht="16.5" customHeight="1">
      <c r="B92" s="35"/>
      <c r="C92" s="207" t="s">
        <v>83</v>
      </c>
      <c r="D92" s="207" t="s">
        <v>133</v>
      </c>
      <c r="E92" s="208" t="s">
        <v>647</v>
      </c>
      <c r="F92" s="209" t="s">
        <v>648</v>
      </c>
      <c r="G92" s="210" t="s">
        <v>146</v>
      </c>
      <c r="H92" s="211">
        <v>1</v>
      </c>
      <c r="I92" s="212"/>
      <c r="J92" s="212"/>
      <c r="K92" s="213">
        <f>ROUND(P92*H92,2)</f>
        <v>0</v>
      </c>
      <c r="L92" s="209" t="s">
        <v>167</v>
      </c>
      <c r="M92" s="40"/>
      <c r="N92" s="214" t="s">
        <v>20</v>
      </c>
      <c r="O92" s="215" t="s">
        <v>42</v>
      </c>
      <c r="P92" s="216">
        <f>I92+J92</f>
        <v>0</v>
      </c>
      <c r="Q92" s="216">
        <f>ROUND(I92*H92,2)</f>
        <v>0</v>
      </c>
      <c r="R92" s="216">
        <f>ROUND(J92*H92,2)</f>
        <v>0</v>
      </c>
      <c r="S92" s="76"/>
      <c r="T92" s="217">
        <f>S92*H92</f>
        <v>0</v>
      </c>
      <c r="U92" s="217">
        <v>0</v>
      </c>
      <c r="V92" s="217">
        <f>U92*H92</f>
        <v>0</v>
      </c>
      <c r="W92" s="217">
        <v>0</v>
      </c>
      <c r="X92" s="218">
        <f>W92*H92</f>
        <v>0</v>
      </c>
      <c r="AR92" s="14" t="s">
        <v>641</v>
      </c>
      <c r="AT92" s="14" t="s">
        <v>133</v>
      </c>
      <c r="AU92" s="14" t="s">
        <v>83</v>
      </c>
      <c r="AY92" s="14" t="s">
        <v>130</v>
      </c>
      <c r="BE92" s="219">
        <f>IF(O92="základní",K92,0)</f>
        <v>0</v>
      </c>
      <c r="BF92" s="219">
        <f>IF(O92="snížená",K92,0)</f>
        <v>0</v>
      </c>
      <c r="BG92" s="219">
        <f>IF(O92="zákl. přenesená",K92,0)</f>
        <v>0</v>
      </c>
      <c r="BH92" s="219">
        <f>IF(O92="sníž. přenesená",K92,0)</f>
        <v>0</v>
      </c>
      <c r="BI92" s="219">
        <f>IF(O92="nulová",K92,0)</f>
        <v>0</v>
      </c>
      <c r="BJ92" s="14" t="s">
        <v>81</v>
      </c>
      <c r="BK92" s="219">
        <f>ROUND(P92*H92,2)</f>
        <v>0</v>
      </c>
      <c r="BL92" s="14" t="s">
        <v>641</v>
      </c>
      <c r="BM92" s="14" t="s">
        <v>649</v>
      </c>
    </row>
    <row r="93" spans="2:47" s="1" customFormat="1" ht="12">
      <c r="B93" s="35"/>
      <c r="C93" s="36"/>
      <c r="D93" s="220" t="s">
        <v>140</v>
      </c>
      <c r="E93" s="36"/>
      <c r="F93" s="221" t="s">
        <v>648</v>
      </c>
      <c r="G93" s="36"/>
      <c r="H93" s="36"/>
      <c r="I93" s="128"/>
      <c r="J93" s="128"/>
      <c r="K93" s="36"/>
      <c r="L93" s="36"/>
      <c r="M93" s="40"/>
      <c r="N93" s="222"/>
      <c r="O93" s="76"/>
      <c r="P93" s="76"/>
      <c r="Q93" s="76"/>
      <c r="R93" s="76"/>
      <c r="S93" s="76"/>
      <c r="T93" s="76"/>
      <c r="U93" s="76"/>
      <c r="V93" s="76"/>
      <c r="W93" s="76"/>
      <c r="X93" s="77"/>
      <c r="AT93" s="14" t="s">
        <v>140</v>
      </c>
      <c r="AU93" s="14" t="s">
        <v>83</v>
      </c>
    </row>
    <row r="94" spans="2:63" s="10" customFormat="1" ht="22.8" customHeight="1">
      <c r="B94" s="190"/>
      <c r="C94" s="191"/>
      <c r="D94" s="192" t="s">
        <v>72</v>
      </c>
      <c r="E94" s="205" t="s">
        <v>650</v>
      </c>
      <c r="F94" s="205" t="s">
        <v>651</v>
      </c>
      <c r="G94" s="191"/>
      <c r="H94" s="191"/>
      <c r="I94" s="194"/>
      <c r="J94" s="194"/>
      <c r="K94" s="206">
        <f>BK94</f>
        <v>0</v>
      </c>
      <c r="L94" s="191"/>
      <c r="M94" s="196"/>
      <c r="N94" s="197"/>
      <c r="O94" s="198"/>
      <c r="P94" s="198"/>
      <c r="Q94" s="199">
        <f>SUM(Q95:Q97)</f>
        <v>0</v>
      </c>
      <c r="R94" s="199">
        <f>SUM(R95:R97)</f>
        <v>0</v>
      </c>
      <c r="S94" s="198"/>
      <c r="T94" s="200">
        <f>SUM(T95:T97)</f>
        <v>0</v>
      </c>
      <c r="U94" s="198"/>
      <c r="V94" s="200">
        <f>SUM(V95:V97)</f>
        <v>0</v>
      </c>
      <c r="W94" s="198"/>
      <c r="X94" s="201">
        <f>SUM(X95:X97)</f>
        <v>0</v>
      </c>
      <c r="AR94" s="202" t="s">
        <v>171</v>
      </c>
      <c r="AT94" s="203" t="s">
        <v>72</v>
      </c>
      <c r="AU94" s="203" t="s">
        <v>81</v>
      </c>
      <c r="AY94" s="202" t="s">
        <v>130</v>
      </c>
      <c r="BK94" s="204">
        <f>SUM(BK95:BK97)</f>
        <v>0</v>
      </c>
    </row>
    <row r="95" spans="2:65" s="1" customFormat="1" ht="16.5" customHeight="1">
      <c r="B95" s="35"/>
      <c r="C95" s="207" t="s">
        <v>153</v>
      </c>
      <c r="D95" s="207" t="s">
        <v>133</v>
      </c>
      <c r="E95" s="208" t="s">
        <v>652</v>
      </c>
      <c r="F95" s="209" t="s">
        <v>653</v>
      </c>
      <c r="G95" s="210" t="s">
        <v>146</v>
      </c>
      <c r="H95" s="211">
        <v>1</v>
      </c>
      <c r="I95" s="212"/>
      <c r="J95" s="212"/>
      <c r="K95" s="213">
        <f>ROUND(P95*H95,2)</f>
        <v>0</v>
      </c>
      <c r="L95" s="209" t="s">
        <v>167</v>
      </c>
      <c r="M95" s="40"/>
      <c r="N95" s="214" t="s">
        <v>20</v>
      </c>
      <c r="O95" s="215" t="s">
        <v>42</v>
      </c>
      <c r="P95" s="216">
        <f>I95+J95</f>
        <v>0</v>
      </c>
      <c r="Q95" s="216">
        <f>ROUND(I95*H95,2)</f>
        <v>0</v>
      </c>
      <c r="R95" s="216">
        <f>ROUND(J95*H95,2)</f>
        <v>0</v>
      </c>
      <c r="S95" s="76"/>
      <c r="T95" s="217">
        <f>S95*H95</f>
        <v>0</v>
      </c>
      <c r="U95" s="217">
        <v>0</v>
      </c>
      <c r="V95" s="217">
        <f>U95*H95</f>
        <v>0</v>
      </c>
      <c r="W95" s="217">
        <v>0</v>
      </c>
      <c r="X95" s="218">
        <f>W95*H95</f>
        <v>0</v>
      </c>
      <c r="AR95" s="14" t="s">
        <v>641</v>
      </c>
      <c r="AT95" s="14" t="s">
        <v>133</v>
      </c>
      <c r="AU95" s="14" t="s">
        <v>83</v>
      </c>
      <c r="AY95" s="14" t="s">
        <v>130</v>
      </c>
      <c r="BE95" s="219">
        <f>IF(O95="základní",K95,0)</f>
        <v>0</v>
      </c>
      <c r="BF95" s="219">
        <f>IF(O95="snížená",K95,0)</f>
        <v>0</v>
      </c>
      <c r="BG95" s="219">
        <f>IF(O95="zákl. přenesená",K95,0)</f>
        <v>0</v>
      </c>
      <c r="BH95" s="219">
        <f>IF(O95="sníž. přenesená",K95,0)</f>
        <v>0</v>
      </c>
      <c r="BI95" s="219">
        <f>IF(O95="nulová",K95,0)</f>
        <v>0</v>
      </c>
      <c r="BJ95" s="14" t="s">
        <v>81</v>
      </c>
      <c r="BK95" s="219">
        <f>ROUND(P95*H95,2)</f>
        <v>0</v>
      </c>
      <c r="BL95" s="14" t="s">
        <v>641</v>
      </c>
      <c r="BM95" s="14" t="s">
        <v>654</v>
      </c>
    </row>
    <row r="96" spans="2:47" s="1" customFormat="1" ht="12">
      <c r="B96" s="35"/>
      <c r="C96" s="36"/>
      <c r="D96" s="220" t="s">
        <v>140</v>
      </c>
      <c r="E96" s="36"/>
      <c r="F96" s="221" t="s">
        <v>655</v>
      </c>
      <c r="G96" s="36"/>
      <c r="H96" s="36"/>
      <c r="I96" s="128"/>
      <c r="J96" s="128"/>
      <c r="K96" s="36"/>
      <c r="L96" s="36"/>
      <c r="M96" s="40"/>
      <c r="N96" s="222"/>
      <c r="O96" s="76"/>
      <c r="P96" s="76"/>
      <c r="Q96" s="76"/>
      <c r="R96" s="76"/>
      <c r="S96" s="76"/>
      <c r="T96" s="76"/>
      <c r="U96" s="76"/>
      <c r="V96" s="76"/>
      <c r="W96" s="76"/>
      <c r="X96" s="77"/>
      <c r="AT96" s="14" t="s">
        <v>140</v>
      </c>
      <c r="AU96" s="14" t="s">
        <v>83</v>
      </c>
    </row>
    <row r="97" spans="2:47" s="1" customFormat="1" ht="12">
      <c r="B97" s="35"/>
      <c r="C97" s="36"/>
      <c r="D97" s="220" t="s">
        <v>149</v>
      </c>
      <c r="E97" s="36"/>
      <c r="F97" s="234" t="s">
        <v>656</v>
      </c>
      <c r="G97" s="36"/>
      <c r="H97" s="36"/>
      <c r="I97" s="128"/>
      <c r="J97" s="128"/>
      <c r="K97" s="36"/>
      <c r="L97" s="36"/>
      <c r="M97" s="40"/>
      <c r="N97" s="222"/>
      <c r="O97" s="76"/>
      <c r="P97" s="76"/>
      <c r="Q97" s="76"/>
      <c r="R97" s="76"/>
      <c r="S97" s="76"/>
      <c r="T97" s="76"/>
      <c r="U97" s="76"/>
      <c r="V97" s="76"/>
      <c r="W97" s="76"/>
      <c r="X97" s="77"/>
      <c r="AT97" s="14" t="s">
        <v>149</v>
      </c>
      <c r="AU97" s="14" t="s">
        <v>83</v>
      </c>
    </row>
    <row r="98" spans="2:63" s="10" customFormat="1" ht="22.8" customHeight="1">
      <c r="B98" s="190"/>
      <c r="C98" s="191"/>
      <c r="D98" s="192" t="s">
        <v>72</v>
      </c>
      <c r="E98" s="205" t="s">
        <v>657</v>
      </c>
      <c r="F98" s="205" t="s">
        <v>658</v>
      </c>
      <c r="G98" s="191"/>
      <c r="H98" s="191"/>
      <c r="I98" s="194"/>
      <c r="J98" s="194"/>
      <c r="K98" s="206">
        <f>BK98</f>
        <v>0</v>
      </c>
      <c r="L98" s="191"/>
      <c r="M98" s="196"/>
      <c r="N98" s="197"/>
      <c r="O98" s="198"/>
      <c r="P98" s="198"/>
      <c r="Q98" s="199">
        <f>SUM(Q99:Q100)</f>
        <v>0</v>
      </c>
      <c r="R98" s="199">
        <f>SUM(R99:R100)</f>
        <v>0</v>
      </c>
      <c r="S98" s="198"/>
      <c r="T98" s="200">
        <f>SUM(T99:T100)</f>
        <v>0</v>
      </c>
      <c r="U98" s="198"/>
      <c r="V98" s="200">
        <f>SUM(V99:V100)</f>
        <v>0</v>
      </c>
      <c r="W98" s="198"/>
      <c r="X98" s="201">
        <f>SUM(X99:X100)</f>
        <v>0</v>
      </c>
      <c r="AR98" s="202" t="s">
        <v>171</v>
      </c>
      <c r="AT98" s="203" t="s">
        <v>72</v>
      </c>
      <c r="AU98" s="203" t="s">
        <v>81</v>
      </c>
      <c r="AY98" s="202" t="s">
        <v>130</v>
      </c>
      <c r="BK98" s="204">
        <f>SUM(BK99:BK100)</f>
        <v>0</v>
      </c>
    </row>
    <row r="99" spans="2:65" s="1" customFormat="1" ht="16.5" customHeight="1">
      <c r="B99" s="35"/>
      <c r="C99" s="207" t="s">
        <v>138</v>
      </c>
      <c r="D99" s="207" t="s">
        <v>133</v>
      </c>
      <c r="E99" s="208" t="s">
        <v>659</v>
      </c>
      <c r="F99" s="209" t="s">
        <v>660</v>
      </c>
      <c r="G99" s="210" t="s">
        <v>661</v>
      </c>
      <c r="H99" s="211">
        <v>1</v>
      </c>
      <c r="I99" s="212"/>
      <c r="J99" s="212"/>
      <c r="K99" s="213">
        <f>ROUND(P99*H99,2)</f>
        <v>0</v>
      </c>
      <c r="L99" s="209" t="s">
        <v>167</v>
      </c>
      <c r="M99" s="40"/>
      <c r="N99" s="214" t="s">
        <v>20</v>
      </c>
      <c r="O99" s="215" t="s">
        <v>42</v>
      </c>
      <c r="P99" s="216">
        <f>I99+J99</f>
        <v>0</v>
      </c>
      <c r="Q99" s="216">
        <f>ROUND(I99*H99,2)</f>
        <v>0</v>
      </c>
      <c r="R99" s="216">
        <f>ROUND(J99*H99,2)</f>
        <v>0</v>
      </c>
      <c r="S99" s="76"/>
      <c r="T99" s="217">
        <f>S99*H99</f>
        <v>0</v>
      </c>
      <c r="U99" s="217">
        <v>0</v>
      </c>
      <c r="V99" s="217">
        <f>U99*H99</f>
        <v>0</v>
      </c>
      <c r="W99" s="217">
        <v>0</v>
      </c>
      <c r="X99" s="218">
        <f>W99*H99</f>
        <v>0</v>
      </c>
      <c r="AR99" s="14" t="s">
        <v>641</v>
      </c>
      <c r="AT99" s="14" t="s">
        <v>133</v>
      </c>
      <c r="AU99" s="14" t="s">
        <v>83</v>
      </c>
      <c r="AY99" s="14" t="s">
        <v>130</v>
      </c>
      <c r="BE99" s="219">
        <f>IF(O99="základní",K99,0)</f>
        <v>0</v>
      </c>
      <c r="BF99" s="219">
        <f>IF(O99="snížená",K99,0)</f>
        <v>0</v>
      </c>
      <c r="BG99" s="219">
        <f>IF(O99="zákl. přenesená",K99,0)</f>
        <v>0</v>
      </c>
      <c r="BH99" s="219">
        <f>IF(O99="sníž. přenesená",K99,0)</f>
        <v>0</v>
      </c>
      <c r="BI99" s="219">
        <f>IF(O99="nulová",K99,0)</f>
        <v>0</v>
      </c>
      <c r="BJ99" s="14" t="s">
        <v>81</v>
      </c>
      <c r="BK99" s="219">
        <f>ROUND(P99*H99,2)</f>
        <v>0</v>
      </c>
      <c r="BL99" s="14" t="s">
        <v>641</v>
      </c>
      <c r="BM99" s="14" t="s">
        <v>662</v>
      </c>
    </row>
    <row r="100" spans="2:47" s="1" customFormat="1" ht="12">
      <c r="B100" s="35"/>
      <c r="C100" s="36"/>
      <c r="D100" s="220" t="s">
        <v>140</v>
      </c>
      <c r="E100" s="36"/>
      <c r="F100" s="221" t="s">
        <v>660</v>
      </c>
      <c r="G100" s="36"/>
      <c r="H100" s="36"/>
      <c r="I100" s="128"/>
      <c r="J100" s="128"/>
      <c r="K100" s="36"/>
      <c r="L100" s="36"/>
      <c r="M100" s="40"/>
      <c r="N100" s="222"/>
      <c r="O100" s="76"/>
      <c r="P100" s="76"/>
      <c r="Q100" s="76"/>
      <c r="R100" s="76"/>
      <c r="S100" s="76"/>
      <c r="T100" s="76"/>
      <c r="U100" s="76"/>
      <c r="V100" s="76"/>
      <c r="W100" s="76"/>
      <c r="X100" s="77"/>
      <c r="AT100" s="14" t="s">
        <v>140</v>
      </c>
      <c r="AU100" s="14" t="s">
        <v>83</v>
      </c>
    </row>
    <row r="101" spans="2:63" s="10" customFormat="1" ht="22.8" customHeight="1">
      <c r="B101" s="190"/>
      <c r="C101" s="191"/>
      <c r="D101" s="192" t="s">
        <v>72</v>
      </c>
      <c r="E101" s="205" t="s">
        <v>663</v>
      </c>
      <c r="F101" s="205" t="s">
        <v>664</v>
      </c>
      <c r="G101" s="191"/>
      <c r="H101" s="191"/>
      <c r="I101" s="194"/>
      <c r="J101" s="194"/>
      <c r="K101" s="206">
        <f>BK101</f>
        <v>0</v>
      </c>
      <c r="L101" s="191"/>
      <c r="M101" s="196"/>
      <c r="N101" s="197"/>
      <c r="O101" s="198"/>
      <c r="P101" s="198"/>
      <c r="Q101" s="199">
        <f>SUM(Q102:Q104)</f>
        <v>0</v>
      </c>
      <c r="R101" s="199">
        <f>SUM(R102:R104)</f>
        <v>0</v>
      </c>
      <c r="S101" s="198"/>
      <c r="T101" s="200">
        <f>SUM(T102:T104)</f>
        <v>0</v>
      </c>
      <c r="U101" s="198"/>
      <c r="V101" s="200">
        <f>SUM(V102:V104)</f>
        <v>0</v>
      </c>
      <c r="W101" s="198"/>
      <c r="X101" s="201">
        <f>SUM(X102:X104)</f>
        <v>0</v>
      </c>
      <c r="AR101" s="202" t="s">
        <v>171</v>
      </c>
      <c r="AT101" s="203" t="s">
        <v>72</v>
      </c>
      <c r="AU101" s="203" t="s">
        <v>81</v>
      </c>
      <c r="AY101" s="202" t="s">
        <v>130</v>
      </c>
      <c r="BK101" s="204">
        <f>SUM(BK102:BK104)</f>
        <v>0</v>
      </c>
    </row>
    <row r="102" spans="2:65" s="1" customFormat="1" ht="16.5" customHeight="1">
      <c r="B102" s="35"/>
      <c r="C102" s="207" t="s">
        <v>171</v>
      </c>
      <c r="D102" s="207" t="s">
        <v>133</v>
      </c>
      <c r="E102" s="208" t="s">
        <v>665</v>
      </c>
      <c r="F102" s="209" t="s">
        <v>666</v>
      </c>
      <c r="G102" s="210" t="s">
        <v>146</v>
      </c>
      <c r="H102" s="211">
        <v>1</v>
      </c>
      <c r="I102" s="212"/>
      <c r="J102" s="212"/>
      <c r="K102" s="213">
        <f>ROUND(P102*H102,2)</f>
        <v>0</v>
      </c>
      <c r="L102" s="209" t="s">
        <v>167</v>
      </c>
      <c r="M102" s="40"/>
      <c r="N102" s="214" t="s">
        <v>20</v>
      </c>
      <c r="O102" s="215" t="s">
        <v>42</v>
      </c>
      <c r="P102" s="216">
        <f>I102+J102</f>
        <v>0</v>
      </c>
      <c r="Q102" s="216">
        <f>ROUND(I102*H102,2)</f>
        <v>0</v>
      </c>
      <c r="R102" s="216">
        <f>ROUND(J102*H102,2)</f>
        <v>0</v>
      </c>
      <c r="S102" s="76"/>
      <c r="T102" s="217">
        <f>S102*H102</f>
        <v>0</v>
      </c>
      <c r="U102" s="217">
        <v>0</v>
      </c>
      <c r="V102" s="217">
        <f>U102*H102</f>
        <v>0</v>
      </c>
      <c r="W102" s="217">
        <v>0</v>
      </c>
      <c r="X102" s="218">
        <f>W102*H102</f>
        <v>0</v>
      </c>
      <c r="AR102" s="14" t="s">
        <v>641</v>
      </c>
      <c r="AT102" s="14" t="s">
        <v>133</v>
      </c>
      <c r="AU102" s="14" t="s">
        <v>83</v>
      </c>
      <c r="AY102" s="14" t="s">
        <v>130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4" t="s">
        <v>81</v>
      </c>
      <c r="BK102" s="219">
        <f>ROUND(P102*H102,2)</f>
        <v>0</v>
      </c>
      <c r="BL102" s="14" t="s">
        <v>641</v>
      </c>
      <c r="BM102" s="14" t="s">
        <v>667</v>
      </c>
    </row>
    <row r="103" spans="2:47" s="1" customFormat="1" ht="12">
      <c r="B103" s="35"/>
      <c r="C103" s="36"/>
      <c r="D103" s="220" t="s">
        <v>140</v>
      </c>
      <c r="E103" s="36"/>
      <c r="F103" s="221" t="s">
        <v>666</v>
      </c>
      <c r="G103" s="36"/>
      <c r="H103" s="36"/>
      <c r="I103" s="128"/>
      <c r="J103" s="128"/>
      <c r="K103" s="36"/>
      <c r="L103" s="36"/>
      <c r="M103" s="40"/>
      <c r="N103" s="222"/>
      <c r="O103" s="76"/>
      <c r="P103" s="76"/>
      <c r="Q103" s="76"/>
      <c r="R103" s="76"/>
      <c r="S103" s="76"/>
      <c r="T103" s="76"/>
      <c r="U103" s="76"/>
      <c r="V103" s="76"/>
      <c r="W103" s="76"/>
      <c r="X103" s="77"/>
      <c r="AT103" s="14" t="s">
        <v>140</v>
      </c>
      <c r="AU103" s="14" t="s">
        <v>83</v>
      </c>
    </row>
    <row r="104" spans="2:47" s="1" customFormat="1" ht="12">
      <c r="B104" s="35"/>
      <c r="C104" s="36"/>
      <c r="D104" s="220" t="s">
        <v>149</v>
      </c>
      <c r="E104" s="36"/>
      <c r="F104" s="234" t="s">
        <v>668</v>
      </c>
      <c r="G104" s="36"/>
      <c r="H104" s="36"/>
      <c r="I104" s="128"/>
      <c r="J104" s="128"/>
      <c r="K104" s="36"/>
      <c r="L104" s="36"/>
      <c r="M104" s="40"/>
      <c r="N104" s="245"/>
      <c r="O104" s="246"/>
      <c r="P104" s="246"/>
      <c r="Q104" s="246"/>
      <c r="R104" s="246"/>
      <c r="S104" s="246"/>
      <c r="T104" s="246"/>
      <c r="U104" s="246"/>
      <c r="V104" s="246"/>
      <c r="W104" s="246"/>
      <c r="X104" s="247"/>
      <c r="AT104" s="14" t="s">
        <v>149</v>
      </c>
      <c r="AU104" s="14" t="s">
        <v>83</v>
      </c>
    </row>
    <row r="105" spans="2:13" s="1" customFormat="1" ht="6.95" customHeight="1">
      <c r="B105" s="54"/>
      <c r="C105" s="55"/>
      <c r="D105" s="55"/>
      <c r="E105" s="55"/>
      <c r="F105" s="55"/>
      <c r="G105" s="55"/>
      <c r="H105" s="55"/>
      <c r="I105" s="153"/>
      <c r="J105" s="153"/>
      <c r="K105" s="55"/>
      <c r="L105" s="55"/>
      <c r="M105" s="40"/>
    </row>
  </sheetData>
  <sheetProtection password="C7B2" sheet="1" objects="1" scenarios="1" formatColumns="0" formatRows="0" autoFilter="0"/>
  <autoFilter ref="C85:L104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48" customWidth="1"/>
    <col min="2" max="2" width="1.7109375" style="248" customWidth="1"/>
    <col min="3" max="4" width="5.00390625" style="248" customWidth="1"/>
    <col min="5" max="5" width="11.7109375" style="248" customWidth="1"/>
    <col min="6" max="6" width="9.140625" style="248" customWidth="1"/>
    <col min="7" max="7" width="5.00390625" style="248" customWidth="1"/>
    <col min="8" max="8" width="77.8515625" style="248" customWidth="1"/>
    <col min="9" max="10" width="20.00390625" style="248" customWidth="1"/>
    <col min="11" max="11" width="1.71093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2" customFormat="1" ht="45" customHeight="1">
      <c r="B3" s="252"/>
      <c r="C3" s="253" t="s">
        <v>669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5"/>
      <c r="C4" s="256" t="s">
        <v>670</v>
      </c>
      <c r="D4" s="256"/>
      <c r="E4" s="256"/>
      <c r="F4" s="256"/>
      <c r="G4" s="256"/>
      <c r="H4" s="256"/>
      <c r="I4" s="256"/>
      <c r="J4" s="256"/>
      <c r="K4" s="257"/>
    </row>
    <row r="5" spans="2:11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5"/>
      <c r="C6" s="259" t="s">
        <v>671</v>
      </c>
      <c r="D6" s="259"/>
      <c r="E6" s="259"/>
      <c r="F6" s="259"/>
      <c r="G6" s="259"/>
      <c r="H6" s="259"/>
      <c r="I6" s="259"/>
      <c r="J6" s="259"/>
      <c r="K6" s="257"/>
    </row>
    <row r="7" spans="2:11" ht="15" customHeight="1">
      <c r="B7" s="260"/>
      <c r="C7" s="259" t="s">
        <v>672</v>
      </c>
      <c r="D7" s="259"/>
      <c r="E7" s="259"/>
      <c r="F7" s="259"/>
      <c r="G7" s="259"/>
      <c r="H7" s="259"/>
      <c r="I7" s="259"/>
      <c r="J7" s="259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259" t="s">
        <v>673</v>
      </c>
      <c r="D9" s="259"/>
      <c r="E9" s="259"/>
      <c r="F9" s="259"/>
      <c r="G9" s="259"/>
      <c r="H9" s="259"/>
      <c r="I9" s="259"/>
      <c r="J9" s="259"/>
      <c r="K9" s="257"/>
    </row>
    <row r="10" spans="2:11" ht="15" customHeight="1">
      <c r="B10" s="260"/>
      <c r="C10" s="259"/>
      <c r="D10" s="259" t="s">
        <v>674</v>
      </c>
      <c r="E10" s="259"/>
      <c r="F10" s="259"/>
      <c r="G10" s="259"/>
      <c r="H10" s="259"/>
      <c r="I10" s="259"/>
      <c r="J10" s="259"/>
      <c r="K10" s="257"/>
    </row>
    <row r="11" spans="2:11" ht="15" customHeight="1">
      <c r="B11" s="260"/>
      <c r="C11" s="261"/>
      <c r="D11" s="259" t="s">
        <v>675</v>
      </c>
      <c r="E11" s="259"/>
      <c r="F11" s="259"/>
      <c r="G11" s="259"/>
      <c r="H11" s="259"/>
      <c r="I11" s="259"/>
      <c r="J11" s="259"/>
      <c r="K11" s="257"/>
    </row>
    <row r="12" spans="2:1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ht="15" customHeight="1">
      <c r="B13" s="260"/>
      <c r="C13" s="261"/>
      <c r="D13" s="262" t="s">
        <v>676</v>
      </c>
      <c r="E13" s="259"/>
      <c r="F13" s="259"/>
      <c r="G13" s="259"/>
      <c r="H13" s="259"/>
      <c r="I13" s="259"/>
      <c r="J13" s="259"/>
      <c r="K13" s="257"/>
    </row>
    <row r="14" spans="2:1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ht="15" customHeight="1">
      <c r="B15" s="260"/>
      <c r="C15" s="261"/>
      <c r="D15" s="259" t="s">
        <v>677</v>
      </c>
      <c r="E15" s="259"/>
      <c r="F15" s="259"/>
      <c r="G15" s="259"/>
      <c r="H15" s="259"/>
      <c r="I15" s="259"/>
      <c r="J15" s="259"/>
      <c r="K15" s="257"/>
    </row>
    <row r="16" spans="2:11" ht="15" customHeight="1">
      <c r="B16" s="260"/>
      <c r="C16" s="261"/>
      <c r="D16" s="259" t="s">
        <v>678</v>
      </c>
      <c r="E16" s="259"/>
      <c r="F16" s="259"/>
      <c r="G16" s="259"/>
      <c r="H16" s="259"/>
      <c r="I16" s="259"/>
      <c r="J16" s="259"/>
      <c r="K16" s="257"/>
    </row>
    <row r="17" spans="2:11" ht="15" customHeight="1">
      <c r="B17" s="260"/>
      <c r="C17" s="261"/>
      <c r="D17" s="259" t="s">
        <v>679</v>
      </c>
      <c r="E17" s="259"/>
      <c r="F17" s="259"/>
      <c r="G17" s="259"/>
      <c r="H17" s="259"/>
      <c r="I17" s="259"/>
      <c r="J17" s="259"/>
      <c r="K17" s="257"/>
    </row>
    <row r="18" spans="2:11" ht="15" customHeight="1">
      <c r="B18" s="260"/>
      <c r="C18" s="261"/>
      <c r="D18" s="261"/>
      <c r="E18" s="263" t="s">
        <v>80</v>
      </c>
      <c r="F18" s="259" t="s">
        <v>680</v>
      </c>
      <c r="G18" s="259"/>
      <c r="H18" s="259"/>
      <c r="I18" s="259"/>
      <c r="J18" s="259"/>
      <c r="K18" s="257"/>
    </row>
    <row r="19" spans="2:11" ht="15" customHeight="1">
      <c r="B19" s="260"/>
      <c r="C19" s="261"/>
      <c r="D19" s="261"/>
      <c r="E19" s="263" t="s">
        <v>681</v>
      </c>
      <c r="F19" s="259" t="s">
        <v>682</v>
      </c>
      <c r="G19" s="259"/>
      <c r="H19" s="259"/>
      <c r="I19" s="259"/>
      <c r="J19" s="259"/>
      <c r="K19" s="257"/>
    </row>
    <row r="20" spans="2:11" ht="15" customHeight="1">
      <c r="B20" s="260"/>
      <c r="C20" s="261"/>
      <c r="D20" s="261"/>
      <c r="E20" s="263" t="s">
        <v>683</v>
      </c>
      <c r="F20" s="259" t="s">
        <v>684</v>
      </c>
      <c r="G20" s="259"/>
      <c r="H20" s="259"/>
      <c r="I20" s="259"/>
      <c r="J20" s="259"/>
      <c r="K20" s="257"/>
    </row>
    <row r="21" spans="2:11" ht="15" customHeight="1">
      <c r="B21" s="260"/>
      <c r="C21" s="261"/>
      <c r="D21" s="261"/>
      <c r="E21" s="263" t="s">
        <v>88</v>
      </c>
      <c r="F21" s="259" t="s">
        <v>685</v>
      </c>
      <c r="G21" s="259"/>
      <c r="H21" s="259"/>
      <c r="I21" s="259"/>
      <c r="J21" s="259"/>
      <c r="K21" s="257"/>
    </row>
    <row r="22" spans="2:11" ht="15" customHeight="1">
      <c r="B22" s="260"/>
      <c r="C22" s="261"/>
      <c r="D22" s="261"/>
      <c r="E22" s="263" t="s">
        <v>686</v>
      </c>
      <c r="F22" s="259" t="s">
        <v>687</v>
      </c>
      <c r="G22" s="259"/>
      <c r="H22" s="259"/>
      <c r="I22" s="259"/>
      <c r="J22" s="259"/>
      <c r="K22" s="257"/>
    </row>
    <row r="23" spans="2:11" ht="15" customHeight="1">
      <c r="B23" s="260"/>
      <c r="C23" s="261"/>
      <c r="D23" s="261"/>
      <c r="E23" s="263" t="s">
        <v>688</v>
      </c>
      <c r="F23" s="259" t="s">
        <v>689</v>
      </c>
      <c r="G23" s="259"/>
      <c r="H23" s="259"/>
      <c r="I23" s="259"/>
      <c r="J23" s="259"/>
      <c r="K23" s="257"/>
    </row>
    <row r="24" spans="2:1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ht="15" customHeight="1">
      <c r="B25" s="260"/>
      <c r="C25" s="259" t="s">
        <v>690</v>
      </c>
      <c r="D25" s="259"/>
      <c r="E25" s="259"/>
      <c r="F25" s="259"/>
      <c r="G25" s="259"/>
      <c r="H25" s="259"/>
      <c r="I25" s="259"/>
      <c r="J25" s="259"/>
      <c r="K25" s="257"/>
    </row>
    <row r="26" spans="2:11" ht="15" customHeight="1">
      <c r="B26" s="260"/>
      <c r="C26" s="259" t="s">
        <v>691</v>
      </c>
      <c r="D26" s="259"/>
      <c r="E26" s="259"/>
      <c r="F26" s="259"/>
      <c r="G26" s="259"/>
      <c r="H26" s="259"/>
      <c r="I26" s="259"/>
      <c r="J26" s="259"/>
      <c r="K26" s="257"/>
    </row>
    <row r="27" spans="2:11" ht="15" customHeight="1">
      <c r="B27" s="260"/>
      <c r="C27" s="259"/>
      <c r="D27" s="259" t="s">
        <v>692</v>
      </c>
      <c r="E27" s="259"/>
      <c r="F27" s="259"/>
      <c r="G27" s="259"/>
      <c r="H27" s="259"/>
      <c r="I27" s="259"/>
      <c r="J27" s="259"/>
      <c r="K27" s="257"/>
    </row>
    <row r="28" spans="2:11" ht="15" customHeight="1">
      <c r="B28" s="260"/>
      <c r="C28" s="261"/>
      <c r="D28" s="259" t="s">
        <v>693</v>
      </c>
      <c r="E28" s="259"/>
      <c r="F28" s="259"/>
      <c r="G28" s="259"/>
      <c r="H28" s="259"/>
      <c r="I28" s="259"/>
      <c r="J28" s="259"/>
      <c r="K28" s="257"/>
    </row>
    <row r="29" spans="2:1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ht="15" customHeight="1">
      <c r="B30" s="260"/>
      <c r="C30" s="261"/>
      <c r="D30" s="259" t="s">
        <v>694</v>
      </c>
      <c r="E30" s="259"/>
      <c r="F30" s="259"/>
      <c r="G30" s="259"/>
      <c r="H30" s="259"/>
      <c r="I30" s="259"/>
      <c r="J30" s="259"/>
      <c r="K30" s="257"/>
    </row>
    <row r="31" spans="2:11" ht="15" customHeight="1">
      <c r="B31" s="260"/>
      <c r="C31" s="261"/>
      <c r="D31" s="259" t="s">
        <v>695</v>
      </c>
      <c r="E31" s="259"/>
      <c r="F31" s="259"/>
      <c r="G31" s="259"/>
      <c r="H31" s="259"/>
      <c r="I31" s="259"/>
      <c r="J31" s="259"/>
      <c r="K31" s="257"/>
    </row>
    <row r="32" spans="2:1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ht="15" customHeight="1">
      <c r="B33" s="260"/>
      <c r="C33" s="261"/>
      <c r="D33" s="259" t="s">
        <v>696</v>
      </c>
      <c r="E33" s="259"/>
      <c r="F33" s="259"/>
      <c r="G33" s="259"/>
      <c r="H33" s="259"/>
      <c r="I33" s="259"/>
      <c r="J33" s="259"/>
      <c r="K33" s="257"/>
    </row>
    <row r="34" spans="2:11" ht="15" customHeight="1">
      <c r="B34" s="260"/>
      <c r="C34" s="261"/>
      <c r="D34" s="259" t="s">
        <v>697</v>
      </c>
      <c r="E34" s="259"/>
      <c r="F34" s="259"/>
      <c r="G34" s="259"/>
      <c r="H34" s="259"/>
      <c r="I34" s="259"/>
      <c r="J34" s="259"/>
      <c r="K34" s="257"/>
    </row>
    <row r="35" spans="2:11" ht="15" customHeight="1">
      <c r="B35" s="260"/>
      <c r="C35" s="261"/>
      <c r="D35" s="259" t="s">
        <v>698</v>
      </c>
      <c r="E35" s="259"/>
      <c r="F35" s="259"/>
      <c r="G35" s="259"/>
      <c r="H35" s="259"/>
      <c r="I35" s="259"/>
      <c r="J35" s="259"/>
      <c r="K35" s="257"/>
    </row>
    <row r="36" spans="2:11" ht="15" customHeight="1">
      <c r="B36" s="260"/>
      <c r="C36" s="261"/>
      <c r="D36" s="259"/>
      <c r="E36" s="262" t="s">
        <v>112</v>
      </c>
      <c r="F36" s="259"/>
      <c r="G36" s="259" t="s">
        <v>699</v>
      </c>
      <c r="H36" s="259"/>
      <c r="I36" s="259"/>
      <c r="J36" s="259"/>
      <c r="K36" s="257"/>
    </row>
    <row r="37" spans="2:11" ht="30.75" customHeight="1">
      <c r="B37" s="260"/>
      <c r="C37" s="261"/>
      <c r="D37" s="259"/>
      <c r="E37" s="262" t="s">
        <v>700</v>
      </c>
      <c r="F37" s="259"/>
      <c r="G37" s="259" t="s">
        <v>701</v>
      </c>
      <c r="H37" s="259"/>
      <c r="I37" s="259"/>
      <c r="J37" s="259"/>
      <c r="K37" s="257"/>
    </row>
    <row r="38" spans="2:11" ht="15" customHeight="1">
      <c r="B38" s="260"/>
      <c r="C38" s="261"/>
      <c r="D38" s="259"/>
      <c r="E38" s="262" t="s">
        <v>52</v>
      </c>
      <c r="F38" s="259"/>
      <c r="G38" s="259" t="s">
        <v>702</v>
      </c>
      <c r="H38" s="259"/>
      <c r="I38" s="259"/>
      <c r="J38" s="259"/>
      <c r="K38" s="257"/>
    </row>
    <row r="39" spans="2:11" ht="15" customHeight="1">
      <c r="B39" s="260"/>
      <c r="C39" s="261"/>
      <c r="D39" s="259"/>
      <c r="E39" s="262" t="s">
        <v>53</v>
      </c>
      <c r="F39" s="259"/>
      <c r="G39" s="259" t="s">
        <v>703</v>
      </c>
      <c r="H39" s="259"/>
      <c r="I39" s="259"/>
      <c r="J39" s="259"/>
      <c r="K39" s="257"/>
    </row>
    <row r="40" spans="2:11" ht="15" customHeight="1">
      <c r="B40" s="260"/>
      <c r="C40" s="261"/>
      <c r="D40" s="259"/>
      <c r="E40" s="262" t="s">
        <v>113</v>
      </c>
      <c r="F40" s="259"/>
      <c r="G40" s="259" t="s">
        <v>704</v>
      </c>
      <c r="H40" s="259"/>
      <c r="I40" s="259"/>
      <c r="J40" s="259"/>
      <c r="K40" s="257"/>
    </row>
    <row r="41" spans="2:11" ht="15" customHeight="1">
      <c r="B41" s="260"/>
      <c r="C41" s="261"/>
      <c r="D41" s="259"/>
      <c r="E41" s="262" t="s">
        <v>114</v>
      </c>
      <c r="F41" s="259"/>
      <c r="G41" s="259" t="s">
        <v>705</v>
      </c>
      <c r="H41" s="259"/>
      <c r="I41" s="259"/>
      <c r="J41" s="259"/>
      <c r="K41" s="257"/>
    </row>
    <row r="42" spans="2:11" ht="15" customHeight="1">
      <c r="B42" s="260"/>
      <c r="C42" s="261"/>
      <c r="D42" s="259"/>
      <c r="E42" s="262" t="s">
        <v>706</v>
      </c>
      <c r="F42" s="259"/>
      <c r="G42" s="259" t="s">
        <v>707</v>
      </c>
      <c r="H42" s="259"/>
      <c r="I42" s="259"/>
      <c r="J42" s="259"/>
      <c r="K42" s="257"/>
    </row>
    <row r="43" spans="2:11" ht="15" customHeight="1">
      <c r="B43" s="260"/>
      <c r="C43" s="261"/>
      <c r="D43" s="259"/>
      <c r="E43" s="262"/>
      <c r="F43" s="259"/>
      <c r="G43" s="259" t="s">
        <v>708</v>
      </c>
      <c r="H43" s="259"/>
      <c r="I43" s="259"/>
      <c r="J43" s="259"/>
      <c r="K43" s="257"/>
    </row>
    <row r="44" spans="2:11" ht="15" customHeight="1">
      <c r="B44" s="260"/>
      <c r="C44" s="261"/>
      <c r="D44" s="259"/>
      <c r="E44" s="262" t="s">
        <v>709</v>
      </c>
      <c r="F44" s="259"/>
      <c r="G44" s="259" t="s">
        <v>710</v>
      </c>
      <c r="H44" s="259"/>
      <c r="I44" s="259"/>
      <c r="J44" s="259"/>
      <c r="K44" s="257"/>
    </row>
    <row r="45" spans="2:11" ht="15" customHeight="1">
      <c r="B45" s="260"/>
      <c r="C45" s="261"/>
      <c r="D45" s="259"/>
      <c r="E45" s="262" t="s">
        <v>117</v>
      </c>
      <c r="F45" s="259"/>
      <c r="G45" s="259" t="s">
        <v>711</v>
      </c>
      <c r="H45" s="259"/>
      <c r="I45" s="259"/>
      <c r="J45" s="259"/>
      <c r="K45" s="257"/>
    </row>
    <row r="46" spans="2:1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ht="15" customHeight="1">
      <c r="B47" s="260"/>
      <c r="C47" s="261"/>
      <c r="D47" s="259" t="s">
        <v>712</v>
      </c>
      <c r="E47" s="259"/>
      <c r="F47" s="259"/>
      <c r="G47" s="259"/>
      <c r="H47" s="259"/>
      <c r="I47" s="259"/>
      <c r="J47" s="259"/>
      <c r="K47" s="257"/>
    </row>
    <row r="48" spans="2:11" ht="15" customHeight="1">
      <c r="B48" s="260"/>
      <c r="C48" s="261"/>
      <c r="D48" s="261"/>
      <c r="E48" s="259" t="s">
        <v>713</v>
      </c>
      <c r="F48" s="259"/>
      <c r="G48" s="259"/>
      <c r="H48" s="259"/>
      <c r="I48" s="259"/>
      <c r="J48" s="259"/>
      <c r="K48" s="257"/>
    </row>
    <row r="49" spans="2:11" ht="15" customHeight="1">
      <c r="B49" s="260"/>
      <c r="C49" s="261"/>
      <c r="D49" s="261"/>
      <c r="E49" s="259" t="s">
        <v>714</v>
      </c>
      <c r="F49" s="259"/>
      <c r="G49" s="259"/>
      <c r="H49" s="259"/>
      <c r="I49" s="259"/>
      <c r="J49" s="259"/>
      <c r="K49" s="257"/>
    </row>
    <row r="50" spans="2:11" ht="15" customHeight="1">
      <c r="B50" s="260"/>
      <c r="C50" s="261"/>
      <c r="D50" s="261"/>
      <c r="E50" s="259" t="s">
        <v>715</v>
      </c>
      <c r="F50" s="259"/>
      <c r="G50" s="259"/>
      <c r="H50" s="259"/>
      <c r="I50" s="259"/>
      <c r="J50" s="259"/>
      <c r="K50" s="257"/>
    </row>
    <row r="51" spans="2:11" ht="15" customHeight="1">
      <c r="B51" s="260"/>
      <c r="C51" s="261"/>
      <c r="D51" s="259" t="s">
        <v>716</v>
      </c>
      <c r="E51" s="259"/>
      <c r="F51" s="259"/>
      <c r="G51" s="259"/>
      <c r="H51" s="259"/>
      <c r="I51" s="259"/>
      <c r="J51" s="259"/>
      <c r="K51" s="257"/>
    </row>
    <row r="52" spans="2:11" ht="25.5" customHeight="1">
      <c r="B52" s="255"/>
      <c r="C52" s="256" t="s">
        <v>717</v>
      </c>
      <c r="D52" s="256"/>
      <c r="E52" s="256"/>
      <c r="F52" s="256"/>
      <c r="G52" s="256"/>
      <c r="H52" s="256"/>
      <c r="I52" s="256"/>
      <c r="J52" s="256"/>
      <c r="K52" s="257"/>
    </row>
    <row r="53" spans="2:11" ht="5.25" customHeight="1">
      <c r="B53" s="255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ht="15" customHeight="1">
      <c r="B54" s="255"/>
      <c r="C54" s="259" t="s">
        <v>718</v>
      </c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5"/>
      <c r="C55" s="259" t="s">
        <v>719</v>
      </c>
      <c r="D55" s="259"/>
      <c r="E55" s="259"/>
      <c r="F55" s="259"/>
      <c r="G55" s="259"/>
      <c r="H55" s="259"/>
      <c r="I55" s="259"/>
      <c r="J55" s="259"/>
      <c r="K55" s="257"/>
    </row>
    <row r="56" spans="2:11" ht="12.75" customHeight="1">
      <c r="B56" s="255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ht="15" customHeight="1">
      <c r="B57" s="255"/>
      <c r="C57" s="259" t="s">
        <v>720</v>
      </c>
      <c r="D57" s="259"/>
      <c r="E57" s="259"/>
      <c r="F57" s="259"/>
      <c r="G57" s="259"/>
      <c r="H57" s="259"/>
      <c r="I57" s="259"/>
      <c r="J57" s="259"/>
      <c r="K57" s="257"/>
    </row>
    <row r="58" spans="2:11" ht="15" customHeight="1">
      <c r="B58" s="255"/>
      <c r="C58" s="261"/>
      <c r="D58" s="259" t="s">
        <v>721</v>
      </c>
      <c r="E58" s="259"/>
      <c r="F58" s="259"/>
      <c r="G58" s="259"/>
      <c r="H58" s="259"/>
      <c r="I58" s="259"/>
      <c r="J58" s="259"/>
      <c r="K58" s="257"/>
    </row>
    <row r="59" spans="2:11" ht="15" customHeight="1">
      <c r="B59" s="255"/>
      <c r="C59" s="261"/>
      <c r="D59" s="259" t="s">
        <v>722</v>
      </c>
      <c r="E59" s="259"/>
      <c r="F59" s="259"/>
      <c r="G59" s="259"/>
      <c r="H59" s="259"/>
      <c r="I59" s="259"/>
      <c r="J59" s="259"/>
      <c r="K59" s="257"/>
    </row>
    <row r="60" spans="2:11" ht="15" customHeight="1">
      <c r="B60" s="255"/>
      <c r="C60" s="261"/>
      <c r="D60" s="259" t="s">
        <v>723</v>
      </c>
      <c r="E60" s="259"/>
      <c r="F60" s="259"/>
      <c r="G60" s="259"/>
      <c r="H60" s="259"/>
      <c r="I60" s="259"/>
      <c r="J60" s="259"/>
      <c r="K60" s="257"/>
    </row>
    <row r="61" spans="2:11" ht="15" customHeight="1">
      <c r="B61" s="255"/>
      <c r="C61" s="261"/>
      <c r="D61" s="259" t="s">
        <v>724</v>
      </c>
      <c r="E61" s="259"/>
      <c r="F61" s="259"/>
      <c r="G61" s="259"/>
      <c r="H61" s="259"/>
      <c r="I61" s="259"/>
      <c r="J61" s="259"/>
      <c r="K61" s="257"/>
    </row>
    <row r="62" spans="2:11" ht="15" customHeight="1">
      <c r="B62" s="255"/>
      <c r="C62" s="261"/>
      <c r="D62" s="264" t="s">
        <v>725</v>
      </c>
      <c r="E62" s="264"/>
      <c r="F62" s="264"/>
      <c r="G62" s="264"/>
      <c r="H62" s="264"/>
      <c r="I62" s="264"/>
      <c r="J62" s="264"/>
      <c r="K62" s="257"/>
    </row>
    <row r="63" spans="2:11" ht="15" customHeight="1">
      <c r="B63" s="255"/>
      <c r="C63" s="261"/>
      <c r="D63" s="259" t="s">
        <v>726</v>
      </c>
      <c r="E63" s="259"/>
      <c r="F63" s="259"/>
      <c r="G63" s="259"/>
      <c r="H63" s="259"/>
      <c r="I63" s="259"/>
      <c r="J63" s="259"/>
      <c r="K63" s="257"/>
    </row>
    <row r="64" spans="2:11" ht="12.75" customHeight="1">
      <c r="B64" s="255"/>
      <c r="C64" s="261"/>
      <c r="D64" s="261"/>
      <c r="E64" s="265"/>
      <c r="F64" s="261"/>
      <c r="G64" s="261"/>
      <c r="H64" s="261"/>
      <c r="I64" s="261"/>
      <c r="J64" s="261"/>
      <c r="K64" s="257"/>
    </row>
    <row r="65" spans="2:11" ht="15" customHeight="1">
      <c r="B65" s="255"/>
      <c r="C65" s="261"/>
      <c r="D65" s="259" t="s">
        <v>727</v>
      </c>
      <c r="E65" s="259"/>
      <c r="F65" s="259"/>
      <c r="G65" s="259"/>
      <c r="H65" s="259"/>
      <c r="I65" s="259"/>
      <c r="J65" s="259"/>
      <c r="K65" s="257"/>
    </row>
    <row r="66" spans="2:11" ht="15" customHeight="1">
      <c r="B66" s="255"/>
      <c r="C66" s="261"/>
      <c r="D66" s="264" t="s">
        <v>728</v>
      </c>
      <c r="E66" s="264"/>
      <c r="F66" s="264"/>
      <c r="G66" s="264"/>
      <c r="H66" s="264"/>
      <c r="I66" s="264"/>
      <c r="J66" s="264"/>
      <c r="K66" s="257"/>
    </row>
    <row r="67" spans="2:11" ht="15" customHeight="1">
      <c r="B67" s="255"/>
      <c r="C67" s="261"/>
      <c r="D67" s="259" t="s">
        <v>729</v>
      </c>
      <c r="E67" s="259"/>
      <c r="F67" s="259"/>
      <c r="G67" s="259"/>
      <c r="H67" s="259"/>
      <c r="I67" s="259"/>
      <c r="J67" s="259"/>
      <c r="K67" s="257"/>
    </row>
    <row r="68" spans="2:11" ht="15" customHeight="1">
      <c r="B68" s="255"/>
      <c r="C68" s="261"/>
      <c r="D68" s="259" t="s">
        <v>730</v>
      </c>
      <c r="E68" s="259"/>
      <c r="F68" s="259"/>
      <c r="G68" s="259"/>
      <c r="H68" s="259"/>
      <c r="I68" s="259"/>
      <c r="J68" s="259"/>
      <c r="K68" s="257"/>
    </row>
    <row r="69" spans="2:11" ht="15" customHeight="1">
      <c r="B69" s="255"/>
      <c r="C69" s="261"/>
      <c r="D69" s="259" t="s">
        <v>731</v>
      </c>
      <c r="E69" s="259"/>
      <c r="F69" s="259"/>
      <c r="G69" s="259"/>
      <c r="H69" s="259"/>
      <c r="I69" s="259"/>
      <c r="J69" s="259"/>
      <c r="K69" s="257"/>
    </row>
    <row r="70" spans="2:11" ht="15" customHeight="1">
      <c r="B70" s="255"/>
      <c r="C70" s="261"/>
      <c r="D70" s="259" t="s">
        <v>732</v>
      </c>
      <c r="E70" s="259"/>
      <c r="F70" s="259"/>
      <c r="G70" s="259"/>
      <c r="H70" s="259"/>
      <c r="I70" s="259"/>
      <c r="J70" s="259"/>
      <c r="K70" s="257"/>
    </row>
    <row r="71" spans="2:1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ht="45" customHeight="1">
      <c r="B75" s="274"/>
      <c r="C75" s="275" t="s">
        <v>733</v>
      </c>
      <c r="D75" s="275"/>
      <c r="E75" s="275"/>
      <c r="F75" s="275"/>
      <c r="G75" s="275"/>
      <c r="H75" s="275"/>
      <c r="I75" s="275"/>
      <c r="J75" s="275"/>
      <c r="K75" s="276"/>
    </row>
    <row r="76" spans="2:11" ht="17.25" customHeight="1">
      <c r="B76" s="274"/>
      <c r="C76" s="277" t="s">
        <v>734</v>
      </c>
      <c r="D76" s="277"/>
      <c r="E76" s="277"/>
      <c r="F76" s="277" t="s">
        <v>735</v>
      </c>
      <c r="G76" s="278"/>
      <c r="H76" s="277" t="s">
        <v>53</v>
      </c>
      <c r="I76" s="277" t="s">
        <v>56</v>
      </c>
      <c r="J76" s="277" t="s">
        <v>736</v>
      </c>
      <c r="K76" s="276"/>
    </row>
    <row r="77" spans="2:11" ht="17.25" customHeight="1">
      <c r="B77" s="274"/>
      <c r="C77" s="279" t="s">
        <v>737</v>
      </c>
      <c r="D77" s="279"/>
      <c r="E77" s="279"/>
      <c r="F77" s="280" t="s">
        <v>738</v>
      </c>
      <c r="G77" s="281"/>
      <c r="H77" s="279"/>
      <c r="I77" s="279"/>
      <c r="J77" s="279" t="s">
        <v>739</v>
      </c>
      <c r="K77" s="276"/>
    </row>
    <row r="78" spans="2:11" ht="5.25" customHeight="1">
      <c r="B78" s="274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ht="15" customHeight="1">
      <c r="B79" s="274"/>
      <c r="C79" s="262" t="s">
        <v>52</v>
      </c>
      <c r="D79" s="282"/>
      <c r="E79" s="282"/>
      <c r="F79" s="284" t="s">
        <v>740</v>
      </c>
      <c r="G79" s="283"/>
      <c r="H79" s="262" t="s">
        <v>741</v>
      </c>
      <c r="I79" s="262" t="s">
        <v>742</v>
      </c>
      <c r="J79" s="262">
        <v>20</v>
      </c>
      <c r="K79" s="276"/>
    </row>
    <row r="80" spans="2:11" ht="15" customHeight="1">
      <c r="B80" s="274"/>
      <c r="C80" s="262" t="s">
        <v>743</v>
      </c>
      <c r="D80" s="262"/>
      <c r="E80" s="262"/>
      <c r="F80" s="284" t="s">
        <v>740</v>
      </c>
      <c r="G80" s="283"/>
      <c r="H80" s="262" t="s">
        <v>744</v>
      </c>
      <c r="I80" s="262" t="s">
        <v>742</v>
      </c>
      <c r="J80" s="262">
        <v>120</v>
      </c>
      <c r="K80" s="276"/>
    </row>
    <row r="81" spans="2:11" ht="15" customHeight="1">
      <c r="B81" s="285"/>
      <c r="C81" s="262" t="s">
        <v>745</v>
      </c>
      <c r="D81" s="262"/>
      <c r="E81" s="262"/>
      <c r="F81" s="284" t="s">
        <v>746</v>
      </c>
      <c r="G81" s="283"/>
      <c r="H81" s="262" t="s">
        <v>747</v>
      </c>
      <c r="I81" s="262" t="s">
        <v>742</v>
      </c>
      <c r="J81" s="262">
        <v>50</v>
      </c>
      <c r="K81" s="276"/>
    </row>
    <row r="82" spans="2:11" ht="15" customHeight="1">
      <c r="B82" s="285"/>
      <c r="C82" s="262" t="s">
        <v>748</v>
      </c>
      <c r="D82" s="262"/>
      <c r="E82" s="262"/>
      <c r="F82" s="284" t="s">
        <v>740</v>
      </c>
      <c r="G82" s="283"/>
      <c r="H82" s="262" t="s">
        <v>749</v>
      </c>
      <c r="I82" s="262" t="s">
        <v>750</v>
      </c>
      <c r="J82" s="262"/>
      <c r="K82" s="276"/>
    </row>
    <row r="83" spans="2:11" ht="15" customHeight="1">
      <c r="B83" s="285"/>
      <c r="C83" s="286" t="s">
        <v>751</v>
      </c>
      <c r="D83" s="286"/>
      <c r="E83" s="286"/>
      <c r="F83" s="287" t="s">
        <v>746</v>
      </c>
      <c r="G83" s="286"/>
      <c r="H83" s="286" t="s">
        <v>752</v>
      </c>
      <c r="I83" s="286" t="s">
        <v>742</v>
      </c>
      <c r="J83" s="286">
        <v>15</v>
      </c>
      <c r="K83" s="276"/>
    </row>
    <row r="84" spans="2:11" ht="15" customHeight="1">
      <c r="B84" s="285"/>
      <c r="C84" s="286" t="s">
        <v>753</v>
      </c>
      <c r="D84" s="286"/>
      <c r="E84" s="286"/>
      <c r="F84" s="287" t="s">
        <v>746</v>
      </c>
      <c r="G84" s="286"/>
      <c r="H84" s="286" t="s">
        <v>754</v>
      </c>
      <c r="I84" s="286" t="s">
        <v>742</v>
      </c>
      <c r="J84" s="286">
        <v>15</v>
      </c>
      <c r="K84" s="276"/>
    </row>
    <row r="85" spans="2:11" ht="15" customHeight="1">
      <c r="B85" s="285"/>
      <c r="C85" s="286" t="s">
        <v>755</v>
      </c>
      <c r="D85" s="286"/>
      <c r="E85" s="286"/>
      <c r="F85" s="287" t="s">
        <v>746</v>
      </c>
      <c r="G85" s="286"/>
      <c r="H85" s="286" t="s">
        <v>756</v>
      </c>
      <c r="I85" s="286" t="s">
        <v>742</v>
      </c>
      <c r="J85" s="286">
        <v>20</v>
      </c>
      <c r="K85" s="276"/>
    </row>
    <row r="86" spans="2:11" ht="15" customHeight="1">
      <c r="B86" s="285"/>
      <c r="C86" s="286" t="s">
        <v>757</v>
      </c>
      <c r="D86" s="286"/>
      <c r="E86" s="286"/>
      <c r="F86" s="287" t="s">
        <v>746</v>
      </c>
      <c r="G86" s="286"/>
      <c r="H86" s="286" t="s">
        <v>758</v>
      </c>
      <c r="I86" s="286" t="s">
        <v>742</v>
      </c>
      <c r="J86" s="286">
        <v>20</v>
      </c>
      <c r="K86" s="276"/>
    </row>
    <row r="87" spans="2:11" ht="15" customHeight="1">
      <c r="B87" s="285"/>
      <c r="C87" s="262" t="s">
        <v>759</v>
      </c>
      <c r="D87" s="262"/>
      <c r="E87" s="262"/>
      <c r="F87" s="284" t="s">
        <v>746</v>
      </c>
      <c r="G87" s="283"/>
      <c r="H87" s="262" t="s">
        <v>760</v>
      </c>
      <c r="I87" s="262" t="s">
        <v>742</v>
      </c>
      <c r="J87" s="262">
        <v>50</v>
      </c>
      <c r="K87" s="276"/>
    </row>
    <row r="88" spans="2:11" ht="15" customHeight="1">
      <c r="B88" s="285"/>
      <c r="C88" s="262" t="s">
        <v>761</v>
      </c>
      <c r="D88" s="262"/>
      <c r="E88" s="262"/>
      <c r="F88" s="284" t="s">
        <v>746</v>
      </c>
      <c r="G88" s="283"/>
      <c r="H88" s="262" t="s">
        <v>762</v>
      </c>
      <c r="I88" s="262" t="s">
        <v>742</v>
      </c>
      <c r="J88" s="262">
        <v>20</v>
      </c>
      <c r="K88" s="276"/>
    </row>
    <row r="89" spans="2:11" ht="15" customHeight="1">
      <c r="B89" s="285"/>
      <c r="C89" s="262" t="s">
        <v>763</v>
      </c>
      <c r="D89" s="262"/>
      <c r="E89" s="262"/>
      <c r="F89" s="284" t="s">
        <v>746</v>
      </c>
      <c r="G89" s="283"/>
      <c r="H89" s="262" t="s">
        <v>764</v>
      </c>
      <c r="I89" s="262" t="s">
        <v>742</v>
      </c>
      <c r="J89" s="262">
        <v>20</v>
      </c>
      <c r="K89" s="276"/>
    </row>
    <row r="90" spans="2:11" ht="15" customHeight="1">
      <c r="B90" s="285"/>
      <c r="C90" s="262" t="s">
        <v>765</v>
      </c>
      <c r="D90" s="262"/>
      <c r="E90" s="262"/>
      <c r="F90" s="284" t="s">
        <v>746</v>
      </c>
      <c r="G90" s="283"/>
      <c r="H90" s="262" t="s">
        <v>766</v>
      </c>
      <c r="I90" s="262" t="s">
        <v>742</v>
      </c>
      <c r="J90" s="262">
        <v>50</v>
      </c>
      <c r="K90" s="276"/>
    </row>
    <row r="91" spans="2:11" ht="15" customHeight="1">
      <c r="B91" s="285"/>
      <c r="C91" s="262" t="s">
        <v>767</v>
      </c>
      <c r="D91" s="262"/>
      <c r="E91" s="262"/>
      <c r="F91" s="284" t="s">
        <v>746</v>
      </c>
      <c r="G91" s="283"/>
      <c r="H91" s="262" t="s">
        <v>767</v>
      </c>
      <c r="I91" s="262" t="s">
        <v>742</v>
      </c>
      <c r="J91" s="262">
        <v>50</v>
      </c>
      <c r="K91" s="276"/>
    </row>
    <row r="92" spans="2:11" ht="15" customHeight="1">
      <c r="B92" s="285"/>
      <c r="C92" s="262" t="s">
        <v>768</v>
      </c>
      <c r="D92" s="262"/>
      <c r="E92" s="262"/>
      <c r="F92" s="284" t="s">
        <v>746</v>
      </c>
      <c r="G92" s="283"/>
      <c r="H92" s="262" t="s">
        <v>769</v>
      </c>
      <c r="I92" s="262" t="s">
        <v>742</v>
      </c>
      <c r="J92" s="262">
        <v>255</v>
      </c>
      <c r="K92" s="276"/>
    </row>
    <row r="93" spans="2:11" ht="15" customHeight="1">
      <c r="B93" s="285"/>
      <c r="C93" s="262" t="s">
        <v>770</v>
      </c>
      <c r="D93" s="262"/>
      <c r="E93" s="262"/>
      <c r="F93" s="284" t="s">
        <v>740</v>
      </c>
      <c r="G93" s="283"/>
      <c r="H93" s="262" t="s">
        <v>771</v>
      </c>
      <c r="I93" s="262" t="s">
        <v>772</v>
      </c>
      <c r="J93" s="262"/>
      <c r="K93" s="276"/>
    </row>
    <row r="94" spans="2:11" ht="15" customHeight="1">
      <c r="B94" s="285"/>
      <c r="C94" s="262" t="s">
        <v>773</v>
      </c>
      <c r="D94" s="262"/>
      <c r="E94" s="262"/>
      <c r="F94" s="284" t="s">
        <v>740</v>
      </c>
      <c r="G94" s="283"/>
      <c r="H94" s="262" t="s">
        <v>774</v>
      </c>
      <c r="I94" s="262" t="s">
        <v>775</v>
      </c>
      <c r="J94" s="262"/>
      <c r="K94" s="276"/>
    </row>
    <row r="95" spans="2:11" ht="15" customHeight="1">
      <c r="B95" s="285"/>
      <c r="C95" s="262" t="s">
        <v>776</v>
      </c>
      <c r="D95" s="262"/>
      <c r="E95" s="262"/>
      <c r="F95" s="284" t="s">
        <v>740</v>
      </c>
      <c r="G95" s="283"/>
      <c r="H95" s="262" t="s">
        <v>776</v>
      </c>
      <c r="I95" s="262" t="s">
        <v>775</v>
      </c>
      <c r="J95" s="262"/>
      <c r="K95" s="276"/>
    </row>
    <row r="96" spans="2:11" ht="15" customHeight="1">
      <c r="B96" s="285"/>
      <c r="C96" s="262" t="s">
        <v>37</v>
      </c>
      <c r="D96" s="262"/>
      <c r="E96" s="262"/>
      <c r="F96" s="284" t="s">
        <v>740</v>
      </c>
      <c r="G96" s="283"/>
      <c r="H96" s="262" t="s">
        <v>777</v>
      </c>
      <c r="I96" s="262" t="s">
        <v>775</v>
      </c>
      <c r="J96" s="262"/>
      <c r="K96" s="276"/>
    </row>
    <row r="97" spans="2:11" ht="15" customHeight="1">
      <c r="B97" s="285"/>
      <c r="C97" s="262" t="s">
        <v>47</v>
      </c>
      <c r="D97" s="262"/>
      <c r="E97" s="262"/>
      <c r="F97" s="284" t="s">
        <v>740</v>
      </c>
      <c r="G97" s="283"/>
      <c r="H97" s="262" t="s">
        <v>778</v>
      </c>
      <c r="I97" s="262" t="s">
        <v>775</v>
      </c>
      <c r="J97" s="262"/>
      <c r="K97" s="276"/>
    </row>
    <row r="98" spans="2:1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ht="45" customHeight="1">
      <c r="B102" s="274"/>
      <c r="C102" s="275" t="s">
        <v>779</v>
      </c>
      <c r="D102" s="275"/>
      <c r="E102" s="275"/>
      <c r="F102" s="275"/>
      <c r="G102" s="275"/>
      <c r="H102" s="275"/>
      <c r="I102" s="275"/>
      <c r="J102" s="275"/>
      <c r="K102" s="276"/>
    </row>
    <row r="103" spans="2:11" ht="17.25" customHeight="1">
      <c r="B103" s="274"/>
      <c r="C103" s="277" t="s">
        <v>734</v>
      </c>
      <c r="D103" s="277"/>
      <c r="E103" s="277"/>
      <c r="F103" s="277" t="s">
        <v>735</v>
      </c>
      <c r="G103" s="278"/>
      <c r="H103" s="277" t="s">
        <v>53</v>
      </c>
      <c r="I103" s="277" t="s">
        <v>56</v>
      </c>
      <c r="J103" s="277" t="s">
        <v>736</v>
      </c>
      <c r="K103" s="276"/>
    </row>
    <row r="104" spans="2:11" ht="17.25" customHeight="1">
      <c r="B104" s="274"/>
      <c r="C104" s="279" t="s">
        <v>737</v>
      </c>
      <c r="D104" s="279"/>
      <c r="E104" s="279"/>
      <c r="F104" s="280" t="s">
        <v>738</v>
      </c>
      <c r="G104" s="281"/>
      <c r="H104" s="279"/>
      <c r="I104" s="279"/>
      <c r="J104" s="279" t="s">
        <v>739</v>
      </c>
      <c r="K104" s="276"/>
    </row>
    <row r="105" spans="2:11" ht="5.25" customHeight="1">
      <c r="B105" s="274"/>
      <c r="C105" s="277"/>
      <c r="D105" s="277"/>
      <c r="E105" s="277"/>
      <c r="F105" s="277"/>
      <c r="G105" s="293"/>
      <c r="H105" s="277"/>
      <c r="I105" s="277"/>
      <c r="J105" s="277"/>
      <c r="K105" s="276"/>
    </row>
    <row r="106" spans="2:11" ht="15" customHeight="1">
      <c r="B106" s="274"/>
      <c r="C106" s="262" t="s">
        <v>52</v>
      </c>
      <c r="D106" s="282"/>
      <c r="E106" s="282"/>
      <c r="F106" s="284" t="s">
        <v>740</v>
      </c>
      <c r="G106" s="293"/>
      <c r="H106" s="262" t="s">
        <v>780</v>
      </c>
      <c r="I106" s="262" t="s">
        <v>742</v>
      </c>
      <c r="J106" s="262">
        <v>20</v>
      </c>
      <c r="K106" s="276"/>
    </row>
    <row r="107" spans="2:11" ht="15" customHeight="1">
      <c r="B107" s="274"/>
      <c r="C107" s="262" t="s">
        <v>743</v>
      </c>
      <c r="D107" s="262"/>
      <c r="E107" s="262"/>
      <c r="F107" s="284" t="s">
        <v>740</v>
      </c>
      <c r="G107" s="262"/>
      <c r="H107" s="262" t="s">
        <v>780</v>
      </c>
      <c r="I107" s="262" t="s">
        <v>742</v>
      </c>
      <c r="J107" s="262">
        <v>120</v>
      </c>
      <c r="K107" s="276"/>
    </row>
    <row r="108" spans="2:11" ht="15" customHeight="1">
      <c r="B108" s="285"/>
      <c r="C108" s="262" t="s">
        <v>745</v>
      </c>
      <c r="D108" s="262"/>
      <c r="E108" s="262"/>
      <c r="F108" s="284" t="s">
        <v>746</v>
      </c>
      <c r="G108" s="262"/>
      <c r="H108" s="262" t="s">
        <v>780</v>
      </c>
      <c r="I108" s="262" t="s">
        <v>742</v>
      </c>
      <c r="J108" s="262">
        <v>50</v>
      </c>
      <c r="K108" s="276"/>
    </row>
    <row r="109" spans="2:11" ht="15" customHeight="1">
      <c r="B109" s="285"/>
      <c r="C109" s="262" t="s">
        <v>748</v>
      </c>
      <c r="D109" s="262"/>
      <c r="E109" s="262"/>
      <c r="F109" s="284" t="s">
        <v>740</v>
      </c>
      <c r="G109" s="262"/>
      <c r="H109" s="262" t="s">
        <v>780</v>
      </c>
      <c r="I109" s="262" t="s">
        <v>750</v>
      </c>
      <c r="J109" s="262"/>
      <c r="K109" s="276"/>
    </row>
    <row r="110" spans="2:11" ht="15" customHeight="1">
      <c r="B110" s="285"/>
      <c r="C110" s="262" t="s">
        <v>759</v>
      </c>
      <c r="D110" s="262"/>
      <c r="E110" s="262"/>
      <c r="F110" s="284" t="s">
        <v>746</v>
      </c>
      <c r="G110" s="262"/>
      <c r="H110" s="262" t="s">
        <v>780</v>
      </c>
      <c r="I110" s="262" t="s">
        <v>742</v>
      </c>
      <c r="J110" s="262">
        <v>50</v>
      </c>
      <c r="K110" s="276"/>
    </row>
    <row r="111" spans="2:11" ht="15" customHeight="1">
      <c r="B111" s="285"/>
      <c r="C111" s="262" t="s">
        <v>767</v>
      </c>
      <c r="D111" s="262"/>
      <c r="E111" s="262"/>
      <c r="F111" s="284" t="s">
        <v>746</v>
      </c>
      <c r="G111" s="262"/>
      <c r="H111" s="262" t="s">
        <v>780</v>
      </c>
      <c r="I111" s="262" t="s">
        <v>742</v>
      </c>
      <c r="J111" s="262">
        <v>50</v>
      </c>
      <c r="K111" s="276"/>
    </row>
    <row r="112" spans="2:11" ht="15" customHeight="1">
      <c r="B112" s="285"/>
      <c r="C112" s="262" t="s">
        <v>765</v>
      </c>
      <c r="D112" s="262"/>
      <c r="E112" s="262"/>
      <c r="F112" s="284" t="s">
        <v>746</v>
      </c>
      <c r="G112" s="262"/>
      <c r="H112" s="262" t="s">
        <v>780</v>
      </c>
      <c r="I112" s="262" t="s">
        <v>742</v>
      </c>
      <c r="J112" s="262">
        <v>50</v>
      </c>
      <c r="K112" s="276"/>
    </row>
    <row r="113" spans="2:11" ht="15" customHeight="1">
      <c r="B113" s="285"/>
      <c r="C113" s="262" t="s">
        <v>52</v>
      </c>
      <c r="D113" s="262"/>
      <c r="E113" s="262"/>
      <c r="F113" s="284" t="s">
        <v>740</v>
      </c>
      <c r="G113" s="262"/>
      <c r="H113" s="262" t="s">
        <v>781</v>
      </c>
      <c r="I113" s="262" t="s">
        <v>742</v>
      </c>
      <c r="J113" s="262">
        <v>20</v>
      </c>
      <c r="K113" s="276"/>
    </row>
    <row r="114" spans="2:11" ht="15" customHeight="1">
      <c r="B114" s="285"/>
      <c r="C114" s="262" t="s">
        <v>782</v>
      </c>
      <c r="D114" s="262"/>
      <c r="E114" s="262"/>
      <c r="F114" s="284" t="s">
        <v>740</v>
      </c>
      <c r="G114" s="262"/>
      <c r="H114" s="262" t="s">
        <v>783</v>
      </c>
      <c r="I114" s="262" t="s">
        <v>742</v>
      </c>
      <c r="J114" s="262">
        <v>120</v>
      </c>
      <c r="K114" s="276"/>
    </row>
    <row r="115" spans="2:11" ht="15" customHeight="1">
      <c r="B115" s="285"/>
      <c r="C115" s="262" t="s">
        <v>37</v>
      </c>
      <c r="D115" s="262"/>
      <c r="E115" s="262"/>
      <c r="F115" s="284" t="s">
        <v>740</v>
      </c>
      <c r="G115" s="262"/>
      <c r="H115" s="262" t="s">
        <v>784</v>
      </c>
      <c r="I115" s="262" t="s">
        <v>775</v>
      </c>
      <c r="J115" s="262"/>
      <c r="K115" s="276"/>
    </row>
    <row r="116" spans="2:11" ht="15" customHeight="1">
      <c r="B116" s="285"/>
      <c r="C116" s="262" t="s">
        <v>47</v>
      </c>
      <c r="D116" s="262"/>
      <c r="E116" s="262"/>
      <c r="F116" s="284" t="s">
        <v>740</v>
      </c>
      <c r="G116" s="262"/>
      <c r="H116" s="262" t="s">
        <v>785</v>
      </c>
      <c r="I116" s="262" t="s">
        <v>775</v>
      </c>
      <c r="J116" s="262"/>
      <c r="K116" s="276"/>
    </row>
    <row r="117" spans="2:11" ht="15" customHeight="1">
      <c r="B117" s="285"/>
      <c r="C117" s="262" t="s">
        <v>56</v>
      </c>
      <c r="D117" s="262"/>
      <c r="E117" s="262"/>
      <c r="F117" s="284" t="s">
        <v>740</v>
      </c>
      <c r="G117" s="262"/>
      <c r="H117" s="262" t="s">
        <v>786</v>
      </c>
      <c r="I117" s="262" t="s">
        <v>787</v>
      </c>
      <c r="J117" s="262"/>
      <c r="K117" s="276"/>
    </row>
    <row r="118" spans="2:1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ht="18.75" customHeight="1">
      <c r="B119" s="295"/>
      <c r="C119" s="259"/>
      <c r="D119" s="259"/>
      <c r="E119" s="259"/>
      <c r="F119" s="296"/>
      <c r="G119" s="259"/>
      <c r="H119" s="259"/>
      <c r="I119" s="259"/>
      <c r="J119" s="259"/>
      <c r="K119" s="295"/>
    </row>
    <row r="120" spans="2:1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ht="45" customHeight="1">
      <c r="B122" s="300"/>
      <c r="C122" s="253" t="s">
        <v>788</v>
      </c>
      <c r="D122" s="253"/>
      <c r="E122" s="253"/>
      <c r="F122" s="253"/>
      <c r="G122" s="253"/>
      <c r="H122" s="253"/>
      <c r="I122" s="253"/>
      <c r="J122" s="253"/>
      <c r="K122" s="301"/>
    </row>
    <row r="123" spans="2:11" ht="17.25" customHeight="1">
      <c r="B123" s="302"/>
      <c r="C123" s="277" t="s">
        <v>734</v>
      </c>
      <c r="D123" s="277"/>
      <c r="E123" s="277"/>
      <c r="F123" s="277" t="s">
        <v>735</v>
      </c>
      <c r="G123" s="278"/>
      <c r="H123" s="277" t="s">
        <v>53</v>
      </c>
      <c r="I123" s="277" t="s">
        <v>56</v>
      </c>
      <c r="J123" s="277" t="s">
        <v>736</v>
      </c>
      <c r="K123" s="303"/>
    </row>
    <row r="124" spans="2:11" ht="17.25" customHeight="1">
      <c r="B124" s="302"/>
      <c r="C124" s="279" t="s">
        <v>737</v>
      </c>
      <c r="D124" s="279"/>
      <c r="E124" s="279"/>
      <c r="F124" s="280" t="s">
        <v>738</v>
      </c>
      <c r="G124" s="281"/>
      <c r="H124" s="279"/>
      <c r="I124" s="279"/>
      <c r="J124" s="279" t="s">
        <v>739</v>
      </c>
      <c r="K124" s="303"/>
    </row>
    <row r="125" spans="2:11" ht="5.25" customHeight="1">
      <c r="B125" s="304"/>
      <c r="C125" s="282"/>
      <c r="D125" s="282"/>
      <c r="E125" s="282"/>
      <c r="F125" s="282"/>
      <c r="G125" s="262"/>
      <c r="H125" s="282"/>
      <c r="I125" s="282"/>
      <c r="J125" s="282"/>
      <c r="K125" s="305"/>
    </row>
    <row r="126" spans="2:11" ht="15" customHeight="1">
      <c r="B126" s="304"/>
      <c r="C126" s="262" t="s">
        <v>743</v>
      </c>
      <c r="D126" s="282"/>
      <c r="E126" s="282"/>
      <c r="F126" s="284" t="s">
        <v>740</v>
      </c>
      <c r="G126" s="262"/>
      <c r="H126" s="262" t="s">
        <v>780</v>
      </c>
      <c r="I126" s="262" t="s">
        <v>742</v>
      </c>
      <c r="J126" s="262">
        <v>120</v>
      </c>
      <c r="K126" s="306"/>
    </row>
    <row r="127" spans="2:11" ht="15" customHeight="1">
      <c r="B127" s="304"/>
      <c r="C127" s="262" t="s">
        <v>789</v>
      </c>
      <c r="D127" s="262"/>
      <c r="E127" s="262"/>
      <c r="F127" s="284" t="s">
        <v>740</v>
      </c>
      <c r="G127" s="262"/>
      <c r="H127" s="262" t="s">
        <v>790</v>
      </c>
      <c r="I127" s="262" t="s">
        <v>742</v>
      </c>
      <c r="J127" s="262" t="s">
        <v>791</v>
      </c>
      <c r="K127" s="306"/>
    </row>
    <row r="128" spans="2:11" ht="15" customHeight="1">
      <c r="B128" s="304"/>
      <c r="C128" s="262" t="s">
        <v>688</v>
      </c>
      <c r="D128" s="262"/>
      <c r="E128" s="262"/>
      <c r="F128" s="284" t="s">
        <v>740</v>
      </c>
      <c r="G128" s="262"/>
      <c r="H128" s="262" t="s">
        <v>792</v>
      </c>
      <c r="I128" s="262" t="s">
        <v>742</v>
      </c>
      <c r="J128" s="262" t="s">
        <v>791</v>
      </c>
      <c r="K128" s="306"/>
    </row>
    <row r="129" spans="2:11" ht="15" customHeight="1">
      <c r="B129" s="304"/>
      <c r="C129" s="262" t="s">
        <v>751</v>
      </c>
      <c r="D129" s="262"/>
      <c r="E129" s="262"/>
      <c r="F129" s="284" t="s">
        <v>746</v>
      </c>
      <c r="G129" s="262"/>
      <c r="H129" s="262" t="s">
        <v>752</v>
      </c>
      <c r="I129" s="262" t="s">
        <v>742</v>
      </c>
      <c r="J129" s="262">
        <v>15</v>
      </c>
      <c r="K129" s="306"/>
    </row>
    <row r="130" spans="2:11" ht="15" customHeight="1">
      <c r="B130" s="304"/>
      <c r="C130" s="286" t="s">
        <v>753</v>
      </c>
      <c r="D130" s="286"/>
      <c r="E130" s="286"/>
      <c r="F130" s="287" t="s">
        <v>746</v>
      </c>
      <c r="G130" s="286"/>
      <c r="H130" s="286" t="s">
        <v>754</v>
      </c>
      <c r="I130" s="286" t="s">
        <v>742</v>
      </c>
      <c r="J130" s="286">
        <v>15</v>
      </c>
      <c r="K130" s="306"/>
    </row>
    <row r="131" spans="2:11" ht="15" customHeight="1">
      <c r="B131" s="304"/>
      <c r="C131" s="286" t="s">
        <v>755</v>
      </c>
      <c r="D131" s="286"/>
      <c r="E131" s="286"/>
      <c r="F131" s="287" t="s">
        <v>746</v>
      </c>
      <c r="G131" s="286"/>
      <c r="H131" s="286" t="s">
        <v>756</v>
      </c>
      <c r="I131" s="286" t="s">
        <v>742</v>
      </c>
      <c r="J131" s="286">
        <v>20</v>
      </c>
      <c r="K131" s="306"/>
    </row>
    <row r="132" spans="2:11" ht="15" customHeight="1">
      <c r="B132" s="304"/>
      <c r="C132" s="286" t="s">
        <v>757</v>
      </c>
      <c r="D132" s="286"/>
      <c r="E132" s="286"/>
      <c r="F132" s="287" t="s">
        <v>746</v>
      </c>
      <c r="G132" s="286"/>
      <c r="H132" s="286" t="s">
        <v>758</v>
      </c>
      <c r="I132" s="286" t="s">
        <v>742</v>
      </c>
      <c r="J132" s="286">
        <v>20</v>
      </c>
      <c r="K132" s="306"/>
    </row>
    <row r="133" spans="2:11" ht="15" customHeight="1">
      <c r="B133" s="304"/>
      <c r="C133" s="262" t="s">
        <v>745</v>
      </c>
      <c r="D133" s="262"/>
      <c r="E133" s="262"/>
      <c r="F133" s="284" t="s">
        <v>746</v>
      </c>
      <c r="G133" s="262"/>
      <c r="H133" s="262" t="s">
        <v>780</v>
      </c>
      <c r="I133" s="262" t="s">
        <v>742</v>
      </c>
      <c r="J133" s="262">
        <v>50</v>
      </c>
      <c r="K133" s="306"/>
    </row>
    <row r="134" spans="2:11" ht="15" customHeight="1">
      <c r="B134" s="304"/>
      <c r="C134" s="262" t="s">
        <v>759</v>
      </c>
      <c r="D134" s="262"/>
      <c r="E134" s="262"/>
      <c r="F134" s="284" t="s">
        <v>746</v>
      </c>
      <c r="G134" s="262"/>
      <c r="H134" s="262" t="s">
        <v>780</v>
      </c>
      <c r="I134" s="262" t="s">
        <v>742</v>
      </c>
      <c r="J134" s="262">
        <v>50</v>
      </c>
      <c r="K134" s="306"/>
    </row>
    <row r="135" spans="2:11" ht="15" customHeight="1">
      <c r="B135" s="304"/>
      <c r="C135" s="262" t="s">
        <v>765</v>
      </c>
      <c r="D135" s="262"/>
      <c r="E135" s="262"/>
      <c r="F135" s="284" t="s">
        <v>746</v>
      </c>
      <c r="G135" s="262"/>
      <c r="H135" s="262" t="s">
        <v>780</v>
      </c>
      <c r="I135" s="262" t="s">
        <v>742</v>
      </c>
      <c r="J135" s="262">
        <v>50</v>
      </c>
      <c r="K135" s="306"/>
    </row>
    <row r="136" spans="2:11" ht="15" customHeight="1">
      <c r="B136" s="304"/>
      <c r="C136" s="262" t="s">
        <v>767</v>
      </c>
      <c r="D136" s="262"/>
      <c r="E136" s="262"/>
      <c r="F136" s="284" t="s">
        <v>746</v>
      </c>
      <c r="G136" s="262"/>
      <c r="H136" s="262" t="s">
        <v>780</v>
      </c>
      <c r="I136" s="262" t="s">
        <v>742</v>
      </c>
      <c r="J136" s="262">
        <v>50</v>
      </c>
      <c r="K136" s="306"/>
    </row>
    <row r="137" spans="2:11" ht="15" customHeight="1">
      <c r="B137" s="304"/>
      <c r="C137" s="262" t="s">
        <v>768</v>
      </c>
      <c r="D137" s="262"/>
      <c r="E137" s="262"/>
      <c r="F137" s="284" t="s">
        <v>746</v>
      </c>
      <c r="G137" s="262"/>
      <c r="H137" s="262" t="s">
        <v>793</v>
      </c>
      <c r="I137" s="262" t="s">
        <v>742</v>
      </c>
      <c r="J137" s="262">
        <v>255</v>
      </c>
      <c r="K137" s="306"/>
    </row>
    <row r="138" spans="2:11" ht="15" customHeight="1">
      <c r="B138" s="304"/>
      <c r="C138" s="262" t="s">
        <v>770</v>
      </c>
      <c r="D138" s="262"/>
      <c r="E138" s="262"/>
      <c r="F138" s="284" t="s">
        <v>740</v>
      </c>
      <c r="G138" s="262"/>
      <c r="H138" s="262" t="s">
        <v>794</v>
      </c>
      <c r="I138" s="262" t="s">
        <v>772</v>
      </c>
      <c r="J138" s="262"/>
      <c r="K138" s="306"/>
    </row>
    <row r="139" spans="2:11" ht="15" customHeight="1">
      <c r="B139" s="304"/>
      <c r="C139" s="262" t="s">
        <v>773</v>
      </c>
      <c r="D139" s="262"/>
      <c r="E139" s="262"/>
      <c r="F139" s="284" t="s">
        <v>740</v>
      </c>
      <c r="G139" s="262"/>
      <c r="H139" s="262" t="s">
        <v>795</v>
      </c>
      <c r="I139" s="262" t="s">
        <v>775</v>
      </c>
      <c r="J139" s="262"/>
      <c r="K139" s="306"/>
    </row>
    <row r="140" spans="2:11" ht="15" customHeight="1">
      <c r="B140" s="304"/>
      <c r="C140" s="262" t="s">
        <v>776</v>
      </c>
      <c r="D140" s="262"/>
      <c r="E140" s="262"/>
      <c r="F140" s="284" t="s">
        <v>740</v>
      </c>
      <c r="G140" s="262"/>
      <c r="H140" s="262" t="s">
        <v>776</v>
      </c>
      <c r="I140" s="262" t="s">
        <v>775</v>
      </c>
      <c r="J140" s="262"/>
      <c r="K140" s="306"/>
    </row>
    <row r="141" spans="2:11" ht="15" customHeight="1">
      <c r="B141" s="304"/>
      <c r="C141" s="262" t="s">
        <v>37</v>
      </c>
      <c r="D141" s="262"/>
      <c r="E141" s="262"/>
      <c r="F141" s="284" t="s">
        <v>740</v>
      </c>
      <c r="G141" s="262"/>
      <c r="H141" s="262" t="s">
        <v>796</v>
      </c>
      <c r="I141" s="262" t="s">
        <v>775</v>
      </c>
      <c r="J141" s="262"/>
      <c r="K141" s="306"/>
    </row>
    <row r="142" spans="2:11" ht="15" customHeight="1">
      <c r="B142" s="304"/>
      <c r="C142" s="262" t="s">
        <v>797</v>
      </c>
      <c r="D142" s="262"/>
      <c r="E142" s="262"/>
      <c r="F142" s="284" t="s">
        <v>740</v>
      </c>
      <c r="G142" s="262"/>
      <c r="H142" s="262" t="s">
        <v>798</v>
      </c>
      <c r="I142" s="262" t="s">
        <v>775</v>
      </c>
      <c r="J142" s="262"/>
      <c r="K142" s="306"/>
    </row>
    <row r="143" spans="2:1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ht="18.75" customHeight="1">
      <c r="B144" s="259"/>
      <c r="C144" s="259"/>
      <c r="D144" s="259"/>
      <c r="E144" s="259"/>
      <c r="F144" s="296"/>
      <c r="G144" s="259"/>
      <c r="H144" s="259"/>
      <c r="I144" s="259"/>
      <c r="J144" s="259"/>
      <c r="K144" s="259"/>
    </row>
    <row r="145" spans="2:1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ht="45" customHeight="1">
      <c r="B147" s="274"/>
      <c r="C147" s="275" t="s">
        <v>799</v>
      </c>
      <c r="D147" s="275"/>
      <c r="E147" s="275"/>
      <c r="F147" s="275"/>
      <c r="G147" s="275"/>
      <c r="H147" s="275"/>
      <c r="I147" s="275"/>
      <c r="J147" s="275"/>
      <c r="K147" s="276"/>
    </row>
    <row r="148" spans="2:11" ht="17.25" customHeight="1">
      <c r="B148" s="274"/>
      <c r="C148" s="277" t="s">
        <v>734</v>
      </c>
      <c r="D148" s="277"/>
      <c r="E148" s="277"/>
      <c r="F148" s="277" t="s">
        <v>735</v>
      </c>
      <c r="G148" s="278"/>
      <c r="H148" s="277" t="s">
        <v>53</v>
      </c>
      <c r="I148" s="277" t="s">
        <v>56</v>
      </c>
      <c r="J148" s="277" t="s">
        <v>736</v>
      </c>
      <c r="K148" s="276"/>
    </row>
    <row r="149" spans="2:11" ht="17.25" customHeight="1">
      <c r="B149" s="274"/>
      <c r="C149" s="279" t="s">
        <v>737</v>
      </c>
      <c r="D149" s="279"/>
      <c r="E149" s="279"/>
      <c r="F149" s="280" t="s">
        <v>738</v>
      </c>
      <c r="G149" s="281"/>
      <c r="H149" s="279"/>
      <c r="I149" s="279"/>
      <c r="J149" s="279" t="s">
        <v>739</v>
      </c>
      <c r="K149" s="276"/>
    </row>
    <row r="150" spans="2:11" ht="5.25" customHeight="1">
      <c r="B150" s="285"/>
      <c r="C150" s="282"/>
      <c r="D150" s="282"/>
      <c r="E150" s="282"/>
      <c r="F150" s="282"/>
      <c r="G150" s="283"/>
      <c r="H150" s="282"/>
      <c r="I150" s="282"/>
      <c r="J150" s="282"/>
      <c r="K150" s="306"/>
    </row>
    <row r="151" spans="2:11" ht="15" customHeight="1">
      <c r="B151" s="285"/>
      <c r="C151" s="310" t="s">
        <v>743</v>
      </c>
      <c r="D151" s="262"/>
      <c r="E151" s="262"/>
      <c r="F151" s="311" t="s">
        <v>740</v>
      </c>
      <c r="G151" s="262"/>
      <c r="H151" s="310" t="s">
        <v>780</v>
      </c>
      <c r="I151" s="310" t="s">
        <v>742</v>
      </c>
      <c r="J151" s="310">
        <v>120</v>
      </c>
      <c r="K151" s="306"/>
    </row>
    <row r="152" spans="2:11" ht="15" customHeight="1">
      <c r="B152" s="285"/>
      <c r="C152" s="310" t="s">
        <v>789</v>
      </c>
      <c r="D152" s="262"/>
      <c r="E152" s="262"/>
      <c r="F152" s="311" t="s">
        <v>740</v>
      </c>
      <c r="G152" s="262"/>
      <c r="H152" s="310" t="s">
        <v>800</v>
      </c>
      <c r="I152" s="310" t="s">
        <v>742</v>
      </c>
      <c r="J152" s="310" t="s">
        <v>791</v>
      </c>
      <c r="K152" s="306"/>
    </row>
    <row r="153" spans="2:11" ht="15" customHeight="1">
      <c r="B153" s="285"/>
      <c r="C153" s="310" t="s">
        <v>688</v>
      </c>
      <c r="D153" s="262"/>
      <c r="E153" s="262"/>
      <c r="F153" s="311" t="s">
        <v>740</v>
      </c>
      <c r="G153" s="262"/>
      <c r="H153" s="310" t="s">
        <v>801</v>
      </c>
      <c r="I153" s="310" t="s">
        <v>742</v>
      </c>
      <c r="J153" s="310" t="s">
        <v>791</v>
      </c>
      <c r="K153" s="306"/>
    </row>
    <row r="154" spans="2:11" ht="15" customHeight="1">
      <c r="B154" s="285"/>
      <c r="C154" s="310" t="s">
        <v>745</v>
      </c>
      <c r="D154" s="262"/>
      <c r="E154" s="262"/>
      <c r="F154" s="311" t="s">
        <v>746</v>
      </c>
      <c r="G154" s="262"/>
      <c r="H154" s="310" t="s">
        <v>780</v>
      </c>
      <c r="I154" s="310" t="s">
        <v>742</v>
      </c>
      <c r="J154" s="310">
        <v>50</v>
      </c>
      <c r="K154" s="306"/>
    </row>
    <row r="155" spans="2:11" ht="15" customHeight="1">
      <c r="B155" s="285"/>
      <c r="C155" s="310" t="s">
        <v>748</v>
      </c>
      <c r="D155" s="262"/>
      <c r="E155" s="262"/>
      <c r="F155" s="311" t="s">
        <v>740</v>
      </c>
      <c r="G155" s="262"/>
      <c r="H155" s="310" t="s">
        <v>780</v>
      </c>
      <c r="I155" s="310" t="s">
        <v>750</v>
      </c>
      <c r="J155" s="310"/>
      <c r="K155" s="306"/>
    </row>
    <row r="156" spans="2:11" ht="15" customHeight="1">
      <c r="B156" s="285"/>
      <c r="C156" s="310" t="s">
        <v>759</v>
      </c>
      <c r="D156" s="262"/>
      <c r="E156" s="262"/>
      <c r="F156" s="311" t="s">
        <v>746</v>
      </c>
      <c r="G156" s="262"/>
      <c r="H156" s="310" t="s">
        <v>780</v>
      </c>
      <c r="I156" s="310" t="s">
        <v>742</v>
      </c>
      <c r="J156" s="310">
        <v>50</v>
      </c>
      <c r="K156" s="306"/>
    </row>
    <row r="157" spans="2:11" ht="15" customHeight="1">
      <c r="B157" s="285"/>
      <c r="C157" s="310" t="s">
        <v>767</v>
      </c>
      <c r="D157" s="262"/>
      <c r="E157" s="262"/>
      <c r="F157" s="311" t="s">
        <v>746</v>
      </c>
      <c r="G157" s="262"/>
      <c r="H157" s="310" t="s">
        <v>780</v>
      </c>
      <c r="I157" s="310" t="s">
        <v>742</v>
      </c>
      <c r="J157" s="310">
        <v>50</v>
      </c>
      <c r="K157" s="306"/>
    </row>
    <row r="158" spans="2:11" ht="15" customHeight="1">
      <c r="B158" s="285"/>
      <c r="C158" s="310" t="s">
        <v>765</v>
      </c>
      <c r="D158" s="262"/>
      <c r="E158" s="262"/>
      <c r="F158" s="311" t="s">
        <v>746</v>
      </c>
      <c r="G158" s="262"/>
      <c r="H158" s="310" t="s">
        <v>780</v>
      </c>
      <c r="I158" s="310" t="s">
        <v>742</v>
      </c>
      <c r="J158" s="310">
        <v>50</v>
      </c>
      <c r="K158" s="306"/>
    </row>
    <row r="159" spans="2:11" ht="15" customHeight="1">
      <c r="B159" s="285"/>
      <c r="C159" s="310" t="s">
        <v>96</v>
      </c>
      <c r="D159" s="262"/>
      <c r="E159" s="262"/>
      <c r="F159" s="311" t="s">
        <v>740</v>
      </c>
      <c r="G159" s="262"/>
      <c r="H159" s="310" t="s">
        <v>802</v>
      </c>
      <c r="I159" s="310" t="s">
        <v>742</v>
      </c>
      <c r="J159" s="310" t="s">
        <v>803</v>
      </c>
      <c r="K159" s="306"/>
    </row>
    <row r="160" spans="2:11" ht="15" customHeight="1">
      <c r="B160" s="285"/>
      <c r="C160" s="310" t="s">
        <v>804</v>
      </c>
      <c r="D160" s="262"/>
      <c r="E160" s="262"/>
      <c r="F160" s="311" t="s">
        <v>740</v>
      </c>
      <c r="G160" s="262"/>
      <c r="H160" s="310" t="s">
        <v>805</v>
      </c>
      <c r="I160" s="310" t="s">
        <v>775</v>
      </c>
      <c r="J160" s="310"/>
      <c r="K160" s="306"/>
    </row>
    <row r="161" spans="2:11" ht="15" customHeight="1">
      <c r="B161" s="312"/>
      <c r="C161" s="294"/>
      <c r="D161" s="294"/>
      <c r="E161" s="294"/>
      <c r="F161" s="294"/>
      <c r="G161" s="294"/>
      <c r="H161" s="294"/>
      <c r="I161" s="294"/>
      <c r="J161" s="294"/>
      <c r="K161" s="313"/>
    </row>
    <row r="162" spans="2:11" ht="18.75" customHeight="1">
      <c r="B162" s="259"/>
      <c r="C162" s="262"/>
      <c r="D162" s="262"/>
      <c r="E162" s="262"/>
      <c r="F162" s="284"/>
      <c r="G162" s="262"/>
      <c r="H162" s="262"/>
      <c r="I162" s="262"/>
      <c r="J162" s="262"/>
      <c r="K162" s="259"/>
    </row>
    <row r="163" spans="2:1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ht="45" customHeight="1">
      <c r="B165" s="252"/>
      <c r="C165" s="253" t="s">
        <v>806</v>
      </c>
      <c r="D165" s="253"/>
      <c r="E165" s="253"/>
      <c r="F165" s="253"/>
      <c r="G165" s="253"/>
      <c r="H165" s="253"/>
      <c r="I165" s="253"/>
      <c r="J165" s="253"/>
      <c r="K165" s="254"/>
    </row>
    <row r="166" spans="2:11" ht="17.25" customHeight="1">
      <c r="B166" s="252"/>
      <c r="C166" s="277" t="s">
        <v>734</v>
      </c>
      <c r="D166" s="277"/>
      <c r="E166" s="277"/>
      <c r="F166" s="277" t="s">
        <v>735</v>
      </c>
      <c r="G166" s="314"/>
      <c r="H166" s="315" t="s">
        <v>53</v>
      </c>
      <c r="I166" s="315" t="s">
        <v>56</v>
      </c>
      <c r="J166" s="277" t="s">
        <v>736</v>
      </c>
      <c r="K166" s="254"/>
    </row>
    <row r="167" spans="2:11" ht="17.25" customHeight="1">
      <c r="B167" s="255"/>
      <c r="C167" s="279" t="s">
        <v>737</v>
      </c>
      <c r="D167" s="279"/>
      <c r="E167" s="279"/>
      <c r="F167" s="280" t="s">
        <v>738</v>
      </c>
      <c r="G167" s="316"/>
      <c r="H167" s="317"/>
      <c r="I167" s="317"/>
      <c r="J167" s="279" t="s">
        <v>739</v>
      </c>
      <c r="K167" s="257"/>
    </row>
    <row r="168" spans="2:11" ht="5.25" customHeight="1">
      <c r="B168" s="285"/>
      <c r="C168" s="282"/>
      <c r="D168" s="282"/>
      <c r="E168" s="282"/>
      <c r="F168" s="282"/>
      <c r="G168" s="283"/>
      <c r="H168" s="282"/>
      <c r="I168" s="282"/>
      <c r="J168" s="282"/>
      <c r="K168" s="306"/>
    </row>
    <row r="169" spans="2:11" ht="15" customHeight="1">
      <c r="B169" s="285"/>
      <c r="C169" s="262" t="s">
        <v>743</v>
      </c>
      <c r="D169" s="262"/>
      <c r="E169" s="262"/>
      <c r="F169" s="284" t="s">
        <v>740</v>
      </c>
      <c r="G169" s="262"/>
      <c r="H169" s="262" t="s">
        <v>780</v>
      </c>
      <c r="I169" s="262" t="s">
        <v>742</v>
      </c>
      <c r="J169" s="262">
        <v>120</v>
      </c>
      <c r="K169" s="306"/>
    </row>
    <row r="170" spans="2:11" ht="15" customHeight="1">
      <c r="B170" s="285"/>
      <c r="C170" s="262" t="s">
        <v>789</v>
      </c>
      <c r="D170" s="262"/>
      <c r="E170" s="262"/>
      <c r="F170" s="284" t="s">
        <v>740</v>
      </c>
      <c r="G170" s="262"/>
      <c r="H170" s="262" t="s">
        <v>790</v>
      </c>
      <c r="I170" s="262" t="s">
        <v>742</v>
      </c>
      <c r="J170" s="262" t="s">
        <v>791</v>
      </c>
      <c r="K170" s="306"/>
    </row>
    <row r="171" spans="2:11" ht="15" customHeight="1">
      <c r="B171" s="285"/>
      <c r="C171" s="262" t="s">
        <v>688</v>
      </c>
      <c r="D171" s="262"/>
      <c r="E171" s="262"/>
      <c r="F171" s="284" t="s">
        <v>740</v>
      </c>
      <c r="G171" s="262"/>
      <c r="H171" s="262" t="s">
        <v>807</v>
      </c>
      <c r="I171" s="262" t="s">
        <v>742</v>
      </c>
      <c r="J171" s="262" t="s">
        <v>791</v>
      </c>
      <c r="K171" s="306"/>
    </row>
    <row r="172" spans="2:11" ht="15" customHeight="1">
      <c r="B172" s="285"/>
      <c r="C172" s="262" t="s">
        <v>745</v>
      </c>
      <c r="D172" s="262"/>
      <c r="E172" s="262"/>
      <c r="F172" s="284" t="s">
        <v>746</v>
      </c>
      <c r="G172" s="262"/>
      <c r="H172" s="262" t="s">
        <v>807</v>
      </c>
      <c r="I172" s="262" t="s">
        <v>742</v>
      </c>
      <c r="J172" s="262">
        <v>50</v>
      </c>
      <c r="K172" s="306"/>
    </row>
    <row r="173" spans="2:11" ht="15" customHeight="1">
      <c r="B173" s="285"/>
      <c r="C173" s="262" t="s">
        <v>748</v>
      </c>
      <c r="D173" s="262"/>
      <c r="E173" s="262"/>
      <c r="F173" s="284" t="s">
        <v>740</v>
      </c>
      <c r="G173" s="262"/>
      <c r="H173" s="262" t="s">
        <v>807</v>
      </c>
      <c r="I173" s="262" t="s">
        <v>750</v>
      </c>
      <c r="J173" s="262"/>
      <c r="K173" s="306"/>
    </row>
    <row r="174" spans="2:11" ht="15" customHeight="1">
      <c r="B174" s="285"/>
      <c r="C174" s="262" t="s">
        <v>759</v>
      </c>
      <c r="D174" s="262"/>
      <c r="E174" s="262"/>
      <c r="F174" s="284" t="s">
        <v>746</v>
      </c>
      <c r="G174" s="262"/>
      <c r="H174" s="262" t="s">
        <v>807</v>
      </c>
      <c r="I174" s="262" t="s">
        <v>742</v>
      </c>
      <c r="J174" s="262">
        <v>50</v>
      </c>
      <c r="K174" s="306"/>
    </row>
    <row r="175" spans="2:11" ht="15" customHeight="1">
      <c r="B175" s="285"/>
      <c r="C175" s="262" t="s">
        <v>767</v>
      </c>
      <c r="D175" s="262"/>
      <c r="E175" s="262"/>
      <c r="F175" s="284" t="s">
        <v>746</v>
      </c>
      <c r="G175" s="262"/>
      <c r="H175" s="262" t="s">
        <v>807</v>
      </c>
      <c r="I175" s="262" t="s">
        <v>742</v>
      </c>
      <c r="J175" s="262">
        <v>50</v>
      </c>
      <c r="K175" s="306"/>
    </row>
    <row r="176" spans="2:11" ht="15" customHeight="1">
      <c r="B176" s="285"/>
      <c r="C176" s="262" t="s">
        <v>765</v>
      </c>
      <c r="D176" s="262"/>
      <c r="E176" s="262"/>
      <c r="F176" s="284" t="s">
        <v>746</v>
      </c>
      <c r="G176" s="262"/>
      <c r="H176" s="262" t="s">
        <v>807</v>
      </c>
      <c r="I176" s="262" t="s">
        <v>742</v>
      </c>
      <c r="J176" s="262">
        <v>50</v>
      </c>
      <c r="K176" s="306"/>
    </row>
    <row r="177" spans="2:11" ht="15" customHeight="1">
      <c r="B177" s="285"/>
      <c r="C177" s="262" t="s">
        <v>112</v>
      </c>
      <c r="D177" s="262"/>
      <c r="E177" s="262"/>
      <c r="F177" s="284" t="s">
        <v>740</v>
      </c>
      <c r="G177" s="262"/>
      <c r="H177" s="262" t="s">
        <v>808</v>
      </c>
      <c r="I177" s="262" t="s">
        <v>809</v>
      </c>
      <c r="J177" s="262"/>
      <c r="K177" s="306"/>
    </row>
    <row r="178" spans="2:11" ht="15" customHeight="1">
      <c r="B178" s="285"/>
      <c r="C178" s="262" t="s">
        <v>56</v>
      </c>
      <c r="D178" s="262"/>
      <c r="E178" s="262"/>
      <c r="F178" s="284" t="s">
        <v>740</v>
      </c>
      <c r="G178" s="262"/>
      <c r="H178" s="262" t="s">
        <v>810</v>
      </c>
      <c r="I178" s="262" t="s">
        <v>811</v>
      </c>
      <c r="J178" s="262">
        <v>1</v>
      </c>
      <c r="K178" s="306"/>
    </row>
    <row r="179" spans="2:11" ht="15" customHeight="1">
      <c r="B179" s="285"/>
      <c r="C179" s="262" t="s">
        <v>52</v>
      </c>
      <c r="D179" s="262"/>
      <c r="E179" s="262"/>
      <c r="F179" s="284" t="s">
        <v>740</v>
      </c>
      <c r="G179" s="262"/>
      <c r="H179" s="262" t="s">
        <v>812</v>
      </c>
      <c r="I179" s="262" t="s">
        <v>742</v>
      </c>
      <c r="J179" s="262">
        <v>20</v>
      </c>
      <c r="K179" s="306"/>
    </row>
    <row r="180" spans="2:11" ht="15" customHeight="1">
      <c r="B180" s="285"/>
      <c r="C180" s="262" t="s">
        <v>53</v>
      </c>
      <c r="D180" s="262"/>
      <c r="E180" s="262"/>
      <c r="F180" s="284" t="s">
        <v>740</v>
      </c>
      <c r="G180" s="262"/>
      <c r="H180" s="262" t="s">
        <v>813</v>
      </c>
      <c r="I180" s="262" t="s">
        <v>742</v>
      </c>
      <c r="J180" s="262">
        <v>255</v>
      </c>
      <c r="K180" s="306"/>
    </row>
    <row r="181" spans="2:11" ht="15" customHeight="1">
      <c r="B181" s="285"/>
      <c r="C181" s="262" t="s">
        <v>113</v>
      </c>
      <c r="D181" s="262"/>
      <c r="E181" s="262"/>
      <c r="F181" s="284" t="s">
        <v>740</v>
      </c>
      <c r="G181" s="262"/>
      <c r="H181" s="262" t="s">
        <v>704</v>
      </c>
      <c r="I181" s="262" t="s">
        <v>742</v>
      </c>
      <c r="J181" s="262">
        <v>10</v>
      </c>
      <c r="K181" s="306"/>
    </row>
    <row r="182" spans="2:11" ht="15" customHeight="1">
      <c r="B182" s="285"/>
      <c r="C182" s="262" t="s">
        <v>114</v>
      </c>
      <c r="D182" s="262"/>
      <c r="E182" s="262"/>
      <c r="F182" s="284" t="s">
        <v>740</v>
      </c>
      <c r="G182" s="262"/>
      <c r="H182" s="262" t="s">
        <v>814</v>
      </c>
      <c r="I182" s="262" t="s">
        <v>775</v>
      </c>
      <c r="J182" s="262"/>
      <c r="K182" s="306"/>
    </row>
    <row r="183" spans="2:11" ht="15" customHeight="1">
      <c r="B183" s="285"/>
      <c r="C183" s="262" t="s">
        <v>815</v>
      </c>
      <c r="D183" s="262"/>
      <c r="E183" s="262"/>
      <c r="F183" s="284" t="s">
        <v>740</v>
      </c>
      <c r="G183" s="262"/>
      <c r="H183" s="262" t="s">
        <v>816</v>
      </c>
      <c r="I183" s="262" t="s">
        <v>775</v>
      </c>
      <c r="J183" s="262"/>
      <c r="K183" s="306"/>
    </row>
    <row r="184" spans="2:11" ht="15" customHeight="1">
      <c r="B184" s="285"/>
      <c r="C184" s="262" t="s">
        <v>804</v>
      </c>
      <c r="D184" s="262"/>
      <c r="E184" s="262"/>
      <c r="F184" s="284" t="s">
        <v>740</v>
      </c>
      <c r="G184" s="262"/>
      <c r="H184" s="262" t="s">
        <v>817</v>
      </c>
      <c r="I184" s="262" t="s">
        <v>775</v>
      </c>
      <c r="J184" s="262"/>
      <c r="K184" s="306"/>
    </row>
    <row r="185" spans="2:11" ht="15" customHeight="1">
      <c r="B185" s="285"/>
      <c r="C185" s="262" t="s">
        <v>117</v>
      </c>
      <c r="D185" s="262"/>
      <c r="E185" s="262"/>
      <c r="F185" s="284" t="s">
        <v>746</v>
      </c>
      <c r="G185" s="262"/>
      <c r="H185" s="262" t="s">
        <v>818</v>
      </c>
      <c r="I185" s="262" t="s">
        <v>742</v>
      </c>
      <c r="J185" s="262">
        <v>50</v>
      </c>
      <c r="K185" s="306"/>
    </row>
    <row r="186" spans="2:11" ht="15" customHeight="1">
      <c r="B186" s="285"/>
      <c r="C186" s="262" t="s">
        <v>819</v>
      </c>
      <c r="D186" s="262"/>
      <c r="E186" s="262"/>
      <c r="F186" s="284" t="s">
        <v>746</v>
      </c>
      <c r="G186" s="262"/>
      <c r="H186" s="262" t="s">
        <v>820</v>
      </c>
      <c r="I186" s="262" t="s">
        <v>821</v>
      </c>
      <c r="J186" s="262"/>
      <c r="K186" s="306"/>
    </row>
    <row r="187" spans="2:11" ht="15" customHeight="1">
      <c r="B187" s="285"/>
      <c r="C187" s="262" t="s">
        <v>822</v>
      </c>
      <c r="D187" s="262"/>
      <c r="E187" s="262"/>
      <c r="F187" s="284" t="s">
        <v>746</v>
      </c>
      <c r="G187" s="262"/>
      <c r="H187" s="262" t="s">
        <v>823</v>
      </c>
      <c r="I187" s="262" t="s">
        <v>821</v>
      </c>
      <c r="J187" s="262"/>
      <c r="K187" s="306"/>
    </row>
    <row r="188" spans="2:11" ht="15" customHeight="1">
      <c r="B188" s="285"/>
      <c r="C188" s="262" t="s">
        <v>824</v>
      </c>
      <c r="D188" s="262"/>
      <c r="E188" s="262"/>
      <c r="F188" s="284" t="s">
        <v>746</v>
      </c>
      <c r="G188" s="262"/>
      <c r="H188" s="262" t="s">
        <v>825</v>
      </c>
      <c r="I188" s="262" t="s">
        <v>821</v>
      </c>
      <c r="J188" s="262"/>
      <c r="K188" s="306"/>
    </row>
    <row r="189" spans="2:11" ht="15" customHeight="1">
      <c r="B189" s="285"/>
      <c r="C189" s="318" t="s">
        <v>826</v>
      </c>
      <c r="D189" s="262"/>
      <c r="E189" s="262"/>
      <c r="F189" s="284" t="s">
        <v>746</v>
      </c>
      <c r="G189" s="262"/>
      <c r="H189" s="262" t="s">
        <v>827</v>
      </c>
      <c r="I189" s="262" t="s">
        <v>828</v>
      </c>
      <c r="J189" s="319" t="s">
        <v>829</v>
      </c>
      <c r="K189" s="306"/>
    </row>
    <row r="190" spans="2:11" ht="15" customHeight="1">
      <c r="B190" s="285"/>
      <c r="C190" s="269" t="s">
        <v>41</v>
      </c>
      <c r="D190" s="262"/>
      <c r="E190" s="262"/>
      <c r="F190" s="284" t="s">
        <v>740</v>
      </c>
      <c r="G190" s="262"/>
      <c r="H190" s="259" t="s">
        <v>830</v>
      </c>
      <c r="I190" s="262" t="s">
        <v>831</v>
      </c>
      <c r="J190" s="262"/>
      <c r="K190" s="306"/>
    </row>
    <row r="191" spans="2:11" ht="15" customHeight="1">
      <c r="B191" s="285"/>
      <c r="C191" s="269" t="s">
        <v>832</v>
      </c>
      <c r="D191" s="262"/>
      <c r="E191" s="262"/>
      <c r="F191" s="284" t="s">
        <v>740</v>
      </c>
      <c r="G191" s="262"/>
      <c r="H191" s="262" t="s">
        <v>833</v>
      </c>
      <c r="I191" s="262" t="s">
        <v>775</v>
      </c>
      <c r="J191" s="262"/>
      <c r="K191" s="306"/>
    </row>
    <row r="192" spans="2:11" ht="15" customHeight="1">
      <c r="B192" s="285"/>
      <c r="C192" s="269" t="s">
        <v>834</v>
      </c>
      <c r="D192" s="262"/>
      <c r="E192" s="262"/>
      <c r="F192" s="284" t="s">
        <v>740</v>
      </c>
      <c r="G192" s="262"/>
      <c r="H192" s="262" t="s">
        <v>835</v>
      </c>
      <c r="I192" s="262" t="s">
        <v>775</v>
      </c>
      <c r="J192" s="262"/>
      <c r="K192" s="306"/>
    </row>
    <row r="193" spans="2:11" ht="15" customHeight="1">
      <c r="B193" s="285"/>
      <c r="C193" s="269" t="s">
        <v>836</v>
      </c>
      <c r="D193" s="262"/>
      <c r="E193" s="262"/>
      <c r="F193" s="284" t="s">
        <v>746</v>
      </c>
      <c r="G193" s="262"/>
      <c r="H193" s="262" t="s">
        <v>837</v>
      </c>
      <c r="I193" s="262" t="s">
        <v>775</v>
      </c>
      <c r="J193" s="262"/>
      <c r="K193" s="306"/>
    </row>
    <row r="194" spans="2:11" ht="15" customHeight="1">
      <c r="B194" s="312"/>
      <c r="C194" s="320"/>
      <c r="D194" s="294"/>
      <c r="E194" s="294"/>
      <c r="F194" s="294"/>
      <c r="G194" s="294"/>
      <c r="H194" s="294"/>
      <c r="I194" s="294"/>
      <c r="J194" s="294"/>
      <c r="K194" s="313"/>
    </row>
    <row r="195" spans="2:11" ht="18.75" customHeight="1">
      <c r="B195" s="259"/>
      <c r="C195" s="262"/>
      <c r="D195" s="262"/>
      <c r="E195" s="262"/>
      <c r="F195" s="284"/>
      <c r="G195" s="262"/>
      <c r="H195" s="262"/>
      <c r="I195" s="262"/>
      <c r="J195" s="262"/>
      <c r="K195" s="259"/>
    </row>
    <row r="196" spans="2:11" ht="18.75" customHeight="1">
      <c r="B196" s="259"/>
      <c r="C196" s="262"/>
      <c r="D196" s="262"/>
      <c r="E196" s="262"/>
      <c r="F196" s="284"/>
      <c r="G196" s="262"/>
      <c r="H196" s="262"/>
      <c r="I196" s="262"/>
      <c r="J196" s="262"/>
      <c r="K196" s="259"/>
    </row>
    <row r="197" spans="2:1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ht="13.5">
      <c r="B198" s="249"/>
      <c r="C198" s="250"/>
      <c r="D198" s="250"/>
      <c r="E198" s="250"/>
      <c r="F198" s="250"/>
      <c r="G198" s="250"/>
      <c r="H198" s="250"/>
      <c r="I198" s="250"/>
      <c r="J198" s="250"/>
      <c r="K198" s="251"/>
    </row>
    <row r="199" spans="2:11" ht="21">
      <c r="B199" s="252"/>
      <c r="C199" s="253" t="s">
        <v>838</v>
      </c>
      <c r="D199" s="253"/>
      <c r="E199" s="253"/>
      <c r="F199" s="253"/>
      <c r="G199" s="253"/>
      <c r="H199" s="253"/>
      <c r="I199" s="253"/>
      <c r="J199" s="253"/>
      <c r="K199" s="254"/>
    </row>
    <row r="200" spans="2:11" ht="25.5" customHeight="1">
      <c r="B200" s="252"/>
      <c r="C200" s="321" t="s">
        <v>839</v>
      </c>
      <c r="D200" s="321"/>
      <c r="E200" s="321"/>
      <c r="F200" s="321" t="s">
        <v>840</v>
      </c>
      <c r="G200" s="322"/>
      <c r="H200" s="321" t="s">
        <v>841</v>
      </c>
      <c r="I200" s="321"/>
      <c r="J200" s="321"/>
      <c r="K200" s="254"/>
    </row>
    <row r="201" spans="2:11" ht="5.25" customHeight="1">
      <c r="B201" s="285"/>
      <c r="C201" s="282"/>
      <c r="D201" s="282"/>
      <c r="E201" s="282"/>
      <c r="F201" s="282"/>
      <c r="G201" s="262"/>
      <c r="H201" s="282"/>
      <c r="I201" s="282"/>
      <c r="J201" s="282"/>
      <c r="K201" s="306"/>
    </row>
    <row r="202" spans="2:11" ht="15" customHeight="1">
      <c r="B202" s="285"/>
      <c r="C202" s="262" t="s">
        <v>831</v>
      </c>
      <c r="D202" s="262"/>
      <c r="E202" s="262"/>
      <c r="F202" s="284" t="s">
        <v>42</v>
      </c>
      <c r="G202" s="262"/>
      <c r="H202" s="262" t="s">
        <v>842</v>
      </c>
      <c r="I202" s="262"/>
      <c r="J202" s="262"/>
      <c r="K202" s="306"/>
    </row>
    <row r="203" spans="2:11" ht="15" customHeight="1">
      <c r="B203" s="285"/>
      <c r="C203" s="291"/>
      <c r="D203" s="262"/>
      <c r="E203" s="262"/>
      <c r="F203" s="284" t="s">
        <v>43</v>
      </c>
      <c r="G203" s="262"/>
      <c r="H203" s="262" t="s">
        <v>843</v>
      </c>
      <c r="I203" s="262"/>
      <c r="J203" s="262"/>
      <c r="K203" s="306"/>
    </row>
    <row r="204" spans="2:11" ht="15" customHeight="1">
      <c r="B204" s="285"/>
      <c r="C204" s="291"/>
      <c r="D204" s="262"/>
      <c r="E204" s="262"/>
      <c r="F204" s="284" t="s">
        <v>46</v>
      </c>
      <c r="G204" s="262"/>
      <c r="H204" s="262" t="s">
        <v>844</v>
      </c>
      <c r="I204" s="262"/>
      <c r="J204" s="262"/>
      <c r="K204" s="306"/>
    </row>
    <row r="205" spans="2:11" ht="15" customHeight="1">
      <c r="B205" s="285"/>
      <c r="C205" s="262"/>
      <c r="D205" s="262"/>
      <c r="E205" s="262"/>
      <c r="F205" s="284" t="s">
        <v>44</v>
      </c>
      <c r="G205" s="262"/>
      <c r="H205" s="262" t="s">
        <v>845</v>
      </c>
      <c r="I205" s="262"/>
      <c r="J205" s="262"/>
      <c r="K205" s="306"/>
    </row>
    <row r="206" spans="2:11" ht="15" customHeight="1">
      <c r="B206" s="285"/>
      <c r="C206" s="262"/>
      <c r="D206" s="262"/>
      <c r="E206" s="262"/>
      <c r="F206" s="284" t="s">
        <v>45</v>
      </c>
      <c r="G206" s="262"/>
      <c r="H206" s="262" t="s">
        <v>846</v>
      </c>
      <c r="I206" s="262"/>
      <c r="J206" s="262"/>
      <c r="K206" s="306"/>
    </row>
    <row r="207" spans="2:11" ht="15" customHeight="1">
      <c r="B207" s="285"/>
      <c r="C207" s="262"/>
      <c r="D207" s="262"/>
      <c r="E207" s="262"/>
      <c r="F207" s="284"/>
      <c r="G207" s="262"/>
      <c r="H207" s="262"/>
      <c r="I207" s="262"/>
      <c r="J207" s="262"/>
      <c r="K207" s="306"/>
    </row>
    <row r="208" spans="2:11" ht="15" customHeight="1">
      <c r="B208" s="285"/>
      <c r="C208" s="262" t="s">
        <v>787</v>
      </c>
      <c r="D208" s="262"/>
      <c r="E208" s="262"/>
      <c r="F208" s="284" t="s">
        <v>80</v>
      </c>
      <c r="G208" s="262"/>
      <c r="H208" s="262" t="s">
        <v>847</v>
      </c>
      <c r="I208" s="262"/>
      <c r="J208" s="262"/>
      <c r="K208" s="306"/>
    </row>
    <row r="209" spans="2:11" ht="15" customHeight="1">
      <c r="B209" s="285"/>
      <c r="C209" s="291"/>
      <c r="D209" s="262"/>
      <c r="E209" s="262"/>
      <c r="F209" s="284" t="s">
        <v>683</v>
      </c>
      <c r="G209" s="262"/>
      <c r="H209" s="262" t="s">
        <v>684</v>
      </c>
      <c r="I209" s="262"/>
      <c r="J209" s="262"/>
      <c r="K209" s="306"/>
    </row>
    <row r="210" spans="2:11" ht="15" customHeight="1">
      <c r="B210" s="285"/>
      <c r="C210" s="262"/>
      <c r="D210" s="262"/>
      <c r="E210" s="262"/>
      <c r="F210" s="284" t="s">
        <v>681</v>
      </c>
      <c r="G210" s="262"/>
      <c r="H210" s="262" t="s">
        <v>848</v>
      </c>
      <c r="I210" s="262"/>
      <c r="J210" s="262"/>
      <c r="K210" s="306"/>
    </row>
    <row r="211" spans="2:11" ht="15" customHeight="1">
      <c r="B211" s="323"/>
      <c r="C211" s="291"/>
      <c r="D211" s="291"/>
      <c r="E211" s="291"/>
      <c r="F211" s="284" t="s">
        <v>88</v>
      </c>
      <c r="G211" s="269"/>
      <c r="H211" s="310" t="s">
        <v>685</v>
      </c>
      <c r="I211" s="310"/>
      <c r="J211" s="310"/>
      <c r="K211" s="324"/>
    </row>
    <row r="212" spans="2:11" ht="15" customHeight="1">
      <c r="B212" s="323"/>
      <c r="C212" s="291"/>
      <c r="D212" s="291"/>
      <c r="E212" s="291"/>
      <c r="F212" s="284" t="s">
        <v>686</v>
      </c>
      <c r="G212" s="269"/>
      <c r="H212" s="310" t="s">
        <v>849</v>
      </c>
      <c r="I212" s="310"/>
      <c r="J212" s="310"/>
      <c r="K212" s="324"/>
    </row>
    <row r="213" spans="2:11" ht="15" customHeight="1">
      <c r="B213" s="323"/>
      <c r="C213" s="291"/>
      <c r="D213" s="291"/>
      <c r="E213" s="291"/>
      <c r="F213" s="325"/>
      <c r="G213" s="269"/>
      <c r="H213" s="326"/>
      <c r="I213" s="326"/>
      <c r="J213" s="326"/>
      <c r="K213" s="324"/>
    </row>
    <row r="214" spans="2:11" ht="15" customHeight="1">
      <c r="B214" s="323"/>
      <c r="C214" s="262" t="s">
        <v>811</v>
      </c>
      <c r="D214" s="291"/>
      <c r="E214" s="291"/>
      <c r="F214" s="284">
        <v>1</v>
      </c>
      <c r="G214" s="269"/>
      <c r="H214" s="310" t="s">
        <v>850</v>
      </c>
      <c r="I214" s="310"/>
      <c r="J214" s="310"/>
      <c r="K214" s="324"/>
    </row>
    <row r="215" spans="2:11" ht="15" customHeight="1">
      <c r="B215" s="323"/>
      <c r="C215" s="291"/>
      <c r="D215" s="291"/>
      <c r="E215" s="291"/>
      <c r="F215" s="284">
        <v>2</v>
      </c>
      <c r="G215" s="269"/>
      <c r="H215" s="310" t="s">
        <v>851</v>
      </c>
      <c r="I215" s="310"/>
      <c r="J215" s="310"/>
      <c r="K215" s="324"/>
    </row>
    <row r="216" spans="2:11" ht="15" customHeight="1">
      <c r="B216" s="323"/>
      <c r="C216" s="291"/>
      <c r="D216" s="291"/>
      <c r="E216" s="291"/>
      <c r="F216" s="284">
        <v>3</v>
      </c>
      <c r="G216" s="269"/>
      <c r="H216" s="310" t="s">
        <v>852</v>
      </c>
      <c r="I216" s="310"/>
      <c r="J216" s="310"/>
      <c r="K216" s="324"/>
    </row>
    <row r="217" spans="2:11" ht="15" customHeight="1">
      <c r="B217" s="323"/>
      <c r="C217" s="291"/>
      <c r="D217" s="291"/>
      <c r="E217" s="291"/>
      <c r="F217" s="284">
        <v>4</v>
      </c>
      <c r="G217" s="269"/>
      <c r="H217" s="310" t="s">
        <v>853</v>
      </c>
      <c r="I217" s="310"/>
      <c r="J217" s="310"/>
      <c r="K217" s="324"/>
    </row>
    <row r="218" spans="2:1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IVAN-I7\Ivan</cp:lastModifiedBy>
  <dcterms:created xsi:type="dcterms:W3CDTF">2019-03-11T06:15:52Z</dcterms:created>
  <dcterms:modified xsi:type="dcterms:W3CDTF">2019-03-11T06:15:55Z</dcterms:modified>
  <cp:category/>
  <cp:version/>
  <cp:contentType/>
  <cp:contentStatus/>
</cp:coreProperties>
</file>