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135" activeTab="2"/>
  </bookViews>
  <sheets>
    <sheet name="Rekapitulace stavby" sheetId="1" r:id="rId1"/>
    <sheet name="SO01 - Střecha" sheetId="2" r:id="rId2"/>
    <sheet name="SO02 - Bleskosvod" sheetId="3" r:id="rId3"/>
    <sheet name="PŘÍLOHA BLESKOSVOD" sheetId="5" r:id="rId4"/>
    <sheet name="Pokyny pro vyplnění" sheetId="4" r:id="rId5"/>
  </sheets>
  <definedNames>
    <definedName name="_xlnm._FilterDatabase" localSheetId="1" hidden="1">'SO01 - Střecha'!$C$92:$K$155</definedName>
    <definedName name="_xlnm._FilterDatabase" localSheetId="2" hidden="1">'SO02 - Bleskosvod'!$C$87:$K$125</definedName>
    <definedName name="_xlnm.Print_Titles" localSheetId="0">'Rekapitulace stavby'!$49:$49</definedName>
    <definedName name="_xlnm.Print_Titles" localSheetId="1">'SO01 - Střecha'!$92:$92</definedName>
    <definedName name="_xlnm.Print_Titles" localSheetId="2">'SO02 - Bleskosvod'!$87:$87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3">'PŘÍLOHA BLESKOSVOD'!$A$1:$E$23</definedName>
    <definedName name="_xlnm.Print_Area" localSheetId="0">'Rekapitulace stavby'!$D$4:$AO$33,'Rekapitulace stavby'!$C$39:$AQ$54</definedName>
    <definedName name="_xlnm.Print_Area" localSheetId="1">'SO01 - Střecha'!$C$4:$J$36,'SO01 - Střecha'!$C$42:$J$74,'SO01 - Střecha'!$C$80:$K$155</definedName>
    <definedName name="_xlnm.Print_Area" localSheetId="2">'SO02 - Bleskosvod'!$C$4:$J$36,'SO02 - Bleskosvod'!$C$42:$J$69,'SO02 - Bleskosvod'!$C$75:$K$125</definedName>
  </definedNames>
  <calcPr calcId="145621"/>
</workbook>
</file>

<file path=xl/calcChain.xml><?xml version="1.0" encoding="utf-8"?>
<calcChain xmlns="http://schemas.openxmlformats.org/spreadsheetml/2006/main">
  <c r="E10" i="5" l="1"/>
  <c r="E11" i="5"/>
  <c r="E12" i="5"/>
  <c r="E13" i="5"/>
  <c r="E14" i="5"/>
  <c r="E15" i="5"/>
  <c r="E16" i="5"/>
  <c r="E17" i="5"/>
  <c r="E18" i="5"/>
  <c r="AY53" i="1"/>
  <c r="AX53" i="1"/>
  <c r="BI125" i="3"/>
  <c r="BH125" i="3"/>
  <c r="BG125" i="3"/>
  <c r="BF125" i="3"/>
  <c r="T125" i="3"/>
  <c r="R125" i="3"/>
  <c r="P125" i="3"/>
  <c r="BK125" i="3"/>
  <c r="J125" i="3"/>
  <c r="BE125" i="3" s="1"/>
  <c r="BI124" i="3"/>
  <c r="BH124" i="3"/>
  <c r="BG124" i="3"/>
  <c r="BF124" i="3"/>
  <c r="T124" i="3"/>
  <c r="R124" i="3"/>
  <c r="P124" i="3"/>
  <c r="BK124" i="3"/>
  <c r="J124" i="3"/>
  <c r="BE124" i="3" s="1"/>
  <c r="BI123" i="3"/>
  <c r="BH123" i="3"/>
  <c r="BG123" i="3"/>
  <c r="BF123" i="3"/>
  <c r="T123" i="3"/>
  <c r="R123" i="3"/>
  <c r="P123" i="3"/>
  <c r="BK123" i="3"/>
  <c r="J123" i="3"/>
  <c r="BE123" i="3" s="1"/>
  <c r="BI122" i="3"/>
  <c r="BH122" i="3"/>
  <c r="BG122" i="3"/>
  <c r="BF122" i="3"/>
  <c r="T122" i="3"/>
  <c r="R122" i="3"/>
  <c r="P122" i="3"/>
  <c r="BK122" i="3"/>
  <c r="J122" i="3"/>
  <c r="BE122" i="3" s="1"/>
  <c r="BI121" i="3"/>
  <c r="BH121" i="3"/>
  <c r="BG121" i="3"/>
  <c r="BF121" i="3"/>
  <c r="T121" i="3"/>
  <c r="T120" i="3" s="1"/>
  <c r="T119" i="3" s="1"/>
  <c r="R121" i="3"/>
  <c r="R120" i="3"/>
  <c r="R119" i="3" s="1"/>
  <c r="P121" i="3"/>
  <c r="BK121" i="3"/>
  <c r="J121" i="3"/>
  <c r="BE121" i="3" s="1"/>
  <c r="BI118" i="3"/>
  <c r="BH118" i="3"/>
  <c r="BG118" i="3"/>
  <c r="BF118" i="3"/>
  <c r="T118" i="3"/>
  <c r="R118" i="3"/>
  <c r="P118" i="3"/>
  <c r="BK118" i="3"/>
  <c r="J118" i="3"/>
  <c r="BE118" i="3" s="1"/>
  <c r="BI117" i="3"/>
  <c r="BH117" i="3"/>
  <c r="BG117" i="3"/>
  <c r="BF117" i="3"/>
  <c r="T117" i="3"/>
  <c r="T116" i="3" s="1"/>
  <c r="R117" i="3"/>
  <c r="R116" i="3" s="1"/>
  <c r="P117" i="3"/>
  <c r="P116" i="3" s="1"/>
  <c r="BK117" i="3"/>
  <c r="J117" i="3"/>
  <c r="BE117" i="3" s="1"/>
  <c r="BI115" i="3"/>
  <c r="BH115" i="3"/>
  <c r="BG115" i="3"/>
  <c r="BF115" i="3"/>
  <c r="T115" i="3"/>
  <c r="R115" i="3"/>
  <c r="P115" i="3"/>
  <c r="BK115" i="3"/>
  <c r="J115" i="3"/>
  <c r="BE115" i="3" s="1"/>
  <c r="BI114" i="3"/>
  <c r="BH114" i="3"/>
  <c r="BG114" i="3"/>
  <c r="BF114" i="3"/>
  <c r="T114" i="3"/>
  <c r="T113" i="3" s="1"/>
  <c r="R114" i="3"/>
  <c r="R113" i="3" s="1"/>
  <c r="P114" i="3"/>
  <c r="P113" i="3" s="1"/>
  <c r="BK114" i="3"/>
  <c r="J114" i="3"/>
  <c r="BE114" i="3" s="1"/>
  <c r="BI112" i="3"/>
  <c r="BH112" i="3"/>
  <c r="BG112" i="3"/>
  <c r="BF112" i="3"/>
  <c r="T112" i="3"/>
  <c r="R112" i="3"/>
  <c r="P112" i="3"/>
  <c r="BK112" i="3"/>
  <c r="J112" i="3"/>
  <c r="BE112" i="3" s="1"/>
  <c r="BI111" i="3"/>
  <c r="BH111" i="3"/>
  <c r="BG111" i="3"/>
  <c r="BF111" i="3"/>
  <c r="T111" i="3"/>
  <c r="R111" i="3"/>
  <c r="P111" i="3"/>
  <c r="BK111" i="3"/>
  <c r="J111" i="3"/>
  <c r="BE111" i="3" s="1"/>
  <c r="BI110" i="3"/>
  <c r="BH110" i="3"/>
  <c r="BG110" i="3"/>
  <c r="BF110" i="3"/>
  <c r="T110" i="3"/>
  <c r="R110" i="3"/>
  <c r="P110" i="3"/>
  <c r="BK110" i="3"/>
  <c r="J110" i="3"/>
  <c r="BE110" i="3" s="1"/>
  <c r="BI109" i="3"/>
  <c r="BH109" i="3"/>
  <c r="BG109" i="3"/>
  <c r="BF109" i="3"/>
  <c r="T109" i="3"/>
  <c r="R109" i="3"/>
  <c r="P109" i="3"/>
  <c r="BK109" i="3"/>
  <c r="J109" i="3"/>
  <c r="BE109" i="3" s="1"/>
  <c r="BI108" i="3"/>
  <c r="BH108" i="3"/>
  <c r="BG108" i="3"/>
  <c r="BF108" i="3"/>
  <c r="T108" i="3"/>
  <c r="R108" i="3"/>
  <c r="P108" i="3"/>
  <c r="BK108" i="3"/>
  <c r="J108" i="3"/>
  <c r="BE108" i="3" s="1"/>
  <c r="BI107" i="3"/>
  <c r="BH107" i="3"/>
  <c r="BG107" i="3"/>
  <c r="BF107" i="3"/>
  <c r="T107" i="3"/>
  <c r="R107" i="3"/>
  <c r="P107" i="3"/>
  <c r="BK107" i="3"/>
  <c r="J107" i="3"/>
  <c r="BE107" i="3" s="1"/>
  <c r="BI106" i="3"/>
  <c r="BH106" i="3"/>
  <c r="BG106" i="3"/>
  <c r="BF106" i="3"/>
  <c r="T106" i="3"/>
  <c r="R106" i="3"/>
  <c r="P106" i="3"/>
  <c r="BK106" i="3"/>
  <c r="J106" i="3"/>
  <c r="BE106" i="3" s="1"/>
  <c r="BI105" i="3"/>
  <c r="BH105" i="3"/>
  <c r="BG105" i="3"/>
  <c r="BF105" i="3"/>
  <c r="T105" i="3"/>
  <c r="R105" i="3"/>
  <c r="P105" i="3"/>
  <c r="BK105" i="3"/>
  <c r="J105" i="3"/>
  <c r="BE105" i="3" s="1"/>
  <c r="BI104" i="3"/>
  <c r="BH104" i="3"/>
  <c r="BG104" i="3"/>
  <c r="BF104" i="3"/>
  <c r="T104" i="3"/>
  <c r="R104" i="3"/>
  <c r="P104" i="3"/>
  <c r="BK104" i="3"/>
  <c r="J104" i="3"/>
  <c r="BE104" i="3" s="1"/>
  <c r="BI103" i="3"/>
  <c r="BH103" i="3"/>
  <c r="BG103" i="3"/>
  <c r="BF103" i="3"/>
  <c r="T103" i="3"/>
  <c r="R103" i="3"/>
  <c r="P103" i="3"/>
  <c r="BK103" i="3"/>
  <c r="J103" i="3"/>
  <c r="BE103" i="3" s="1"/>
  <c r="BI102" i="3"/>
  <c r="BH102" i="3"/>
  <c r="BG102" i="3"/>
  <c r="BF102" i="3"/>
  <c r="T102" i="3"/>
  <c r="R102" i="3"/>
  <c r="P102" i="3"/>
  <c r="BK102" i="3"/>
  <c r="J102" i="3"/>
  <c r="BE102" i="3" s="1"/>
  <c r="BI101" i="3"/>
  <c r="BH101" i="3"/>
  <c r="BG101" i="3"/>
  <c r="BF101" i="3"/>
  <c r="T101" i="3"/>
  <c r="R101" i="3"/>
  <c r="R100" i="3"/>
  <c r="R99" i="3" s="1"/>
  <c r="P101" i="3"/>
  <c r="P100" i="3" s="1"/>
  <c r="P99" i="3" s="1"/>
  <c r="BK101" i="3"/>
  <c r="J101" i="3"/>
  <c r="BE101" i="3" s="1"/>
  <c r="BI98" i="3"/>
  <c r="BH98" i="3"/>
  <c r="BG98" i="3"/>
  <c r="BF98" i="3"/>
  <c r="F31" i="3" s="1"/>
  <c r="BA53" i="1" s="1"/>
  <c r="T98" i="3"/>
  <c r="R98" i="3"/>
  <c r="P98" i="3"/>
  <c r="BK98" i="3"/>
  <c r="J98" i="3"/>
  <c r="BE98" i="3" s="1"/>
  <c r="BI97" i="3"/>
  <c r="BH97" i="3"/>
  <c r="BG97" i="3"/>
  <c r="BF97" i="3"/>
  <c r="T97" i="3"/>
  <c r="T96" i="3" s="1"/>
  <c r="R97" i="3"/>
  <c r="R96" i="3" s="1"/>
  <c r="P97" i="3"/>
  <c r="BK97" i="3"/>
  <c r="J97" i="3"/>
  <c r="BE97" i="3" s="1"/>
  <c r="BI95" i="3"/>
  <c r="BH95" i="3"/>
  <c r="BG95" i="3"/>
  <c r="BF95" i="3"/>
  <c r="T95" i="3"/>
  <c r="T94" i="3" s="1"/>
  <c r="R95" i="3"/>
  <c r="R94" i="3"/>
  <c r="P95" i="3"/>
  <c r="P94" i="3" s="1"/>
  <c r="BK95" i="3"/>
  <c r="BK94" i="3" s="1"/>
  <c r="J95" i="3"/>
  <c r="BE95" i="3" s="1"/>
  <c r="BI92" i="3"/>
  <c r="F34" i="3" s="1"/>
  <c r="BD53" i="1" s="1"/>
  <c r="BH92" i="3"/>
  <c r="F33" i="3" s="1"/>
  <c r="BC53" i="1" s="1"/>
  <c r="BG92" i="3"/>
  <c r="BF92" i="3"/>
  <c r="J31" i="3"/>
  <c r="AW53" i="1" s="1"/>
  <c r="T92" i="3"/>
  <c r="T91" i="3" s="1"/>
  <c r="T90" i="3" s="1"/>
  <c r="T89" i="3" s="1"/>
  <c r="R92" i="3"/>
  <c r="R91" i="3"/>
  <c r="R90" i="3" s="1"/>
  <c r="R89" i="3"/>
  <c r="P92" i="3"/>
  <c r="P91" i="3" s="1"/>
  <c r="P90" i="3" s="1"/>
  <c r="P89" i="3" s="1"/>
  <c r="BK92" i="3"/>
  <c r="BK91" i="3" s="1"/>
  <c r="J92" i="3"/>
  <c r="BE92" i="3" s="1"/>
  <c r="F85" i="3"/>
  <c r="J84" i="3"/>
  <c r="F84" i="3"/>
  <c r="F82" i="3"/>
  <c r="E80" i="3"/>
  <c r="F52" i="3"/>
  <c r="J51" i="3"/>
  <c r="F51" i="3"/>
  <c r="F49" i="3"/>
  <c r="E47" i="3"/>
  <c r="J12" i="3"/>
  <c r="E7" i="3"/>
  <c r="E78" i="3"/>
  <c r="E45" i="3"/>
  <c r="AY52" i="1"/>
  <c r="AX52" i="1"/>
  <c r="BI155" i="2"/>
  <c r="BH155" i="2"/>
  <c r="BG155" i="2"/>
  <c r="BF155" i="2"/>
  <c r="J31" i="2" s="1"/>
  <c r="AW52" i="1" s="1"/>
  <c r="T155" i="2"/>
  <c r="T154" i="2" s="1"/>
  <c r="R155" i="2"/>
  <c r="R154" i="2" s="1"/>
  <c r="P155" i="2"/>
  <c r="P154" i="2" s="1"/>
  <c r="BK155" i="2"/>
  <c r="BK154" i="2" s="1"/>
  <c r="J154" i="2" s="1"/>
  <c r="J73" i="2" s="1"/>
  <c r="J155" i="2"/>
  <c r="BE155" i="2" s="1"/>
  <c r="BI153" i="2"/>
  <c r="BH153" i="2"/>
  <c r="BG153" i="2"/>
  <c r="BF153" i="2"/>
  <c r="T153" i="2"/>
  <c r="T152" i="2" s="1"/>
  <c r="R153" i="2"/>
  <c r="R152" i="2" s="1"/>
  <c r="P153" i="2"/>
  <c r="P152" i="2" s="1"/>
  <c r="BK153" i="2"/>
  <c r="BK152" i="2" s="1"/>
  <c r="J152" i="2"/>
  <c r="J72" i="2" s="1"/>
  <c r="J153" i="2"/>
  <c r="BE153" i="2"/>
  <c r="BI151" i="2"/>
  <c r="BH151" i="2"/>
  <c r="BG151" i="2"/>
  <c r="BF151" i="2"/>
  <c r="T151" i="2"/>
  <c r="T150" i="2" s="1"/>
  <c r="R151" i="2"/>
  <c r="R150" i="2" s="1"/>
  <c r="P151" i="2"/>
  <c r="P150" i="2" s="1"/>
  <c r="BK151" i="2"/>
  <c r="BK150" i="2" s="1"/>
  <c r="J150" i="2" s="1"/>
  <c r="J71" i="2" s="1"/>
  <c r="J151" i="2"/>
  <c r="BE151" i="2" s="1"/>
  <c r="BI149" i="2"/>
  <c r="BH149" i="2"/>
  <c r="BG149" i="2"/>
  <c r="BF149" i="2"/>
  <c r="T149" i="2"/>
  <c r="R149" i="2"/>
  <c r="P149" i="2"/>
  <c r="BK149" i="2"/>
  <c r="J149" i="2"/>
  <c r="BE149" i="2" s="1"/>
  <c r="BI148" i="2"/>
  <c r="BH148" i="2"/>
  <c r="BG148" i="2"/>
  <c r="BF148" i="2"/>
  <c r="T148" i="2"/>
  <c r="R148" i="2"/>
  <c r="R147" i="2"/>
  <c r="P148" i="2"/>
  <c r="P147" i="2" s="1"/>
  <c r="BK148" i="2"/>
  <c r="BK147" i="2"/>
  <c r="J148" i="2"/>
  <c r="BE148" i="2" s="1"/>
  <c r="BI145" i="2"/>
  <c r="BH145" i="2"/>
  <c r="BG145" i="2"/>
  <c r="BF145" i="2"/>
  <c r="T145" i="2"/>
  <c r="R145" i="2"/>
  <c r="P145" i="2"/>
  <c r="BK145" i="2"/>
  <c r="J145" i="2"/>
  <c r="BE145" i="2" s="1"/>
  <c r="BI144" i="2"/>
  <c r="BH144" i="2"/>
  <c r="BG144" i="2"/>
  <c r="BF144" i="2"/>
  <c r="T144" i="2"/>
  <c r="R144" i="2"/>
  <c r="P144" i="2"/>
  <c r="BK144" i="2"/>
  <c r="J144" i="2"/>
  <c r="BE144" i="2" s="1"/>
  <c r="BI143" i="2"/>
  <c r="BH143" i="2"/>
  <c r="BG143" i="2"/>
  <c r="BF143" i="2"/>
  <c r="T143" i="2"/>
  <c r="R143" i="2"/>
  <c r="P143" i="2"/>
  <c r="BK143" i="2"/>
  <c r="J143" i="2"/>
  <c r="BE143" i="2" s="1"/>
  <c r="BI142" i="2"/>
  <c r="BH142" i="2"/>
  <c r="BG142" i="2"/>
  <c r="BF142" i="2"/>
  <c r="T142" i="2"/>
  <c r="R142" i="2"/>
  <c r="R141" i="2" s="1"/>
  <c r="P142" i="2"/>
  <c r="P141" i="2" s="1"/>
  <c r="BK142" i="2"/>
  <c r="BK141" i="2" s="1"/>
  <c r="J141" i="2" s="1"/>
  <c r="J68" i="2" s="1"/>
  <c r="J142" i="2"/>
  <c r="BE142" i="2"/>
  <c r="BI140" i="2"/>
  <c r="BH140" i="2"/>
  <c r="BG140" i="2"/>
  <c r="BF140" i="2"/>
  <c r="T140" i="2"/>
  <c r="R140" i="2"/>
  <c r="P140" i="2"/>
  <c r="BK140" i="2"/>
  <c r="J140" i="2"/>
  <c r="BE140" i="2" s="1"/>
  <c r="BI139" i="2"/>
  <c r="BH139" i="2"/>
  <c r="BG139" i="2"/>
  <c r="BF139" i="2"/>
  <c r="T139" i="2"/>
  <c r="R139" i="2"/>
  <c r="P139" i="2"/>
  <c r="BK139" i="2"/>
  <c r="J139" i="2"/>
  <c r="BE139" i="2" s="1"/>
  <c r="BI138" i="2"/>
  <c r="BH138" i="2"/>
  <c r="BG138" i="2"/>
  <c r="BF138" i="2"/>
  <c r="T138" i="2"/>
  <c r="R138" i="2"/>
  <c r="P138" i="2"/>
  <c r="BK138" i="2"/>
  <c r="J138" i="2"/>
  <c r="BE138" i="2" s="1"/>
  <c r="BI137" i="2"/>
  <c r="BH137" i="2"/>
  <c r="BG137" i="2"/>
  <c r="BF137" i="2"/>
  <c r="T137" i="2"/>
  <c r="R137" i="2"/>
  <c r="P137" i="2"/>
  <c r="BK137" i="2"/>
  <c r="J137" i="2"/>
  <c r="BE137" i="2" s="1"/>
  <c r="BI136" i="2"/>
  <c r="BH136" i="2"/>
  <c r="BG136" i="2"/>
  <c r="BF136" i="2"/>
  <c r="T136" i="2"/>
  <c r="R136" i="2"/>
  <c r="P136" i="2"/>
  <c r="BK136" i="2"/>
  <c r="J136" i="2"/>
  <c r="BE136" i="2" s="1"/>
  <c r="BI135" i="2"/>
  <c r="BH135" i="2"/>
  <c r="BG135" i="2"/>
  <c r="BF135" i="2"/>
  <c r="T135" i="2"/>
  <c r="R135" i="2"/>
  <c r="P135" i="2"/>
  <c r="BK135" i="2"/>
  <c r="J135" i="2"/>
  <c r="BE135" i="2" s="1"/>
  <c r="BI134" i="2"/>
  <c r="BH134" i="2"/>
  <c r="BG134" i="2"/>
  <c r="BF134" i="2"/>
  <c r="T134" i="2"/>
  <c r="R134" i="2"/>
  <c r="R133" i="2" s="1"/>
  <c r="P134" i="2"/>
  <c r="P133" i="2" s="1"/>
  <c r="BK134" i="2"/>
  <c r="BK133" i="2" s="1"/>
  <c r="J133" i="2" s="1"/>
  <c r="J67" i="2" s="1"/>
  <c r="J134" i="2"/>
  <c r="BE134" i="2"/>
  <c r="BI132" i="2"/>
  <c r="BH132" i="2"/>
  <c r="BG132" i="2"/>
  <c r="BF132" i="2"/>
  <c r="T132" i="2"/>
  <c r="R132" i="2"/>
  <c r="P132" i="2"/>
  <c r="BK132" i="2"/>
  <c r="J132" i="2"/>
  <c r="BE132" i="2" s="1"/>
  <c r="BI130" i="2"/>
  <c r="BH130" i="2"/>
  <c r="BG130" i="2"/>
  <c r="BF130" i="2"/>
  <c r="T130" i="2"/>
  <c r="T129" i="2" s="1"/>
  <c r="R130" i="2"/>
  <c r="R129" i="2" s="1"/>
  <c r="P130" i="2"/>
  <c r="BK130" i="2"/>
  <c r="J130" i="2"/>
  <c r="BE130" i="2"/>
  <c r="BI128" i="2"/>
  <c r="BH128" i="2"/>
  <c r="BG128" i="2"/>
  <c r="BF128" i="2"/>
  <c r="T128" i="2"/>
  <c r="R128" i="2"/>
  <c r="P128" i="2"/>
  <c r="BK128" i="2"/>
  <c r="J128" i="2"/>
  <c r="BE128" i="2" s="1"/>
  <c r="BI127" i="2"/>
  <c r="BH127" i="2"/>
  <c r="BG127" i="2"/>
  <c r="BF127" i="2"/>
  <c r="T127" i="2"/>
  <c r="T126" i="2" s="1"/>
  <c r="R127" i="2"/>
  <c r="R126" i="2" s="1"/>
  <c r="P127" i="2"/>
  <c r="P126" i="2" s="1"/>
  <c r="BK127" i="2"/>
  <c r="J127" i="2"/>
  <c r="BE127" i="2" s="1"/>
  <c r="BI125" i="2"/>
  <c r="BH125" i="2"/>
  <c r="BG125" i="2"/>
  <c r="BF125" i="2"/>
  <c r="T125" i="2"/>
  <c r="R125" i="2"/>
  <c r="P125" i="2"/>
  <c r="BK125" i="2"/>
  <c r="J125" i="2"/>
  <c r="BE125" i="2" s="1"/>
  <c r="BI124" i="2"/>
  <c r="BH124" i="2"/>
  <c r="BG124" i="2"/>
  <c r="BF124" i="2"/>
  <c r="T124" i="2"/>
  <c r="R124" i="2"/>
  <c r="P124" i="2"/>
  <c r="BK124" i="2"/>
  <c r="J124" i="2"/>
  <c r="BE124" i="2" s="1"/>
  <c r="BI122" i="2"/>
  <c r="BH122" i="2"/>
  <c r="BG122" i="2"/>
  <c r="BF122" i="2"/>
  <c r="T122" i="2"/>
  <c r="R122" i="2"/>
  <c r="P122" i="2"/>
  <c r="BK122" i="2"/>
  <c r="J122" i="2"/>
  <c r="BE122" i="2" s="1"/>
  <c r="BI120" i="2"/>
  <c r="BH120" i="2"/>
  <c r="BG120" i="2"/>
  <c r="BF120" i="2"/>
  <c r="T120" i="2"/>
  <c r="R120" i="2"/>
  <c r="P120" i="2"/>
  <c r="BK120" i="2"/>
  <c r="J120" i="2"/>
  <c r="BE120" i="2" s="1"/>
  <c r="BI119" i="2"/>
  <c r="BH119" i="2"/>
  <c r="BG119" i="2"/>
  <c r="BF119" i="2"/>
  <c r="T119" i="2"/>
  <c r="R119" i="2"/>
  <c r="R118" i="2" s="1"/>
  <c r="P119" i="2"/>
  <c r="P118" i="2" s="1"/>
  <c r="BK119" i="2"/>
  <c r="J119" i="2"/>
  <c r="BE119" i="2" s="1"/>
  <c r="BI117" i="2"/>
  <c r="BH117" i="2"/>
  <c r="BG117" i="2"/>
  <c r="BF117" i="2"/>
  <c r="T117" i="2"/>
  <c r="R117" i="2"/>
  <c r="P117" i="2"/>
  <c r="BK117" i="2"/>
  <c r="J117" i="2"/>
  <c r="BE117" i="2" s="1"/>
  <c r="BI115" i="2"/>
  <c r="BH115" i="2"/>
  <c r="BG115" i="2"/>
  <c r="BF115" i="2"/>
  <c r="T115" i="2"/>
  <c r="R115" i="2"/>
  <c r="P115" i="2"/>
  <c r="BK115" i="2"/>
  <c r="J115" i="2"/>
  <c r="BE115" i="2" s="1"/>
  <c r="BI114" i="2"/>
  <c r="BH114" i="2"/>
  <c r="BG114" i="2"/>
  <c r="BF114" i="2"/>
  <c r="T114" i="2"/>
  <c r="R114" i="2"/>
  <c r="R113" i="2"/>
  <c r="P114" i="2"/>
  <c r="P113" i="2" s="1"/>
  <c r="BK114" i="2"/>
  <c r="BK113" i="2" s="1"/>
  <c r="J114" i="2"/>
  <c r="BE114" i="2" s="1"/>
  <c r="BI111" i="2"/>
  <c r="BH111" i="2"/>
  <c r="BG111" i="2"/>
  <c r="BF111" i="2"/>
  <c r="T111" i="2"/>
  <c r="T110" i="2" s="1"/>
  <c r="R111" i="2"/>
  <c r="R110" i="2" s="1"/>
  <c r="P111" i="2"/>
  <c r="P110" i="2" s="1"/>
  <c r="BK111" i="2"/>
  <c r="BK110" i="2" s="1"/>
  <c r="J110" i="2" s="1"/>
  <c r="J61" i="2" s="1"/>
  <c r="J111" i="2"/>
  <c r="BE111" i="2"/>
  <c r="BI109" i="2"/>
  <c r="BH109" i="2"/>
  <c r="BG109" i="2"/>
  <c r="BF109" i="2"/>
  <c r="T109" i="2"/>
  <c r="R109" i="2"/>
  <c r="P109" i="2"/>
  <c r="BK109" i="2"/>
  <c r="J109" i="2"/>
  <c r="BE109" i="2" s="1"/>
  <c r="BI107" i="2"/>
  <c r="BH107" i="2"/>
  <c r="BG107" i="2"/>
  <c r="BF107" i="2"/>
  <c r="T107" i="2"/>
  <c r="R107" i="2"/>
  <c r="P107" i="2"/>
  <c r="BK107" i="2"/>
  <c r="J107" i="2"/>
  <c r="BE107" i="2" s="1"/>
  <c r="BI106" i="2"/>
  <c r="BH106" i="2"/>
  <c r="BG106" i="2"/>
  <c r="BF106" i="2"/>
  <c r="T106" i="2"/>
  <c r="T105" i="2" s="1"/>
  <c r="R106" i="2"/>
  <c r="R105" i="2" s="1"/>
  <c r="P106" i="2"/>
  <c r="BK106" i="2"/>
  <c r="BK105" i="2" s="1"/>
  <c r="J105" i="2" s="1"/>
  <c r="J60" i="2" s="1"/>
  <c r="J106" i="2"/>
  <c r="BE106" i="2" s="1"/>
  <c r="BI104" i="2"/>
  <c r="BH104" i="2"/>
  <c r="BG104" i="2"/>
  <c r="BF104" i="2"/>
  <c r="T104" i="2"/>
  <c r="R104" i="2"/>
  <c r="P104" i="2"/>
  <c r="BK104" i="2"/>
  <c r="J104" i="2"/>
  <c r="BE104" i="2" s="1"/>
  <c r="BI103" i="2"/>
  <c r="BH103" i="2"/>
  <c r="BG103" i="2"/>
  <c r="BF103" i="2"/>
  <c r="T103" i="2"/>
  <c r="R103" i="2"/>
  <c r="P103" i="2"/>
  <c r="BK103" i="2"/>
  <c r="J103" i="2"/>
  <c r="BE103" i="2" s="1"/>
  <c r="BI101" i="2"/>
  <c r="BH101" i="2"/>
  <c r="BG101" i="2"/>
  <c r="BF101" i="2"/>
  <c r="T101" i="2"/>
  <c r="R101" i="2"/>
  <c r="P101" i="2"/>
  <c r="BK101" i="2"/>
  <c r="J101" i="2"/>
  <c r="BE101" i="2" s="1"/>
  <c r="BI99" i="2"/>
  <c r="BH99" i="2"/>
  <c r="BG99" i="2"/>
  <c r="BF99" i="2"/>
  <c r="T99" i="2"/>
  <c r="R99" i="2"/>
  <c r="R98" i="2"/>
  <c r="P99" i="2"/>
  <c r="P98" i="2" s="1"/>
  <c r="BK99" i="2"/>
  <c r="BK98" i="2"/>
  <c r="J98" i="2" s="1"/>
  <c r="J59" i="2" s="1"/>
  <c r="J99" i="2"/>
  <c r="BE99" i="2" s="1"/>
  <c r="BI97" i="2"/>
  <c r="BH97" i="2"/>
  <c r="BG97" i="2"/>
  <c r="BF97" i="2"/>
  <c r="T97" i="2"/>
  <c r="R97" i="2"/>
  <c r="P97" i="2"/>
  <c r="BK97" i="2"/>
  <c r="J97" i="2"/>
  <c r="BE97" i="2" s="1"/>
  <c r="BI96" i="2"/>
  <c r="BH96" i="2"/>
  <c r="BG96" i="2"/>
  <c r="F32" i="2" s="1"/>
  <c r="BB52" i="1" s="1"/>
  <c r="BF96" i="2"/>
  <c r="T96" i="2"/>
  <c r="T95" i="2" s="1"/>
  <c r="R96" i="2"/>
  <c r="R95" i="2" s="1"/>
  <c r="R94" i="2" s="1"/>
  <c r="P96" i="2"/>
  <c r="P95" i="2" s="1"/>
  <c r="BK96" i="2"/>
  <c r="BK95" i="2" s="1"/>
  <c r="J96" i="2"/>
  <c r="BE96" i="2"/>
  <c r="J89" i="2"/>
  <c r="F89" i="2"/>
  <c r="F87" i="2"/>
  <c r="E85" i="2"/>
  <c r="J51" i="2"/>
  <c r="F51" i="2"/>
  <c r="F49" i="2"/>
  <c r="E47" i="2"/>
  <c r="J18" i="2"/>
  <c r="E18" i="2"/>
  <c r="F90" i="2" s="1"/>
  <c r="F52" i="2"/>
  <c r="J17" i="2"/>
  <c r="J12" i="2"/>
  <c r="J87" i="2" s="1"/>
  <c r="J49" i="2"/>
  <c r="E7" i="2"/>
  <c r="E83" i="2" s="1"/>
  <c r="AS51" i="1"/>
  <c r="L47" i="1"/>
  <c r="AM46" i="1"/>
  <c r="L46" i="1"/>
  <c r="AM44" i="1"/>
  <c r="L44" i="1"/>
  <c r="L42" i="1"/>
  <c r="L41" i="1"/>
  <c r="E19" i="5" l="1"/>
  <c r="J94" i="3"/>
  <c r="J61" i="3" s="1"/>
  <c r="F30" i="3"/>
  <c r="AZ53" i="1" s="1"/>
  <c r="BK96" i="3"/>
  <c r="J96" i="3" s="1"/>
  <c r="J62" i="3" s="1"/>
  <c r="BK100" i="3"/>
  <c r="BK113" i="3"/>
  <c r="J113" i="3" s="1"/>
  <c r="J65" i="3" s="1"/>
  <c r="BK116" i="3"/>
  <c r="J116" i="3" s="1"/>
  <c r="J66" i="3" s="1"/>
  <c r="BK120" i="3"/>
  <c r="J120" i="3" s="1"/>
  <c r="J68" i="3" s="1"/>
  <c r="F31" i="2"/>
  <c r="BA52" i="1" s="1"/>
  <c r="BA51" i="1" s="1"/>
  <c r="AW51" i="1" s="1"/>
  <c r="AK27" i="1" s="1"/>
  <c r="F33" i="2"/>
  <c r="BC52" i="1" s="1"/>
  <c r="BC51" i="1" s="1"/>
  <c r="W29" i="1" s="1"/>
  <c r="F34" i="2"/>
  <c r="BD52" i="1" s="1"/>
  <c r="BD51" i="1" s="1"/>
  <c r="W30" i="1" s="1"/>
  <c r="BK118" i="2"/>
  <c r="J118" i="2" s="1"/>
  <c r="J64" i="2" s="1"/>
  <c r="BK126" i="2"/>
  <c r="J126" i="2" s="1"/>
  <c r="J65" i="2" s="1"/>
  <c r="BK129" i="2"/>
  <c r="J129" i="2" s="1"/>
  <c r="J66" i="2" s="1"/>
  <c r="W27" i="1"/>
  <c r="J30" i="2"/>
  <c r="AV52" i="1" s="1"/>
  <c r="AT52" i="1" s="1"/>
  <c r="P93" i="3"/>
  <c r="P88" i="3" s="1"/>
  <c r="AU53" i="1" s="1"/>
  <c r="AY51" i="1"/>
  <c r="J95" i="2"/>
  <c r="J58" i="2" s="1"/>
  <c r="BK94" i="2"/>
  <c r="BK112" i="2"/>
  <c r="J112" i="2" s="1"/>
  <c r="J62" i="2" s="1"/>
  <c r="J113" i="2"/>
  <c r="J63" i="2" s="1"/>
  <c r="BK146" i="2"/>
  <c r="J146" i="2" s="1"/>
  <c r="J69" i="2" s="1"/>
  <c r="J147" i="2"/>
  <c r="J70" i="2" s="1"/>
  <c r="F32" i="3"/>
  <c r="BB53" i="1" s="1"/>
  <c r="BB51" i="1" s="1"/>
  <c r="R93" i="3"/>
  <c r="R88" i="3" s="1"/>
  <c r="E45" i="2"/>
  <c r="P112" i="2"/>
  <c r="T113" i="2"/>
  <c r="T118" i="2"/>
  <c r="P129" i="2"/>
  <c r="P146" i="2"/>
  <c r="T147" i="2"/>
  <c r="T146" i="2" s="1"/>
  <c r="J49" i="3"/>
  <c r="J82" i="3"/>
  <c r="J91" i="3"/>
  <c r="J59" i="3" s="1"/>
  <c r="BK90" i="3"/>
  <c r="P120" i="3"/>
  <c r="P119" i="3" s="1"/>
  <c r="F30" i="2"/>
  <c r="AZ52" i="1" s="1"/>
  <c r="AZ51" i="1" s="1"/>
  <c r="T98" i="2"/>
  <c r="T94" i="2" s="1"/>
  <c r="P105" i="2"/>
  <c r="P94" i="2" s="1"/>
  <c r="P93" i="2" s="1"/>
  <c r="AU52" i="1" s="1"/>
  <c r="R112" i="2"/>
  <c r="R93" i="2" s="1"/>
  <c r="T133" i="2"/>
  <c r="T141" i="2"/>
  <c r="R146" i="2"/>
  <c r="J30" i="3"/>
  <c r="AV53" i="1" s="1"/>
  <c r="AT53" i="1" s="1"/>
  <c r="T93" i="3"/>
  <c r="P96" i="3"/>
  <c r="T100" i="3"/>
  <c r="T99" i="3" s="1"/>
  <c r="BK119" i="3"/>
  <c r="J119" i="3" s="1"/>
  <c r="J67" i="3" s="1"/>
  <c r="J100" i="3" l="1"/>
  <c r="J64" i="3" s="1"/>
  <c r="BK99" i="3"/>
  <c r="J99" i="3" s="1"/>
  <c r="J63" i="3" s="1"/>
  <c r="BK93" i="3"/>
  <c r="J93" i="3" s="1"/>
  <c r="J60" i="3" s="1"/>
  <c r="AU51" i="1"/>
  <c r="AX51" i="1"/>
  <c r="W28" i="1"/>
  <c r="BK89" i="3"/>
  <c r="J90" i="3"/>
  <c r="J58" i="3" s="1"/>
  <c r="T112" i="2"/>
  <c r="T93" i="2" s="1"/>
  <c r="T88" i="3"/>
  <c r="AV51" i="1"/>
  <c r="W26" i="1"/>
  <c r="J94" i="2"/>
  <c r="J57" i="2" s="1"/>
  <c r="BK93" i="2"/>
  <c r="J93" i="2" s="1"/>
  <c r="J27" i="2" l="1"/>
  <c r="J56" i="2"/>
  <c r="AK26" i="1"/>
  <c r="AT51" i="1"/>
  <c r="J89" i="3"/>
  <c r="J57" i="3" s="1"/>
  <c r="BK88" i="3"/>
  <c r="J88" i="3" s="1"/>
  <c r="J27" i="3" l="1"/>
  <c r="J56" i="3"/>
  <c r="AG52" i="1"/>
  <c r="J36" i="2"/>
  <c r="AN52" i="1" l="1"/>
  <c r="AG53" i="1"/>
  <c r="AN53" i="1" s="1"/>
  <c r="J36" i="3"/>
  <c r="AG51" i="1" l="1"/>
  <c r="AK23" i="1" l="1"/>
  <c r="AK32" i="1" s="1"/>
  <c r="AN51" i="1"/>
</calcChain>
</file>

<file path=xl/sharedStrings.xml><?xml version="1.0" encoding="utf-8"?>
<sst xmlns="http://schemas.openxmlformats.org/spreadsheetml/2006/main" count="2066" uniqueCount="638">
  <si>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</si>
  <si>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</si>
  <si>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</si>
  <si>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</si>
  <si>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</si>
  <si>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</si>
  <si>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</si>
  <si>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{15ee019f-f119-4300-b944-6c10cf4ecc7f}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</si>
  <si>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</si>
  <si>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</si>
  <si>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</si>
  <si>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</si>
  <si>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</si>
  <si>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</si>
  <si>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</si>
  <si>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</si>
  <si>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14-19S</t>
  </si>
  <si>
    <t>Stavba:</t>
  </si>
  <si>
    <t>Rekonstrukce objektu Kamenná 5168 - střecha</t>
  </si>
  <si>
    <t>KSO:</t>
  </si>
  <si>
    <t>CC-CZ:</t>
  </si>
  <si>
    <t>Místo:</t>
  </si>
  <si>
    <t>Chomutov</t>
  </si>
  <si>
    <t>Datum:</t>
  </si>
  <si>
    <t>2. 3. 2018</t>
  </si>
  <si>
    <t>Zadavatel:</t>
  </si>
  <si>
    <t>IČ:</t>
  </si>
  <si>
    <t>Statutární město Chomutov</t>
  </si>
  <si>
    <t>DIČ:</t>
  </si>
  <si>
    <t>Uchazeč:</t>
  </si>
  <si>
    <t xml:space="preserve"> </t>
  </si>
  <si>
    <t>Projektant:</t>
  </si>
  <si>
    <t>25494741</t>
  </si>
  <si>
    <t>SM - PROJEKT spol. s.r.o.</t>
  </si>
  <si>
    <t>CZ25494741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</si>
  <si>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</si>
  <si>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</si>
  <si>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</si>
  <si>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</si>
  <si>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</si>
  <si>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</si>
  <si>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</si>
  <si>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</si>
  <si>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</si>
  <si>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</si>
  <si>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</si>
  <si>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</si>
  <si>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</si>
  <si>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</si>
  <si>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</si>
  <si>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</si>
  <si>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</si>
  <si>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</si>
  <si>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</si>
  <si>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</si>
  <si>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</si>
  <si>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</si>
  <si>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</si>
  <si>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</si>
  <si>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</si>
  <si>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</si>
  <si>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</si>
  <si>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</si>
  <si>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</si>
  <si>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</si>
  <si>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</si>
  <si>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</si>
  <si>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</si>
  <si>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</si>
  <si>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</si>
  <si>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</si>
  <si>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</si>
  <si>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</si>
  <si>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</si>
  <si>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</si>
  <si>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</si>
  <si>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</si>
  <si>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</si>
  <si>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Střecha</t>
  </si>
  <si>
    <t>STA</t>
  </si>
  <si>
    <t>1</t>
  </si>
  <si>
    <t>{2652c7b8-1d9e-4dca-adf0-e87602e0d86f}</t>
  </si>
  <si>
    <t>2</t>
  </si>
  <si>
    <t>SO02</t>
  </si>
  <si>
    <t>Bleskosvod</t>
  </si>
  <si>
    <t>{13f56a42-2987-494d-897b-ae04c003ae6c}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</si>
  <si>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</si>
  <si>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</si>
  <si>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</si>
  <si>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</si>
  <si>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</si>
  <si>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</si>
  <si>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</si>
  <si>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SO01 - Střecha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</si>
  <si>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</si>
  <si>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</si>
  <si>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</si>
  <si>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</si>
  <si>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</si>
  <si>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</si>
  <si>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</si>
  <si>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</si>
  <si>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</si>
  <si>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</si>
  <si>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</si>
  <si>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</si>
  <si>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</si>
  <si>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</si>
  <si>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762 - Konstrukce tesařské</t>
  </si>
  <si>
    <t xml:space="preserve">    764 - Konstrukce klempířské</t>
  </si>
  <si>
    <t xml:space="preserve">    767 - Konstrukce zámečnické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</si>
  <si>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</si>
  <si>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</si>
  <si>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</si>
  <si>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</si>
  <si>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</si>
  <si>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</si>
  <si>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</si>
  <si>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</si>
  <si>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</si>
  <si>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</si>
  <si>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</si>
  <si>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</si>
  <si>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</si>
  <si>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</si>
  <si>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</si>
  <si>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</si>
  <si>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</si>
  <si>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</si>
  <si>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</si>
  <si>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</si>
  <si>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</si>
  <si>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</si>
  <si>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</si>
  <si>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</si>
  <si>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</si>
  <si>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632450132</t>
  </si>
  <si>
    <t>Potěr cementový vyrovnávací ze suchých směsí v ploše o průměrné (střední) tl. přes 20 do 30 mm</t>
  </si>
  <si>
    <t>m2</t>
  </si>
  <si>
    <t>CS ÚRS 2018 01</t>
  </si>
  <si>
    <t>4</t>
  </si>
  <si>
    <t>-1710823897</t>
  </si>
  <si>
    <t>632481213</t>
  </si>
  <si>
    <t>Separační vrstva k oddělení podlahových vrstev z polyetylénové fólie</t>
  </si>
  <si>
    <t>2105698923</t>
  </si>
  <si>
    <t>9</t>
  </si>
  <si>
    <t>Ostatní konstrukce a práce, bourání</t>
  </si>
  <si>
    <t>3</t>
  </si>
  <si>
    <t>941211111</t>
  </si>
  <si>
    <t>Montáž lešení řadového rámového lehkého pracovního s podlahami s provozním zatížením tř. 3 do 200 kg/m2 šířky tř. SW06 přes 0,6 do 0,9 m, výšky do 10 m</t>
  </si>
  <si>
    <t>1244456010</t>
  </si>
  <si>
    <t>VV</t>
  </si>
  <si>
    <t>8*5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</si>
  <si>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</si>
  <si>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</si>
  <si>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-1910807451</t>
  </si>
  <si>
    <t>40*30</t>
  </si>
  <si>
    <t>5</t>
  </si>
  <si>
    <t>941211811</t>
  </si>
  <si>
    <t>Demontáž lešení řadového rámového lehkého pracovního s provozním zatížením tř. 3 do 200 kg/m2 šířky tř. SW06 přes 0,6 do 0,9 m, výšky do 10 m</t>
  </si>
  <si>
    <t>-1869219708</t>
  </si>
  <si>
    <t>985131111</t>
  </si>
  <si>
    <t>Očištění ploch stěn, rubu kleneb a podlah tlakovou vodou</t>
  </si>
  <si>
    <t>-78391975</t>
  </si>
  <si>
    <t>997</t>
  </si>
  <si>
    <t>Přesun sutě</t>
  </si>
  <si>
    <t>7</t>
  </si>
  <si>
    <t>997013501</t>
  </si>
  <si>
    <t>Odvoz suti a vybouraných hmot na skládku nebo meziskládku se složením, na vzdálenost do 1 km</t>
  </si>
  <si>
    <t>t</t>
  </si>
  <si>
    <t>913384410</t>
  </si>
  <si>
    <t>8</t>
  </si>
  <si>
    <t>997013509</t>
  </si>
  <si>
    <t>Odvoz suti a vybouraných hmot na skládku nebo meziskládku se složením, na vzdálenost Příplatek k ceně za každý další i započatý 1 km přes 1 km</t>
  </si>
  <si>
    <t>179165111</t>
  </si>
  <si>
    <t>0,5*24</t>
  </si>
  <si>
    <t>997013831</t>
  </si>
  <si>
    <t>Poplatek za uložení stavebního odpadu na skládce (skládkovné) směsného stavebního a demoličního zatříděného do Katalogu odpadů pod kódem 170 904</t>
  </si>
  <si>
    <t>-562897305</t>
  </si>
  <si>
    <t>998</t>
  </si>
  <si>
    <t>Přesun hmot</t>
  </si>
  <si>
    <t>10</t>
  </si>
  <si>
    <t>998011002</t>
  </si>
  <si>
    <t>Přesun hmot pro budovy občanské výstavby, bydlení, výrobu a služby s nosnou svislou konstrukcí zděnou z cihel, tvárnic nebo kamene vodorovná dopravní vzdálenost do 100 m pro budovy výšky přes 6 do 12 m</t>
  </si>
  <si>
    <t>-796380227</t>
  </si>
  <si>
    <t>PSV</t>
  </si>
  <si>
    <t>Práce a dodávky PSV</t>
  </si>
  <si>
    <t>712</t>
  </si>
  <si>
    <t>Povlakové krytiny</t>
  </si>
  <si>
    <t>11</t>
  </si>
  <si>
    <t>712363401</t>
  </si>
  <si>
    <t>Provedení povlakové krytiny střech plochých do 10° s mechanicky kotvenou izolací včetně položení fólie a horkovzdušného svaření tl. tepelné izolace do 100 mm budovy výšky do 18 m, kotvené do betonu nebo pórobetonu vnitřní plocha</t>
  </si>
  <si>
    <t>16</t>
  </si>
  <si>
    <t>1460687487</t>
  </si>
  <si>
    <t>12</t>
  </si>
  <si>
    <t>M</t>
  </si>
  <si>
    <t>28322012</t>
  </si>
  <si>
    <t>fólie hydroizolační střešní mPVC, tl. 1,5 mm š 1300 mm šedá</t>
  </si>
  <si>
    <t>32</t>
  </si>
  <si>
    <t>2021305245</t>
  </si>
  <si>
    <t>691*1,15 'Přepočtené koeficientem množství</t>
  </si>
  <si>
    <t>13</t>
  </si>
  <si>
    <t>998712102</t>
  </si>
  <si>
    <t>Přesun hmot pro povlakové krytiny stanovený z hmotnosti přesunovaného materiálu vodorovná dopravní vzdálenost do 50 m v objektech výšky přes 6 do 12 m</t>
  </si>
  <si>
    <t>-1614180593</t>
  </si>
  <si>
    <t>713</t>
  </si>
  <si>
    <t>Izolace tepelné</t>
  </si>
  <si>
    <t>14</t>
  </si>
  <si>
    <t>713141211</t>
  </si>
  <si>
    <t>Montáž tepelné izolace střech plochých atikovými klíny kladenými volně</t>
  </si>
  <si>
    <t>m</t>
  </si>
  <si>
    <t>-404508681</t>
  </si>
  <si>
    <t>63152005</t>
  </si>
  <si>
    <t>klín atikový přechodný minerální plochých střech tl.50 x 50 mm</t>
  </si>
  <si>
    <t>683964731</t>
  </si>
  <si>
    <t>150*1,15 'Přepočtené koeficientem množství</t>
  </si>
  <si>
    <t>713141311</t>
  </si>
  <si>
    <t>Montáž tepelné izolace střech plochých spádovými klíny v ploše kladenými volně</t>
  </si>
  <si>
    <t>-1303683838</t>
  </si>
  <si>
    <t>150*0,45</t>
  </si>
  <si>
    <t>17</t>
  </si>
  <si>
    <t>28376366</t>
  </si>
  <si>
    <t>deska XPS hladký povrch λ=0,034 tl 50mm</t>
  </si>
  <si>
    <t>847254553</t>
  </si>
  <si>
    <t>18</t>
  </si>
  <si>
    <t>998713102</t>
  </si>
  <si>
    <t>Přesun hmot pro izolace tepelné stanovený z hmotnosti přesunovaného materiálu vodorovná dopravní vzdálenost do 50 m v objektech výšky přes 6 m do 12 m</t>
  </si>
  <si>
    <t>1338901626</t>
  </si>
  <si>
    <t>721</t>
  </si>
  <si>
    <t>Zdravotechnika - vnitřní kanalizace</t>
  </si>
  <si>
    <t>19</t>
  </si>
  <si>
    <t>721233113</t>
  </si>
  <si>
    <t>Střešní vtoky (vpusti) polypropylenové (PP) pro ploché střechy s odtokem svislým DN 125</t>
  </si>
  <si>
    <t>kus</t>
  </si>
  <si>
    <t>1490479781</t>
  </si>
  <si>
    <t>20</t>
  </si>
  <si>
    <t>998721102</t>
  </si>
  <si>
    <t>Přesun hmot pro vnitřní kanalizace stanovený z hmotnosti přesunovaného materiálu vodorovná dopravní vzdálenost do 50 m v objektech výšky přes 6 do 12 m</t>
  </si>
  <si>
    <t>-1578927578</t>
  </si>
  <si>
    <t>762</t>
  </si>
  <si>
    <t>Konstrukce tesařské</t>
  </si>
  <si>
    <t>762511246</t>
  </si>
  <si>
    <t>konstrukce podkladové z dřevoštěpkových desek OSB jednovrstvých šroubovaných na sraz, tloušťky desky 22 mm</t>
  </si>
  <si>
    <t>-2102886803</t>
  </si>
  <si>
    <t>22</t>
  </si>
  <si>
    <t>998762102</t>
  </si>
  <si>
    <t>Přesun hmot pro konstrukce tesařské stanovený z hmotnosti přesunovaného materiálu vodorovná dopravní vzdálenost do 50 m v objektech výšky přes 6 do 12 m</t>
  </si>
  <si>
    <t>-2030781184</t>
  </si>
  <si>
    <t>764</t>
  </si>
  <si>
    <t>Konstrukce klempířské</t>
  </si>
  <si>
    <t>23</t>
  </si>
  <si>
    <t>764002841</t>
  </si>
  <si>
    <t>Demontáž klempířských konstrukcí oplechování horních ploch zdí a nadezdívek do suti</t>
  </si>
  <si>
    <t>-719891945</t>
  </si>
  <si>
    <t>24</t>
  </si>
  <si>
    <t>764214603</t>
  </si>
  <si>
    <t>Oplechování horních ploch zdí a nadezdívek (atik) z pozinkovaného plechu s povrchovou úpravou mechanicky kotvené rš 250 mm</t>
  </si>
  <si>
    <t>1748023511</t>
  </si>
  <si>
    <t>25</t>
  </si>
  <si>
    <t>764214604</t>
  </si>
  <si>
    <t>Oplechování horních ploch zdí a nadezdívek (atik) z pozinkovaného plechu s povrchovou úpravou mechanicky kotvené rš 330 mm</t>
  </si>
  <si>
    <t>-1543319121</t>
  </si>
  <si>
    <t>26</t>
  </si>
  <si>
    <t>R084516</t>
  </si>
  <si>
    <t>M+D Oplechování prostupů, detailů</t>
  </si>
  <si>
    <t>kpl</t>
  </si>
  <si>
    <t>691780510</t>
  </si>
  <si>
    <t>27</t>
  </si>
  <si>
    <t>R654132</t>
  </si>
  <si>
    <t>M+D K3 - Zajišťovací plech - poplastovaný 0,6</t>
  </si>
  <si>
    <t>268337040</t>
  </si>
  <si>
    <t>28</t>
  </si>
  <si>
    <t>5163R</t>
  </si>
  <si>
    <t>M+D K4 - Krycí plech - OC. plech 2,0mm - 300x300mm + vyplnění minerální vatou a utěsnění PUR pěnou</t>
  </si>
  <si>
    <t>1009549405</t>
  </si>
  <si>
    <t>29</t>
  </si>
  <si>
    <t>998764102</t>
  </si>
  <si>
    <t>Přesun hmot pro konstrukce klempířské stanovený z hmotnosti přesunovaného materiálu vodorovná dopravní vzdálenost do 50 m v objektech výšky přes 6 do 12 m</t>
  </si>
  <si>
    <t>-879617299</t>
  </si>
  <si>
    <t>767</t>
  </si>
  <si>
    <t>Konstrukce zámečnické</t>
  </si>
  <si>
    <t>30</t>
  </si>
  <si>
    <t>R541631</t>
  </si>
  <si>
    <t xml:space="preserve">odstranění a zpětná montáž stávajících komunikačních zařízení (stožárů) a rozvodů </t>
  </si>
  <si>
    <t>-1862901184</t>
  </si>
  <si>
    <t>31</t>
  </si>
  <si>
    <t>K001</t>
  </si>
  <si>
    <t>demontáž stávající bleskosvodné soustavy</t>
  </si>
  <si>
    <t>1912730586</t>
  </si>
  <si>
    <t>K002</t>
  </si>
  <si>
    <t>demontáž nefunkčních ventilačních hlavic</t>
  </si>
  <si>
    <t>1430217465</t>
  </si>
  <si>
    <t>33</t>
  </si>
  <si>
    <t>K003</t>
  </si>
  <si>
    <t>demontáž ventilátoru</t>
  </si>
  <si>
    <t>-1679361307</t>
  </si>
  <si>
    <t>VRN</t>
  </si>
  <si>
    <t>Vedlejší rozpočtové náklady</t>
  </si>
  <si>
    <t>VRN1</t>
  </si>
  <si>
    <t>Průzkumné, geodetické a projektové práce</t>
  </si>
  <si>
    <t>34</t>
  </si>
  <si>
    <t>012002000</t>
  </si>
  <si>
    <t>Vytyčení, zameření stavby</t>
  </si>
  <si>
    <t>CS ÚRS 2017 01</t>
  </si>
  <si>
    <t>1024</t>
  </si>
  <si>
    <t>1841129423</t>
  </si>
  <si>
    <t>35</t>
  </si>
  <si>
    <t>013254000</t>
  </si>
  <si>
    <t>Průzkumné, geodetické a projektové práce projektové práce dokumentace stavby (výkresová a textová) skutečného provedení stavby</t>
  </si>
  <si>
    <t>1622627215</t>
  </si>
  <si>
    <t>VRN3</t>
  </si>
  <si>
    <t>Zařízení staveniště</t>
  </si>
  <si>
    <t>36</t>
  </si>
  <si>
    <t>030001000.1</t>
  </si>
  <si>
    <t>Náklady na stavební buňky, zřízení počítačové sítě, WIFI apod., provizorní komunikace, skládky na staveništi, náklady na provoz a údržbu staveniště, oplocení, dopravní značení na staveništi, ochrana kořenového prostoru</t>
  </si>
  <si>
    <t>102461686</t>
  </si>
  <si>
    <t>VRN4</t>
  </si>
  <si>
    <t>Inženýrská činnost</t>
  </si>
  <si>
    <t>37</t>
  </si>
  <si>
    <t>045002000</t>
  </si>
  <si>
    <t>804029227</t>
  </si>
  <si>
    <t>VRN9</t>
  </si>
  <si>
    <t>Ostatní náklady</t>
  </si>
  <si>
    <t>38</t>
  </si>
  <si>
    <t>090001000.1</t>
  </si>
  <si>
    <t xml:space="preserve">Posudky, měření, kontrolní a revizní zkoušky stávajících a nově vybudovaných konstrukcí a objektů </t>
  </si>
  <si>
    <t>916089176</t>
  </si>
  <si>
    <t>SO02 - Bleskosvod</t>
  </si>
  <si>
    <t>HSV -  Práce a dodávky HSV</t>
  </si>
  <si>
    <t xml:space="preserve">    9 -  Ostatní konstrukce a práce-bourání</t>
  </si>
  <si>
    <t xml:space="preserve">      99 -  Přesun hmot</t>
  </si>
  <si>
    <t>PSV -  Práce a dodávky PSV</t>
  </si>
  <si>
    <t xml:space="preserve">    740 -  Elektromontáže</t>
  </si>
  <si>
    <t xml:space="preserve">    783 -  Dokončovací práce</t>
  </si>
  <si>
    <t>M -  Práce a dodávky M</t>
  </si>
  <si>
    <t xml:space="preserve">    21-M -  Elektromontáže</t>
  </si>
  <si>
    <t xml:space="preserve">    46-M -  Zemní práce při extr.mont.pracích</t>
  </si>
  <si>
    <t>HZS -  Hodinové zúčtovací sazby</t>
  </si>
  <si>
    <t>VRN -  Vedlejší rozpočtové náklady</t>
  </si>
  <si>
    <t xml:space="preserve">    0 -  Vedlejší rozpočtové náklady</t>
  </si>
  <si>
    <t xml:space="preserve"> Práce a dodávky HSV</t>
  </si>
  <si>
    <t xml:space="preserve"> Ostatní konstrukce a práce-bourání</t>
  </si>
  <si>
    <t>99</t>
  </si>
  <si>
    <t xml:space="preserve"> Přesun hmot</t>
  </si>
  <si>
    <t>997013801</t>
  </si>
  <si>
    <t>Poplatek za uložení stavebního betonového odpadu na skládce (skládkovné)</t>
  </si>
  <si>
    <t>-1967318821</t>
  </si>
  <si>
    <t xml:space="preserve"> Práce a dodávky PSV</t>
  </si>
  <si>
    <t>740</t>
  </si>
  <si>
    <t xml:space="preserve"> Elektromontáže</t>
  </si>
  <si>
    <t>740991300</t>
  </si>
  <si>
    <t>Celková prohlídka elektrického rozvodu a zařízení do 1 milionu Kč</t>
  </si>
  <si>
    <t>1304094276</t>
  </si>
  <si>
    <t>783</t>
  </si>
  <si>
    <t xml:space="preserve"> Dokončovací práce</t>
  </si>
  <si>
    <t>783903510</t>
  </si>
  <si>
    <t>Nátěry elektrických zařízení systémy jednosložkovými zemnicích pásků 1x krycí s proužky</t>
  </si>
  <si>
    <t>-1525490786</t>
  </si>
  <si>
    <t>246231650</t>
  </si>
  <si>
    <t>nátěr antikorozní pro výztužné oceli ( bal. 2kg)</t>
  </si>
  <si>
    <t>kg</t>
  </si>
  <si>
    <t>-402546810</t>
  </si>
  <si>
    <t xml:space="preserve"> Práce a dodávky M</t>
  </si>
  <si>
    <t>21-M</t>
  </si>
  <si>
    <t>210220101</t>
  </si>
  <si>
    <t>Montáž hromosvodného vedení svodových vodičů s podpěrami průměru do 10 mm</t>
  </si>
  <si>
    <t>64</t>
  </si>
  <si>
    <t>357677975</t>
  </si>
  <si>
    <t>999100002</t>
  </si>
  <si>
    <t>AlMgSi pr.8mm</t>
  </si>
  <si>
    <t>256</t>
  </si>
  <si>
    <t>-956544755</t>
  </si>
  <si>
    <t>999100007</t>
  </si>
  <si>
    <t>PV-podpěra vedení na střeše</t>
  </si>
  <si>
    <t>ks</t>
  </si>
  <si>
    <t>-1828931122</t>
  </si>
  <si>
    <t>999100008</t>
  </si>
  <si>
    <t>PV-01-na stěně</t>
  </si>
  <si>
    <t>-2111624771</t>
  </si>
  <si>
    <t>210220201</t>
  </si>
  <si>
    <t>Montáž tyčí jímacích délky do 3 m na střešní hřeben</t>
  </si>
  <si>
    <t>-199471518</t>
  </si>
  <si>
    <t>999100004</t>
  </si>
  <si>
    <t>jímací tyč 1,5+svorka k jímací tyči+betonová podpěra na ploché střechy</t>
  </si>
  <si>
    <t>-1675470052</t>
  </si>
  <si>
    <t>999100006</t>
  </si>
  <si>
    <t>jímací tyč 3,0m+svorka k jímací tyči+2xnevodivá vzpěra 0,5m betonová podpěra na ploché střechy</t>
  </si>
  <si>
    <t>-582035976</t>
  </si>
  <si>
    <t>210220301</t>
  </si>
  <si>
    <t>Montáž svorek hromosvodných typu SS, SR 03 se 2 šrouby</t>
  </si>
  <si>
    <t>-30336740</t>
  </si>
  <si>
    <t>999100011</t>
  </si>
  <si>
    <t>SS</t>
  </si>
  <si>
    <t>-316764386</t>
  </si>
  <si>
    <t>39</t>
  </si>
  <si>
    <t>999100012</t>
  </si>
  <si>
    <t>SK</t>
  </si>
  <si>
    <t>1734884055</t>
  </si>
  <si>
    <t>40</t>
  </si>
  <si>
    <t>999100013</t>
  </si>
  <si>
    <t>kompenzátor délkové roztažnosti</t>
  </si>
  <si>
    <t>-1095162230</t>
  </si>
  <si>
    <t>41</t>
  </si>
  <si>
    <t>999100014</t>
  </si>
  <si>
    <t>SP</t>
  </si>
  <si>
    <t>-664694217</t>
  </si>
  <si>
    <t>46-M</t>
  </si>
  <si>
    <t xml:space="preserve"> Zemní práce při extr.mont.pracích</t>
  </si>
  <si>
    <t>460600061</t>
  </si>
  <si>
    <t>Odvoz suti a vybouraných hmot do 1 km</t>
  </si>
  <si>
    <t>-1021626481</t>
  </si>
  <si>
    <t>460600071</t>
  </si>
  <si>
    <t>Příplatek k odvozu suti a vybouraných hmot za každý další 1 km</t>
  </si>
  <si>
    <t>1516031184</t>
  </si>
  <si>
    <t>HZS</t>
  </si>
  <si>
    <t xml:space="preserve"> Hodinové zúčtovací sazby</t>
  </si>
  <si>
    <t>HZS2221</t>
  </si>
  <si>
    <t>Hodinová zúčtovací sazba elektrikář-demontáž stávajícího bleskosvodu</t>
  </si>
  <si>
    <t>hod</t>
  </si>
  <si>
    <t>512</t>
  </si>
  <si>
    <t>-158806852</t>
  </si>
  <si>
    <t>HZS2222</t>
  </si>
  <si>
    <t>Hodinová zúčtovací sazba elektrikář odborný-ostatní práce jinde nespecifikované</t>
  </si>
  <si>
    <t>-489745502</t>
  </si>
  <si>
    <t xml:space="preserve"> Vedlejší rozpočtové náklady</t>
  </si>
  <si>
    <t>Dokumentace skutečného provedení stavby</t>
  </si>
  <si>
    <t>Kč</t>
  </si>
  <si>
    <t>553100327</t>
  </si>
  <si>
    <t>Kompletační a koordinační činnost</t>
  </si>
  <si>
    <t>-1616076558</t>
  </si>
  <si>
    <t>065002000</t>
  </si>
  <si>
    <t>Mimostaveništní doprava materiálů</t>
  </si>
  <si>
    <t>1477439396</t>
  </si>
  <si>
    <t>081002000</t>
  </si>
  <si>
    <t>Doprava zaměstnanců na staveniště</t>
  </si>
  <si>
    <t>1872077991</t>
  </si>
  <si>
    <t>091002000</t>
  </si>
  <si>
    <t>Ostatní náklady související s objektem</t>
  </si>
  <si>
    <t>262144</t>
  </si>
  <si>
    <t>964303825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</si>
  <si>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</si>
  <si>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</si>
  <si>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</si>
  <si>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</si>
  <si>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</si>
  <si>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</si>
  <si>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</si>
  <si>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</si>
  <si>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</si>
  <si>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</si>
  <si>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</si>
  <si>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</si>
  <si>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</si>
  <si>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</si>
  <si>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</si>
  <si>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</si>
  <si>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</si>
  <si>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</si>
  <si>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</si>
  <si>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</si>
  <si>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</si>
  <si>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</si>
  <si>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</si>
  <si>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</si>
  <si>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</si>
  <si>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</si>
  <si>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</si>
  <si>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</si>
  <si>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</si>
  <si>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</si>
  <si>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</si>
  <si>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</si>
  <si>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</si>
  <si>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</si>
  <si>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</si>
  <si>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</si>
  <si>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</si>
  <si>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</si>
  <si>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</si>
  <si>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</si>
  <si>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</si>
  <si>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</si>
  <si>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</si>
  <si>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</si>
  <si>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</si>
  <si>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</si>
  <si>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</si>
  <si>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</si>
  <si>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</si>
  <si>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</si>
  <si>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</si>
  <si>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</si>
  <si>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</si>
  <si>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</si>
  <si>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</si>
  <si>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</si>
  <si>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</si>
  <si>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</si>
  <si>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</si>
  <si>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</si>
  <si>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</si>
  <si>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</si>
  <si>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</si>
  <si>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</si>
  <si>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</si>
  <si>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</si>
  <si>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</si>
  <si>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</si>
  <si>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</si>
  <si>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</si>
  <si>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</si>
  <si>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</si>
  <si>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</si>
  <si>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</si>
  <si>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</si>
  <si>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</si>
  <si>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</si>
  <si>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</si>
  <si>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</si>
  <si>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</si>
  <si>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</si>
  <si>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</si>
  <si>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</si>
  <si>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</si>
  <si>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</si>
  <si>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</si>
  <si>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</si>
  <si>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</si>
  <si>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</si>
  <si>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</si>
  <si>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</si>
  <si>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</si>
  <si>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</si>
  <si>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</si>
  <si>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</si>
  <si>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</si>
  <si>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</si>
  <si>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</si>
  <si>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</si>
  <si>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</si>
  <si>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</si>
  <si>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</si>
  <si>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</si>
  <si>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</si>
  <si>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</si>
  <si>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</si>
  <si>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</si>
  <si>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</si>
  <si>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</si>
  <si>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</si>
  <si>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</si>
  <si>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</si>
  <si>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</si>
  <si>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</si>
  <si>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</si>
  <si>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</si>
  <si>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</si>
  <si>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</si>
  <si>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</si>
  <si>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</si>
  <si>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</si>
  <si>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</si>
  <si>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</si>
  <si>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</si>
  <si>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</si>
  <si>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</si>
  <si>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</si>
  <si>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</si>
  <si>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</si>
  <si>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</si>
  <si>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</si>
  <si>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</si>
  <si>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</si>
  <si>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</si>
  <si>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</si>
  <si>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</si>
  <si>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</si>
  <si>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</si>
  <si>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</si>
  <si>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</si>
  <si>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</si>
  <si>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</si>
  <si>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</si>
  <si>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</si>
  <si>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</si>
  <si>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</si>
  <si>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</si>
  <si>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</si>
  <si>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</si>
  <si>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</si>
  <si>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</si>
  <si>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</si>
  <si>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</si>
  <si>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</si>
  <si>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</si>
  <si>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</si>
  <si>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</si>
  <si>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</si>
  <si>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</si>
  <si>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</si>
  <si>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</si>
  <si>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</si>
  <si>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</si>
  <si>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</si>
  <si>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</si>
  <si>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</si>
  <si>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</si>
  <si>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</si>
  <si>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</si>
  <si>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</si>
  <si>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</si>
  <si>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</si>
  <si>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</si>
  <si>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</si>
  <si>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</si>
  <si>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</si>
  <si>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</si>
  <si>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</si>
  <si>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</si>
  <si>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</si>
  <si>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</si>
  <si>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</si>
  <si>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Přesný soupis materiálu bude proveden dodavatelem.</t>
  </si>
  <si>
    <t>Pozn.: Výše uvedený materiál byl vypracován pro orientační stanovení nákladů.</t>
  </si>
  <si>
    <t xml:space="preserve">C E L K E M   </t>
  </si>
  <si>
    <t>jímací tyč 3m+SJ01+2x nevodivá vzpěra 0,5m betonová podpěra na ploché střechy</t>
  </si>
  <si>
    <t>jímací tyč 1,5m+SJ01+ betonová podpěra na ploché střechy</t>
  </si>
  <si>
    <t>PV 01</t>
  </si>
  <si>
    <t>PV pro ploché střechy (bet.podpěra s plast.podložkou)</t>
  </si>
  <si>
    <t>Kč/ks(m)</t>
  </si>
  <si>
    <t>ks(m)</t>
  </si>
  <si>
    <t xml:space="preserve">P O P I S   P O L O Ž K Y </t>
  </si>
  <si>
    <t>ČP</t>
  </si>
  <si>
    <t>2.1 BLESKOSVOD</t>
  </si>
  <si>
    <t>2. M A T E R I Á L</t>
  </si>
  <si>
    <t>KAMENNÁ 5164,CHOMUTOV,REK.STŘEŠNÍHO PLÁŠTĚ</t>
  </si>
  <si>
    <t>BLESKOSVOD</t>
  </si>
  <si>
    <r>
      <t>Rezerva rozpočtu (</t>
    </r>
    <r>
      <rPr>
        <b/>
        <sz val="8"/>
        <rFont val="Trebuchet MS"/>
        <family val="2"/>
        <charset val="238"/>
      </rPr>
      <t>bude uchazečem oceněna v předepsané výši</t>
    </r>
    <r>
      <rPr>
        <sz val="8"/>
        <rFont val="Trebuchet MS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</si>
</sst>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  <numFmt numFmtId="168" formatCode="#,##0.00_ ;\-#,##0.00\ "/>
  </numFmts>
  <fonts count="52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  <font>
      <sz val="8"/>
      <name val="Trebuchet MS"/>
      <family val="2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8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b/>
      <sz val="8"/>
      <name val="Trebuchet MS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0" fillId="0" borderId="0" applyNumberFormat="0" applyFill="0" applyBorder="0" applyAlignment="0" applyProtection="0"/>
    <xf numFmtId="0" fontId="42" fillId="0" borderId="1"/>
    <xf numFmtId="0" fontId="43" fillId="0" borderId="1"/>
  </cellStyleXfs>
  <cellXfs count="34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1" applyFont="1" applyFill="1" applyAlignment="1" applyProtection="1">
      <alignment vertical="center"/>
    </xf>
    <xf numFmtId="0" fontId="40" fillId="2" borderId="0" xfId="1" applyFill="1"/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0" fillId="0" borderId="7" xfId="0" applyBorder="1"/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0" fontId="0" fillId="4" borderId="10" xfId="0" applyFont="1" applyFill="1" applyBorder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2" fillId="5" borderId="11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19" fillId="0" borderId="18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9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4" fontId="26" fillId="0" borderId="18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6" fillId="0" borderId="23" xfId="0" applyNumberFormat="1" applyFont="1" applyBorder="1" applyAlignment="1">
      <alignment vertical="center"/>
    </xf>
    <xf numFmtId="4" fontId="26" fillId="0" borderId="24" xfId="0" applyNumberFormat="1" applyFont="1" applyBorder="1" applyAlignment="1">
      <alignment vertical="center"/>
    </xf>
    <xf numFmtId="166" fontId="26" fillId="0" borderId="24" xfId="0" applyNumberFormat="1" applyFont="1" applyBorder="1" applyAlignment="1">
      <alignment vertical="center"/>
    </xf>
    <xf numFmtId="4" fontId="26" fillId="0" borderId="25" xfId="0" applyNumberFormat="1" applyFont="1" applyBorder="1" applyAlignment="1">
      <alignment vertical="center"/>
    </xf>
    <xf numFmtId="0" fontId="0" fillId="2" borderId="0" xfId="0" applyFill="1" applyProtection="1"/>
    <xf numFmtId="0" fontId="27" fillId="2" borderId="0" xfId="1" applyFont="1" applyFill="1" applyAlignment="1" applyProtection="1">
      <alignment vertical="center"/>
    </xf>
    <xf numFmtId="0" fontId="40" fillId="2" borderId="0" xfId="1" applyFill="1" applyProtection="1"/>
    <xf numFmtId="165" fontId="2" fillId="0" borderId="0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26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0" fontId="0" fillId="5" borderId="0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center" vertical="center"/>
    </xf>
    <xf numFmtId="4" fontId="3" fillId="5" borderId="10" xfId="0" applyNumberFormat="1" applyFont="1" applyFill="1" applyBorder="1" applyAlignment="1">
      <alignment vertical="center"/>
    </xf>
    <xf numFmtId="0" fontId="0" fillId="5" borderId="27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4" fontId="6" fillId="0" borderId="24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5" xfId="0" applyFont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4" fontId="20" fillId="0" borderId="0" xfId="0" applyNumberFormat="1" applyFont="1" applyAlignment="1"/>
    <xf numFmtId="166" fontId="29" fillId="0" borderId="16" xfId="0" applyNumberFormat="1" applyFont="1" applyBorder="1" applyAlignment="1"/>
    <xf numFmtId="166" fontId="29" fillId="0" borderId="17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7" fillId="0" borderId="5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5" fillId="0" borderId="0" xfId="0" applyNumberFormat="1" applyFont="1" applyAlignment="1"/>
    <xf numFmtId="0" fontId="7" fillId="0" borderId="18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9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0" fillId="0" borderId="5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167" fontId="0" fillId="0" borderId="28" xfId="0" applyNumberFormat="1" applyFont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  <protection locked="0"/>
    </xf>
    <xf numFmtId="0" fontId="1" fillId="0" borderId="28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9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32" fillId="0" borderId="28" xfId="0" applyFont="1" applyBorder="1" applyAlignment="1" applyProtection="1">
      <alignment horizontal="center" vertical="center"/>
      <protection locked="0"/>
    </xf>
    <xf numFmtId="49" fontId="32" fillId="0" borderId="28" xfId="0" applyNumberFormat="1" applyFont="1" applyBorder="1" applyAlignment="1" applyProtection="1">
      <alignment horizontal="left" vertical="center" wrapText="1"/>
      <protection locked="0"/>
    </xf>
    <xf numFmtId="0" fontId="32" fillId="0" borderId="28" xfId="0" applyFont="1" applyBorder="1" applyAlignment="1" applyProtection="1">
      <alignment horizontal="left" vertical="center" wrapText="1"/>
      <protection locked="0"/>
    </xf>
    <xf numFmtId="0" fontId="32" fillId="0" borderId="28" xfId="0" applyFont="1" applyBorder="1" applyAlignment="1" applyProtection="1">
      <alignment horizontal="center" vertical="center" wrapText="1"/>
      <protection locked="0"/>
    </xf>
    <xf numFmtId="167" fontId="32" fillId="0" borderId="28" xfId="0" applyNumberFormat="1" applyFont="1" applyBorder="1" applyAlignment="1" applyProtection="1">
      <alignment vertical="center"/>
      <protection locked="0"/>
    </xf>
    <xf numFmtId="4" fontId="32" fillId="0" borderId="28" xfId="0" applyNumberFormat="1" applyFont="1" applyBorder="1" applyAlignment="1" applyProtection="1">
      <alignment vertical="center"/>
      <protection locked="0"/>
    </xf>
    <xf numFmtId="0" fontId="32" fillId="0" borderId="5" xfId="0" applyFont="1" applyBorder="1" applyAlignment="1">
      <alignment vertical="center"/>
    </xf>
    <xf numFmtId="0" fontId="32" fillId="0" borderId="28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66" fontId="1" fillId="0" borderId="24" xfId="0" applyNumberFormat="1" applyFont="1" applyBorder="1" applyAlignment="1">
      <alignment vertical="center"/>
    </xf>
    <xf numFmtId="166" fontId="1" fillId="0" borderId="25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33" fillId="0" borderId="29" xfId="0" applyFont="1" applyBorder="1" applyAlignment="1" applyProtection="1">
      <alignment vertical="center" wrapText="1"/>
      <protection locked="0"/>
    </xf>
    <xf numFmtId="0" fontId="33" fillId="0" borderId="30" xfId="0" applyFont="1" applyBorder="1" applyAlignment="1" applyProtection="1">
      <alignment vertical="center" wrapText="1"/>
      <protection locked="0"/>
    </xf>
    <xf numFmtId="0" fontId="33" fillId="0" borderId="31" xfId="0" applyFont="1" applyBorder="1" applyAlignment="1" applyProtection="1">
      <alignment vertical="center" wrapText="1"/>
      <protection locked="0"/>
    </xf>
    <xf numFmtId="0" fontId="33" fillId="0" borderId="32" xfId="0" applyFont="1" applyBorder="1" applyAlignment="1" applyProtection="1">
      <alignment horizontal="center" vertical="center" wrapText="1"/>
      <protection locked="0"/>
    </xf>
    <xf numFmtId="0" fontId="33" fillId="0" borderId="33" xfId="0" applyFont="1" applyBorder="1" applyAlignment="1" applyProtection="1">
      <alignment horizontal="center" vertical="center" wrapText="1"/>
      <protection locked="0"/>
    </xf>
    <xf numFmtId="0" fontId="33" fillId="0" borderId="32" xfId="0" applyFont="1" applyBorder="1" applyAlignment="1" applyProtection="1">
      <alignment vertical="center" wrapText="1"/>
      <protection locked="0"/>
    </xf>
    <xf numFmtId="0" fontId="33" fillId="0" borderId="33" xfId="0" applyFont="1" applyBorder="1" applyAlignment="1" applyProtection="1">
      <alignment vertical="center" wrapText="1"/>
      <protection locked="0"/>
    </xf>
    <xf numFmtId="0" fontId="35" fillId="0" borderId="1" xfId="0" applyFont="1" applyBorder="1" applyAlignment="1" applyProtection="1">
      <alignment horizontal="left" vertical="center" wrapText="1"/>
      <protection locked="0"/>
    </xf>
    <xf numFmtId="0" fontId="36" fillId="0" borderId="1" xfId="0" applyFont="1" applyBorder="1" applyAlignment="1" applyProtection="1">
      <alignment horizontal="left" vertical="center" wrapText="1"/>
      <protection locked="0"/>
    </xf>
    <xf numFmtId="0" fontId="36" fillId="0" borderId="32" xfId="0" applyFont="1" applyBorder="1" applyAlignment="1" applyProtection="1">
      <alignment vertical="center" wrapText="1"/>
      <protection locked="0"/>
    </xf>
    <xf numFmtId="0" fontId="36" fillId="0" borderId="1" xfId="0" applyFont="1" applyBorder="1" applyAlignment="1" applyProtection="1">
      <alignment vertical="center" wrapText="1"/>
      <protection locked="0"/>
    </xf>
    <xf numFmtId="0" fontId="36" fillId="0" borderId="1" xfId="0" applyFont="1" applyBorder="1" applyAlignment="1" applyProtection="1">
      <alignment vertical="center"/>
      <protection locked="0"/>
    </xf>
    <xf numFmtId="0" fontId="36" fillId="0" borderId="1" xfId="0" applyFont="1" applyBorder="1" applyAlignment="1" applyProtection="1">
      <alignment horizontal="left" vertical="center"/>
      <protection locked="0"/>
    </xf>
    <xf numFmtId="49" fontId="36" fillId="0" borderId="1" xfId="0" applyNumberFormat="1" applyFont="1" applyBorder="1" applyAlignment="1" applyProtection="1">
      <alignment vertical="center" wrapText="1"/>
      <protection locked="0"/>
    </xf>
    <xf numFmtId="0" fontId="33" fillId="0" borderId="35" xfId="0" applyFont="1" applyBorder="1" applyAlignment="1" applyProtection="1">
      <alignment vertical="center" wrapText="1"/>
      <protection locked="0"/>
    </xf>
    <xf numFmtId="0" fontId="37" fillId="0" borderId="34" xfId="0" applyFont="1" applyBorder="1" applyAlignment="1" applyProtection="1">
      <alignment vertical="center" wrapText="1"/>
      <protection locked="0"/>
    </xf>
    <xf numFmtId="0" fontId="33" fillId="0" borderId="36" xfId="0" applyFont="1" applyBorder="1" applyAlignment="1" applyProtection="1">
      <alignment vertical="center" wrapText="1"/>
      <protection locked="0"/>
    </xf>
    <xf numFmtId="0" fontId="33" fillId="0" borderId="1" xfId="0" applyFont="1" applyBorder="1" applyAlignment="1" applyProtection="1">
      <alignment vertical="top"/>
      <protection locked="0"/>
    </xf>
    <xf numFmtId="0" fontId="33" fillId="0" borderId="0" xfId="0" applyFont="1" applyAlignment="1" applyProtection="1">
      <alignment vertical="top"/>
      <protection locked="0"/>
    </xf>
    <xf numFmtId="0" fontId="33" fillId="0" borderId="29" xfId="0" applyFont="1" applyBorder="1" applyAlignment="1" applyProtection="1">
      <alignment horizontal="left" vertical="center"/>
      <protection locked="0"/>
    </xf>
    <xf numFmtId="0" fontId="33" fillId="0" borderId="30" xfId="0" applyFont="1" applyBorder="1" applyAlignment="1" applyProtection="1">
      <alignment horizontal="left" vertical="center"/>
      <protection locked="0"/>
    </xf>
    <xf numFmtId="0" fontId="33" fillId="0" borderId="31" xfId="0" applyFont="1" applyBorder="1" applyAlignment="1" applyProtection="1">
      <alignment horizontal="left" vertical="center"/>
      <protection locked="0"/>
    </xf>
    <xf numFmtId="0" fontId="33" fillId="0" borderId="32" xfId="0" applyFont="1" applyBorder="1" applyAlignment="1" applyProtection="1">
      <alignment horizontal="left" vertical="center"/>
      <protection locked="0"/>
    </xf>
    <xf numFmtId="0" fontId="33" fillId="0" borderId="33" xfId="0" applyFont="1" applyBorder="1" applyAlignment="1" applyProtection="1">
      <alignment horizontal="left" vertical="center"/>
      <protection locked="0"/>
    </xf>
    <xf numFmtId="0" fontId="35" fillId="0" borderId="1" xfId="0" applyFont="1" applyBorder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35" fillId="0" borderId="34" xfId="0" applyFont="1" applyBorder="1" applyAlignment="1" applyProtection="1">
      <alignment horizontal="left" vertical="center"/>
      <protection locked="0"/>
    </xf>
    <xf numFmtId="0" fontId="35" fillId="0" borderId="34" xfId="0" applyFont="1" applyBorder="1" applyAlignment="1" applyProtection="1">
      <alignment horizontal="center" vertical="center"/>
      <protection locked="0"/>
    </xf>
    <xf numFmtId="0" fontId="38" fillId="0" borderId="34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36" fillId="0" borderId="1" xfId="0" applyFont="1" applyBorder="1" applyAlignment="1" applyProtection="1">
      <alignment horizontal="center" vertical="center"/>
      <protection locked="0"/>
    </xf>
    <xf numFmtId="0" fontId="36" fillId="0" borderId="32" xfId="0" applyFont="1" applyBorder="1" applyAlignment="1" applyProtection="1">
      <alignment horizontal="left" vertical="center"/>
      <protection locked="0"/>
    </xf>
    <xf numFmtId="0" fontId="36" fillId="0" borderId="1" xfId="0" applyFont="1" applyFill="1" applyBorder="1" applyAlignment="1" applyProtection="1">
      <alignment horizontal="left" vertical="center"/>
      <protection locked="0"/>
    </xf>
    <xf numFmtId="0" fontId="36" fillId="0" borderId="1" xfId="0" applyFont="1" applyFill="1" applyBorder="1" applyAlignment="1" applyProtection="1">
      <alignment horizontal="center" vertical="center"/>
      <protection locked="0"/>
    </xf>
    <xf numFmtId="0" fontId="33" fillId="0" borderId="35" xfId="0" applyFont="1" applyBorder="1" applyAlignment="1" applyProtection="1">
      <alignment horizontal="left" vertical="center"/>
      <protection locked="0"/>
    </xf>
    <xf numFmtId="0" fontId="37" fillId="0" borderId="34" xfId="0" applyFont="1" applyBorder="1" applyAlignment="1" applyProtection="1">
      <alignment horizontal="left" vertical="center"/>
      <protection locked="0"/>
    </xf>
    <xf numFmtId="0" fontId="33" fillId="0" borderId="36" xfId="0" applyFont="1" applyBorder="1" applyAlignment="1" applyProtection="1">
      <alignment horizontal="left" vertical="center"/>
      <protection locked="0"/>
    </xf>
    <xf numFmtId="0" fontId="33" fillId="0" borderId="1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left" vertical="center"/>
      <protection locked="0"/>
    </xf>
    <xf numFmtId="0" fontId="36" fillId="0" borderId="34" xfId="0" applyFont="1" applyBorder="1" applyAlignment="1" applyProtection="1">
      <alignment horizontal="left" vertical="center"/>
      <protection locked="0"/>
    </xf>
    <xf numFmtId="0" fontId="33" fillId="0" borderId="1" xfId="0" applyFont="1" applyBorder="1" applyAlignment="1" applyProtection="1">
      <alignment horizontal="left" vertical="center" wrapText="1"/>
      <protection locked="0"/>
    </xf>
    <xf numFmtId="0" fontId="36" fillId="0" borderId="1" xfId="0" applyFont="1" applyBorder="1" applyAlignment="1" applyProtection="1">
      <alignment horizontal="center" vertical="center" wrapText="1"/>
      <protection locked="0"/>
    </xf>
    <xf numFmtId="0" fontId="33" fillId="0" borderId="29" xfId="0" applyFont="1" applyBorder="1" applyAlignment="1" applyProtection="1">
      <alignment horizontal="left" vertical="center" wrapText="1"/>
      <protection locked="0"/>
    </xf>
    <xf numFmtId="0" fontId="33" fillId="0" borderId="30" xfId="0" applyFont="1" applyBorder="1" applyAlignment="1" applyProtection="1">
      <alignment horizontal="left" vertical="center" wrapText="1"/>
      <protection locked="0"/>
    </xf>
    <xf numFmtId="0" fontId="33" fillId="0" borderId="31" xfId="0" applyFont="1" applyBorder="1" applyAlignment="1" applyProtection="1">
      <alignment horizontal="left" vertical="center" wrapText="1"/>
      <protection locked="0"/>
    </xf>
    <xf numFmtId="0" fontId="33" fillId="0" borderId="32" xfId="0" applyFont="1" applyBorder="1" applyAlignment="1" applyProtection="1">
      <alignment horizontal="left" vertical="center" wrapText="1"/>
      <protection locked="0"/>
    </xf>
    <xf numFmtId="0" fontId="33" fillId="0" borderId="33" xfId="0" applyFont="1" applyBorder="1" applyAlignment="1" applyProtection="1">
      <alignment horizontal="left" vertical="center" wrapText="1"/>
      <protection locked="0"/>
    </xf>
    <xf numFmtId="0" fontId="38" fillId="0" borderId="32" xfId="0" applyFont="1" applyBorder="1" applyAlignment="1" applyProtection="1">
      <alignment horizontal="left" vertical="center" wrapText="1"/>
      <protection locked="0"/>
    </xf>
    <xf numFmtId="0" fontId="38" fillId="0" borderId="33" xfId="0" applyFont="1" applyBorder="1" applyAlignment="1" applyProtection="1">
      <alignment horizontal="left" vertical="center" wrapText="1"/>
      <protection locked="0"/>
    </xf>
    <xf numFmtId="0" fontId="36" fillId="0" borderId="32" xfId="0" applyFont="1" applyBorder="1" applyAlignment="1" applyProtection="1">
      <alignment horizontal="left" vertical="center" wrapText="1"/>
      <protection locked="0"/>
    </xf>
    <xf numFmtId="0" fontId="36" fillId="0" borderId="33" xfId="0" applyFont="1" applyBorder="1" applyAlignment="1" applyProtection="1">
      <alignment horizontal="left" vertical="center" wrapText="1"/>
      <protection locked="0"/>
    </xf>
    <xf numFmtId="0" fontId="36" fillId="0" borderId="33" xfId="0" applyFont="1" applyBorder="1" applyAlignment="1" applyProtection="1">
      <alignment horizontal="left" vertical="center"/>
      <protection locked="0"/>
    </xf>
    <xf numFmtId="0" fontId="36" fillId="0" borderId="35" xfId="0" applyFont="1" applyBorder="1" applyAlignment="1" applyProtection="1">
      <alignment horizontal="left" vertical="center" wrapText="1"/>
      <protection locked="0"/>
    </xf>
    <xf numFmtId="0" fontId="36" fillId="0" borderId="34" xfId="0" applyFont="1" applyBorder="1" applyAlignment="1" applyProtection="1">
      <alignment horizontal="left" vertical="center" wrapText="1"/>
      <protection locked="0"/>
    </xf>
    <xf numFmtId="0" fontId="36" fillId="0" borderId="36" xfId="0" applyFont="1" applyBorder="1" applyAlignment="1" applyProtection="1">
      <alignment horizontal="left" vertical="center" wrapText="1"/>
      <protection locked="0"/>
    </xf>
    <xf numFmtId="0" fontId="36" fillId="0" borderId="1" xfId="0" applyFont="1" applyBorder="1" applyAlignment="1" applyProtection="1">
      <alignment horizontal="left" vertical="top"/>
      <protection locked="0"/>
    </xf>
    <xf numFmtId="0" fontId="36" fillId="0" borderId="1" xfId="0" applyFont="1" applyBorder="1" applyAlignment="1" applyProtection="1">
      <alignment horizontal="center" vertical="top"/>
      <protection locked="0"/>
    </xf>
    <xf numFmtId="0" fontId="36" fillId="0" borderId="35" xfId="0" applyFont="1" applyBorder="1" applyAlignment="1" applyProtection="1">
      <alignment horizontal="left" vertical="center"/>
      <protection locked="0"/>
    </xf>
    <xf numFmtId="0" fontId="36" fillId="0" borderId="36" xfId="0" applyFont="1" applyBorder="1" applyAlignment="1" applyProtection="1">
      <alignment horizontal="left"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5" fillId="0" borderId="1" xfId="0" applyFont="1" applyBorder="1" applyAlignment="1" applyProtection="1">
      <alignment vertical="center"/>
      <protection locked="0"/>
    </xf>
    <xf numFmtId="0" fontId="38" fillId="0" borderId="34" xfId="0" applyFont="1" applyBorder="1" applyAlignment="1" applyProtection="1">
      <alignment vertical="center"/>
      <protection locked="0"/>
    </xf>
    <xf numFmtId="0" fontId="35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36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5" fillId="0" borderId="34" xfId="0" applyFont="1" applyBorder="1" applyAlignment="1" applyProtection="1">
      <alignment horizontal="left"/>
      <protection locked="0"/>
    </xf>
    <xf numFmtId="0" fontId="38" fillId="0" borderId="34" xfId="0" applyFont="1" applyBorder="1" applyAlignment="1" applyProtection="1">
      <protection locked="0"/>
    </xf>
    <xf numFmtId="0" fontId="33" fillId="0" borderId="32" xfId="0" applyFont="1" applyBorder="1" applyAlignment="1" applyProtection="1">
      <alignment vertical="top"/>
      <protection locked="0"/>
    </xf>
    <xf numFmtId="0" fontId="33" fillId="0" borderId="33" xfId="0" applyFont="1" applyBorder="1" applyAlignment="1" applyProtection="1">
      <alignment vertical="top"/>
      <protection locked="0"/>
    </xf>
    <xf numFmtId="0" fontId="33" fillId="0" borderId="1" xfId="0" applyFont="1" applyBorder="1" applyAlignment="1" applyProtection="1">
      <alignment horizontal="center" vertical="center"/>
      <protection locked="0"/>
    </xf>
    <xf numFmtId="0" fontId="33" fillId="0" borderId="1" xfId="0" applyFont="1" applyBorder="1" applyAlignment="1" applyProtection="1">
      <alignment horizontal="left" vertical="top"/>
      <protection locked="0"/>
    </xf>
    <xf numFmtId="0" fontId="33" fillId="0" borderId="35" xfId="0" applyFont="1" applyBorder="1" applyAlignment="1" applyProtection="1">
      <alignment vertical="top"/>
      <protection locked="0"/>
    </xf>
    <xf numFmtId="0" fontId="33" fillId="0" borderId="34" xfId="0" applyFont="1" applyBorder="1" applyAlignment="1" applyProtection="1">
      <alignment vertical="top"/>
      <protection locked="0"/>
    </xf>
    <xf numFmtId="0" fontId="33" fillId="0" borderId="36" xfId="0" applyFont="1" applyBorder="1" applyAlignment="1" applyProtection="1">
      <alignment vertical="top"/>
      <protection locked="0"/>
    </xf>
    <xf numFmtId="0" fontId="42" fillId="0" borderId="1" xfId="2"/>
    <xf numFmtId="44" fontId="42" fillId="0" borderId="1" xfId="2" applyNumberFormat="1"/>
    <xf numFmtId="44" fontId="44" fillId="0" borderId="1" xfId="3" applyNumberFormat="1" applyFont="1" applyBorder="1"/>
    <xf numFmtId="44" fontId="44" fillId="0" borderId="1" xfId="3" applyNumberFormat="1" applyFont="1"/>
    <xf numFmtId="44" fontId="45" fillId="0" borderId="1" xfId="3" applyNumberFormat="1" applyFont="1" applyBorder="1"/>
    <xf numFmtId="4" fontId="45" fillId="6" borderId="37" xfId="3" applyNumberFormat="1" applyFont="1" applyFill="1" applyBorder="1" applyAlignment="1">
      <alignment vertical="center"/>
    </xf>
    <xf numFmtId="44" fontId="45" fillId="6" borderId="34" xfId="3" applyNumberFormat="1" applyFont="1" applyFill="1" applyBorder="1"/>
    <xf numFmtId="44" fontId="45" fillId="6" borderId="38" xfId="3" applyNumberFormat="1" applyFont="1" applyFill="1" applyBorder="1"/>
    <xf numFmtId="4" fontId="44" fillId="0" borderId="1" xfId="3" applyNumberFormat="1" applyFont="1" applyBorder="1" applyAlignment="1">
      <alignment vertical="center"/>
    </xf>
    <xf numFmtId="4" fontId="44" fillId="0" borderId="39" xfId="3" applyNumberFormat="1" applyFont="1" applyBorder="1" applyAlignment="1">
      <alignment vertical="center"/>
    </xf>
    <xf numFmtId="0" fontId="44" fillId="0" borderId="39" xfId="3" applyNumberFormat="1" applyFont="1" applyBorder="1" applyAlignment="1">
      <alignment horizontal="center"/>
    </xf>
    <xf numFmtId="43" fontId="44" fillId="0" borderId="39" xfId="3" applyNumberFormat="1" applyFont="1" applyBorder="1"/>
    <xf numFmtId="43" fontId="46" fillId="0" borderId="39" xfId="3" applyNumberFormat="1" applyFont="1" applyBorder="1"/>
    <xf numFmtId="168" fontId="47" fillId="0" borderId="40" xfId="3" applyNumberFormat="1" applyFont="1" applyBorder="1"/>
    <xf numFmtId="2" fontId="45" fillId="6" borderId="39" xfId="3" applyNumberFormat="1" applyFont="1" applyFill="1" applyBorder="1" applyAlignment="1">
      <alignment horizontal="center" vertical="center"/>
    </xf>
    <xf numFmtId="43" fontId="45" fillId="6" borderId="39" xfId="3" applyNumberFormat="1" applyFont="1" applyFill="1" applyBorder="1" applyAlignment="1">
      <alignment horizontal="center"/>
    </xf>
    <xf numFmtId="0" fontId="45" fillId="6" borderId="41" xfId="3" applyNumberFormat="1" applyFont="1" applyFill="1" applyBorder="1" applyAlignment="1">
      <alignment horizontal="center"/>
    </xf>
    <xf numFmtId="0" fontId="45" fillId="6" borderId="39" xfId="3" applyNumberFormat="1" applyFont="1" applyFill="1" applyBorder="1" applyAlignment="1">
      <alignment horizontal="center"/>
    </xf>
    <xf numFmtId="44" fontId="48" fillId="0" borderId="1" xfId="3" applyNumberFormat="1" applyFont="1" applyBorder="1"/>
    <xf numFmtId="43" fontId="48" fillId="0" borderId="1" xfId="3" applyNumberFormat="1" applyFont="1" applyBorder="1"/>
    <xf numFmtId="0" fontId="48" fillId="0" borderId="1" xfId="3" applyNumberFormat="1" applyFont="1" applyBorder="1"/>
    <xf numFmtId="44" fontId="48" fillId="0" borderId="1" xfId="3" applyNumberFormat="1" applyFont="1"/>
    <xf numFmtId="44" fontId="49" fillId="7" borderId="41" xfId="3" applyNumberFormat="1" applyFont="1" applyFill="1" applyBorder="1"/>
    <xf numFmtId="44" fontId="49" fillId="7" borderId="42" xfId="3" applyNumberFormat="1" applyFont="1" applyFill="1" applyBorder="1"/>
    <xf numFmtId="44" fontId="49" fillId="0" borderId="1" xfId="3" applyNumberFormat="1" applyFont="1" applyBorder="1"/>
    <xf numFmtId="44" fontId="49" fillId="8" borderId="1" xfId="3" applyNumberFormat="1" applyFont="1" applyFill="1" applyBorder="1"/>
    <xf numFmtId="44" fontId="50" fillId="8" borderId="42" xfId="3" applyNumberFormat="1" applyFont="1" applyFill="1" applyBorder="1" applyAlignment="1"/>
    <xf numFmtId="44" fontId="50" fillId="8" borderId="43" xfId="3" applyNumberFormat="1" applyFont="1" applyFill="1" applyBorder="1" applyAlignment="1"/>
    <xf numFmtId="44" fontId="49" fillId="0" borderId="41" xfId="3" applyNumberFormat="1" applyFont="1" applyFill="1" applyBorder="1"/>
    <xf numFmtId="44" fontId="49" fillId="0" borderId="42" xfId="3" applyNumberFormat="1" applyFont="1" applyFill="1" applyBorder="1"/>
    <xf numFmtId="44" fontId="0" fillId="9" borderId="1" xfId="3" applyNumberFormat="1" applyFont="1" applyFill="1"/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4" fontId="16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17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right" vertical="center"/>
    </xf>
    <xf numFmtId="0" fontId="3" fillId="4" borderId="10" xfId="0" applyFont="1" applyFill="1" applyBorder="1" applyAlignment="1">
      <alignment horizontal="left" vertical="center"/>
    </xf>
    <xf numFmtId="0" fontId="0" fillId="4" borderId="10" xfId="0" applyFont="1" applyFill="1" applyBorder="1" applyAlignment="1">
      <alignment vertical="center"/>
    </xf>
    <xf numFmtId="4" fontId="3" fillId="4" borderId="10" xfId="0" applyNumberFormat="1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7" fillId="2" borderId="0" xfId="1" applyFont="1" applyFill="1" applyAlignment="1" applyProtection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44" fontId="50" fillId="0" borderId="43" xfId="3" applyNumberFormat="1" applyFont="1" applyFill="1" applyBorder="1" applyAlignment="1"/>
    <xf numFmtId="44" fontId="50" fillId="0" borderId="42" xfId="3" applyNumberFormat="1" applyFont="1" applyFill="1" applyBorder="1" applyAlignment="1"/>
    <xf numFmtId="44" fontId="50" fillId="7" borderId="43" xfId="3" applyNumberFormat="1" applyFont="1" applyFill="1" applyBorder="1" applyAlignment="1"/>
    <xf numFmtId="44" fontId="50" fillId="7" borderId="42" xfId="3" applyNumberFormat="1" applyFont="1" applyFill="1" applyBorder="1" applyAlignment="1"/>
    <xf numFmtId="0" fontId="45" fillId="0" borderId="34" xfId="3" applyNumberFormat="1" applyFont="1" applyBorder="1" applyAlignment="1"/>
    <xf numFmtId="0" fontId="34" fillId="0" borderId="1" xfId="0" applyFont="1" applyBorder="1" applyAlignment="1" applyProtection="1">
      <alignment horizontal="center" vertical="center" wrapText="1"/>
      <protection locked="0"/>
    </xf>
    <xf numFmtId="0" fontId="36" fillId="0" borderId="1" xfId="0" applyFont="1" applyBorder="1" applyAlignment="1" applyProtection="1">
      <alignment horizontal="left" vertical="top"/>
      <protection locked="0"/>
    </xf>
    <xf numFmtId="0" fontId="36" fillId="0" borderId="1" xfId="0" applyFont="1" applyBorder="1" applyAlignment="1" applyProtection="1">
      <alignment horizontal="left" vertical="center"/>
      <protection locked="0"/>
    </xf>
    <xf numFmtId="0" fontId="36" fillId="0" borderId="1" xfId="0" applyFont="1" applyBorder="1" applyAlignment="1" applyProtection="1">
      <alignment horizontal="left" vertical="center" wrapText="1"/>
      <protection locked="0"/>
    </xf>
    <xf numFmtId="49" fontId="36" fillId="0" borderId="1" xfId="0" applyNumberFormat="1" applyFont="1" applyBorder="1" applyAlignment="1" applyProtection="1">
      <alignment horizontal="left" vertical="center" wrapText="1"/>
      <protection locked="0"/>
    </xf>
    <xf numFmtId="0" fontId="34" fillId="0" borderId="1" xfId="0" applyFont="1" applyBorder="1" applyAlignment="1" applyProtection="1">
      <alignment horizontal="center" vertical="center"/>
      <protection locked="0"/>
    </xf>
    <xf numFmtId="0" fontId="35" fillId="0" borderId="34" xfId="0" applyFont="1" applyBorder="1" applyAlignment="1" applyProtection="1">
      <alignment horizontal="left"/>
      <protection locked="0"/>
    </xf>
    <xf numFmtId="0" fontId="35" fillId="0" borderId="34" xfId="0" applyFont="1" applyBorder="1" applyAlignment="1" applyProtection="1">
      <alignment horizontal="left" wrapText="1"/>
      <protection locked="0"/>
    </xf>
  </cellXfs>
  <cellStyles count="4">
    <cellStyle name="Excel Built-in Normal" xfId="3"/>
    <cellStyle name="Hypertextový odkaz" xfId="1" builtinId="8"/>
    <cellStyle name="Normální" xfId="0" builtinId="0" customBuiltin="1"/>
    <cellStyle name="Normální 2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workbookViewId="0">
      <pane ySplit="1" topLeftCell="A2" activePane="bottomLeft" state="frozen"/>
      <selection pane="bottomLeft" activeCell="C2" sqref="C2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1:74" ht="36.950000000000003" customHeight="1">
      <c r="AR2" s="313" t="s">
        <v>8</v>
      </c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S2" s="21" t="s">
        <v>9</v>
      </c>
      <c r="BT2" s="21" t="s">
        <v>10</v>
      </c>
    </row>
    <row r="3" spans="1:74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1:74" ht="36.950000000000003" customHeight="1">
      <c r="B4" s="25"/>
      <c r="C4" s="26"/>
      <c r="D4" s="27" t="s">
        <v>12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13</v>
      </c>
      <c r="BS4" s="21" t="s">
        <v>14</v>
      </c>
    </row>
    <row r="5" spans="1:74" ht="14.45" customHeight="1">
      <c r="B5" s="25"/>
      <c r="C5" s="26"/>
      <c r="D5" s="30" t="s">
        <v>15</v>
      </c>
      <c r="E5" s="26"/>
      <c r="F5" s="26"/>
      <c r="G5" s="26"/>
      <c r="H5" s="26"/>
      <c r="I5" s="26"/>
      <c r="J5" s="26"/>
      <c r="K5" s="290" t="s">
        <v>16</v>
      </c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6"/>
      <c r="AQ5" s="28"/>
      <c r="BS5" s="21" t="s">
        <v>9</v>
      </c>
    </row>
    <row r="6" spans="1:74" ht="36.950000000000003" customHeight="1">
      <c r="B6" s="25"/>
      <c r="C6" s="26"/>
      <c r="D6" s="32" t="s">
        <v>17</v>
      </c>
      <c r="E6" s="26"/>
      <c r="F6" s="26"/>
      <c r="G6" s="26"/>
      <c r="H6" s="26"/>
      <c r="I6" s="26"/>
      <c r="J6" s="26"/>
      <c r="K6" s="292" t="s">
        <v>18</v>
      </c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6"/>
      <c r="AQ6" s="28"/>
      <c r="BS6" s="21" t="s">
        <v>9</v>
      </c>
    </row>
    <row r="7" spans="1:74" ht="14.45" customHeight="1">
      <c r="B7" s="25"/>
      <c r="C7" s="26"/>
      <c r="D7" s="33" t="s">
        <v>19</v>
      </c>
      <c r="E7" s="26"/>
      <c r="F7" s="26"/>
      <c r="G7" s="26"/>
      <c r="H7" s="26"/>
      <c r="I7" s="26"/>
      <c r="J7" s="26"/>
      <c r="K7" s="31" t="s">
        <v>5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3" t="s">
        <v>20</v>
      </c>
      <c r="AL7" s="26"/>
      <c r="AM7" s="26"/>
      <c r="AN7" s="31" t="s">
        <v>5</v>
      </c>
      <c r="AO7" s="26"/>
      <c r="AP7" s="26"/>
      <c r="AQ7" s="28"/>
      <c r="BS7" s="21" t="s">
        <v>9</v>
      </c>
    </row>
    <row r="8" spans="1:74" ht="14.45" customHeight="1">
      <c r="B8" s="25"/>
      <c r="C8" s="26"/>
      <c r="D8" s="33" t="s">
        <v>21</v>
      </c>
      <c r="E8" s="26"/>
      <c r="F8" s="26"/>
      <c r="G8" s="26"/>
      <c r="H8" s="26"/>
      <c r="I8" s="26"/>
      <c r="J8" s="26"/>
      <c r="K8" s="31" t="s">
        <v>22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3" t="s">
        <v>23</v>
      </c>
      <c r="AL8" s="26"/>
      <c r="AM8" s="26"/>
      <c r="AN8" s="31" t="s">
        <v>24</v>
      </c>
      <c r="AO8" s="26"/>
      <c r="AP8" s="26"/>
      <c r="AQ8" s="28"/>
      <c r="BS8" s="21" t="s">
        <v>9</v>
      </c>
    </row>
    <row r="9" spans="1:74" ht="14.4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S9" s="21" t="s">
        <v>9</v>
      </c>
    </row>
    <row r="10" spans="1:74" ht="14.45" customHeight="1">
      <c r="B10" s="25"/>
      <c r="C10" s="26"/>
      <c r="D10" s="33" t="s">
        <v>25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3" t="s">
        <v>26</v>
      </c>
      <c r="AL10" s="26"/>
      <c r="AM10" s="26"/>
      <c r="AN10" s="31" t="s">
        <v>5</v>
      </c>
      <c r="AO10" s="26"/>
      <c r="AP10" s="26"/>
      <c r="AQ10" s="28"/>
      <c r="BS10" s="21" t="s">
        <v>9</v>
      </c>
    </row>
    <row r="11" spans="1:74" ht="18.399999999999999" customHeight="1">
      <c r="B11" s="25"/>
      <c r="C11" s="26"/>
      <c r="D11" s="26"/>
      <c r="E11" s="31" t="s">
        <v>27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3" t="s">
        <v>28</v>
      </c>
      <c r="AL11" s="26"/>
      <c r="AM11" s="26"/>
      <c r="AN11" s="31" t="s">
        <v>5</v>
      </c>
      <c r="AO11" s="26"/>
      <c r="AP11" s="26"/>
      <c r="AQ11" s="28"/>
      <c r="BS11" s="21" t="s">
        <v>9</v>
      </c>
    </row>
    <row r="12" spans="1:74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S12" s="21" t="s">
        <v>9</v>
      </c>
    </row>
    <row r="13" spans="1:74" ht="14.45" customHeight="1">
      <c r="B13" s="25"/>
      <c r="C13" s="26"/>
      <c r="D13" s="33" t="s">
        <v>29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3" t="s">
        <v>26</v>
      </c>
      <c r="AL13" s="26"/>
      <c r="AM13" s="26"/>
      <c r="AN13" s="31" t="s">
        <v>5</v>
      </c>
      <c r="AO13" s="26"/>
      <c r="AP13" s="26"/>
      <c r="AQ13" s="28"/>
      <c r="BS13" s="21" t="s">
        <v>9</v>
      </c>
    </row>
    <row r="14" spans="1:74" ht="15">
      <c r="B14" s="25"/>
      <c r="C14" s="26"/>
      <c r="D14" s="26"/>
      <c r="E14" s="31" t="s">
        <v>30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33" t="s">
        <v>28</v>
      </c>
      <c r="AL14" s="26"/>
      <c r="AM14" s="26"/>
      <c r="AN14" s="31" t="s">
        <v>5</v>
      </c>
      <c r="AO14" s="26"/>
      <c r="AP14" s="26"/>
      <c r="AQ14" s="28"/>
      <c r="BS14" s="21" t="s">
        <v>9</v>
      </c>
    </row>
    <row r="15" spans="1:74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S15" s="21" t="s">
        <v>6</v>
      </c>
    </row>
    <row r="16" spans="1:74" ht="14.45" customHeight="1">
      <c r="B16" s="25"/>
      <c r="C16" s="26"/>
      <c r="D16" s="33" t="s">
        <v>31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3" t="s">
        <v>26</v>
      </c>
      <c r="AL16" s="26"/>
      <c r="AM16" s="26"/>
      <c r="AN16" s="31" t="s">
        <v>32</v>
      </c>
      <c r="AO16" s="26"/>
      <c r="AP16" s="26"/>
      <c r="AQ16" s="28"/>
      <c r="BS16" s="21" t="s">
        <v>6</v>
      </c>
    </row>
    <row r="17" spans="2:71" ht="18.399999999999999" customHeight="1">
      <c r="B17" s="25"/>
      <c r="C17" s="26"/>
      <c r="D17" s="26"/>
      <c r="E17" s="31" t="s">
        <v>33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3" t="s">
        <v>28</v>
      </c>
      <c r="AL17" s="26"/>
      <c r="AM17" s="26"/>
      <c r="AN17" s="31" t="s">
        <v>34</v>
      </c>
      <c r="AO17" s="26"/>
      <c r="AP17" s="26"/>
      <c r="AQ17" s="28"/>
      <c r="BS17" s="21" t="s">
        <v>35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S18" s="21" t="s">
        <v>9</v>
      </c>
    </row>
    <row r="19" spans="2:71" ht="14.45" customHeight="1">
      <c r="B19" s="25"/>
      <c r="C19" s="26"/>
      <c r="D19" s="33" t="s">
        <v>36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S19" s="21" t="s">
        <v>9</v>
      </c>
    </row>
    <row r="20" spans="2:71" ht="57" customHeight="1">
      <c r="B20" s="25"/>
      <c r="C20" s="26"/>
      <c r="D20" s="26"/>
      <c r="E20" s="293" t="s">
        <v>37</v>
      </c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6"/>
      <c r="AP20" s="26"/>
      <c r="AQ20" s="28"/>
      <c r="BS20" s="21" t="s">
        <v>6</v>
      </c>
    </row>
    <row r="21" spans="2:71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</row>
    <row r="22" spans="2:71" ht="6.95" customHeight="1">
      <c r="B22" s="25"/>
      <c r="C22" s="26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6"/>
      <c r="AQ22" s="28"/>
    </row>
    <row r="23" spans="2:71" s="1" customFormat="1" ht="25.9" customHeight="1">
      <c r="B23" s="35"/>
      <c r="C23" s="36"/>
      <c r="D23" s="37" t="s">
        <v>38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294">
        <f>ROUND(AG51,2)</f>
        <v>100000</v>
      </c>
      <c r="AL23" s="295"/>
      <c r="AM23" s="295"/>
      <c r="AN23" s="295"/>
      <c r="AO23" s="295"/>
      <c r="AP23" s="36"/>
      <c r="AQ23" s="39"/>
    </row>
    <row r="24" spans="2:71" s="1" customFormat="1" ht="6.9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</row>
    <row r="25" spans="2:71" s="1" customForma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296" t="s">
        <v>39</v>
      </c>
      <c r="M25" s="296"/>
      <c r="N25" s="296"/>
      <c r="O25" s="296"/>
      <c r="P25" s="36"/>
      <c r="Q25" s="36"/>
      <c r="R25" s="36"/>
      <c r="S25" s="36"/>
      <c r="T25" s="36"/>
      <c r="U25" s="36"/>
      <c r="V25" s="36"/>
      <c r="W25" s="296" t="s">
        <v>40</v>
      </c>
      <c r="X25" s="296"/>
      <c r="Y25" s="296"/>
      <c r="Z25" s="296"/>
      <c r="AA25" s="296"/>
      <c r="AB25" s="296"/>
      <c r="AC25" s="296"/>
      <c r="AD25" s="296"/>
      <c r="AE25" s="296"/>
      <c r="AF25" s="36"/>
      <c r="AG25" s="36"/>
      <c r="AH25" s="36"/>
      <c r="AI25" s="36"/>
      <c r="AJ25" s="36"/>
      <c r="AK25" s="296" t="s">
        <v>41</v>
      </c>
      <c r="AL25" s="296"/>
      <c r="AM25" s="296"/>
      <c r="AN25" s="296"/>
      <c r="AO25" s="296"/>
      <c r="AP25" s="36"/>
      <c r="AQ25" s="39"/>
    </row>
    <row r="26" spans="2:71" s="2" customFormat="1" ht="14.45" customHeight="1">
      <c r="B26" s="41"/>
      <c r="C26" s="42"/>
      <c r="D26" s="43" t="s">
        <v>42</v>
      </c>
      <c r="E26" s="42"/>
      <c r="F26" s="43" t="s">
        <v>43</v>
      </c>
      <c r="G26" s="42"/>
      <c r="H26" s="42"/>
      <c r="I26" s="42"/>
      <c r="J26" s="42"/>
      <c r="K26" s="42"/>
      <c r="L26" s="299">
        <v>0.21</v>
      </c>
      <c r="M26" s="298"/>
      <c r="N26" s="298"/>
      <c r="O26" s="298"/>
      <c r="P26" s="42"/>
      <c r="Q26" s="42"/>
      <c r="R26" s="42"/>
      <c r="S26" s="42"/>
      <c r="T26" s="42"/>
      <c r="U26" s="42"/>
      <c r="V26" s="42"/>
      <c r="W26" s="297">
        <f>ROUND(AZ51,2)</f>
        <v>100000</v>
      </c>
      <c r="X26" s="298"/>
      <c r="Y26" s="298"/>
      <c r="Z26" s="298"/>
      <c r="AA26" s="298"/>
      <c r="AB26" s="298"/>
      <c r="AC26" s="298"/>
      <c r="AD26" s="298"/>
      <c r="AE26" s="298"/>
      <c r="AF26" s="42"/>
      <c r="AG26" s="42"/>
      <c r="AH26" s="42"/>
      <c r="AI26" s="42"/>
      <c r="AJ26" s="42"/>
      <c r="AK26" s="297">
        <f>ROUND(AV51,2)</f>
        <v>21000</v>
      </c>
      <c r="AL26" s="298"/>
      <c r="AM26" s="298"/>
      <c r="AN26" s="298"/>
      <c r="AO26" s="298"/>
      <c r="AP26" s="42"/>
      <c r="AQ26" s="44"/>
    </row>
    <row r="27" spans="2:71" s="2" customFormat="1" ht="14.45" customHeight="1">
      <c r="B27" s="41"/>
      <c r="C27" s="42"/>
      <c r="D27" s="42"/>
      <c r="E27" s="42"/>
      <c r="F27" s="43" t="s">
        <v>44</v>
      </c>
      <c r="G27" s="42"/>
      <c r="H27" s="42"/>
      <c r="I27" s="42"/>
      <c r="J27" s="42"/>
      <c r="K27" s="42"/>
      <c r="L27" s="299">
        <v>0.15</v>
      </c>
      <c r="M27" s="298"/>
      <c r="N27" s="298"/>
      <c r="O27" s="298"/>
      <c r="P27" s="42"/>
      <c r="Q27" s="42"/>
      <c r="R27" s="42"/>
      <c r="S27" s="42"/>
      <c r="T27" s="42"/>
      <c r="U27" s="42"/>
      <c r="V27" s="42"/>
      <c r="W27" s="297">
        <f>ROUND(BA51,2)</f>
        <v>0</v>
      </c>
      <c r="X27" s="298"/>
      <c r="Y27" s="298"/>
      <c r="Z27" s="298"/>
      <c r="AA27" s="298"/>
      <c r="AB27" s="298"/>
      <c r="AC27" s="298"/>
      <c r="AD27" s="298"/>
      <c r="AE27" s="298"/>
      <c r="AF27" s="42"/>
      <c r="AG27" s="42"/>
      <c r="AH27" s="42"/>
      <c r="AI27" s="42"/>
      <c r="AJ27" s="42"/>
      <c r="AK27" s="297">
        <f>ROUND(AW51,2)</f>
        <v>0</v>
      </c>
      <c r="AL27" s="298"/>
      <c r="AM27" s="298"/>
      <c r="AN27" s="298"/>
      <c r="AO27" s="298"/>
      <c r="AP27" s="42"/>
      <c r="AQ27" s="44"/>
    </row>
    <row r="28" spans="2:71" s="2" customFormat="1" ht="14.45" hidden="1" customHeight="1">
      <c r="B28" s="41"/>
      <c r="C28" s="42"/>
      <c r="D28" s="42"/>
      <c r="E28" s="42"/>
      <c r="F28" s="43" t="s">
        <v>45</v>
      </c>
      <c r="G28" s="42"/>
      <c r="H28" s="42"/>
      <c r="I28" s="42"/>
      <c r="J28" s="42"/>
      <c r="K28" s="42"/>
      <c r="L28" s="299">
        <v>0.21</v>
      </c>
      <c r="M28" s="298"/>
      <c r="N28" s="298"/>
      <c r="O28" s="298"/>
      <c r="P28" s="42"/>
      <c r="Q28" s="42"/>
      <c r="R28" s="42"/>
      <c r="S28" s="42"/>
      <c r="T28" s="42"/>
      <c r="U28" s="42"/>
      <c r="V28" s="42"/>
      <c r="W28" s="297">
        <f>ROUND(BB51,2)</f>
        <v>0</v>
      </c>
      <c r="X28" s="298"/>
      <c r="Y28" s="298"/>
      <c r="Z28" s="298"/>
      <c r="AA28" s="298"/>
      <c r="AB28" s="298"/>
      <c r="AC28" s="298"/>
      <c r="AD28" s="298"/>
      <c r="AE28" s="298"/>
      <c r="AF28" s="42"/>
      <c r="AG28" s="42"/>
      <c r="AH28" s="42"/>
      <c r="AI28" s="42"/>
      <c r="AJ28" s="42"/>
      <c r="AK28" s="297">
        <v>0</v>
      </c>
      <c r="AL28" s="298"/>
      <c r="AM28" s="298"/>
      <c r="AN28" s="298"/>
      <c r="AO28" s="298"/>
      <c r="AP28" s="42"/>
      <c r="AQ28" s="44"/>
    </row>
    <row r="29" spans="2:71" s="2" customFormat="1" ht="14.45" hidden="1" customHeight="1">
      <c r="B29" s="41"/>
      <c r="C29" s="42"/>
      <c r="D29" s="42"/>
      <c r="E29" s="42"/>
      <c r="F29" s="43" t="s">
        <v>46</v>
      </c>
      <c r="G29" s="42"/>
      <c r="H29" s="42"/>
      <c r="I29" s="42"/>
      <c r="J29" s="42"/>
      <c r="K29" s="42"/>
      <c r="L29" s="299">
        <v>0.15</v>
      </c>
      <c r="M29" s="298"/>
      <c r="N29" s="298"/>
      <c r="O29" s="298"/>
      <c r="P29" s="42"/>
      <c r="Q29" s="42"/>
      <c r="R29" s="42"/>
      <c r="S29" s="42"/>
      <c r="T29" s="42"/>
      <c r="U29" s="42"/>
      <c r="V29" s="42"/>
      <c r="W29" s="297">
        <f>ROUND(BC51,2)</f>
        <v>0</v>
      </c>
      <c r="X29" s="298"/>
      <c r="Y29" s="298"/>
      <c r="Z29" s="298"/>
      <c r="AA29" s="298"/>
      <c r="AB29" s="298"/>
      <c r="AC29" s="298"/>
      <c r="AD29" s="298"/>
      <c r="AE29" s="298"/>
      <c r="AF29" s="42"/>
      <c r="AG29" s="42"/>
      <c r="AH29" s="42"/>
      <c r="AI29" s="42"/>
      <c r="AJ29" s="42"/>
      <c r="AK29" s="297">
        <v>0</v>
      </c>
      <c r="AL29" s="298"/>
      <c r="AM29" s="298"/>
      <c r="AN29" s="298"/>
      <c r="AO29" s="298"/>
      <c r="AP29" s="42"/>
      <c r="AQ29" s="44"/>
    </row>
    <row r="30" spans="2:71" s="2" customFormat="1" ht="14.45" hidden="1" customHeight="1">
      <c r="B30" s="41"/>
      <c r="C30" s="42"/>
      <c r="D30" s="42"/>
      <c r="E30" s="42"/>
      <c r="F30" s="43" t="s">
        <v>47</v>
      </c>
      <c r="G30" s="42"/>
      <c r="H30" s="42"/>
      <c r="I30" s="42"/>
      <c r="J30" s="42"/>
      <c r="K30" s="42"/>
      <c r="L30" s="299">
        <v>0</v>
      </c>
      <c r="M30" s="298"/>
      <c r="N30" s="298"/>
      <c r="O30" s="298"/>
      <c r="P30" s="42"/>
      <c r="Q30" s="42"/>
      <c r="R30" s="42"/>
      <c r="S30" s="42"/>
      <c r="T30" s="42"/>
      <c r="U30" s="42"/>
      <c r="V30" s="42"/>
      <c r="W30" s="297">
        <f>ROUND(BD51,2)</f>
        <v>0</v>
      </c>
      <c r="X30" s="298"/>
      <c r="Y30" s="298"/>
      <c r="Z30" s="298"/>
      <c r="AA30" s="298"/>
      <c r="AB30" s="298"/>
      <c r="AC30" s="298"/>
      <c r="AD30" s="298"/>
      <c r="AE30" s="298"/>
      <c r="AF30" s="42"/>
      <c r="AG30" s="42"/>
      <c r="AH30" s="42"/>
      <c r="AI30" s="42"/>
      <c r="AJ30" s="42"/>
      <c r="AK30" s="297">
        <v>0</v>
      </c>
      <c r="AL30" s="298"/>
      <c r="AM30" s="298"/>
      <c r="AN30" s="298"/>
      <c r="AO30" s="298"/>
      <c r="AP30" s="42"/>
      <c r="AQ30" s="44"/>
    </row>
    <row r="31" spans="2:71" s="1" customFormat="1" ht="6.9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</row>
    <row r="32" spans="2:71" s="1" customFormat="1" ht="25.9" customHeight="1">
      <c r="B32" s="35"/>
      <c r="C32" s="45"/>
      <c r="D32" s="46" t="s">
        <v>48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49</v>
      </c>
      <c r="U32" s="47"/>
      <c r="V32" s="47"/>
      <c r="W32" s="47"/>
      <c r="X32" s="304" t="s">
        <v>50</v>
      </c>
      <c r="Y32" s="305"/>
      <c r="Z32" s="305"/>
      <c r="AA32" s="305"/>
      <c r="AB32" s="305"/>
      <c r="AC32" s="47"/>
      <c r="AD32" s="47"/>
      <c r="AE32" s="47"/>
      <c r="AF32" s="47"/>
      <c r="AG32" s="47"/>
      <c r="AH32" s="47"/>
      <c r="AI32" s="47"/>
      <c r="AJ32" s="47"/>
      <c r="AK32" s="306">
        <f>SUM(AK23:AK30)</f>
        <v>121000</v>
      </c>
      <c r="AL32" s="305"/>
      <c r="AM32" s="305"/>
      <c r="AN32" s="305"/>
      <c r="AO32" s="307"/>
      <c r="AP32" s="45"/>
      <c r="AQ32" s="49"/>
    </row>
    <row r="33" spans="2:56" s="1" customFormat="1" ht="6.9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56" s="1" customFormat="1" ht="6.9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56" s="1" customFormat="1" ht="6.9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35"/>
    </row>
    <row r="39" spans="2:56" s="1" customFormat="1" ht="36.950000000000003" customHeight="1">
      <c r="B39" s="35"/>
      <c r="C39" s="55" t="s">
        <v>51</v>
      </c>
      <c r="AR39" s="35"/>
    </row>
    <row r="40" spans="2:56" s="1" customFormat="1" ht="6.95" customHeight="1">
      <c r="B40" s="35"/>
      <c r="AR40" s="35"/>
    </row>
    <row r="41" spans="2:56" s="3" customFormat="1" ht="14.45" customHeight="1">
      <c r="B41" s="56"/>
      <c r="C41" s="57" t="s">
        <v>15</v>
      </c>
      <c r="L41" s="3" t="str">
        <f>K5</f>
        <v>14-19S</v>
      </c>
      <c r="AR41" s="56"/>
    </row>
    <row r="42" spans="2:56" s="4" customFormat="1" ht="36.950000000000003" customHeight="1">
      <c r="B42" s="58"/>
      <c r="C42" s="59" t="s">
        <v>17</v>
      </c>
      <c r="L42" s="315" t="str">
        <f>K6</f>
        <v>Rekonstrukce objektu Kamenná 5168 - střecha</v>
      </c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  <c r="Z42" s="316"/>
      <c r="AA42" s="316"/>
      <c r="AB42" s="316"/>
      <c r="AC42" s="316"/>
      <c r="AD42" s="316"/>
      <c r="AE42" s="316"/>
      <c r="AF42" s="316"/>
      <c r="AG42" s="316"/>
      <c r="AH42" s="316"/>
      <c r="AI42" s="316"/>
      <c r="AJ42" s="316"/>
      <c r="AK42" s="316"/>
      <c r="AL42" s="316"/>
      <c r="AM42" s="316"/>
      <c r="AN42" s="316"/>
      <c r="AO42" s="316"/>
      <c r="AR42" s="58"/>
    </row>
    <row r="43" spans="2:56" s="1" customFormat="1" ht="6.95" customHeight="1">
      <c r="B43" s="35"/>
      <c r="AR43" s="35"/>
    </row>
    <row r="44" spans="2:56" s="1" customFormat="1" ht="15">
      <c r="B44" s="35"/>
      <c r="C44" s="57" t="s">
        <v>21</v>
      </c>
      <c r="L44" s="60" t="str">
        <f>IF(K8="","",K8)</f>
        <v>Chomutov</v>
      </c>
      <c r="AI44" s="57" t="s">
        <v>23</v>
      </c>
      <c r="AM44" s="317" t="str">
        <f>IF(AN8= "","",AN8)</f>
        <v>2. 3. 2018</v>
      </c>
      <c r="AN44" s="317"/>
      <c r="AR44" s="35"/>
    </row>
    <row r="45" spans="2:56" s="1" customFormat="1" ht="6.95" customHeight="1">
      <c r="B45" s="35"/>
      <c r="AR45" s="35"/>
    </row>
    <row r="46" spans="2:56" s="1" customFormat="1" ht="15">
      <c r="B46" s="35"/>
      <c r="C46" s="57" t="s">
        <v>25</v>
      </c>
      <c r="L46" s="3" t="str">
        <f>IF(E11= "","",E11)</f>
        <v>Statutární město Chomutov</v>
      </c>
      <c r="AI46" s="57" t="s">
        <v>31</v>
      </c>
      <c r="AM46" s="318" t="str">
        <f>IF(E17="","",E17)</f>
        <v>SM - PROJEKT spol. s.r.o.</v>
      </c>
      <c r="AN46" s="318"/>
      <c r="AO46" s="318"/>
      <c r="AP46" s="318"/>
      <c r="AR46" s="35"/>
      <c r="AS46" s="319" t="s">
        <v>52</v>
      </c>
      <c r="AT46" s="320"/>
      <c r="AU46" s="62"/>
      <c r="AV46" s="62"/>
      <c r="AW46" s="62"/>
      <c r="AX46" s="62"/>
      <c r="AY46" s="62"/>
      <c r="AZ46" s="62"/>
      <c r="BA46" s="62"/>
      <c r="BB46" s="62"/>
      <c r="BC46" s="62"/>
      <c r="BD46" s="63"/>
    </row>
    <row r="47" spans="2:56" s="1" customFormat="1" ht="15">
      <c r="B47" s="35"/>
      <c r="C47" s="57" t="s">
        <v>29</v>
      </c>
      <c r="L47" s="3" t="str">
        <f>IF(E14="","",E14)</f>
        <v xml:space="preserve"> </v>
      </c>
      <c r="AR47" s="35"/>
      <c r="AS47" s="321"/>
      <c r="AT47" s="322"/>
      <c r="AU47" s="36"/>
      <c r="AV47" s="36"/>
      <c r="AW47" s="36"/>
      <c r="AX47" s="36"/>
      <c r="AY47" s="36"/>
      <c r="AZ47" s="36"/>
      <c r="BA47" s="36"/>
      <c r="BB47" s="36"/>
      <c r="BC47" s="36"/>
      <c r="BD47" s="64"/>
    </row>
    <row r="48" spans="2:56" s="1" customFormat="1" ht="10.9" customHeight="1">
      <c r="B48" s="35"/>
      <c r="AR48" s="35"/>
      <c r="AS48" s="321"/>
      <c r="AT48" s="322"/>
      <c r="AU48" s="36"/>
      <c r="AV48" s="36"/>
      <c r="AW48" s="36"/>
      <c r="AX48" s="36"/>
      <c r="AY48" s="36"/>
      <c r="AZ48" s="36"/>
      <c r="BA48" s="36"/>
      <c r="BB48" s="36"/>
      <c r="BC48" s="36"/>
      <c r="BD48" s="64"/>
    </row>
    <row r="49" spans="1:91" s="1" customFormat="1" ht="29.25" customHeight="1">
      <c r="B49" s="35"/>
      <c r="C49" s="300" t="s">
        <v>53</v>
      </c>
      <c r="D49" s="301"/>
      <c r="E49" s="301"/>
      <c r="F49" s="301"/>
      <c r="G49" s="301"/>
      <c r="H49" s="65"/>
      <c r="I49" s="302" t="s">
        <v>54</v>
      </c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301"/>
      <c r="U49" s="301"/>
      <c r="V49" s="301"/>
      <c r="W49" s="301"/>
      <c r="X49" s="301"/>
      <c r="Y49" s="301"/>
      <c r="Z49" s="301"/>
      <c r="AA49" s="301"/>
      <c r="AB49" s="301"/>
      <c r="AC49" s="301"/>
      <c r="AD49" s="301"/>
      <c r="AE49" s="301"/>
      <c r="AF49" s="301"/>
      <c r="AG49" s="303" t="s">
        <v>55</v>
      </c>
      <c r="AH49" s="301"/>
      <c r="AI49" s="301"/>
      <c r="AJ49" s="301"/>
      <c r="AK49" s="301"/>
      <c r="AL49" s="301"/>
      <c r="AM49" s="301"/>
      <c r="AN49" s="302" t="s">
        <v>56</v>
      </c>
      <c r="AO49" s="301"/>
      <c r="AP49" s="301"/>
      <c r="AQ49" s="66" t="s">
        <v>57</v>
      </c>
      <c r="AR49" s="35"/>
      <c r="AS49" s="67" t="s">
        <v>58</v>
      </c>
      <c r="AT49" s="68" t="s">
        <v>59</v>
      </c>
      <c r="AU49" s="68" t="s">
        <v>60</v>
      </c>
      <c r="AV49" s="68" t="s">
        <v>61</v>
      </c>
      <c r="AW49" s="68" t="s">
        <v>62</v>
      </c>
      <c r="AX49" s="68" t="s">
        <v>63</v>
      </c>
      <c r="AY49" s="68" t="s">
        <v>64</v>
      </c>
      <c r="AZ49" s="68" t="s">
        <v>65</v>
      </c>
      <c r="BA49" s="68" t="s">
        <v>66</v>
      </c>
      <c r="BB49" s="68" t="s">
        <v>67</v>
      </c>
      <c r="BC49" s="68" t="s">
        <v>68</v>
      </c>
      <c r="BD49" s="69" t="s">
        <v>69</v>
      </c>
    </row>
    <row r="50" spans="1:91" s="1" customFormat="1" ht="10.9" customHeight="1">
      <c r="B50" s="35"/>
      <c r="AR50" s="35"/>
      <c r="AS50" s="70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1:91" s="4" customFormat="1" ht="32.450000000000003" customHeight="1">
      <c r="B51" s="58"/>
      <c r="C51" s="71" t="s">
        <v>70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311">
        <f>ROUND(SUM(AG52:AG53),2)</f>
        <v>100000</v>
      </c>
      <c r="AH51" s="311"/>
      <c r="AI51" s="311"/>
      <c r="AJ51" s="311"/>
      <c r="AK51" s="311"/>
      <c r="AL51" s="311"/>
      <c r="AM51" s="311"/>
      <c r="AN51" s="312">
        <f>SUM(AG51,AT51)</f>
        <v>121000</v>
      </c>
      <c r="AO51" s="312"/>
      <c r="AP51" s="312"/>
      <c r="AQ51" s="73" t="s">
        <v>5</v>
      </c>
      <c r="AR51" s="58"/>
      <c r="AS51" s="74">
        <f>ROUND(SUM(AS52:AS53),2)</f>
        <v>0</v>
      </c>
      <c r="AT51" s="75">
        <f>ROUND(SUM(AV51:AW51),2)</f>
        <v>21000</v>
      </c>
      <c r="AU51" s="76">
        <f>ROUND(SUM(AU52:AU53),5)</f>
        <v>1370.2636199999999</v>
      </c>
      <c r="AV51" s="75">
        <f>ROUND(AZ51*L26,2)</f>
        <v>21000</v>
      </c>
      <c r="AW51" s="75">
        <f>ROUND(BA51*L27,2)</f>
        <v>0</v>
      </c>
      <c r="AX51" s="75">
        <f>ROUND(BB51*L26,2)</f>
        <v>0</v>
      </c>
      <c r="AY51" s="75">
        <f>ROUND(BC51*L27,2)</f>
        <v>0</v>
      </c>
      <c r="AZ51" s="75">
        <f>ROUND(SUM(AZ52:AZ53),2)</f>
        <v>100000</v>
      </c>
      <c r="BA51" s="75">
        <f>ROUND(SUM(BA52:BA53),2)</f>
        <v>0</v>
      </c>
      <c r="BB51" s="75">
        <f>ROUND(SUM(BB52:BB53),2)</f>
        <v>0</v>
      </c>
      <c r="BC51" s="75">
        <f>ROUND(SUM(BC52:BC53),2)</f>
        <v>0</v>
      </c>
      <c r="BD51" s="77">
        <f>ROUND(SUM(BD52:BD53),2)</f>
        <v>0</v>
      </c>
      <c r="BS51" s="59" t="s">
        <v>71</v>
      </c>
      <c r="BT51" s="59" t="s">
        <v>72</v>
      </c>
      <c r="BU51" s="78" t="s">
        <v>73</v>
      </c>
      <c r="BV51" s="59" t="s">
        <v>74</v>
      </c>
      <c r="BW51" s="59" t="s">
        <v>7</v>
      </c>
      <c r="BX51" s="59" t="s">
        <v>75</v>
      </c>
      <c r="CL51" s="59" t="s">
        <v>5</v>
      </c>
    </row>
    <row r="52" spans="1:91" s="5" customFormat="1" ht="16.5" customHeight="1">
      <c r="A52" s="79" t="s">
        <v>76</v>
      </c>
      <c r="B52" s="80"/>
      <c r="C52" s="81"/>
      <c r="D52" s="308" t="s">
        <v>77</v>
      </c>
      <c r="E52" s="308"/>
      <c r="F52" s="308"/>
      <c r="G52" s="308"/>
      <c r="H52" s="308"/>
      <c r="I52" s="82"/>
      <c r="J52" s="308" t="s">
        <v>78</v>
      </c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8"/>
      <c r="AD52" s="308"/>
      <c r="AE52" s="308"/>
      <c r="AF52" s="308"/>
      <c r="AG52" s="309">
        <f>'SO01 - Střecha'!J27</f>
        <v>100000</v>
      </c>
      <c r="AH52" s="310"/>
      <c r="AI52" s="310"/>
      <c r="AJ52" s="310"/>
      <c r="AK52" s="310"/>
      <c r="AL52" s="310"/>
      <c r="AM52" s="310"/>
      <c r="AN52" s="309">
        <f>SUM(AG52,AT52)</f>
        <v>121000</v>
      </c>
      <c r="AO52" s="310"/>
      <c r="AP52" s="310"/>
      <c r="AQ52" s="83" t="s">
        <v>79</v>
      </c>
      <c r="AR52" s="80"/>
      <c r="AS52" s="84">
        <v>0</v>
      </c>
      <c r="AT52" s="85">
        <f>ROUND(SUM(AV52:AW52),2)</f>
        <v>21000</v>
      </c>
      <c r="AU52" s="86">
        <f>'SO01 - Střecha'!P93</f>
        <v>907.48762199999999</v>
      </c>
      <c r="AV52" s="85">
        <f>'SO01 - Střecha'!J30</f>
        <v>21000</v>
      </c>
      <c r="AW52" s="85">
        <f>'SO01 - Střecha'!J31</f>
        <v>0</v>
      </c>
      <c r="AX52" s="85">
        <f>'SO01 - Střecha'!J32</f>
        <v>0</v>
      </c>
      <c r="AY52" s="85">
        <f>'SO01 - Střecha'!J33</f>
        <v>0</v>
      </c>
      <c r="AZ52" s="85">
        <f>'SO01 - Střecha'!F30</f>
        <v>100000</v>
      </c>
      <c r="BA52" s="85">
        <f>'SO01 - Střecha'!F31</f>
        <v>0</v>
      </c>
      <c r="BB52" s="85">
        <f>'SO01 - Střecha'!F32</f>
        <v>0</v>
      </c>
      <c r="BC52" s="85">
        <f>'SO01 - Střecha'!F33</f>
        <v>0</v>
      </c>
      <c r="BD52" s="87">
        <f>'SO01 - Střecha'!F34</f>
        <v>0</v>
      </c>
      <c r="BT52" s="88" t="s">
        <v>80</v>
      </c>
      <c r="BV52" s="88" t="s">
        <v>74</v>
      </c>
      <c r="BW52" s="88" t="s">
        <v>81</v>
      </c>
      <c r="BX52" s="88" t="s">
        <v>7</v>
      </c>
      <c r="CL52" s="88" t="s">
        <v>5</v>
      </c>
      <c r="CM52" s="88" t="s">
        <v>82</v>
      </c>
    </row>
    <row r="53" spans="1:91" s="5" customFormat="1" ht="16.5" customHeight="1">
      <c r="A53" s="79" t="s">
        <v>76</v>
      </c>
      <c r="B53" s="80"/>
      <c r="C53" s="81"/>
      <c r="D53" s="308" t="s">
        <v>83</v>
      </c>
      <c r="E53" s="308"/>
      <c r="F53" s="308"/>
      <c r="G53" s="308"/>
      <c r="H53" s="308"/>
      <c r="I53" s="82"/>
      <c r="J53" s="308" t="s">
        <v>84</v>
      </c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8"/>
      <c r="AE53" s="308"/>
      <c r="AF53" s="308"/>
      <c r="AG53" s="309">
        <f>'SO02 - Bleskosvod'!J27</f>
        <v>0</v>
      </c>
      <c r="AH53" s="310"/>
      <c r="AI53" s="310"/>
      <c r="AJ53" s="310"/>
      <c r="AK53" s="310"/>
      <c r="AL53" s="310"/>
      <c r="AM53" s="310"/>
      <c r="AN53" s="309">
        <f>SUM(AG53,AT53)</f>
        <v>0</v>
      </c>
      <c r="AO53" s="310"/>
      <c r="AP53" s="310"/>
      <c r="AQ53" s="83" t="s">
        <v>79</v>
      </c>
      <c r="AR53" s="80"/>
      <c r="AS53" s="89">
        <v>0</v>
      </c>
      <c r="AT53" s="90">
        <f>ROUND(SUM(AV53:AW53),2)</f>
        <v>0</v>
      </c>
      <c r="AU53" s="91">
        <f>'SO02 - Bleskosvod'!P88</f>
        <v>462.77599999999995</v>
      </c>
      <c r="AV53" s="90">
        <f>'SO02 - Bleskosvod'!J30</f>
        <v>0</v>
      </c>
      <c r="AW53" s="90">
        <f>'SO02 - Bleskosvod'!J31</f>
        <v>0</v>
      </c>
      <c r="AX53" s="90">
        <f>'SO02 - Bleskosvod'!J32</f>
        <v>0</v>
      </c>
      <c r="AY53" s="90">
        <f>'SO02 - Bleskosvod'!J33</f>
        <v>0</v>
      </c>
      <c r="AZ53" s="90">
        <f>'SO02 - Bleskosvod'!F30</f>
        <v>0</v>
      </c>
      <c r="BA53" s="90">
        <f>'SO02 - Bleskosvod'!F31</f>
        <v>0</v>
      </c>
      <c r="BB53" s="90">
        <f>'SO02 - Bleskosvod'!F32</f>
        <v>0</v>
      </c>
      <c r="BC53" s="90">
        <f>'SO02 - Bleskosvod'!F33</f>
        <v>0</v>
      </c>
      <c r="BD53" s="92">
        <f>'SO02 - Bleskosvod'!F34</f>
        <v>0</v>
      </c>
      <c r="BT53" s="88" t="s">
        <v>80</v>
      </c>
      <c r="BV53" s="88" t="s">
        <v>74</v>
      </c>
      <c r="BW53" s="88" t="s">
        <v>85</v>
      </c>
      <c r="BX53" s="88" t="s">
        <v>7</v>
      </c>
      <c r="CL53" s="88" t="s">
        <v>5</v>
      </c>
      <c r="CM53" s="88" t="s">
        <v>82</v>
      </c>
    </row>
    <row r="54" spans="1:91" s="1" customFormat="1" ht="30" customHeight="1">
      <c r="B54" s="35"/>
      <c r="AR54" s="35"/>
    </row>
    <row r="55" spans="1:91" s="1" customFormat="1" ht="6.95" customHeight="1">
      <c r="B55" s="5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35"/>
    </row>
  </sheetData>
  <mergeCells count="43"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L28:O28"/>
    <mergeCell ref="W28:AE28"/>
    <mergeCell ref="AK28:AO28"/>
    <mergeCell ref="L29:O29"/>
    <mergeCell ref="W29:AE29"/>
    <mergeCell ref="AK29:AO29"/>
    <mergeCell ref="L26:O26"/>
    <mergeCell ref="D52:H52"/>
    <mergeCell ref="J52:AF52"/>
    <mergeCell ref="AN53:AP53"/>
    <mergeCell ref="AG53:AM53"/>
    <mergeCell ref="D53:H53"/>
    <mergeCell ref="J53:AF53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6:AE26"/>
    <mergeCell ref="AK26:AO26"/>
    <mergeCell ref="L27:O27"/>
    <mergeCell ref="W27:AE27"/>
    <mergeCell ref="AK27:AO27"/>
    <mergeCell ref="K5:AO5"/>
    <mergeCell ref="K6:AO6"/>
    <mergeCell ref="E20:AN20"/>
    <mergeCell ref="AK23:AO23"/>
    <mergeCell ref="L25:O25"/>
    <mergeCell ref="W25:AE25"/>
    <mergeCell ref="AK25:AO25"/>
  </mergeCells>
  <hyperlinks>
    <hyperlink ref="K1:S1" location="C2" display="1) Rekapitulace stavby"/>
    <hyperlink ref="W1:AI1" location="C51" display="2) Rekapitulace objektů stavby a soupisů prací"/>
    <hyperlink ref="A52" location="'SO01 - Střecha'!C2" display="/"/>
    <hyperlink ref="A53" location="'SO02 - Bleskosvod'!C2" display="/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6"/>
  <sheetViews>
    <sheetView showGridLines="0" workbookViewId="0">
      <pane ySplit="1" topLeftCell="A144" activePane="bottomLeft" state="frozen"/>
      <selection pane="bottomLeft" activeCell="I155" sqref="I155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93"/>
      <c r="B1" s="14"/>
      <c r="C1" s="14"/>
      <c r="D1" s="15" t="s">
        <v>1</v>
      </c>
      <c r="E1" s="14"/>
      <c r="F1" s="94" t="s">
        <v>86</v>
      </c>
      <c r="G1" s="327" t="s">
        <v>87</v>
      </c>
      <c r="H1" s="327"/>
      <c r="I1" s="14"/>
      <c r="J1" s="94" t="s">
        <v>88</v>
      </c>
      <c r="K1" s="15" t="s">
        <v>89</v>
      </c>
      <c r="L1" s="94" t="s">
        <v>90</v>
      </c>
      <c r="M1" s="94"/>
      <c r="N1" s="94"/>
      <c r="O1" s="94"/>
      <c r="P1" s="94"/>
      <c r="Q1" s="94"/>
      <c r="R1" s="94"/>
      <c r="S1" s="94"/>
      <c r="T1" s="94"/>
      <c r="U1" s="95"/>
      <c r="V1" s="9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1:70" ht="36.950000000000003" customHeight="1">
      <c r="L2" s="313" t="s">
        <v>8</v>
      </c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21" t="s">
        <v>81</v>
      </c>
    </row>
    <row r="3" spans="1:70" ht="6.95" customHeight="1">
      <c r="B3" s="22"/>
      <c r="C3" s="23"/>
      <c r="D3" s="23"/>
      <c r="E3" s="23"/>
      <c r="F3" s="23"/>
      <c r="G3" s="23"/>
      <c r="H3" s="23"/>
      <c r="I3" s="23"/>
      <c r="J3" s="23"/>
      <c r="K3" s="24"/>
      <c r="AT3" s="21" t="s">
        <v>82</v>
      </c>
    </row>
    <row r="4" spans="1:70" ht="36.950000000000003" customHeight="1">
      <c r="B4" s="25"/>
      <c r="C4" s="26"/>
      <c r="D4" s="27" t="s">
        <v>91</v>
      </c>
      <c r="E4" s="26"/>
      <c r="F4" s="26"/>
      <c r="G4" s="26"/>
      <c r="H4" s="26"/>
      <c r="I4" s="26"/>
      <c r="J4" s="26"/>
      <c r="K4" s="28"/>
      <c r="M4" s="29" t="s">
        <v>13</v>
      </c>
      <c r="AT4" s="21" t="s">
        <v>6</v>
      </c>
    </row>
    <row r="5" spans="1:70" ht="6.95" customHeight="1">
      <c r="B5" s="25"/>
      <c r="C5" s="26"/>
      <c r="D5" s="26"/>
      <c r="E5" s="26"/>
      <c r="F5" s="26"/>
      <c r="G5" s="26"/>
      <c r="H5" s="26"/>
      <c r="I5" s="26"/>
      <c r="J5" s="26"/>
      <c r="K5" s="28"/>
    </row>
    <row r="6" spans="1:70" ht="15">
      <c r="B6" s="25"/>
      <c r="C6" s="26"/>
      <c r="D6" s="33" t="s">
        <v>17</v>
      </c>
      <c r="E6" s="26"/>
      <c r="F6" s="26"/>
      <c r="G6" s="26"/>
      <c r="H6" s="26"/>
      <c r="I6" s="26"/>
      <c r="J6" s="26"/>
      <c r="K6" s="28"/>
    </row>
    <row r="7" spans="1:70" ht="16.5" customHeight="1">
      <c r="B7" s="25"/>
      <c r="C7" s="26"/>
      <c r="D7" s="26"/>
      <c r="E7" s="328" t="str">
        <f>'Rekapitulace stavby'!K6</f>
        <v>Rekonstrukce objektu Kamenná 5168 - střecha</v>
      </c>
      <c r="F7" s="329"/>
      <c r="G7" s="329"/>
      <c r="H7" s="329"/>
      <c r="I7" s="26"/>
      <c r="J7" s="26"/>
      <c r="K7" s="28"/>
    </row>
    <row r="8" spans="1:70" s="1" customFormat="1" ht="15">
      <c r="B8" s="35"/>
      <c r="C8" s="36"/>
      <c r="D8" s="33" t="s">
        <v>92</v>
      </c>
      <c r="E8" s="36"/>
      <c r="F8" s="36"/>
      <c r="G8" s="36"/>
      <c r="H8" s="36"/>
      <c r="I8" s="36"/>
      <c r="J8" s="36"/>
      <c r="K8" s="39"/>
    </row>
    <row r="9" spans="1:70" s="1" customFormat="1" ht="36.950000000000003" customHeight="1">
      <c r="B9" s="35"/>
      <c r="C9" s="36"/>
      <c r="D9" s="36"/>
      <c r="E9" s="330" t="s">
        <v>93</v>
      </c>
      <c r="F9" s="331"/>
      <c r="G9" s="331"/>
      <c r="H9" s="331"/>
      <c r="I9" s="36"/>
      <c r="J9" s="36"/>
      <c r="K9" s="39"/>
    </row>
    <row r="10" spans="1:70" s="1" customFormat="1">
      <c r="B10" s="35"/>
      <c r="C10" s="36"/>
      <c r="D10" s="36"/>
      <c r="E10" s="36"/>
      <c r="F10" s="36"/>
      <c r="G10" s="36"/>
      <c r="H10" s="36"/>
      <c r="I10" s="36"/>
      <c r="J10" s="36"/>
      <c r="K10" s="39"/>
    </row>
    <row r="11" spans="1:70" s="1" customFormat="1" ht="14.45" customHeight="1">
      <c r="B11" s="35"/>
      <c r="C11" s="36"/>
      <c r="D11" s="33" t="s">
        <v>19</v>
      </c>
      <c r="E11" s="36"/>
      <c r="F11" s="31" t="s">
        <v>5</v>
      </c>
      <c r="G11" s="36"/>
      <c r="H11" s="36"/>
      <c r="I11" s="33" t="s">
        <v>20</v>
      </c>
      <c r="J11" s="31" t="s">
        <v>5</v>
      </c>
      <c r="K11" s="39"/>
    </row>
    <row r="12" spans="1:70" s="1" customFormat="1" ht="14.45" customHeight="1">
      <c r="B12" s="35"/>
      <c r="C12" s="36"/>
      <c r="D12" s="33" t="s">
        <v>21</v>
      </c>
      <c r="E12" s="36"/>
      <c r="F12" s="31" t="s">
        <v>22</v>
      </c>
      <c r="G12" s="36"/>
      <c r="H12" s="36"/>
      <c r="I12" s="33" t="s">
        <v>23</v>
      </c>
      <c r="J12" s="96" t="str">
        <f>'Rekapitulace stavby'!AN8</f>
        <v>2. 3. 2018</v>
      </c>
      <c r="K12" s="39"/>
    </row>
    <row r="13" spans="1:70" s="1" customFormat="1" ht="10.9" customHeight="1">
      <c r="B13" s="35"/>
      <c r="C13" s="36"/>
      <c r="D13" s="36"/>
      <c r="E13" s="36"/>
      <c r="F13" s="36"/>
      <c r="G13" s="36"/>
      <c r="H13" s="36"/>
      <c r="I13" s="36"/>
      <c r="J13" s="36"/>
      <c r="K13" s="39"/>
    </row>
    <row r="14" spans="1:70" s="1" customFormat="1" ht="14.45" customHeight="1">
      <c r="B14" s="35"/>
      <c r="C14" s="36"/>
      <c r="D14" s="33" t="s">
        <v>25</v>
      </c>
      <c r="E14" s="36"/>
      <c r="F14" s="36"/>
      <c r="G14" s="36"/>
      <c r="H14" s="36"/>
      <c r="I14" s="33" t="s">
        <v>26</v>
      </c>
      <c r="J14" s="31" t="s">
        <v>5</v>
      </c>
      <c r="K14" s="39"/>
    </row>
    <row r="15" spans="1:70" s="1" customFormat="1" ht="18" customHeight="1">
      <c r="B15" s="35"/>
      <c r="C15" s="36"/>
      <c r="D15" s="36"/>
      <c r="E15" s="31" t="s">
        <v>27</v>
      </c>
      <c r="F15" s="36"/>
      <c r="G15" s="36"/>
      <c r="H15" s="36"/>
      <c r="I15" s="33" t="s">
        <v>28</v>
      </c>
      <c r="J15" s="31" t="s">
        <v>5</v>
      </c>
      <c r="K15" s="39"/>
    </row>
    <row r="16" spans="1:70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9"/>
    </row>
    <row r="17" spans="2:11" s="1" customFormat="1" ht="14.45" customHeight="1">
      <c r="B17" s="35"/>
      <c r="C17" s="36"/>
      <c r="D17" s="33" t="s">
        <v>29</v>
      </c>
      <c r="E17" s="36"/>
      <c r="F17" s="36"/>
      <c r="G17" s="36"/>
      <c r="H17" s="36"/>
      <c r="I17" s="33" t="s">
        <v>26</v>
      </c>
      <c r="J17" s="31" t="str">
        <f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31" t="str">
        <f>IF('Rekapitulace stavby'!E14="Vyplň údaj","",IF('Rekapitulace stavby'!E14="","",'Rekapitulace stavby'!E14))</f>
        <v xml:space="preserve"> </v>
      </c>
      <c r="F18" s="36"/>
      <c r="G18" s="36"/>
      <c r="H18" s="36"/>
      <c r="I18" s="33" t="s">
        <v>28</v>
      </c>
      <c r="J18" s="31" t="str">
        <f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9"/>
    </row>
    <row r="20" spans="2:11" s="1" customFormat="1" ht="14.45" customHeight="1">
      <c r="B20" s="35"/>
      <c r="C20" s="36"/>
      <c r="D20" s="33" t="s">
        <v>31</v>
      </c>
      <c r="E20" s="36"/>
      <c r="F20" s="36"/>
      <c r="G20" s="36"/>
      <c r="H20" s="36"/>
      <c r="I20" s="33" t="s">
        <v>26</v>
      </c>
      <c r="J20" s="31" t="s">
        <v>32</v>
      </c>
      <c r="K20" s="39"/>
    </row>
    <row r="21" spans="2:11" s="1" customFormat="1" ht="18" customHeight="1">
      <c r="B21" s="35"/>
      <c r="C21" s="36"/>
      <c r="D21" s="36"/>
      <c r="E21" s="31" t="s">
        <v>33</v>
      </c>
      <c r="F21" s="36"/>
      <c r="G21" s="36"/>
      <c r="H21" s="36"/>
      <c r="I21" s="33" t="s">
        <v>28</v>
      </c>
      <c r="J21" s="31" t="s">
        <v>34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9"/>
    </row>
    <row r="23" spans="2:11" s="1" customFormat="1" ht="14.45" customHeight="1">
      <c r="B23" s="35"/>
      <c r="C23" s="36"/>
      <c r="D23" s="33" t="s">
        <v>36</v>
      </c>
      <c r="E23" s="36"/>
      <c r="F23" s="36"/>
      <c r="G23" s="36"/>
      <c r="H23" s="36"/>
      <c r="I23" s="36"/>
      <c r="J23" s="36"/>
      <c r="K23" s="39"/>
    </row>
    <row r="24" spans="2:11" s="6" customFormat="1" ht="16.5" customHeight="1">
      <c r="B24" s="97"/>
      <c r="C24" s="98"/>
      <c r="D24" s="98"/>
      <c r="E24" s="293" t="s">
        <v>5</v>
      </c>
      <c r="F24" s="293"/>
      <c r="G24" s="293"/>
      <c r="H24" s="293"/>
      <c r="I24" s="98"/>
      <c r="J24" s="98"/>
      <c r="K24" s="99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9"/>
    </row>
    <row r="26" spans="2:11" s="1" customFormat="1" ht="6.95" customHeight="1">
      <c r="B26" s="35"/>
      <c r="C26" s="36"/>
      <c r="D26" s="62"/>
      <c r="E26" s="62"/>
      <c r="F26" s="62"/>
      <c r="G26" s="62"/>
      <c r="H26" s="62"/>
      <c r="I26" s="62"/>
      <c r="J26" s="62"/>
      <c r="K26" s="100"/>
    </row>
    <row r="27" spans="2:11" s="1" customFormat="1" ht="25.35" customHeight="1">
      <c r="B27" s="35"/>
      <c r="C27" s="36"/>
      <c r="D27" s="101" t="s">
        <v>38</v>
      </c>
      <c r="E27" s="36"/>
      <c r="F27" s="36"/>
      <c r="G27" s="36"/>
      <c r="H27" s="36"/>
      <c r="I27" s="36"/>
      <c r="J27" s="102">
        <f>ROUND(J93,2)</f>
        <v>100000</v>
      </c>
      <c r="K27" s="39"/>
    </row>
    <row r="28" spans="2:11" s="1" customFormat="1" ht="6.95" customHeight="1">
      <c r="B28" s="35"/>
      <c r="C28" s="36"/>
      <c r="D28" s="62"/>
      <c r="E28" s="62"/>
      <c r="F28" s="62"/>
      <c r="G28" s="62"/>
      <c r="H28" s="62"/>
      <c r="I28" s="62"/>
      <c r="J28" s="62"/>
      <c r="K28" s="100"/>
    </row>
    <row r="29" spans="2:11" s="1" customFormat="1" ht="14.45" customHeight="1">
      <c r="B29" s="35"/>
      <c r="C29" s="36"/>
      <c r="D29" s="36"/>
      <c r="E29" s="36"/>
      <c r="F29" s="40" t="s">
        <v>40</v>
      </c>
      <c r="G29" s="36"/>
      <c r="H29" s="36"/>
      <c r="I29" s="40" t="s">
        <v>39</v>
      </c>
      <c r="J29" s="40" t="s">
        <v>41</v>
      </c>
      <c r="K29" s="39"/>
    </row>
    <row r="30" spans="2:11" s="1" customFormat="1" ht="14.45" customHeight="1">
      <c r="B30" s="35"/>
      <c r="C30" s="36"/>
      <c r="D30" s="43" t="s">
        <v>42</v>
      </c>
      <c r="E30" s="43" t="s">
        <v>43</v>
      </c>
      <c r="F30" s="103">
        <f>ROUND(SUM(BE93:BE155), 2)</f>
        <v>100000</v>
      </c>
      <c r="G30" s="36"/>
      <c r="H30" s="36"/>
      <c r="I30" s="104">
        <v>0.21</v>
      </c>
      <c r="J30" s="103">
        <f>ROUND(ROUND((SUM(BE93:BE155)), 2)*I30, 2)</f>
        <v>21000</v>
      </c>
      <c r="K30" s="39"/>
    </row>
    <row r="31" spans="2:11" s="1" customFormat="1" ht="14.45" customHeight="1">
      <c r="B31" s="35"/>
      <c r="C31" s="36"/>
      <c r="D31" s="36"/>
      <c r="E31" s="43" t="s">
        <v>44</v>
      </c>
      <c r="F31" s="103">
        <f>ROUND(SUM(BF93:BF155), 2)</f>
        <v>0</v>
      </c>
      <c r="G31" s="36"/>
      <c r="H31" s="36"/>
      <c r="I31" s="104">
        <v>0.15</v>
      </c>
      <c r="J31" s="103">
        <f>ROUND(ROUND((SUM(BF93:BF155)), 2)*I31, 2)</f>
        <v>0</v>
      </c>
      <c r="K31" s="39"/>
    </row>
    <row r="32" spans="2:11" s="1" customFormat="1" ht="14.45" hidden="1" customHeight="1">
      <c r="B32" s="35"/>
      <c r="C32" s="36"/>
      <c r="D32" s="36"/>
      <c r="E32" s="43" t="s">
        <v>45</v>
      </c>
      <c r="F32" s="103">
        <f>ROUND(SUM(BG93:BG155), 2)</f>
        <v>0</v>
      </c>
      <c r="G32" s="36"/>
      <c r="H32" s="36"/>
      <c r="I32" s="104">
        <v>0.21</v>
      </c>
      <c r="J32" s="103">
        <v>0</v>
      </c>
      <c r="K32" s="39"/>
    </row>
    <row r="33" spans="2:11" s="1" customFormat="1" ht="14.45" hidden="1" customHeight="1">
      <c r="B33" s="35"/>
      <c r="C33" s="36"/>
      <c r="D33" s="36"/>
      <c r="E33" s="43" t="s">
        <v>46</v>
      </c>
      <c r="F33" s="103">
        <f>ROUND(SUM(BH93:BH155), 2)</f>
        <v>0</v>
      </c>
      <c r="G33" s="36"/>
      <c r="H33" s="36"/>
      <c r="I33" s="104">
        <v>0.15</v>
      </c>
      <c r="J33" s="103">
        <v>0</v>
      </c>
      <c r="K33" s="39"/>
    </row>
    <row r="34" spans="2:11" s="1" customFormat="1" ht="14.45" hidden="1" customHeight="1">
      <c r="B34" s="35"/>
      <c r="C34" s="36"/>
      <c r="D34" s="36"/>
      <c r="E34" s="43" t="s">
        <v>47</v>
      </c>
      <c r="F34" s="103">
        <f>ROUND(SUM(BI93:BI155), 2)</f>
        <v>0</v>
      </c>
      <c r="G34" s="36"/>
      <c r="H34" s="36"/>
      <c r="I34" s="104">
        <v>0</v>
      </c>
      <c r="J34" s="103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36"/>
      <c r="J35" s="36"/>
      <c r="K35" s="39"/>
    </row>
    <row r="36" spans="2:11" s="1" customFormat="1" ht="25.35" customHeight="1">
      <c r="B36" s="35"/>
      <c r="C36" s="105"/>
      <c r="D36" s="106" t="s">
        <v>48</v>
      </c>
      <c r="E36" s="65"/>
      <c r="F36" s="65"/>
      <c r="G36" s="107" t="s">
        <v>49</v>
      </c>
      <c r="H36" s="108" t="s">
        <v>50</v>
      </c>
      <c r="I36" s="65"/>
      <c r="J36" s="109">
        <f>SUM(J27:J34)</f>
        <v>121000</v>
      </c>
      <c r="K36" s="110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51"/>
      <c r="J37" s="51"/>
      <c r="K37" s="52"/>
    </row>
    <row r="41" spans="2:11" s="1" customFormat="1" ht="6.95" customHeight="1">
      <c r="B41" s="53"/>
      <c r="C41" s="54"/>
      <c r="D41" s="54"/>
      <c r="E41" s="54"/>
      <c r="F41" s="54"/>
      <c r="G41" s="54"/>
      <c r="H41" s="54"/>
      <c r="I41" s="54"/>
      <c r="J41" s="54"/>
      <c r="K41" s="111"/>
    </row>
    <row r="42" spans="2:11" s="1" customFormat="1" ht="36.950000000000003" customHeight="1">
      <c r="B42" s="35"/>
      <c r="C42" s="27" t="s">
        <v>94</v>
      </c>
      <c r="D42" s="36"/>
      <c r="E42" s="36"/>
      <c r="F42" s="36"/>
      <c r="G42" s="36"/>
      <c r="H42" s="36"/>
      <c r="I42" s="3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36"/>
      <c r="J43" s="36"/>
      <c r="K43" s="39"/>
    </row>
    <row r="44" spans="2:11" s="1" customFormat="1" ht="14.45" customHeight="1">
      <c r="B44" s="35"/>
      <c r="C44" s="33" t="s">
        <v>17</v>
      </c>
      <c r="D44" s="36"/>
      <c r="E44" s="36"/>
      <c r="F44" s="36"/>
      <c r="G44" s="36"/>
      <c r="H44" s="36"/>
      <c r="I44" s="36"/>
      <c r="J44" s="36"/>
      <c r="K44" s="39"/>
    </row>
    <row r="45" spans="2:11" s="1" customFormat="1" ht="16.5" customHeight="1">
      <c r="B45" s="35"/>
      <c r="C45" s="36"/>
      <c r="D45" s="36"/>
      <c r="E45" s="328" t="str">
        <f>E7</f>
        <v>Rekonstrukce objektu Kamenná 5168 - střecha</v>
      </c>
      <c r="F45" s="329"/>
      <c r="G45" s="329"/>
      <c r="H45" s="329"/>
      <c r="I45" s="36"/>
      <c r="J45" s="36"/>
      <c r="K45" s="39"/>
    </row>
    <row r="46" spans="2:11" s="1" customFormat="1" ht="14.45" customHeight="1">
      <c r="B46" s="35"/>
      <c r="C46" s="33" t="s">
        <v>92</v>
      </c>
      <c r="D46" s="36"/>
      <c r="E46" s="36"/>
      <c r="F46" s="36"/>
      <c r="G46" s="36"/>
      <c r="H46" s="36"/>
      <c r="I46" s="36"/>
      <c r="J46" s="36"/>
      <c r="K46" s="39"/>
    </row>
    <row r="47" spans="2:11" s="1" customFormat="1" ht="17.25" customHeight="1">
      <c r="B47" s="35"/>
      <c r="C47" s="36"/>
      <c r="D47" s="36"/>
      <c r="E47" s="330" t="str">
        <f>E9</f>
        <v>SO01 - Střecha</v>
      </c>
      <c r="F47" s="331"/>
      <c r="G47" s="331"/>
      <c r="H47" s="331"/>
      <c r="I47" s="3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36"/>
      <c r="J48" s="36"/>
      <c r="K48" s="39"/>
    </row>
    <row r="49" spans="2:47" s="1" customFormat="1" ht="18" customHeight="1">
      <c r="B49" s="35"/>
      <c r="C49" s="33" t="s">
        <v>21</v>
      </c>
      <c r="D49" s="36"/>
      <c r="E49" s="36"/>
      <c r="F49" s="31" t="str">
        <f>F12</f>
        <v>Chomutov</v>
      </c>
      <c r="G49" s="36"/>
      <c r="H49" s="36"/>
      <c r="I49" s="33" t="s">
        <v>23</v>
      </c>
      <c r="J49" s="96" t="str">
        <f>IF(J12="","",J12)</f>
        <v>2. 3. 2018</v>
      </c>
      <c r="K49" s="39"/>
    </row>
    <row r="50" spans="2:47" s="1" customFormat="1" ht="6.95" customHeight="1">
      <c r="B50" s="35"/>
      <c r="C50" s="36"/>
      <c r="D50" s="36"/>
      <c r="E50" s="36"/>
      <c r="F50" s="36"/>
      <c r="G50" s="36"/>
      <c r="H50" s="36"/>
      <c r="I50" s="36"/>
      <c r="J50" s="36"/>
      <c r="K50" s="39"/>
    </row>
    <row r="51" spans="2:47" s="1" customFormat="1" ht="15">
      <c r="B51" s="35"/>
      <c r="C51" s="33" t="s">
        <v>25</v>
      </c>
      <c r="D51" s="36"/>
      <c r="E51" s="36"/>
      <c r="F51" s="31" t="str">
        <f>E15</f>
        <v>Statutární město Chomutov</v>
      </c>
      <c r="G51" s="36"/>
      <c r="H51" s="36"/>
      <c r="I51" s="33" t="s">
        <v>31</v>
      </c>
      <c r="J51" s="293" t="str">
        <f>E21</f>
        <v>SM - PROJEKT spol. s.r.o.</v>
      </c>
      <c r="K51" s="39"/>
    </row>
    <row r="52" spans="2:47" s="1" customFormat="1" ht="14.45" customHeight="1">
      <c r="B52" s="35"/>
      <c r="C52" s="33" t="s">
        <v>29</v>
      </c>
      <c r="D52" s="36"/>
      <c r="E52" s="36"/>
      <c r="F52" s="31" t="str">
        <f>IF(E18="","",E18)</f>
        <v xml:space="preserve"> </v>
      </c>
      <c r="G52" s="36"/>
      <c r="H52" s="36"/>
      <c r="I52" s="36"/>
      <c r="J52" s="323"/>
      <c r="K52" s="39"/>
    </row>
    <row r="53" spans="2:47" s="1" customFormat="1" ht="10.35" customHeight="1">
      <c r="B53" s="35"/>
      <c r="C53" s="36"/>
      <c r="D53" s="36"/>
      <c r="E53" s="36"/>
      <c r="F53" s="36"/>
      <c r="G53" s="36"/>
      <c r="H53" s="36"/>
      <c r="I53" s="36"/>
      <c r="J53" s="36"/>
      <c r="K53" s="39"/>
    </row>
    <row r="54" spans="2:47" s="1" customFormat="1" ht="29.25" customHeight="1">
      <c r="B54" s="35"/>
      <c r="C54" s="112" t="s">
        <v>95</v>
      </c>
      <c r="D54" s="105"/>
      <c r="E54" s="105"/>
      <c r="F54" s="105"/>
      <c r="G54" s="105"/>
      <c r="H54" s="105"/>
      <c r="I54" s="105"/>
      <c r="J54" s="113" t="s">
        <v>96</v>
      </c>
      <c r="K54" s="114"/>
    </row>
    <row r="55" spans="2:47" s="1" customFormat="1" ht="10.35" customHeight="1">
      <c r="B55" s="35"/>
      <c r="C55" s="36"/>
      <c r="D55" s="36"/>
      <c r="E55" s="36"/>
      <c r="F55" s="36"/>
      <c r="G55" s="36"/>
      <c r="H55" s="36"/>
      <c r="I55" s="36"/>
      <c r="J55" s="36"/>
      <c r="K55" s="39"/>
    </row>
    <row r="56" spans="2:47" s="1" customFormat="1" ht="29.25" customHeight="1">
      <c r="B56" s="35"/>
      <c r="C56" s="115" t="s">
        <v>97</v>
      </c>
      <c r="D56" s="36"/>
      <c r="E56" s="36"/>
      <c r="F56" s="36"/>
      <c r="G56" s="36"/>
      <c r="H56" s="36"/>
      <c r="I56" s="36"/>
      <c r="J56" s="102">
        <f>J93</f>
        <v>100000</v>
      </c>
      <c r="K56" s="39"/>
      <c r="AU56" s="21" t="s">
        <v>98</v>
      </c>
    </row>
    <row r="57" spans="2:47" s="7" customFormat="1" ht="24.95" customHeight="1">
      <c r="B57" s="116"/>
      <c r="C57" s="117"/>
      <c r="D57" s="118" t="s">
        <v>99</v>
      </c>
      <c r="E57" s="119"/>
      <c r="F57" s="119"/>
      <c r="G57" s="119"/>
      <c r="H57" s="119"/>
      <c r="I57" s="119"/>
      <c r="J57" s="120">
        <f>J94</f>
        <v>0</v>
      </c>
      <c r="K57" s="121"/>
    </row>
    <row r="58" spans="2:47" s="8" customFormat="1" ht="19.899999999999999" customHeight="1">
      <c r="B58" s="122"/>
      <c r="C58" s="123"/>
      <c r="D58" s="124" t="s">
        <v>100</v>
      </c>
      <c r="E58" s="125"/>
      <c r="F58" s="125"/>
      <c r="G58" s="125"/>
      <c r="H58" s="125"/>
      <c r="I58" s="125"/>
      <c r="J58" s="126">
        <f>J95</f>
        <v>0</v>
      </c>
      <c r="K58" s="127"/>
    </row>
    <row r="59" spans="2:47" s="8" customFormat="1" ht="19.899999999999999" customHeight="1">
      <c r="B59" s="122"/>
      <c r="C59" s="123"/>
      <c r="D59" s="124" t="s">
        <v>101</v>
      </c>
      <c r="E59" s="125"/>
      <c r="F59" s="125"/>
      <c r="G59" s="125"/>
      <c r="H59" s="125"/>
      <c r="I59" s="125"/>
      <c r="J59" s="126">
        <f>J98</f>
        <v>0</v>
      </c>
      <c r="K59" s="127"/>
    </row>
    <row r="60" spans="2:47" s="8" customFormat="1" ht="19.899999999999999" customHeight="1">
      <c r="B60" s="122"/>
      <c r="C60" s="123"/>
      <c r="D60" s="124" t="s">
        <v>102</v>
      </c>
      <c r="E60" s="125"/>
      <c r="F60" s="125"/>
      <c r="G60" s="125"/>
      <c r="H60" s="125"/>
      <c r="I60" s="125"/>
      <c r="J60" s="126">
        <f>J105</f>
        <v>0</v>
      </c>
      <c r="K60" s="127"/>
    </row>
    <row r="61" spans="2:47" s="8" customFormat="1" ht="19.899999999999999" customHeight="1">
      <c r="B61" s="122"/>
      <c r="C61" s="123"/>
      <c r="D61" s="124" t="s">
        <v>103</v>
      </c>
      <c r="E61" s="125"/>
      <c r="F61" s="125"/>
      <c r="G61" s="125"/>
      <c r="H61" s="125"/>
      <c r="I61" s="125"/>
      <c r="J61" s="126">
        <f>J110</f>
        <v>0</v>
      </c>
      <c r="K61" s="127"/>
    </row>
    <row r="62" spans="2:47" s="7" customFormat="1" ht="24.95" customHeight="1">
      <c r="B62" s="116"/>
      <c r="C62" s="117"/>
      <c r="D62" s="118" t="s">
        <v>104</v>
      </c>
      <c r="E62" s="119"/>
      <c r="F62" s="119"/>
      <c r="G62" s="119"/>
      <c r="H62" s="119"/>
      <c r="I62" s="119"/>
      <c r="J62" s="120">
        <f>J112</f>
        <v>0</v>
      </c>
      <c r="K62" s="121"/>
    </row>
    <row r="63" spans="2:47" s="8" customFormat="1" ht="19.899999999999999" customHeight="1">
      <c r="B63" s="122"/>
      <c r="C63" s="123"/>
      <c r="D63" s="124" t="s">
        <v>105</v>
      </c>
      <c r="E63" s="125"/>
      <c r="F63" s="125"/>
      <c r="G63" s="125"/>
      <c r="H63" s="125"/>
      <c r="I63" s="125"/>
      <c r="J63" s="126">
        <f>J113</f>
        <v>0</v>
      </c>
      <c r="K63" s="127"/>
    </row>
    <row r="64" spans="2:47" s="8" customFormat="1" ht="19.899999999999999" customHeight="1">
      <c r="B64" s="122"/>
      <c r="C64" s="123"/>
      <c r="D64" s="124" t="s">
        <v>106</v>
      </c>
      <c r="E64" s="125"/>
      <c r="F64" s="125"/>
      <c r="G64" s="125"/>
      <c r="H64" s="125"/>
      <c r="I64" s="125"/>
      <c r="J64" s="126">
        <f>J118</f>
        <v>0</v>
      </c>
      <c r="K64" s="127"/>
    </row>
    <row r="65" spans="2:12" s="8" customFormat="1" ht="19.899999999999999" customHeight="1">
      <c r="B65" s="122"/>
      <c r="C65" s="123"/>
      <c r="D65" s="124" t="s">
        <v>107</v>
      </c>
      <c r="E65" s="125"/>
      <c r="F65" s="125"/>
      <c r="G65" s="125"/>
      <c r="H65" s="125"/>
      <c r="I65" s="125"/>
      <c r="J65" s="126">
        <f>J126</f>
        <v>0</v>
      </c>
      <c r="K65" s="127"/>
    </row>
    <row r="66" spans="2:12" s="8" customFormat="1" ht="19.899999999999999" customHeight="1">
      <c r="B66" s="122"/>
      <c r="C66" s="123"/>
      <c r="D66" s="124" t="s">
        <v>108</v>
      </c>
      <c r="E66" s="125"/>
      <c r="F66" s="125"/>
      <c r="G66" s="125"/>
      <c r="H66" s="125"/>
      <c r="I66" s="125"/>
      <c r="J66" s="126">
        <f>J129</f>
        <v>0</v>
      </c>
      <c r="K66" s="127"/>
    </row>
    <row r="67" spans="2:12" s="8" customFormat="1" ht="19.899999999999999" customHeight="1">
      <c r="B67" s="122"/>
      <c r="C67" s="123"/>
      <c r="D67" s="124" t="s">
        <v>109</v>
      </c>
      <c r="E67" s="125"/>
      <c r="F67" s="125"/>
      <c r="G67" s="125"/>
      <c r="H67" s="125"/>
      <c r="I67" s="125"/>
      <c r="J67" s="126">
        <f>J133</f>
        <v>0</v>
      </c>
      <c r="K67" s="127"/>
    </row>
    <row r="68" spans="2:12" s="8" customFormat="1" ht="19.899999999999999" customHeight="1">
      <c r="B68" s="122"/>
      <c r="C68" s="123"/>
      <c r="D68" s="124" t="s">
        <v>110</v>
      </c>
      <c r="E68" s="125"/>
      <c r="F68" s="125"/>
      <c r="G68" s="125"/>
      <c r="H68" s="125"/>
      <c r="I68" s="125"/>
      <c r="J68" s="126">
        <f>J141</f>
        <v>0</v>
      </c>
      <c r="K68" s="127"/>
    </row>
    <row r="69" spans="2:12" s="7" customFormat="1" ht="24.95" customHeight="1">
      <c r="B69" s="116"/>
      <c r="C69" s="117"/>
      <c r="D69" s="118" t="s">
        <v>111</v>
      </c>
      <c r="E69" s="119"/>
      <c r="F69" s="119"/>
      <c r="G69" s="119"/>
      <c r="H69" s="119"/>
      <c r="I69" s="119"/>
      <c r="J69" s="120">
        <f>J146</f>
        <v>100000</v>
      </c>
      <c r="K69" s="121"/>
    </row>
    <row r="70" spans="2:12" s="8" customFormat="1" ht="19.899999999999999" customHeight="1">
      <c r="B70" s="122"/>
      <c r="C70" s="123"/>
      <c r="D70" s="124" t="s">
        <v>112</v>
      </c>
      <c r="E70" s="125"/>
      <c r="F70" s="125"/>
      <c r="G70" s="125"/>
      <c r="H70" s="125"/>
      <c r="I70" s="125"/>
      <c r="J70" s="126">
        <f>J147</f>
        <v>0</v>
      </c>
      <c r="K70" s="127"/>
    </row>
    <row r="71" spans="2:12" s="8" customFormat="1" ht="19.899999999999999" customHeight="1">
      <c r="B71" s="122"/>
      <c r="C71" s="123"/>
      <c r="D71" s="124" t="s">
        <v>113</v>
      </c>
      <c r="E71" s="125"/>
      <c r="F71" s="125"/>
      <c r="G71" s="125"/>
      <c r="H71" s="125"/>
      <c r="I71" s="125"/>
      <c r="J71" s="126">
        <f>J150</f>
        <v>0</v>
      </c>
      <c r="K71" s="127"/>
    </row>
    <row r="72" spans="2:12" s="8" customFormat="1" ht="19.899999999999999" customHeight="1">
      <c r="B72" s="122"/>
      <c r="C72" s="123"/>
      <c r="D72" s="124" t="s">
        <v>114</v>
      </c>
      <c r="E72" s="125"/>
      <c r="F72" s="125"/>
      <c r="G72" s="125"/>
      <c r="H72" s="125"/>
      <c r="I72" s="125"/>
      <c r="J72" s="126">
        <f>J152</f>
        <v>100000</v>
      </c>
      <c r="K72" s="127"/>
    </row>
    <row r="73" spans="2:12" s="8" customFormat="1" ht="19.899999999999999" customHeight="1">
      <c r="B73" s="122"/>
      <c r="C73" s="123"/>
      <c r="D73" s="124" t="s">
        <v>115</v>
      </c>
      <c r="E73" s="125"/>
      <c r="F73" s="125"/>
      <c r="G73" s="125"/>
      <c r="H73" s="125"/>
      <c r="I73" s="125"/>
      <c r="J73" s="126">
        <f>J154</f>
        <v>0</v>
      </c>
      <c r="K73" s="127"/>
    </row>
    <row r="74" spans="2:12" s="1" customFormat="1" ht="21.75" customHeight="1">
      <c r="B74" s="35"/>
      <c r="C74" s="36"/>
      <c r="D74" s="36"/>
      <c r="E74" s="36"/>
      <c r="F74" s="36"/>
      <c r="G74" s="36"/>
      <c r="H74" s="36"/>
      <c r="I74" s="36"/>
      <c r="J74" s="36"/>
      <c r="K74" s="39"/>
    </row>
    <row r="75" spans="2:12" s="1" customFormat="1" ht="6.95" customHeight="1">
      <c r="B75" s="50"/>
      <c r="C75" s="51"/>
      <c r="D75" s="51"/>
      <c r="E75" s="51"/>
      <c r="F75" s="51"/>
      <c r="G75" s="51"/>
      <c r="H75" s="51"/>
      <c r="I75" s="51"/>
      <c r="J75" s="51"/>
      <c r="K75" s="52"/>
    </row>
    <row r="79" spans="2:12" s="1" customFormat="1" ht="6.95" customHeight="1">
      <c r="B79" s="53"/>
      <c r="C79" s="54"/>
      <c r="D79" s="54"/>
      <c r="E79" s="54"/>
      <c r="F79" s="54"/>
      <c r="G79" s="54"/>
      <c r="H79" s="54"/>
      <c r="I79" s="54"/>
      <c r="J79" s="54"/>
      <c r="K79" s="54"/>
      <c r="L79" s="35"/>
    </row>
    <row r="80" spans="2:12" s="1" customFormat="1" ht="36.950000000000003" customHeight="1">
      <c r="B80" s="35"/>
      <c r="C80" s="55" t="s">
        <v>116</v>
      </c>
      <c r="L80" s="35"/>
    </row>
    <row r="81" spans="2:65" s="1" customFormat="1" ht="6.95" customHeight="1">
      <c r="B81" s="35"/>
      <c r="L81" s="35"/>
    </row>
    <row r="82" spans="2:65" s="1" customFormat="1" ht="14.45" customHeight="1">
      <c r="B82" s="35"/>
      <c r="C82" s="57" t="s">
        <v>17</v>
      </c>
      <c r="L82" s="35"/>
    </row>
    <row r="83" spans="2:65" s="1" customFormat="1" ht="16.5" customHeight="1">
      <c r="B83" s="35"/>
      <c r="E83" s="324" t="str">
        <f>E7</f>
        <v>Rekonstrukce objektu Kamenná 5168 - střecha</v>
      </c>
      <c r="F83" s="325"/>
      <c r="G83" s="325"/>
      <c r="H83" s="325"/>
      <c r="L83" s="35"/>
    </row>
    <row r="84" spans="2:65" s="1" customFormat="1" ht="14.45" customHeight="1">
      <c r="B84" s="35"/>
      <c r="C84" s="57" t="s">
        <v>92</v>
      </c>
      <c r="L84" s="35"/>
    </row>
    <row r="85" spans="2:65" s="1" customFormat="1" ht="17.25" customHeight="1">
      <c r="B85" s="35"/>
      <c r="E85" s="315" t="str">
        <f>E9</f>
        <v>SO01 - Střecha</v>
      </c>
      <c r="F85" s="326"/>
      <c r="G85" s="326"/>
      <c r="H85" s="326"/>
      <c r="L85" s="35"/>
    </row>
    <row r="86" spans="2:65" s="1" customFormat="1" ht="6.95" customHeight="1">
      <c r="B86" s="35"/>
      <c r="L86" s="35"/>
    </row>
    <row r="87" spans="2:65" s="1" customFormat="1" ht="18" customHeight="1">
      <c r="B87" s="35"/>
      <c r="C87" s="57" t="s">
        <v>21</v>
      </c>
      <c r="F87" s="128" t="str">
        <f>F12</f>
        <v>Chomutov</v>
      </c>
      <c r="I87" s="57" t="s">
        <v>23</v>
      </c>
      <c r="J87" s="61" t="str">
        <f>IF(J12="","",J12)</f>
        <v>2. 3. 2018</v>
      </c>
      <c r="L87" s="35"/>
    </row>
    <row r="88" spans="2:65" s="1" customFormat="1" ht="6.95" customHeight="1">
      <c r="B88" s="35"/>
      <c r="L88" s="35"/>
    </row>
    <row r="89" spans="2:65" s="1" customFormat="1" ht="15">
      <c r="B89" s="35"/>
      <c r="C89" s="57" t="s">
        <v>25</v>
      </c>
      <c r="F89" s="128" t="str">
        <f>E15</f>
        <v>Statutární město Chomutov</v>
      </c>
      <c r="I89" s="57" t="s">
        <v>31</v>
      </c>
      <c r="J89" s="128" t="str">
        <f>E21</f>
        <v>SM - PROJEKT spol. s.r.o.</v>
      </c>
      <c r="L89" s="35"/>
    </row>
    <row r="90" spans="2:65" s="1" customFormat="1" ht="14.45" customHeight="1">
      <c r="B90" s="35"/>
      <c r="C90" s="57" t="s">
        <v>29</v>
      </c>
      <c r="F90" s="128" t="str">
        <f>IF(E18="","",E18)</f>
        <v xml:space="preserve"> </v>
      </c>
      <c r="L90" s="35"/>
    </row>
    <row r="91" spans="2:65" s="1" customFormat="1" ht="10.35" customHeight="1">
      <c r="B91" s="35"/>
      <c r="L91" s="35"/>
    </row>
    <row r="92" spans="2:65" s="9" customFormat="1" ht="29.25" customHeight="1">
      <c r="B92" s="129"/>
      <c r="C92" s="130" t="s">
        <v>117</v>
      </c>
      <c r="D92" s="131" t="s">
        <v>57</v>
      </c>
      <c r="E92" s="131" t="s">
        <v>53</v>
      </c>
      <c r="F92" s="131" t="s">
        <v>118</v>
      </c>
      <c r="G92" s="131" t="s">
        <v>119</v>
      </c>
      <c r="H92" s="131" t="s">
        <v>120</v>
      </c>
      <c r="I92" s="131" t="s">
        <v>121</v>
      </c>
      <c r="J92" s="131" t="s">
        <v>96</v>
      </c>
      <c r="K92" s="132" t="s">
        <v>122</v>
      </c>
      <c r="L92" s="129"/>
      <c r="M92" s="67" t="s">
        <v>123</v>
      </c>
      <c r="N92" s="68" t="s">
        <v>42</v>
      </c>
      <c r="O92" s="68" t="s">
        <v>124</v>
      </c>
      <c r="P92" s="68" t="s">
        <v>125</v>
      </c>
      <c r="Q92" s="68" t="s">
        <v>126</v>
      </c>
      <c r="R92" s="68" t="s">
        <v>127</v>
      </c>
      <c r="S92" s="68" t="s">
        <v>128</v>
      </c>
      <c r="T92" s="69" t="s">
        <v>129</v>
      </c>
    </row>
    <row r="93" spans="2:65" s="1" customFormat="1" ht="29.25" customHeight="1">
      <c r="B93" s="35"/>
      <c r="C93" s="71" t="s">
        <v>97</v>
      </c>
      <c r="J93" s="133">
        <f>BK93</f>
        <v>100000</v>
      </c>
      <c r="L93" s="35"/>
      <c r="M93" s="70"/>
      <c r="N93" s="62"/>
      <c r="O93" s="62"/>
      <c r="P93" s="134">
        <f>P94+P112+P146</f>
        <v>907.48762199999999</v>
      </c>
      <c r="Q93" s="62"/>
      <c r="R93" s="134">
        <f>R94+R112+R146</f>
        <v>47.060185000000004</v>
      </c>
      <c r="S93" s="62"/>
      <c r="T93" s="135">
        <f>T94+T112+T146</f>
        <v>0.28649999999999998</v>
      </c>
      <c r="AT93" s="21" t="s">
        <v>71</v>
      </c>
      <c r="AU93" s="21" t="s">
        <v>98</v>
      </c>
      <c r="BK93" s="136">
        <f>BK94+BK112+BK146</f>
        <v>100000</v>
      </c>
    </row>
    <row r="94" spans="2:65" s="10" customFormat="1" ht="37.35" customHeight="1">
      <c r="B94" s="137"/>
      <c r="D94" s="138" t="s">
        <v>71</v>
      </c>
      <c r="E94" s="139" t="s">
        <v>130</v>
      </c>
      <c r="F94" s="139" t="s">
        <v>131</v>
      </c>
      <c r="J94" s="140">
        <f>BK94</f>
        <v>0</v>
      </c>
      <c r="L94" s="137"/>
      <c r="M94" s="141"/>
      <c r="N94" s="142"/>
      <c r="O94" s="142"/>
      <c r="P94" s="143">
        <f>P95+P98+P105+P110</f>
        <v>488.973614</v>
      </c>
      <c r="Q94" s="142"/>
      <c r="R94" s="143">
        <f>R95+R98+R105+R110</f>
        <v>43.62283</v>
      </c>
      <c r="S94" s="142"/>
      <c r="T94" s="144">
        <f>T95+T98+T105+T110</f>
        <v>0</v>
      </c>
      <c r="AR94" s="138" t="s">
        <v>80</v>
      </c>
      <c r="AT94" s="145" t="s">
        <v>71</v>
      </c>
      <c r="AU94" s="145" t="s">
        <v>72</v>
      </c>
      <c r="AY94" s="138" t="s">
        <v>132</v>
      </c>
      <c r="BK94" s="146">
        <f>BK95+BK98+BK105+BK110</f>
        <v>0</v>
      </c>
    </row>
    <row r="95" spans="2:65" s="10" customFormat="1" ht="19.899999999999999" customHeight="1">
      <c r="B95" s="137"/>
      <c r="D95" s="138" t="s">
        <v>71</v>
      </c>
      <c r="E95" s="147" t="s">
        <v>133</v>
      </c>
      <c r="F95" s="147" t="s">
        <v>134</v>
      </c>
      <c r="J95" s="148">
        <f>BK95</f>
        <v>0</v>
      </c>
      <c r="L95" s="137"/>
      <c r="M95" s="141"/>
      <c r="N95" s="142"/>
      <c r="O95" s="142"/>
      <c r="P95" s="143">
        <f>SUM(P96:P97)</f>
        <v>279.16399999999999</v>
      </c>
      <c r="Q95" s="142"/>
      <c r="R95" s="143">
        <f>SUM(R96:R97)</f>
        <v>43.62283</v>
      </c>
      <c r="S95" s="142"/>
      <c r="T95" s="144">
        <f>SUM(T96:T97)</f>
        <v>0</v>
      </c>
      <c r="AR95" s="138" t="s">
        <v>80</v>
      </c>
      <c r="AT95" s="145" t="s">
        <v>71</v>
      </c>
      <c r="AU95" s="145" t="s">
        <v>80</v>
      </c>
      <c r="AY95" s="138" t="s">
        <v>132</v>
      </c>
      <c r="BK95" s="146">
        <f>SUM(BK96:BK97)</f>
        <v>0</v>
      </c>
    </row>
    <row r="96" spans="2:65" s="1" customFormat="1" ht="25.5" customHeight="1">
      <c r="B96" s="149"/>
      <c r="C96" s="150" t="s">
        <v>80</v>
      </c>
      <c r="D96" s="150" t="s">
        <v>135</v>
      </c>
      <c r="E96" s="151" t="s">
        <v>136</v>
      </c>
      <c r="F96" s="152" t="s">
        <v>137</v>
      </c>
      <c r="G96" s="153" t="s">
        <v>138</v>
      </c>
      <c r="H96" s="154">
        <v>691</v>
      </c>
      <c r="I96" s="155"/>
      <c r="J96" s="155">
        <f>ROUND(I96*H96,2)</f>
        <v>0</v>
      </c>
      <c r="K96" s="152" t="s">
        <v>139</v>
      </c>
      <c r="L96" s="35"/>
      <c r="M96" s="156" t="s">
        <v>5</v>
      </c>
      <c r="N96" s="157" t="s">
        <v>43</v>
      </c>
      <c r="O96" s="158">
        <v>0.379</v>
      </c>
      <c r="P96" s="158">
        <f>O96*H96</f>
        <v>261.88900000000001</v>
      </c>
      <c r="Q96" s="158">
        <v>6.3E-2</v>
      </c>
      <c r="R96" s="158">
        <f>Q96*H96</f>
        <v>43.533000000000001</v>
      </c>
      <c r="S96" s="158">
        <v>0</v>
      </c>
      <c r="T96" s="159">
        <f>S96*H96</f>
        <v>0</v>
      </c>
      <c r="AR96" s="21" t="s">
        <v>140</v>
      </c>
      <c r="AT96" s="21" t="s">
        <v>135</v>
      </c>
      <c r="AU96" s="21" t="s">
        <v>82</v>
      </c>
      <c r="AY96" s="21" t="s">
        <v>132</v>
      </c>
      <c r="BE96" s="160">
        <f>IF(N96="základní",J96,0)</f>
        <v>0</v>
      </c>
      <c r="BF96" s="160">
        <f>IF(N96="snížená",J96,0)</f>
        <v>0</v>
      </c>
      <c r="BG96" s="160">
        <f>IF(N96="zákl. přenesená",J96,0)</f>
        <v>0</v>
      </c>
      <c r="BH96" s="160">
        <f>IF(N96="sníž. přenesená",J96,0)</f>
        <v>0</v>
      </c>
      <c r="BI96" s="160">
        <f>IF(N96="nulová",J96,0)</f>
        <v>0</v>
      </c>
      <c r="BJ96" s="21" t="s">
        <v>80</v>
      </c>
      <c r="BK96" s="160">
        <f>ROUND(I96*H96,2)</f>
        <v>0</v>
      </c>
      <c r="BL96" s="21" t="s">
        <v>140</v>
      </c>
      <c r="BM96" s="21" t="s">
        <v>141</v>
      </c>
    </row>
    <row r="97" spans="2:65" s="1" customFormat="1" ht="16.5" customHeight="1">
      <c r="B97" s="149"/>
      <c r="C97" s="150" t="s">
        <v>82</v>
      </c>
      <c r="D97" s="150" t="s">
        <v>135</v>
      </c>
      <c r="E97" s="151" t="s">
        <v>142</v>
      </c>
      <c r="F97" s="152" t="s">
        <v>143</v>
      </c>
      <c r="G97" s="153" t="s">
        <v>138</v>
      </c>
      <c r="H97" s="154">
        <v>691</v>
      </c>
      <c r="I97" s="155"/>
      <c r="J97" s="155">
        <f>ROUND(I97*H97,2)</f>
        <v>0</v>
      </c>
      <c r="K97" s="152" t="s">
        <v>139</v>
      </c>
      <c r="L97" s="35"/>
      <c r="M97" s="156" t="s">
        <v>5</v>
      </c>
      <c r="N97" s="157" t="s">
        <v>43</v>
      </c>
      <c r="O97" s="158">
        <v>2.5000000000000001E-2</v>
      </c>
      <c r="P97" s="158">
        <f>O97*H97</f>
        <v>17.275000000000002</v>
      </c>
      <c r="Q97" s="158">
        <v>1.2999999999999999E-4</v>
      </c>
      <c r="R97" s="158">
        <f>Q97*H97</f>
        <v>8.9829999999999993E-2</v>
      </c>
      <c r="S97" s="158">
        <v>0</v>
      </c>
      <c r="T97" s="159">
        <f>S97*H97</f>
        <v>0</v>
      </c>
      <c r="AR97" s="21" t="s">
        <v>140</v>
      </c>
      <c r="AT97" s="21" t="s">
        <v>135</v>
      </c>
      <c r="AU97" s="21" t="s">
        <v>82</v>
      </c>
      <c r="AY97" s="21" t="s">
        <v>132</v>
      </c>
      <c r="BE97" s="160">
        <f>IF(N97="základní",J97,0)</f>
        <v>0</v>
      </c>
      <c r="BF97" s="160">
        <f>IF(N97="snížená",J97,0)</f>
        <v>0</v>
      </c>
      <c r="BG97" s="160">
        <f>IF(N97="zákl. přenesená",J97,0)</f>
        <v>0</v>
      </c>
      <c r="BH97" s="160">
        <f>IF(N97="sníž. přenesená",J97,0)</f>
        <v>0</v>
      </c>
      <c r="BI97" s="160">
        <f>IF(N97="nulová",J97,0)</f>
        <v>0</v>
      </c>
      <c r="BJ97" s="21" t="s">
        <v>80</v>
      </c>
      <c r="BK97" s="160">
        <f>ROUND(I97*H97,2)</f>
        <v>0</v>
      </c>
      <c r="BL97" s="21" t="s">
        <v>140</v>
      </c>
      <c r="BM97" s="21" t="s">
        <v>144</v>
      </c>
    </row>
    <row r="98" spans="2:65" s="10" customFormat="1" ht="29.85" customHeight="1">
      <c r="B98" s="137"/>
      <c r="D98" s="138" t="s">
        <v>71</v>
      </c>
      <c r="E98" s="147" t="s">
        <v>145</v>
      </c>
      <c r="F98" s="147" t="s">
        <v>146</v>
      </c>
      <c r="J98" s="148">
        <f>BK98</f>
        <v>0</v>
      </c>
      <c r="L98" s="137"/>
      <c r="M98" s="141"/>
      <c r="N98" s="142"/>
      <c r="O98" s="142"/>
      <c r="P98" s="143">
        <f>SUM(P99:P104)</f>
        <v>195.803</v>
      </c>
      <c r="Q98" s="142"/>
      <c r="R98" s="143">
        <f>SUM(R99:R104)</f>
        <v>0</v>
      </c>
      <c r="S98" s="142"/>
      <c r="T98" s="144">
        <f>SUM(T99:T104)</f>
        <v>0</v>
      </c>
      <c r="AR98" s="138" t="s">
        <v>80</v>
      </c>
      <c r="AT98" s="145" t="s">
        <v>71</v>
      </c>
      <c r="AU98" s="145" t="s">
        <v>80</v>
      </c>
      <c r="AY98" s="138" t="s">
        <v>132</v>
      </c>
      <c r="BK98" s="146">
        <f>SUM(BK99:BK104)</f>
        <v>0</v>
      </c>
    </row>
    <row r="99" spans="2:65" s="1" customFormat="1" ht="38.25" customHeight="1">
      <c r="B99" s="149"/>
      <c r="C99" s="150" t="s">
        <v>147</v>
      </c>
      <c r="D99" s="150" t="s">
        <v>135</v>
      </c>
      <c r="E99" s="151" t="s">
        <v>148</v>
      </c>
      <c r="F99" s="152" t="s">
        <v>149</v>
      </c>
      <c r="G99" s="153" t="s">
        <v>138</v>
      </c>
      <c r="H99" s="154">
        <v>40</v>
      </c>
      <c r="I99" s="155"/>
      <c r="J99" s="155">
        <f>ROUND(I99*H99,2)</f>
        <v>0</v>
      </c>
      <c r="K99" s="152" t="s">
        <v>139</v>
      </c>
      <c r="L99" s="35"/>
      <c r="M99" s="156" t="s">
        <v>5</v>
      </c>
      <c r="N99" s="157" t="s">
        <v>43</v>
      </c>
      <c r="O99" s="158">
        <v>0.11</v>
      </c>
      <c r="P99" s="158">
        <f>O99*H99</f>
        <v>4.4000000000000004</v>
      </c>
      <c r="Q99" s="158">
        <v>0</v>
      </c>
      <c r="R99" s="158">
        <f>Q99*H99</f>
        <v>0</v>
      </c>
      <c r="S99" s="158">
        <v>0</v>
      </c>
      <c r="T99" s="159">
        <f>S99*H99</f>
        <v>0</v>
      </c>
      <c r="AR99" s="21" t="s">
        <v>140</v>
      </c>
      <c r="AT99" s="21" t="s">
        <v>135</v>
      </c>
      <c r="AU99" s="21" t="s">
        <v>82</v>
      </c>
      <c r="AY99" s="21" t="s">
        <v>132</v>
      </c>
      <c r="BE99" s="160">
        <f>IF(N99="základní",J99,0)</f>
        <v>0</v>
      </c>
      <c r="BF99" s="160">
        <f>IF(N99="snížená",J99,0)</f>
        <v>0</v>
      </c>
      <c r="BG99" s="160">
        <f>IF(N99="zákl. přenesená",J99,0)</f>
        <v>0</v>
      </c>
      <c r="BH99" s="160">
        <f>IF(N99="sníž. přenesená",J99,0)</f>
        <v>0</v>
      </c>
      <c r="BI99" s="160">
        <f>IF(N99="nulová",J99,0)</f>
        <v>0</v>
      </c>
      <c r="BJ99" s="21" t="s">
        <v>80</v>
      </c>
      <c r="BK99" s="160">
        <f>ROUND(I99*H99,2)</f>
        <v>0</v>
      </c>
      <c r="BL99" s="21" t="s">
        <v>140</v>
      </c>
      <c r="BM99" s="21" t="s">
        <v>150</v>
      </c>
    </row>
    <row r="100" spans="2:65" s="11" customFormat="1">
      <c r="B100" s="161"/>
      <c r="D100" s="162" t="s">
        <v>151</v>
      </c>
      <c r="E100" s="163" t="s">
        <v>5</v>
      </c>
      <c r="F100" s="164" t="s">
        <v>152</v>
      </c>
      <c r="H100" s="165">
        <v>40</v>
      </c>
      <c r="L100" s="161"/>
      <c r="M100" s="166"/>
      <c r="N100" s="167"/>
      <c r="O100" s="167"/>
      <c r="P100" s="167"/>
      <c r="Q100" s="167"/>
      <c r="R100" s="167"/>
      <c r="S100" s="167"/>
      <c r="T100" s="168"/>
      <c r="AT100" s="163" t="s">
        <v>151</v>
      </c>
      <c r="AU100" s="163" t="s">
        <v>82</v>
      </c>
      <c r="AV100" s="11" t="s">
        <v>82</v>
      </c>
      <c r="AW100" s="11" t="s">
        <v>35</v>
      </c>
      <c r="AX100" s="11" t="s">
        <v>80</v>
      </c>
      <c r="AY100" s="163" t="s">
        <v>132</v>
      </c>
    </row>
    <row r="101" spans="2:65" s="1" customFormat="1" ht="38.25" customHeight="1">
      <c r="B101" s="149"/>
      <c r="C101" s="150" t="s">
        <v>140</v>
      </c>
      <c r="D101" s="150" t="s">
        <v>135</v>
      </c>
      <c r="E101" s="151" t="s">
        <v>153</v>
      </c>
      <c r="F101" s="152" t="s">
        <v>154</v>
      </c>
      <c r="G101" s="153" t="s">
        <v>138</v>
      </c>
      <c r="H101" s="154">
        <v>1200</v>
      </c>
      <c r="I101" s="155"/>
      <c r="J101" s="155">
        <f>ROUND(I101*H101,2)</f>
        <v>0</v>
      </c>
      <c r="K101" s="152" t="s">
        <v>139</v>
      </c>
      <c r="L101" s="35"/>
      <c r="M101" s="156" t="s">
        <v>5</v>
      </c>
      <c r="N101" s="157" t="s">
        <v>43</v>
      </c>
      <c r="O101" s="158">
        <v>0</v>
      </c>
      <c r="P101" s="158">
        <f>O101*H101</f>
        <v>0</v>
      </c>
      <c r="Q101" s="158">
        <v>0</v>
      </c>
      <c r="R101" s="158">
        <f>Q101*H101</f>
        <v>0</v>
      </c>
      <c r="S101" s="158">
        <v>0</v>
      </c>
      <c r="T101" s="159">
        <f>S101*H101</f>
        <v>0</v>
      </c>
      <c r="AR101" s="21" t="s">
        <v>140</v>
      </c>
      <c r="AT101" s="21" t="s">
        <v>135</v>
      </c>
      <c r="AU101" s="21" t="s">
        <v>82</v>
      </c>
      <c r="AY101" s="21" t="s">
        <v>132</v>
      </c>
      <c r="BE101" s="160">
        <f>IF(N101="základní",J101,0)</f>
        <v>0</v>
      </c>
      <c r="BF101" s="160">
        <f>IF(N101="snížená",J101,0)</f>
        <v>0</v>
      </c>
      <c r="BG101" s="160">
        <f>IF(N101="zákl. přenesená",J101,0)</f>
        <v>0</v>
      </c>
      <c r="BH101" s="160">
        <f>IF(N101="sníž. přenesená",J101,0)</f>
        <v>0</v>
      </c>
      <c r="BI101" s="160">
        <f>IF(N101="nulová",J101,0)</f>
        <v>0</v>
      </c>
      <c r="BJ101" s="21" t="s">
        <v>80</v>
      </c>
      <c r="BK101" s="160">
        <f>ROUND(I101*H101,2)</f>
        <v>0</v>
      </c>
      <c r="BL101" s="21" t="s">
        <v>140</v>
      </c>
      <c r="BM101" s="21" t="s">
        <v>155</v>
      </c>
    </row>
    <row r="102" spans="2:65" s="11" customFormat="1">
      <c r="B102" s="161"/>
      <c r="D102" s="162" t="s">
        <v>151</v>
      </c>
      <c r="E102" s="163" t="s">
        <v>5</v>
      </c>
      <c r="F102" s="164" t="s">
        <v>156</v>
      </c>
      <c r="H102" s="165">
        <v>1200</v>
      </c>
      <c r="L102" s="161"/>
      <c r="M102" s="166"/>
      <c r="N102" s="167"/>
      <c r="O102" s="167"/>
      <c r="P102" s="167"/>
      <c r="Q102" s="167"/>
      <c r="R102" s="167"/>
      <c r="S102" s="167"/>
      <c r="T102" s="168"/>
      <c r="AT102" s="163" t="s">
        <v>151</v>
      </c>
      <c r="AU102" s="163" t="s">
        <v>82</v>
      </c>
      <c r="AV102" s="11" t="s">
        <v>82</v>
      </c>
      <c r="AW102" s="11" t="s">
        <v>35</v>
      </c>
      <c r="AX102" s="11" t="s">
        <v>80</v>
      </c>
      <c r="AY102" s="163" t="s">
        <v>132</v>
      </c>
    </row>
    <row r="103" spans="2:65" s="1" customFormat="1" ht="38.25" customHeight="1">
      <c r="B103" s="149"/>
      <c r="C103" s="150" t="s">
        <v>157</v>
      </c>
      <c r="D103" s="150" t="s">
        <v>135</v>
      </c>
      <c r="E103" s="151" t="s">
        <v>158</v>
      </c>
      <c r="F103" s="152" t="s">
        <v>159</v>
      </c>
      <c r="G103" s="153" t="s">
        <v>138</v>
      </c>
      <c r="H103" s="154">
        <v>40</v>
      </c>
      <c r="I103" s="155"/>
      <c r="J103" s="155">
        <f>ROUND(I103*H103,2)</f>
        <v>0</v>
      </c>
      <c r="K103" s="152" t="s">
        <v>139</v>
      </c>
      <c r="L103" s="35"/>
      <c r="M103" s="156" t="s">
        <v>5</v>
      </c>
      <c r="N103" s="157" t="s">
        <v>43</v>
      </c>
      <c r="O103" s="158">
        <v>6.9000000000000006E-2</v>
      </c>
      <c r="P103" s="158">
        <f>O103*H103</f>
        <v>2.7600000000000002</v>
      </c>
      <c r="Q103" s="158">
        <v>0</v>
      </c>
      <c r="R103" s="158">
        <f>Q103*H103</f>
        <v>0</v>
      </c>
      <c r="S103" s="158">
        <v>0</v>
      </c>
      <c r="T103" s="159">
        <f>S103*H103</f>
        <v>0</v>
      </c>
      <c r="AR103" s="21" t="s">
        <v>140</v>
      </c>
      <c r="AT103" s="21" t="s">
        <v>135</v>
      </c>
      <c r="AU103" s="21" t="s">
        <v>82</v>
      </c>
      <c r="AY103" s="21" t="s">
        <v>132</v>
      </c>
      <c r="BE103" s="160">
        <f>IF(N103="základní",J103,0)</f>
        <v>0</v>
      </c>
      <c r="BF103" s="160">
        <f>IF(N103="snížená",J103,0)</f>
        <v>0</v>
      </c>
      <c r="BG103" s="160">
        <f>IF(N103="zákl. přenesená",J103,0)</f>
        <v>0</v>
      </c>
      <c r="BH103" s="160">
        <f>IF(N103="sníž. přenesená",J103,0)</f>
        <v>0</v>
      </c>
      <c r="BI103" s="160">
        <f>IF(N103="nulová",J103,0)</f>
        <v>0</v>
      </c>
      <c r="BJ103" s="21" t="s">
        <v>80</v>
      </c>
      <c r="BK103" s="160">
        <f>ROUND(I103*H103,2)</f>
        <v>0</v>
      </c>
      <c r="BL103" s="21" t="s">
        <v>140</v>
      </c>
      <c r="BM103" s="21" t="s">
        <v>160</v>
      </c>
    </row>
    <row r="104" spans="2:65" s="1" customFormat="1" ht="16.5" customHeight="1">
      <c r="B104" s="149"/>
      <c r="C104" s="150" t="s">
        <v>133</v>
      </c>
      <c r="D104" s="150" t="s">
        <v>135</v>
      </c>
      <c r="E104" s="151" t="s">
        <v>161</v>
      </c>
      <c r="F104" s="152" t="s">
        <v>162</v>
      </c>
      <c r="G104" s="153" t="s">
        <v>138</v>
      </c>
      <c r="H104" s="154">
        <v>691</v>
      </c>
      <c r="I104" s="155"/>
      <c r="J104" s="155">
        <f>ROUND(I104*H104,2)</f>
        <v>0</v>
      </c>
      <c r="K104" s="152" t="s">
        <v>139</v>
      </c>
      <c r="L104" s="35"/>
      <c r="M104" s="156" t="s">
        <v>5</v>
      </c>
      <c r="N104" s="157" t="s">
        <v>43</v>
      </c>
      <c r="O104" s="158">
        <v>0.27300000000000002</v>
      </c>
      <c r="P104" s="158">
        <f>O104*H104</f>
        <v>188.643</v>
      </c>
      <c r="Q104" s="158">
        <v>0</v>
      </c>
      <c r="R104" s="158">
        <f>Q104*H104</f>
        <v>0</v>
      </c>
      <c r="S104" s="158">
        <v>0</v>
      </c>
      <c r="T104" s="159">
        <f>S104*H104</f>
        <v>0</v>
      </c>
      <c r="AR104" s="21" t="s">
        <v>140</v>
      </c>
      <c r="AT104" s="21" t="s">
        <v>135</v>
      </c>
      <c r="AU104" s="21" t="s">
        <v>82</v>
      </c>
      <c r="AY104" s="21" t="s">
        <v>132</v>
      </c>
      <c r="BE104" s="160">
        <f>IF(N104="základní",J104,0)</f>
        <v>0</v>
      </c>
      <c r="BF104" s="160">
        <f>IF(N104="snížená",J104,0)</f>
        <v>0</v>
      </c>
      <c r="BG104" s="160">
        <f>IF(N104="zákl. přenesená",J104,0)</f>
        <v>0</v>
      </c>
      <c r="BH104" s="160">
        <f>IF(N104="sníž. přenesená",J104,0)</f>
        <v>0</v>
      </c>
      <c r="BI104" s="160">
        <f>IF(N104="nulová",J104,0)</f>
        <v>0</v>
      </c>
      <c r="BJ104" s="21" t="s">
        <v>80</v>
      </c>
      <c r="BK104" s="160">
        <f>ROUND(I104*H104,2)</f>
        <v>0</v>
      </c>
      <c r="BL104" s="21" t="s">
        <v>140</v>
      </c>
      <c r="BM104" s="21" t="s">
        <v>163</v>
      </c>
    </row>
    <row r="105" spans="2:65" s="10" customFormat="1" ht="29.85" customHeight="1">
      <c r="B105" s="137"/>
      <c r="D105" s="138" t="s">
        <v>71</v>
      </c>
      <c r="E105" s="147" t="s">
        <v>164</v>
      </c>
      <c r="F105" s="147" t="s">
        <v>165</v>
      </c>
      <c r="J105" s="148">
        <f>BK105</f>
        <v>0</v>
      </c>
      <c r="L105" s="137"/>
      <c r="M105" s="141"/>
      <c r="N105" s="142"/>
      <c r="O105" s="142"/>
      <c r="P105" s="143">
        <f>SUM(P106:P109)</f>
        <v>0.13450000000000001</v>
      </c>
      <c r="Q105" s="142"/>
      <c r="R105" s="143">
        <f>SUM(R106:R109)</f>
        <v>0</v>
      </c>
      <c r="S105" s="142"/>
      <c r="T105" s="144">
        <f>SUM(T106:T109)</f>
        <v>0</v>
      </c>
      <c r="AR105" s="138" t="s">
        <v>80</v>
      </c>
      <c r="AT105" s="145" t="s">
        <v>71</v>
      </c>
      <c r="AU105" s="145" t="s">
        <v>80</v>
      </c>
      <c r="AY105" s="138" t="s">
        <v>132</v>
      </c>
      <c r="BK105" s="146">
        <f>SUM(BK106:BK109)</f>
        <v>0</v>
      </c>
    </row>
    <row r="106" spans="2:65" s="1" customFormat="1" ht="25.5" customHeight="1">
      <c r="B106" s="149"/>
      <c r="C106" s="150" t="s">
        <v>166</v>
      </c>
      <c r="D106" s="150" t="s">
        <v>135</v>
      </c>
      <c r="E106" s="151" t="s">
        <v>167</v>
      </c>
      <c r="F106" s="152" t="s">
        <v>168</v>
      </c>
      <c r="G106" s="153" t="s">
        <v>169</v>
      </c>
      <c r="H106" s="154">
        <v>0.5</v>
      </c>
      <c r="I106" s="155"/>
      <c r="J106" s="155">
        <f>ROUND(I106*H106,2)</f>
        <v>0</v>
      </c>
      <c r="K106" s="152" t="s">
        <v>139</v>
      </c>
      <c r="L106" s="35"/>
      <c r="M106" s="156" t="s">
        <v>5</v>
      </c>
      <c r="N106" s="157" t="s">
        <v>43</v>
      </c>
      <c r="O106" s="158">
        <v>0.125</v>
      </c>
      <c r="P106" s="158">
        <f>O106*H106</f>
        <v>6.25E-2</v>
      </c>
      <c r="Q106" s="158">
        <v>0</v>
      </c>
      <c r="R106" s="158">
        <f>Q106*H106</f>
        <v>0</v>
      </c>
      <c r="S106" s="158">
        <v>0</v>
      </c>
      <c r="T106" s="159">
        <f>S106*H106</f>
        <v>0</v>
      </c>
      <c r="AR106" s="21" t="s">
        <v>140</v>
      </c>
      <c r="AT106" s="21" t="s">
        <v>135</v>
      </c>
      <c r="AU106" s="21" t="s">
        <v>82</v>
      </c>
      <c r="AY106" s="21" t="s">
        <v>132</v>
      </c>
      <c r="BE106" s="160">
        <f>IF(N106="základní",J106,0)</f>
        <v>0</v>
      </c>
      <c r="BF106" s="160">
        <f>IF(N106="snížená",J106,0)</f>
        <v>0</v>
      </c>
      <c r="BG106" s="160">
        <f>IF(N106="zákl. přenesená",J106,0)</f>
        <v>0</v>
      </c>
      <c r="BH106" s="160">
        <f>IF(N106="sníž. přenesená",J106,0)</f>
        <v>0</v>
      </c>
      <c r="BI106" s="160">
        <f>IF(N106="nulová",J106,0)</f>
        <v>0</v>
      </c>
      <c r="BJ106" s="21" t="s">
        <v>80</v>
      </c>
      <c r="BK106" s="160">
        <f>ROUND(I106*H106,2)</f>
        <v>0</v>
      </c>
      <c r="BL106" s="21" t="s">
        <v>140</v>
      </c>
      <c r="BM106" s="21" t="s">
        <v>170</v>
      </c>
    </row>
    <row r="107" spans="2:65" s="1" customFormat="1" ht="25.5" customHeight="1">
      <c r="B107" s="149"/>
      <c r="C107" s="150" t="s">
        <v>171</v>
      </c>
      <c r="D107" s="150" t="s">
        <v>135</v>
      </c>
      <c r="E107" s="151" t="s">
        <v>172</v>
      </c>
      <c r="F107" s="152" t="s">
        <v>173</v>
      </c>
      <c r="G107" s="153" t="s">
        <v>169</v>
      </c>
      <c r="H107" s="154">
        <v>12</v>
      </c>
      <c r="I107" s="155"/>
      <c r="J107" s="155">
        <f>ROUND(I107*H107,2)</f>
        <v>0</v>
      </c>
      <c r="K107" s="152" t="s">
        <v>139</v>
      </c>
      <c r="L107" s="35"/>
      <c r="M107" s="156" t="s">
        <v>5</v>
      </c>
      <c r="N107" s="157" t="s">
        <v>43</v>
      </c>
      <c r="O107" s="158">
        <v>6.0000000000000001E-3</v>
      </c>
      <c r="P107" s="158">
        <f>O107*H107</f>
        <v>7.2000000000000008E-2</v>
      </c>
      <c r="Q107" s="158">
        <v>0</v>
      </c>
      <c r="R107" s="158">
        <f>Q107*H107</f>
        <v>0</v>
      </c>
      <c r="S107" s="158">
        <v>0</v>
      </c>
      <c r="T107" s="159">
        <f>S107*H107</f>
        <v>0</v>
      </c>
      <c r="AR107" s="21" t="s">
        <v>140</v>
      </c>
      <c r="AT107" s="21" t="s">
        <v>135</v>
      </c>
      <c r="AU107" s="21" t="s">
        <v>82</v>
      </c>
      <c r="AY107" s="21" t="s">
        <v>132</v>
      </c>
      <c r="BE107" s="160">
        <f>IF(N107="základní",J107,0)</f>
        <v>0</v>
      </c>
      <c r="BF107" s="160">
        <f>IF(N107="snížená",J107,0)</f>
        <v>0</v>
      </c>
      <c r="BG107" s="160">
        <f>IF(N107="zákl. přenesená",J107,0)</f>
        <v>0</v>
      </c>
      <c r="BH107" s="160">
        <f>IF(N107="sníž. přenesená",J107,0)</f>
        <v>0</v>
      </c>
      <c r="BI107" s="160">
        <f>IF(N107="nulová",J107,0)</f>
        <v>0</v>
      </c>
      <c r="BJ107" s="21" t="s">
        <v>80</v>
      </c>
      <c r="BK107" s="160">
        <f>ROUND(I107*H107,2)</f>
        <v>0</v>
      </c>
      <c r="BL107" s="21" t="s">
        <v>140</v>
      </c>
      <c r="BM107" s="21" t="s">
        <v>174</v>
      </c>
    </row>
    <row r="108" spans="2:65" s="11" customFormat="1">
      <c r="B108" s="161"/>
      <c r="D108" s="162" t="s">
        <v>151</v>
      </c>
      <c r="E108" s="163" t="s">
        <v>5</v>
      </c>
      <c r="F108" s="164" t="s">
        <v>175</v>
      </c>
      <c r="H108" s="165">
        <v>12</v>
      </c>
      <c r="L108" s="161"/>
      <c r="M108" s="166"/>
      <c r="N108" s="167"/>
      <c r="O108" s="167"/>
      <c r="P108" s="167"/>
      <c r="Q108" s="167"/>
      <c r="R108" s="167"/>
      <c r="S108" s="167"/>
      <c r="T108" s="168"/>
      <c r="AT108" s="163" t="s">
        <v>151</v>
      </c>
      <c r="AU108" s="163" t="s">
        <v>82</v>
      </c>
      <c r="AV108" s="11" t="s">
        <v>82</v>
      </c>
      <c r="AW108" s="11" t="s">
        <v>35</v>
      </c>
      <c r="AX108" s="11" t="s">
        <v>80</v>
      </c>
      <c r="AY108" s="163" t="s">
        <v>132</v>
      </c>
    </row>
    <row r="109" spans="2:65" s="1" customFormat="1" ht="38.25" customHeight="1">
      <c r="B109" s="149"/>
      <c r="C109" s="150" t="s">
        <v>145</v>
      </c>
      <c r="D109" s="150" t="s">
        <v>135</v>
      </c>
      <c r="E109" s="151" t="s">
        <v>176</v>
      </c>
      <c r="F109" s="152" t="s">
        <v>177</v>
      </c>
      <c r="G109" s="153" t="s">
        <v>169</v>
      </c>
      <c r="H109" s="154">
        <v>0.5</v>
      </c>
      <c r="I109" s="155"/>
      <c r="J109" s="155">
        <f>ROUND(I109*H109,2)</f>
        <v>0</v>
      </c>
      <c r="K109" s="152" t="s">
        <v>139</v>
      </c>
      <c r="L109" s="35"/>
      <c r="M109" s="156" t="s">
        <v>5</v>
      </c>
      <c r="N109" s="157" t="s">
        <v>43</v>
      </c>
      <c r="O109" s="158">
        <v>0</v>
      </c>
      <c r="P109" s="158">
        <f>O109*H109</f>
        <v>0</v>
      </c>
      <c r="Q109" s="158">
        <v>0</v>
      </c>
      <c r="R109" s="158">
        <f>Q109*H109</f>
        <v>0</v>
      </c>
      <c r="S109" s="158">
        <v>0</v>
      </c>
      <c r="T109" s="159">
        <f>S109*H109</f>
        <v>0</v>
      </c>
      <c r="AR109" s="21" t="s">
        <v>140</v>
      </c>
      <c r="AT109" s="21" t="s">
        <v>135</v>
      </c>
      <c r="AU109" s="21" t="s">
        <v>82</v>
      </c>
      <c r="AY109" s="21" t="s">
        <v>132</v>
      </c>
      <c r="BE109" s="160">
        <f>IF(N109="základní",J109,0)</f>
        <v>0</v>
      </c>
      <c r="BF109" s="160">
        <f>IF(N109="snížená",J109,0)</f>
        <v>0</v>
      </c>
      <c r="BG109" s="160">
        <f>IF(N109="zákl. přenesená",J109,0)</f>
        <v>0</v>
      </c>
      <c r="BH109" s="160">
        <f>IF(N109="sníž. přenesená",J109,0)</f>
        <v>0</v>
      </c>
      <c r="BI109" s="160">
        <f>IF(N109="nulová",J109,0)</f>
        <v>0</v>
      </c>
      <c r="BJ109" s="21" t="s">
        <v>80</v>
      </c>
      <c r="BK109" s="160">
        <f>ROUND(I109*H109,2)</f>
        <v>0</v>
      </c>
      <c r="BL109" s="21" t="s">
        <v>140</v>
      </c>
      <c r="BM109" s="21" t="s">
        <v>178</v>
      </c>
    </row>
    <row r="110" spans="2:65" s="10" customFormat="1" ht="29.85" customHeight="1">
      <c r="B110" s="137"/>
      <c r="D110" s="138" t="s">
        <v>71</v>
      </c>
      <c r="E110" s="147" t="s">
        <v>179</v>
      </c>
      <c r="F110" s="147" t="s">
        <v>180</v>
      </c>
      <c r="J110" s="148">
        <f>BK110</f>
        <v>0</v>
      </c>
      <c r="L110" s="137"/>
      <c r="M110" s="141"/>
      <c r="N110" s="142"/>
      <c r="O110" s="142"/>
      <c r="P110" s="143">
        <f>P111</f>
        <v>13.872114</v>
      </c>
      <c r="Q110" s="142"/>
      <c r="R110" s="143">
        <f>R111</f>
        <v>0</v>
      </c>
      <c r="S110" s="142"/>
      <c r="T110" s="144">
        <f>T111</f>
        <v>0</v>
      </c>
      <c r="AR110" s="138" t="s">
        <v>80</v>
      </c>
      <c r="AT110" s="145" t="s">
        <v>71</v>
      </c>
      <c r="AU110" s="145" t="s">
        <v>80</v>
      </c>
      <c r="AY110" s="138" t="s">
        <v>132</v>
      </c>
      <c r="BK110" s="146">
        <f>BK111</f>
        <v>0</v>
      </c>
    </row>
    <row r="111" spans="2:65" s="1" customFormat="1" ht="38.25" customHeight="1">
      <c r="B111" s="149"/>
      <c r="C111" s="150" t="s">
        <v>181</v>
      </c>
      <c r="D111" s="150" t="s">
        <v>135</v>
      </c>
      <c r="E111" s="151" t="s">
        <v>182</v>
      </c>
      <c r="F111" s="152" t="s">
        <v>183</v>
      </c>
      <c r="G111" s="153" t="s">
        <v>169</v>
      </c>
      <c r="H111" s="154">
        <v>43.622999999999998</v>
      </c>
      <c r="I111" s="155"/>
      <c r="J111" s="155">
        <f>ROUND(I111*H111,2)</f>
        <v>0</v>
      </c>
      <c r="K111" s="152" t="s">
        <v>139</v>
      </c>
      <c r="L111" s="35"/>
      <c r="M111" s="156" t="s">
        <v>5</v>
      </c>
      <c r="N111" s="157" t="s">
        <v>43</v>
      </c>
      <c r="O111" s="158">
        <v>0.318</v>
      </c>
      <c r="P111" s="158">
        <f>O111*H111</f>
        <v>13.872114</v>
      </c>
      <c r="Q111" s="158">
        <v>0</v>
      </c>
      <c r="R111" s="158">
        <f>Q111*H111</f>
        <v>0</v>
      </c>
      <c r="S111" s="158">
        <v>0</v>
      </c>
      <c r="T111" s="159">
        <f>S111*H111</f>
        <v>0</v>
      </c>
      <c r="AR111" s="21" t="s">
        <v>140</v>
      </c>
      <c r="AT111" s="21" t="s">
        <v>135</v>
      </c>
      <c r="AU111" s="21" t="s">
        <v>82</v>
      </c>
      <c r="AY111" s="21" t="s">
        <v>132</v>
      </c>
      <c r="BE111" s="160">
        <f>IF(N111="základní",J111,0)</f>
        <v>0</v>
      </c>
      <c r="BF111" s="160">
        <f>IF(N111="snížená",J111,0)</f>
        <v>0</v>
      </c>
      <c r="BG111" s="160">
        <f>IF(N111="zákl. přenesená",J111,0)</f>
        <v>0</v>
      </c>
      <c r="BH111" s="160">
        <f>IF(N111="sníž. přenesená",J111,0)</f>
        <v>0</v>
      </c>
      <c r="BI111" s="160">
        <f>IF(N111="nulová",J111,0)</f>
        <v>0</v>
      </c>
      <c r="BJ111" s="21" t="s">
        <v>80</v>
      </c>
      <c r="BK111" s="160">
        <f>ROUND(I111*H111,2)</f>
        <v>0</v>
      </c>
      <c r="BL111" s="21" t="s">
        <v>140</v>
      </c>
      <c r="BM111" s="21" t="s">
        <v>184</v>
      </c>
    </row>
    <row r="112" spans="2:65" s="10" customFormat="1" ht="37.35" customHeight="1">
      <c r="B112" s="137"/>
      <c r="D112" s="138" t="s">
        <v>71</v>
      </c>
      <c r="E112" s="139" t="s">
        <v>185</v>
      </c>
      <c r="F112" s="139" t="s">
        <v>186</v>
      </c>
      <c r="J112" s="140">
        <f>BK112</f>
        <v>0</v>
      </c>
      <c r="L112" s="137"/>
      <c r="M112" s="141"/>
      <c r="N112" s="142"/>
      <c r="O112" s="142"/>
      <c r="P112" s="143">
        <f>P113+P118+P126+P129+P133+P141</f>
        <v>418.51400799999999</v>
      </c>
      <c r="Q112" s="142"/>
      <c r="R112" s="143">
        <f>R113+R118+R126+R129+R133+R141</f>
        <v>3.4373550000000002</v>
      </c>
      <c r="S112" s="142"/>
      <c r="T112" s="144">
        <f>T113+T118+T126+T129+T133+T141</f>
        <v>0.28649999999999998</v>
      </c>
      <c r="AR112" s="138" t="s">
        <v>82</v>
      </c>
      <c r="AT112" s="145" t="s">
        <v>71</v>
      </c>
      <c r="AU112" s="145" t="s">
        <v>72</v>
      </c>
      <c r="AY112" s="138" t="s">
        <v>132</v>
      </c>
      <c r="BK112" s="146">
        <f>BK113+BK118+BK126+BK129+BK133+BK141</f>
        <v>0</v>
      </c>
    </row>
    <row r="113" spans="2:65" s="10" customFormat="1" ht="19.899999999999999" customHeight="1">
      <c r="B113" s="137"/>
      <c r="D113" s="138" t="s">
        <v>71</v>
      </c>
      <c r="E113" s="147" t="s">
        <v>187</v>
      </c>
      <c r="F113" s="147" t="s">
        <v>188</v>
      </c>
      <c r="J113" s="148">
        <f>BK113</f>
        <v>0</v>
      </c>
      <c r="L113" s="137"/>
      <c r="M113" s="141"/>
      <c r="N113" s="142"/>
      <c r="O113" s="142"/>
      <c r="P113" s="143">
        <f>SUM(P114:P117)</f>
        <v>135.847296</v>
      </c>
      <c r="Q113" s="142"/>
      <c r="R113" s="143">
        <f>SUM(R114:R117)</f>
        <v>1.5443850000000001</v>
      </c>
      <c r="S113" s="142"/>
      <c r="T113" s="144">
        <f>SUM(T114:T117)</f>
        <v>0</v>
      </c>
      <c r="AR113" s="138" t="s">
        <v>82</v>
      </c>
      <c r="AT113" s="145" t="s">
        <v>71</v>
      </c>
      <c r="AU113" s="145" t="s">
        <v>80</v>
      </c>
      <c r="AY113" s="138" t="s">
        <v>132</v>
      </c>
      <c r="BK113" s="146">
        <f>SUM(BK114:BK117)</f>
        <v>0</v>
      </c>
    </row>
    <row r="114" spans="2:65" s="1" customFormat="1" ht="51" customHeight="1">
      <c r="B114" s="149"/>
      <c r="C114" s="150" t="s">
        <v>189</v>
      </c>
      <c r="D114" s="150" t="s">
        <v>135</v>
      </c>
      <c r="E114" s="151" t="s">
        <v>190</v>
      </c>
      <c r="F114" s="152" t="s">
        <v>191</v>
      </c>
      <c r="G114" s="153" t="s">
        <v>138</v>
      </c>
      <c r="H114" s="154">
        <v>691</v>
      </c>
      <c r="I114" s="155"/>
      <c r="J114" s="155">
        <f>ROUND(I114*H114,2)</f>
        <v>0</v>
      </c>
      <c r="K114" s="152" t="s">
        <v>139</v>
      </c>
      <c r="L114" s="35"/>
      <c r="M114" s="156" t="s">
        <v>5</v>
      </c>
      <c r="N114" s="157" t="s">
        <v>43</v>
      </c>
      <c r="O114" s="158">
        <v>0.193</v>
      </c>
      <c r="P114" s="158">
        <f>O114*H114</f>
        <v>133.363</v>
      </c>
      <c r="Q114" s="158">
        <v>5.0000000000000002E-5</v>
      </c>
      <c r="R114" s="158">
        <f>Q114*H114</f>
        <v>3.4550000000000004E-2</v>
      </c>
      <c r="S114" s="158">
        <v>0</v>
      </c>
      <c r="T114" s="159">
        <f>S114*H114</f>
        <v>0</v>
      </c>
      <c r="AR114" s="21" t="s">
        <v>192</v>
      </c>
      <c r="AT114" s="21" t="s">
        <v>135</v>
      </c>
      <c r="AU114" s="21" t="s">
        <v>82</v>
      </c>
      <c r="AY114" s="21" t="s">
        <v>132</v>
      </c>
      <c r="BE114" s="160">
        <f>IF(N114="základní",J114,0)</f>
        <v>0</v>
      </c>
      <c r="BF114" s="160">
        <f>IF(N114="snížená",J114,0)</f>
        <v>0</v>
      </c>
      <c r="BG114" s="160">
        <f>IF(N114="zákl. přenesená",J114,0)</f>
        <v>0</v>
      </c>
      <c r="BH114" s="160">
        <f>IF(N114="sníž. přenesená",J114,0)</f>
        <v>0</v>
      </c>
      <c r="BI114" s="160">
        <f>IF(N114="nulová",J114,0)</f>
        <v>0</v>
      </c>
      <c r="BJ114" s="21" t="s">
        <v>80</v>
      </c>
      <c r="BK114" s="160">
        <f>ROUND(I114*H114,2)</f>
        <v>0</v>
      </c>
      <c r="BL114" s="21" t="s">
        <v>192</v>
      </c>
      <c r="BM114" s="21" t="s">
        <v>193</v>
      </c>
    </row>
    <row r="115" spans="2:65" s="1" customFormat="1" ht="16.5" customHeight="1">
      <c r="B115" s="149"/>
      <c r="C115" s="169" t="s">
        <v>194</v>
      </c>
      <c r="D115" s="169" t="s">
        <v>195</v>
      </c>
      <c r="E115" s="170" t="s">
        <v>196</v>
      </c>
      <c r="F115" s="171" t="s">
        <v>197</v>
      </c>
      <c r="G115" s="172" t="s">
        <v>138</v>
      </c>
      <c r="H115" s="173">
        <v>794.65</v>
      </c>
      <c r="I115" s="174"/>
      <c r="J115" s="174">
        <f>ROUND(I115*H115,2)</f>
        <v>0</v>
      </c>
      <c r="K115" s="171" t="s">
        <v>139</v>
      </c>
      <c r="L115" s="175"/>
      <c r="M115" s="176" t="s">
        <v>5</v>
      </c>
      <c r="N115" s="177" t="s">
        <v>43</v>
      </c>
      <c r="O115" s="158">
        <v>0</v>
      </c>
      <c r="P115" s="158">
        <f>O115*H115</f>
        <v>0</v>
      </c>
      <c r="Q115" s="158">
        <v>1.9E-3</v>
      </c>
      <c r="R115" s="158">
        <f>Q115*H115</f>
        <v>1.509835</v>
      </c>
      <c r="S115" s="158">
        <v>0</v>
      </c>
      <c r="T115" s="159">
        <f>S115*H115</f>
        <v>0</v>
      </c>
      <c r="AR115" s="21" t="s">
        <v>198</v>
      </c>
      <c r="AT115" s="21" t="s">
        <v>195</v>
      </c>
      <c r="AU115" s="21" t="s">
        <v>82</v>
      </c>
      <c r="AY115" s="21" t="s">
        <v>132</v>
      </c>
      <c r="BE115" s="160">
        <f>IF(N115="základní",J115,0)</f>
        <v>0</v>
      </c>
      <c r="BF115" s="160">
        <f>IF(N115="snížená",J115,0)</f>
        <v>0</v>
      </c>
      <c r="BG115" s="160">
        <f>IF(N115="zákl. přenesená",J115,0)</f>
        <v>0</v>
      </c>
      <c r="BH115" s="160">
        <f>IF(N115="sníž. přenesená",J115,0)</f>
        <v>0</v>
      </c>
      <c r="BI115" s="160">
        <f>IF(N115="nulová",J115,0)</f>
        <v>0</v>
      </c>
      <c r="BJ115" s="21" t="s">
        <v>80</v>
      </c>
      <c r="BK115" s="160">
        <f>ROUND(I115*H115,2)</f>
        <v>0</v>
      </c>
      <c r="BL115" s="21" t="s">
        <v>192</v>
      </c>
      <c r="BM115" s="21" t="s">
        <v>199</v>
      </c>
    </row>
    <row r="116" spans="2:65" s="11" customFormat="1">
      <c r="B116" s="161"/>
      <c r="D116" s="162" t="s">
        <v>151</v>
      </c>
      <c r="F116" s="164" t="s">
        <v>200</v>
      </c>
      <c r="H116" s="165">
        <v>794.65</v>
      </c>
      <c r="L116" s="161"/>
      <c r="M116" s="166"/>
      <c r="N116" s="167"/>
      <c r="O116" s="167"/>
      <c r="P116" s="167"/>
      <c r="Q116" s="167"/>
      <c r="R116" s="167"/>
      <c r="S116" s="167"/>
      <c r="T116" s="168"/>
      <c r="AT116" s="163" t="s">
        <v>151</v>
      </c>
      <c r="AU116" s="163" t="s">
        <v>82</v>
      </c>
      <c r="AV116" s="11" t="s">
        <v>82</v>
      </c>
      <c r="AW116" s="11" t="s">
        <v>6</v>
      </c>
      <c r="AX116" s="11" t="s">
        <v>80</v>
      </c>
      <c r="AY116" s="163" t="s">
        <v>132</v>
      </c>
    </row>
    <row r="117" spans="2:65" s="1" customFormat="1" ht="38.25" customHeight="1">
      <c r="B117" s="149"/>
      <c r="C117" s="150" t="s">
        <v>201</v>
      </c>
      <c r="D117" s="150" t="s">
        <v>135</v>
      </c>
      <c r="E117" s="151" t="s">
        <v>202</v>
      </c>
      <c r="F117" s="152" t="s">
        <v>203</v>
      </c>
      <c r="G117" s="153" t="s">
        <v>169</v>
      </c>
      <c r="H117" s="154">
        <v>1.544</v>
      </c>
      <c r="I117" s="155"/>
      <c r="J117" s="155">
        <f>ROUND(I117*H117,2)</f>
        <v>0</v>
      </c>
      <c r="K117" s="152" t="s">
        <v>139</v>
      </c>
      <c r="L117" s="35"/>
      <c r="M117" s="156" t="s">
        <v>5</v>
      </c>
      <c r="N117" s="157" t="s">
        <v>43</v>
      </c>
      <c r="O117" s="158">
        <v>1.609</v>
      </c>
      <c r="P117" s="158">
        <f>O117*H117</f>
        <v>2.4842960000000001</v>
      </c>
      <c r="Q117" s="158">
        <v>0</v>
      </c>
      <c r="R117" s="158">
        <f>Q117*H117</f>
        <v>0</v>
      </c>
      <c r="S117" s="158">
        <v>0</v>
      </c>
      <c r="T117" s="159">
        <f>S117*H117</f>
        <v>0</v>
      </c>
      <c r="AR117" s="21" t="s">
        <v>192</v>
      </c>
      <c r="AT117" s="21" t="s">
        <v>135</v>
      </c>
      <c r="AU117" s="21" t="s">
        <v>82</v>
      </c>
      <c r="AY117" s="21" t="s">
        <v>132</v>
      </c>
      <c r="BE117" s="160">
        <f>IF(N117="základní",J117,0)</f>
        <v>0</v>
      </c>
      <c r="BF117" s="160">
        <f>IF(N117="snížená",J117,0)</f>
        <v>0</v>
      </c>
      <c r="BG117" s="160">
        <f>IF(N117="zákl. přenesená",J117,0)</f>
        <v>0</v>
      </c>
      <c r="BH117" s="160">
        <f>IF(N117="sníž. přenesená",J117,0)</f>
        <v>0</v>
      </c>
      <c r="BI117" s="160">
        <f>IF(N117="nulová",J117,0)</f>
        <v>0</v>
      </c>
      <c r="BJ117" s="21" t="s">
        <v>80</v>
      </c>
      <c r="BK117" s="160">
        <f>ROUND(I117*H117,2)</f>
        <v>0</v>
      </c>
      <c r="BL117" s="21" t="s">
        <v>192</v>
      </c>
      <c r="BM117" s="21" t="s">
        <v>204</v>
      </c>
    </row>
    <row r="118" spans="2:65" s="10" customFormat="1" ht="29.85" customHeight="1">
      <c r="B118" s="137"/>
      <c r="D118" s="138" t="s">
        <v>71</v>
      </c>
      <c r="E118" s="147" t="s">
        <v>205</v>
      </c>
      <c r="F118" s="147" t="s">
        <v>206</v>
      </c>
      <c r="J118" s="148">
        <f>BK118</f>
        <v>0</v>
      </c>
      <c r="L118" s="137"/>
      <c r="M118" s="141"/>
      <c r="N118" s="142"/>
      <c r="O118" s="142"/>
      <c r="P118" s="143">
        <f>SUM(P119:P125)</f>
        <v>17.875918000000002</v>
      </c>
      <c r="Q118" s="142"/>
      <c r="R118" s="143">
        <f>SUM(R119:R125)</f>
        <v>0.17804999999999999</v>
      </c>
      <c r="S118" s="142"/>
      <c r="T118" s="144">
        <f>SUM(T119:T125)</f>
        <v>0</v>
      </c>
      <c r="AR118" s="138" t="s">
        <v>82</v>
      </c>
      <c r="AT118" s="145" t="s">
        <v>71</v>
      </c>
      <c r="AU118" s="145" t="s">
        <v>80</v>
      </c>
      <c r="AY118" s="138" t="s">
        <v>132</v>
      </c>
      <c r="BK118" s="146">
        <f>SUM(BK119:BK125)</f>
        <v>0</v>
      </c>
    </row>
    <row r="119" spans="2:65" s="1" customFormat="1" ht="16.5" customHeight="1">
      <c r="B119" s="149"/>
      <c r="C119" s="150" t="s">
        <v>207</v>
      </c>
      <c r="D119" s="150" t="s">
        <v>135</v>
      </c>
      <c r="E119" s="151" t="s">
        <v>208</v>
      </c>
      <c r="F119" s="152" t="s">
        <v>209</v>
      </c>
      <c r="G119" s="153" t="s">
        <v>210</v>
      </c>
      <c r="H119" s="154">
        <v>150</v>
      </c>
      <c r="I119" s="155"/>
      <c r="J119" s="155">
        <f>ROUND(I119*H119,2)</f>
        <v>0</v>
      </c>
      <c r="K119" s="152" t="s">
        <v>139</v>
      </c>
      <c r="L119" s="35"/>
      <c r="M119" s="156" t="s">
        <v>5</v>
      </c>
      <c r="N119" s="157" t="s">
        <v>43</v>
      </c>
      <c r="O119" s="158">
        <v>4.4999999999999998E-2</v>
      </c>
      <c r="P119" s="158">
        <f>O119*H119</f>
        <v>6.75</v>
      </c>
      <c r="Q119" s="158">
        <v>0</v>
      </c>
      <c r="R119" s="158">
        <f>Q119*H119</f>
        <v>0</v>
      </c>
      <c r="S119" s="158">
        <v>0</v>
      </c>
      <c r="T119" s="159">
        <f>S119*H119</f>
        <v>0</v>
      </c>
      <c r="AR119" s="21" t="s">
        <v>192</v>
      </c>
      <c r="AT119" s="21" t="s">
        <v>135</v>
      </c>
      <c r="AU119" s="21" t="s">
        <v>82</v>
      </c>
      <c r="AY119" s="21" t="s">
        <v>132</v>
      </c>
      <c r="BE119" s="160">
        <f>IF(N119="základní",J119,0)</f>
        <v>0</v>
      </c>
      <c r="BF119" s="160">
        <f>IF(N119="snížená",J119,0)</f>
        <v>0</v>
      </c>
      <c r="BG119" s="160">
        <f>IF(N119="zákl. přenesená",J119,0)</f>
        <v>0</v>
      </c>
      <c r="BH119" s="160">
        <f>IF(N119="sníž. přenesená",J119,0)</f>
        <v>0</v>
      </c>
      <c r="BI119" s="160">
        <f>IF(N119="nulová",J119,0)</f>
        <v>0</v>
      </c>
      <c r="BJ119" s="21" t="s">
        <v>80</v>
      </c>
      <c r="BK119" s="160">
        <f>ROUND(I119*H119,2)</f>
        <v>0</v>
      </c>
      <c r="BL119" s="21" t="s">
        <v>192</v>
      </c>
      <c r="BM119" s="21" t="s">
        <v>211</v>
      </c>
    </row>
    <row r="120" spans="2:65" s="1" customFormat="1" ht="16.5" customHeight="1">
      <c r="B120" s="149"/>
      <c r="C120" s="169" t="s">
        <v>11</v>
      </c>
      <c r="D120" s="169" t="s">
        <v>195</v>
      </c>
      <c r="E120" s="170" t="s">
        <v>212</v>
      </c>
      <c r="F120" s="171" t="s">
        <v>213</v>
      </c>
      <c r="G120" s="172" t="s">
        <v>210</v>
      </c>
      <c r="H120" s="173">
        <v>172.5</v>
      </c>
      <c r="I120" s="174"/>
      <c r="J120" s="174">
        <f>ROUND(I120*H120,2)</f>
        <v>0</v>
      </c>
      <c r="K120" s="171" t="s">
        <v>139</v>
      </c>
      <c r="L120" s="175"/>
      <c r="M120" s="176" t="s">
        <v>5</v>
      </c>
      <c r="N120" s="177" t="s">
        <v>43</v>
      </c>
      <c r="O120" s="158">
        <v>0</v>
      </c>
      <c r="P120" s="158">
        <f>O120*H120</f>
        <v>0</v>
      </c>
      <c r="Q120" s="158">
        <v>3.8000000000000002E-4</v>
      </c>
      <c r="R120" s="158">
        <f>Q120*H120</f>
        <v>6.5549999999999997E-2</v>
      </c>
      <c r="S120" s="158">
        <v>0</v>
      </c>
      <c r="T120" s="159">
        <f>S120*H120</f>
        <v>0</v>
      </c>
      <c r="AR120" s="21" t="s">
        <v>198</v>
      </c>
      <c r="AT120" s="21" t="s">
        <v>195</v>
      </c>
      <c r="AU120" s="21" t="s">
        <v>82</v>
      </c>
      <c r="AY120" s="21" t="s">
        <v>132</v>
      </c>
      <c r="BE120" s="160">
        <f>IF(N120="základní",J120,0)</f>
        <v>0</v>
      </c>
      <c r="BF120" s="160">
        <f>IF(N120="snížená",J120,0)</f>
        <v>0</v>
      </c>
      <c r="BG120" s="160">
        <f>IF(N120="zákl. přenesená",J120,0)</f>
        <v>0</v>
      </c>
      <c r="BH120" s="160">
        <f>IF(N120="sníž. přenesená",J120,0)</f>
        <v>0</v>
      </c>
      <c r="BI120" s="160">
        <f>IF(N120="nulová",J120,0)</f>
        <v>0</v>
      </c>
      <c r="BJ120" s="21" t="s">
        <v>80</v>
      </c>
      <c r="BK120" s="160">
        <f>ROUND(I120*H120,2)</f>
        <v>0</v>
      </c>
      <c r="BL120" s="21" t="s">
        <v>192</v>
      </c>
      <c r="BM120" s="21" t="s">
        <v>214</v>
      </c>
    </row>
    <row r="121" spans="2:65" s="11" customFormat="1">
      <c r="B121" s="161"/>
      <c r="D121" s="162" t="s">
        <v>151</v>
      </c>
      <c r="F121" s="164" t="s">
        <v>215</v>
      </c>
      <c r="H121" s="165">
        <v>172.5</v>
      </c>
      <c r="L121" s="161"/>
      <c r="M121" s="166"/>
      <c r="N121" s="167"/>
      <c r="O121" s="167"/>
      <c r="P121" s="167"/>
      <c r="Q121" s="167"/>
      <c r="R121" s="167"/>
      <c r="S121" s="167"/>
      <c r="T121" s="168"/>
      <c r="AT121" s="163" t="s">
        <v>151</v>
      </c>
      <c r="AU121" s="163" t="s">
        <v>82</v>
      </c>
      <c r="AV121" s="11" t="s">
        <v>82</v>
      </c>
      <c r="AW121" s="11" t="s">
        <v>6</v>
      </c>
      <c r="AX121" s="11" t="s">
        <v>80</v>
      </c>
      <c r="AY121" s="163" t="s">
        <v>132</v>
      </c>
    </row>
    <row r="122" spans="2:65" s="1" customFormat="1" ht="25.5" customHeight="1">
      <c r="B122" s="149"/>
      <c r="C122" s="150" t="s">
        <v>192</v>
      </c>
      <c r="D122" s="150" t="s">
        <v>135</v>
      </c>
      <c r="E122" s="151" t="s">
        <v>216</v>
      </c>
      <c r="F122" s="152" t="s">
        <v>217</v>
      </c>
      <c r="G122" s="153" t="s">
        <v>138</v>
      </c>
      <c r="H122" s="154">
        <v>67.5</v>
      </c>
      <c r="I122" s="155"/>
      <c r="J122" s="155">
        <f>ROUND(I122*H122,2)</f>
        <v>0</v>
      </c>
      <c r="K122" s="152" t="s">
        <v>139</v>
      </c>
      <c r="L122" s="35"/>
      <c r="M122" s="156" t="s">
        <v>5</v>
      </c>
      <c r="N122" s="157" t="s">
        <v>43</v>
      </c>
      <c r="O122" s="158">
        <v>0.16</v>
      </c>
      <c r="P122" s="158">
        <f>O122*H122</f>
        <v>10.8</v>
      </c>
      <c r="Q122" s="158">
        <v>0</v>
      </c>
      <c r="R122" s="158">
        <f>Q122*H122</f>
        <v>0</v>
      </c>
      <c r="S122" s="158">
        <v>0</v>
      </c>
      <c r="T122" s="159">
        <f>S122*H122</f>
        <v>0</v>
      </c>
      <c r="AR122" s="21" t="s">
        <v>192</v>
      </c>
      <c r="AT122" s="21" t="s">
        <v>135</v>
      </c>
      <c r="AU122" s="21" t="s">
        <v>82</v>
      </c>
      <c r="AY122" s="21" t="s">
        <v>132</v>
      </c>
      <c r="BE122" s="160">
        <f>IF(N122="základní",J122,0)</f>
        <v>0</v>
      </c>
      <c r="BF122" s="160">
        <f>IF(N122="snížená",J122,0)</f>
        <v>0</v>
      </c>
      <c r="BG122" s="160">
        <f>IF(N122="zákl. přenesená",J122,0)</f>
        <v>0</v>
      </c>
      <c r="BH122" s="160">
        <f>IF(N122="sníž. přenesená",J122,0)</f>
        <v>0</v>
      </c>
      <c r="BI122" s="160">
        <f>IF(N122="nulová",J122,0)</f>
        <v>0</v>
      </c>
      <c r="BJ122" s="21" t="s">
        <v>80</v>
      </c>
      <c r="BK122" s="160">
        <f>ROUND(I122*H122,2)</f>
        <v>0</v>
      </c>
      <c r="BL122" s="21" t="s">
        <v>192</v>
      </c>
      <c r="BM122" s="21" t="s">
        <v>218</v>
      </c>
    </row>
    <row r="123" spans="2:65" s="11" customFormat="1">
      <c r="B123" s="161"/>
      <c r="D123" s="162" t="s">
        <v>151</v>
      </c>
      <c r="E123" s="163" t="s">
        <v>5</v>
      </c>
      <c r="F123" s="164" t="s">
        <v>219</v>
      </c>
      <c r="H123" s="165">
        <v>67.5</v>
      </c>
      <c r="L123" s="161"/>
      <c r="M123" s="166"/>
      <c r="N123" s="167"/>
      <c r="O123" s="167"/>
      <c r="P123" s="167"/>
      <c r="Q123" s="167"/>
      <c r="R123" s="167"/>
      <c r="S123" s="167"/>
      <c r="T123" s="168"/>
      <c r="AT123" s="163" t="s">
        <v>151</v>
      </c>
      <c r="AU123" s="163" t="s">
        <v>82</v>
      </c>
      <c r="AV123" s="11" t="s">
        <v>82</v>
      </c>
      <c r="AW123" s="11" t="s">
        <v>35</v>
      </c>
      <c r="AX123" s="11" t="s">
        <v>80</v>
      </c>
      <c r="AY123" s="163" t="s">
        <v>132</v>
      </c>
    </row>
    <row r="124" spans="2:65" s="1" customFormat="1" ht="16.5" customHeight="1">
      <c r="B124" s="149"/>
      <c r="C124" s="169" t="s">
        <v>220</v>
      </c>
      <c r="D124" s="169" t="s">
        <v>195</v>
      </c>
      <c r="E124" s="170" t="s">
        <v>221</v>
      </c>
      <c r="F124" s="171" t="s">
        <v>222</v>
      </c>
      <c r="G124" s="172" t="s">
        <v>138</v>
      </c>
      <c r="H124" s="173">
        <v>75</v>
      </c>
      <c r="I124" s="174"/>
      <c r="J124" s="174">
        <f>ROUND(I124*H124,2)</f>
        <v>0</v>
      </c>
      <c r="K124" s="171" t="s">
        <v>139</v>
      </c>
      <c r="L124" s="175"/>
      <c r="M124" s="176" t="s">
        <v>5</v>
      </c>
      <c r="N124" s="177" t="s">
        <v>43</v>
      </c>
      <c r="O124" s="158">
        <v>0</v>
      </c>
      <c r="P124" s="158">
        <f>O124*H124</f>
        <v>0</v>
      </c>
      <c r="Q124" s="158">
        <v>1.5E-3</v>
      </c>
      <c r="R124" s="158">
        <f>Q124*H124</f>
        <v>0.1125</v>
      </c>
      <c r="S124" s="158">
        <v>0</v>
      </c>
      <c r="T124" s="159">
        <f>S124*H124</f>
        <v>0</v>
      </c>
      <c r="AR124" s="21" t="s">
        <v>198</v>
      </c>
      <c r="AT124" s="21" t="s">
        <v>195</v>
      </c>
      <c r="AU124" s="21" t="s">
        <v>82</v>
      </c>
      <c r="AY124" s="21" t="s">
        <v>132</v>
      </c>
      <c r="BE124" s="160">
        <f>IF(N124="základní",J124,0)</f>
        <v>0</v>
      </c>
      <c r="BF124" s="160">
        <f>IF(N124="snížená",J124,0)</f>
        <v>0</v>
      </c>
      <c r="BG124" s="160">
        <f>IF(N124="zákl. přenesená",J124,0)</f>
        <v>0</v>
      </c>
      <c r="BH124" s="160">
        <f>IF(N124="sníž. přenesená",J124,0)</f>
        <v>0</v>
      </c>
      <c r="BI124" s="160">
        <f>IF(N124="nulová",J124,0)</f>
        <v>0</v>
      </c>
      <c r="BJ124" s="21" t="s">
        <v>80</v>
      </c>
      <c r="BK124" s="160">
        <f>ROUND(I124*H124,2)</f>
        <v>0</v>
      </c>
      <c r="BL124" s="21" t="s">
        <v>192</v>
      </c>
      <c r="BM124" s="21" t="s">
        <v>223</v>
      </c>
    </row>
    <row r="125" spans="2:65" s="1" customFormat="1" ht="38.25" customHeight="1">
      <c r="B125" s="149"/>
      <c r="C125" s="150" t="s">
        <v>224</v>
      </c>
      <c r="D125" s="150" t="s">
        <v>135</v>
      </c>
      <c r="E125" s="151" t="s">
        <v>225</v>
      </c>
      <c r="F125" s="152" t="s">
        <v>226</v>
      </c>
      <c r="G125" s="153" t="s">
        <v>169</v>
      </c>
      <c r="H125" s="154">
        <v>0.17799999999999999</v>
      </c>
      <c r="I125" s="155"/>
      <c r="J125" s="155">
        <f>ROUND(I125*H125,2)</f>
        <v>0</v>
      </c>
      <c r="K125" s="152" t="s">
        <v>139</v>
      </c>
      <c r="L125" s="35"/>
      <c r="M125" s="156" t="s">
        <v>5</v>
      </c>
      <c r="N125" s="157" t="s">
        <v>43</v>
      </c>
      <c r="O125" s="158">
        <v>1.831</v>
      </c>
      <c r="P125" s="158">
        <f>O125*H125</f>
        <v>0.32591799999999999</v>
      </c>
      <c r="Q125" s="158">
        <v>0</v>
      </c>
      <c r="R125" s="158">
        <f>Q125*H125</f>
        <v>0</v>
      </c>
      <c r="S125" s="158">
        <v>0</v>
      </c>
      <c r="T125" s="159">
        <f>S125*H125</f>
        <v>0</v>
      </c>
      <c r="AR125" s="21" t="s">
        <v>192</v>
      </c>
      <c r="AT125" s="21" t="s">
        <v>135</v>
      </c>
      <c r="AU125" s="21" t="s">
        <v>82</v>
      </c>
      <c r="AY125" s="21" t="s">
        <v>132</v>
      </c>
      <c r="BE125" s="160">
        <f>IF(N125="základní",J125,0)</f>
        <v>0</v>
      </c>
      <c r="BF125" s="160">
        <f>IF(N125="snížená",J125,0)</f>
        <v>0</v>
      </c>
      <c r="BG125" s="160">
        <f>IF(N125="zákl. přenesená",J125,0)</f>
        <v>0</v>
      </c>
      <c r="BH125" s="160">
        <f>IF(N125="sníž. přenesená",J125,0)</f>
        <v>0</v>
      </c>
      <c r="BI125" s="160">
        <f>IF(N125="nulová",J125,0)</f>
        <v>0</v>
      </c>
      <c r="BJ125" s="21" t="s">
        <v>80</v>
      </c>
      <c r="BK125" s="160">
        <f>ROUND(I125*H125,2)</f>
        <v>0</v>
      </c>
      <c r="BL125" s="21" t="s">
        <v>192</v>
      </c>
      <c r="BM125" s="21" t="s">
        <v>227</v>
      </c>
    </row>
    <row r="126" spans="2:65" s="10" customFormat="1" ht="29.85" customHeight="1">
      <c r="B126" s="137"/>
      <c r="D126" s="138" t="s">
        <v>71</v>
      </c>
      <c r="E126" s="147" t="s">
        <v>228</v>
      </c>
      <c r="F126" s="147" t="s">
        <v>229</v>
      </c>
      <c r="J126" s="148">
        <f>BK126</f>
        <v>0</v>
      </c>
      <c r="L126" s="137"/>
      <c r="M126" s="141"/>
      <c r="N126" s="142"/>
      <c r="O126" s="142"/>
      <c r="P126" s="143">
        <f>SUM(P127:P128)</f>
        <v>0.91370700000000005</v>
      </c>
      <c r="Q126" s="142"/>
      <c r="R126" s="143">
        <f>SUM(R127:R128)</f>
        <v>8.5199999999999998E-3</v>
      </c>
      <c r="S126" s="142"/>
      <c r="T126" s="144">
        <f>SUM(T127:T128)</f>
        <v>0</v>
      </c>
      <c r="AR126" s="138" t="s">
        <v>82</v>
      </c>
      <c r="AT126" s="145" t="s">
        <v>71</v>
      </c>
      <c r="AU126" s="145" t="s">
        <v>80</v>
      </c>
      <c r="AY126" s="138" t="s">
        <v>132</v>
      </c>
      <c r="BK126" s="146">
        <f>SUM(BK127:BK128)</f>
        <v>0</v>
      </c>
    </row>
    <row r="127" spans="2:65" s="1" customFormat="1" ht="25.5" customHeight="1">
      <c r="B127" s="149"/>
      <c r="C127" s="150" t="s">
        <v>230</v>
      </c>
      <c r="D127" s="150" t="s">
        <v>135</v>
      </c>
      <c r="E127" s="151" t="s">
        <v>231</v>
      </c>
      <c r="F127" s="152" t="s">
        <v>232</v>
      </c>
      <c r="G127" s="153" t="s">
        <v>233</v>
      </c>
      <c r="H127" s="154">
        <v>4</v>
      </c>
      <c r="I127" s="155"/>
      <c r="J127" s="155">
        <f>ROUND(I127*H127,2)</f>
        <v>0</v>
      </c>
      <c r="K127" s="152" t="s">
        <v>139</v>
      </c>
      <c r="L127" s="35"/>
      <c r="M127" s="156" t="s">
        <v>5</v>
      </c>
      <c r="N127" s="157" t="s">
        <v>43</v>
      </c>
      <c r="O127" s="158">
        <v>0.22500000000000001</v>
      </c>
      <c r="P127" s="158">
        <f>O127*H127</f>
        <v>0.9</v>
      </c>
      <c r="Q127" s="158">
        <v>2.1299999999999999E-3</v>
      </c>
      <c r="R127" s="158">
        <f>Q127*H127</f>
        <v>8.5199999999999998E-3</v>
      </c>
      <c r="S127" s="158">
        <v>0</v>
      </c>
      <c r="T127" s="159">
        <f>S127*H127</f>
        <v>0</v>
      </c>
      <c r="AR127" s="21" t="s">
        <v>192</v>
      </c>
      <c r="AT127" s="21" t="s">
        <v>135</v>
      </c>
      <c r="AU127" s="21" t="s">
        <v>82</v>
      </c>
      <c r="AY127" s="21" t="s">
        <v>132</v>
      </c>
      <c r="BE127" s="160">
        <f>IF(N127="základní",J127,0)</f>
        <v>0</v>
      </c>
      <c r="BF127" s="160">
        <f>IF(N127="snížená",J127,0)</f>
        <v>0</v>
      </c>
      <c r="BG127" s="160">
        <f>IF(N127="zákl. přenesená",J127,0)</f>
        <v>0</v>
      </c>
      <c r="BH127" s="160">
        <f>IF(N127="sníž. přenesená",J127,0)</f>
        <v>0</v>
      </c>
      <c r="BI127" s="160">
        <f>IF(N127="nulová",J127,0)</f>
        <v>0</v>
      </c>
      <c r="BJ127" s="21" t="s">
        <v>80</v>
      </c>
      <c r="BK127" s="160">
        <f>ROUND(I127*H127,2)</f>
        <v>0</v>
      </c>
      <c r="BL127" s="21" t="s">
        <v>192</v>
      </c>
      <c r="BM127" s="21" t="s">
        <v>234</v>
      </c>
    </row>
    <row r="128" spans="2:65" s="1" customFormat="1" ht="38.25" customHeight="1">
      <c r="B128" s="149"/>
      <c r="C128" s="150" t="s">
        <v>235</v>
      </c>
      <c r="D128" s="150" t="s">
        <v>135</v>
      </c>
      <c r="E128" s="151" t="s">
        <v>236</v>
      </c>
      <c r="F128" s="152" t="s">
        <v>237</v>
      </c>
      <c r="G128" s="153" t="s">
        <v>169</v>
      </c>
      <c r="H128" s="154">
        <v>8.9999999999999993E-3</v>
      </c>
      <c r="I128" s="155"/>
      <c r="J128" s="155">
        <f>ROUND(I128*H128,2)</f>
        <v>0</v>
      </c>
      <c r="K128" s="152" t="s">
        <v>139</v>
      </c>
      <c r="L128" s="35"/>
      <c r="M128" s="156" t="s">
        <v>5</v>
      </c>
      <c r="N128" s="157" t="s">
        <v>43</v>
      </c>
      <c r="O128" s="158">
        <v>1.5229999999999999</v>
      </c>
      <c r="P128" s="158">
        <f>O128*H128</f>
        <v>1.3706999999999999E-2</v>
      </c>
      <c r="Q128" s="158">
        <v>0</v>
      </c>
      <c r="R128" s="158">
        <f>Q128*H128</f>
        <v>0</v>
      </c>
      <c r="S128" s="158">
        <v>0</v>
      </c>
      <c r="T128" s="159">
        <f>S128*H128</f>
        <v>0</v>
      </c>
      <c r="AR128" s="21" t="s">
        <v>192</v>
      </c>
      <c r="AT128" s="21" t="s">
        <v>135</v>
      </c>
      <c r="AU128" s="21" t="s">
        <v>82</v>
      </c>
      <c r="AY128" s="21" t="s">
        <v>132</v>
      </c>
      <c r="BE128" s="160">
        <f>IF(N128="základní",J128,0)</f>
        <v>0</v>
      </c>
      <c r="BF128" s="160">
        <f>IF(N128="snížená",J128,0)</f>
        <v>0</v>
      </c>
      <c r="BG128" s="160">
        <f>IF(N128="zákl. přenesená",J128,0)</f>
        <v>0</v>
      </c>
      <c r="BH128" s="160">
        <f>IF(N128="sníž. přenesená",J128,0)</f>
        <v>0</v>
      </c>
      <c r="BI128" s="160">
        <f>IF(N128="nulová",J128,0)</f>
        <v>0</v>
      </c>
      <c r="BJ128" s="21" t="s">
        <v>80</v>
      </c>
      <c r="BK128" s="160">
        <f>ROUND(I128*H128,2)</f>
        <v>0</v>
      </c>
      <c r="BL128" s="21" t="s">
        <v>192</v>
      </c>
      <c r="BM128" s="21" t="s">
        <v>238</v>
      </c>
    </row>
    <row r="129" spans="2:65" s="10" customFormat="1" ht="29.85" customHeight="1">
      <c r="B129" s="137"/>
      <c r="D129" s="138" t="s">
        <v>71</v>
      </c>
      <c r="E129" s="147" t="s">
        <v>239</v>
      </c>
      <c r="F129" s="147" t="s">
        <v>240</v>
      </c>
      <c r="J129" s="148">
        <f>BK129</f>
        <v>0</v>
      </c>
      <c r="L129" s="137"/>
      <c r="M129" s="141"/>
      <c r="N129" s="142"/>
      <c r="O129" s="142"/>
      <c r="P129" s="143">
        <f>SUM(P130:P132)</f>
        <v>17.165687000000002</v>
      </c>
      <c r="Q129" s="142"/>
      <c r="R129" s="143">
        <f>SUM(R130:R132)</f>
        <v>0.93689999999999996</v>
      </c>
      <c r="S129" s="142"/>
      <c r="T129" s="144">
        <f>SUM(T130:T132)</f>
        <v>0</v>
      </c>
      <c r="AR129" s="138" t="s">
        <v>82</v>
      </c>
      <c r="AT129" s="145" t="s">
        <v>71</v>
      </c>
      <c r="AU129" s="145" t="s">
        <v>80</v>
      </c>
      <c r="AY129" s="138" t="s">
        <v>132</v>
      </c>
      <c r="BK129" s="146">
        <f>SUM(BK130:BK132)</f>
        <v>0</v>
      </c>
    </row>
    <row r="130" spans="2:65" s="1" customFormat="1" ht="25.5" customHeight="1">
      <c r="B130" s="149"/>
      <c r="C130" s="150" t="s">
        <v>10</v>
      </c>
      <c r="D130" s="150" t="s">
        <v>135</v>
      </c>
      <c r="E130" s="151" t="s">
        <v>241</v>
      </c>
      <c r="F130" s="152" t="s">
        <v>242</v>
      </c>
      <c r="G130" s="153" t="s">
        <v>138</v>
      </c>
      <c r="H130" s="154">
        <v>67.5</v>
      </c>
      <c r="I130" s="155"/>
      <c r="J130" s="155">
        <f>ROUND(I130*H130,2)</f>
        <v>0</v>
      </c>
      <c r="K130" s="152" t="s">
        <v>139</v>
      </c>
      <c r="L130" s="35"/>
      <c r="M130" s="156" t="s">
        <v>5</v>
      </c>
      <c r="N130" s="157" t="s">
        <v>43</v>
      </c>
      <c r="O130" s="158">
        <v>0.23</v>
      </c>
      <c r="P130" s="158">
        <f>O130*H130</f>
        <v>15.525</v>
      </c>
      <c r="Q130" s="158">
        <v>1.388E-2</v>
      </c>
      <c r="R130" s="158">
        <f>Q130*H130</f>
        <v>0.93689999999999996</v>
      </c>
      <c r="S130" s="158">
        <v>0</v>
      </c>
      <c r="T130" s="159">
        <f>S130*H130</f>
        <v>0</v>
      </c>
      <c r="AR130" s="21" t="s">
        <v>192</v>
      </c>
      <c r="AT130" s="21" t="s">
        <v>135</v>
      </c>
      <c r="AU130" s="21" t="s">
        <v>82</v>
      </c>
      <c r="AY130" s="21" t="s">
        <v>132</v>
      </c>
      <c r="BE130" s="160">
        <f>IF(N130="základní",J130,0)</f>
        <v>0</v>
      </c>
      <c r="BF130" s="160">
        <f>IF(N130="snížená",J130,0)</f>
        <v>0</v>
      </c>
      <c r="BG130" s="160">
        <f>IF(N130="zákl. přenesená",J130,0)</f>
        <v>0</v>
      </c>
      <c r="BH130" s="160">
        <f>IF(N130="sníž. přenesená",J130,0)</f>
        <v>0</v>
      </c>
      <c r="BI130" s="160">
        <f>IF(N130="nulová",J130,0)</f>
        <v>0</v>
      </c>
      <c r="BJ130" s="21" t="s">
        <v>80</v>
      </c>
      <c r="BK130" s="160">
        <f>ROUND(I130*H130,2)</f>
        <v>0</v>
      </c>
      <c r="BL130" s="21" t="s">
        <v>192</v>
      </c>
      <c r="BM130" s="21" t="s">
        <v>243</v>
      </c>
    </row>
    <row r="131" spans="2:65" s="11" customFormat="1">
      <c r="B131" s="161"/>
      <c r="D131" s="162" t="s">
        <v>151</v>
      </c>
      <c r="E131" s="163" t="s">
        <v>5</v>
      </c>
      <c r="F131" s="164" t="s">
        <v>219</v>
      </c>
      <c r="H131" s="165">
        <v>67.5</v>
      </c>
      <c r="L131" s="161"/>
      <c r="M131" s="166"/>
      <c r="N131" s="167"/>
      <c r="O131" s="167"/>
      <c r="P131" s="167"/>
      <c r="Q131" s="167"/>
      <c r="R131" s="167"/>
      <c r="S131" s="167"/>
      <c r="T131" s="168"/>
      <c r="AT131" s="163" t="s">
        <v>151</v>
      </c>
      <c r="AU131" s="163" t="s">
        <v>82</v>
      </c>
      <c r="AV131" s="11" t="s">
        <v>82</v>
      </c>
      <c r="AW131" s="11" t="s">
        <v>35</v>
      </c>
      <c r="AX131" s="11" t="s">
        <v>80</v>
      </c>
      <c r="AY131" s="163" t="s">
        <v>132</v>
      </c>
    </row>
    <row r="132" spans="2:65" s="1" customFormat="1" ht="38.25" customHeight="1">
      <c r="B132" s="149"/>
      <c r="C132" s="150" t="s">
        <v>244</v>
      </c>
      <c r="D132" s="150" t="s">
        <v>135</v>
      </c>
      <c r="E132" s="151" t="s">
        <v>245</v>
      </c>
      <c r="F132" s="152" t="s">
        <v>246</v>
      </c>
      <c r="G132" s="153" t="s">
        <v>169</v>
      </c>
      <c r="H132" s="154">
        <v>0.93700000000000006</v>
      </c>
      <c r="I132" s="155"/>
      <c r="J132" s="155">
        <f>ROUND(I132*H132,2)</f>
        <v>0</v>
      </c>
      <c r="K132" s="152" t="s">
        <v>139</v>
      </c>
      <c r="L132" s="35"/>
      <c r="M132" s="156" t="s">
        <v>5</v>
      </c>
      <c r="N132" s="157" t="s">
        <v>43</v>
      </c>
      <c r="O132" s="158">
        <v>1.7509999999999999</v>
      </c>
      <c r="P132" s="158">
        <f>O132*H132</f>
        <v>1.640687</v>
      </c>
      <c r="Q132" s="158">
        <v>0</v>
      </c>
      <c r="R132" s="158">
        <f>Q132*H132</f>
        <v>0</v>
      </c>
      <c r="S132" s="158">
        <v>0</v>
      </c>
      <c r="T132" s="159">
        <f>S132*H132</f>
        <v>0</v>
      </c>
      <c r="AR132" s="21" t="s">
        <v>192</v>
      </c>
      <c r="AT132" s="21" t="s">
        <v>135</v>
      </c>
      <c r="AU132" s="21" t="s">
        <v>82</v>
      </c>
      <c r="AY132" s="21" t="s">
        <v>132</v>
      </c>
      <c r="BE132" s="160">
        <f>IF(N132="základní",J132,0)</f>
        <v>0</v>
      </c>
      <c r="BF132" s="160">
        <f>IF(N132="snížená",J132,0)</f>
        <v>0</v>
      </c>
      <c r="BG132" s="160">
        <f>IF(N132="zákl. přenesená",J132,0)</f>
        <v>0</v>
      </c>
      <c r="BH132" s="160">
        <f>IF(N132="sníž. přenesená",J132,0)</f>
        <v>0</v>
      </c>
      <c r="BI132" s="160">
        <f>IF(N132="nulová",J132,0)</f>
        <v>0</v>
      </c>
      <c r="BJ132" s="21" t="s">
        <v>80</v>
      </c>
      <c r="BK132" s="160">
        <f>ROUND(I132*H132,2)</f>
        <v>0</v>
      </c>
      <c r="BL132" s="21" t="s">
        <v>192</v>
      </c>
      <c r="BM132" s="21" t="s">
        <v>247</v>
      </c>
    </row>
    <row r="133" spans="2:65" s="10" customFormat="1" ht="29.85" customHeight="1">
      <c r="B133" s="137"/>
      <c r="D133" s="138" t="s">
        <v>71</v>
      </c>
      <c r="E133" s="147" t="s">
        <v>248</v>
      </c>
      <c r="F133" s="147" t="s">
        <v>249</v>
      </c>
      <c r="J133" s="148">
        <f>BK133</f>
        <v>0</v>
      </c>
      <c r="L133" s="137"/>
      <c r="M133" s="141"/>
      <c r="N133" s="142"/>
      <c r="O133" s="142"/>
      <c r="P133" s="143">
        <f>SUM(P134:P140)</f>
        <v>246.7114</v>
      </c>
      <c r="Q133" s="142"/>
      <c r="R133" s="143">
        <f>SUM(R134:R140)</f>
        <v>0.76950000000000007</v>
      </c>
      <c r="S133" s="142"/>
      <c r="T133" s="144">
        <f>SUM(T134:T140)</f>
        <v>0.28649999999999998</v>
      </c>
      <c r="AR133" s="138" t="s">
        <v>82</v>
      </c>
      <c r="AT133" s="145" t="s">
        <v>71</v>
      </c>
      <c r="AU133" s="145" t="s">
        <v>80</v>
      </c>
      <c r="AY133" s="138" t="s">
        <v>132</v>
      </c>
      <c r="BK133" s="146">
        <f>SUM(BK134:BK140)</f>
        <v>0</v>
      </c>
    </row>
    <row r="134" spans="2:65" s="1" customFormat="1" ht="25.5" customHeight="1">
      <c r="B134" s="149"/>
      <c r="C134" s="150" t="s">
        <v>250</v>
      </c>
      <c r="D134" s="150" t="s">
        <v>135</v>
      </c>
      <c r="E134" s="151" t="s">
        <v>251</v>
      </c>
      <c r="F134" s="152" t="s">
        <v>252</v>
      </c>
      <c r="G134" s="153" t="s">
        <v>210</v>
      </c>
      <c r="H134" s="154">
        <v>150</v>
      </c>
      <c r="I134" s="155"/>
      <c r="J134" s="155">
        <f t="shared" ref="J134:J140" si="0">ROUND(I134*H134,2)</f>
        <v>0</v>
      </c>
      <c r="K134" s="152" t="s">
        <v>139</v>
      </c>
      <c r="L134" s="35"/>
      <c r="M134" s="156" t="s">
        <v>5</v>
      </c>
      <c r="N134" s="157" t="s">
        <v>43</v>
      </c>
      <c r="O134" s="158">
        <v>0.43</v>
      </c>
      <c r="P134" s="158">
        <f t="shared" ref="P134:P140" si="1">O134*H134</f>
        <v>64.5</v>
      </c>
      <c r="Q134" s="158">
        <v>0</v>
      </c>
      <c r="R134" s="158">
        <f t="shared" ref="R134:R140" si="2">Q134*H134</f>
        <v>0</v>
      </c>
      <c r="S134" s="158">
        <v>1.91E-3</v>
      </c>
      <c r="T134" s="159">
        <f t="shared" ref="T134:T140" si="3">S134*H134</f>
        <v>0.28649999999999998</v>
      </c>
      <c r="AR134" s="21" t="s">
        <v>192</v>
      </c>
      <c r="AT134" s="21" t="s">
        <v>135</v>
      </c>
      <c r="AU134" s="21" t="s">
        <v>82</v>
      </c>
      <c r="AY134" s="21" t="s">
        <v>132</v>
      </c>
      <c r="BE134" s="160">
        <f t="shared" ref="BE134:BE140" si="4">IF(N134="základní",J134,0)</f>
        <v>0</v>
      </c>
      <c r="BF134" s="160">
        <f t="shared" ref="BF134:BF140" si="5">IF(N134="snížená",J134,0)</f>
        <v>0</v>
      </c>
      <c r="BG134" s="160">
        <f t="shared" ref="BG134:BG140" si="6">IF(N134="zákl. přenesená",J134,0)</f>
        <v>0</v>
      </c>
      <c r="BH134" s="160">
        <f t="shared" ref="BH134:BH140" si="7">IF(N134="sníž. přenesená",J134,0)</f>
        <v>0</v>
      </c>
      <c r="BI134" s="160">
        <f t="shared" ref="BI134:BI140" si="8">IF(N134="nulová",J134,0)</f>
        <v>0</v>
      </c>
      <c r="BJ134" s="21" t="s">
        <v>80</v>
      </c>
      <c r="BK134" s="160">
        <f t="shared" ref="BK134:BK140" si="9">ROUND(I134*H134,2)</f>
        <v>0</v>
      </c>
      <c r="BL134" s="21" t="s">
        <v>192</v>
      </c>
      <c r="BM134" s="21" t="s">
        <v>253</v>
      </c>
    </row>
    <row r="135" spans="2:65" s="1" customFormat="1" ht="25.5" customHeight="1">
      <c r="B135" s="149"/>
      <c r="C135" s="150" t="s">
        <v>254</v>
      </c>
      <c r="D135" s="150" t="s">
        <v>135</v>
      </c>
      <c r="E135" s="151" t="s">
        <v>255</v>
      </c>
      <c r="F135" s="152" t="s">
        <v>256</v>
      </c>
      <c r="G135" s="153" t="s">
        <v>210</v>
      </c>
      <c r="H135" s="154">
        <v>150</v>
      </c>
      <c r="I135" s="155"/>
      <c r="J135" s="155">
        <f t="shared" si="0"/>
        <v>0</v>
      </c>
      <c r="K135" s="152" t="s">
        <v>139</v>
      </c>
      <c r="L135" s="35"/>
      <c r="M135" s="156" t="s">
        <v>5</v>
      </c>
      <c r="N135" s="157" t="s">
        <v>43</v>
      </c>
      <c r="O135" s="158">
        <v>0.56499999999999995</v>
      </c>
      <c r="P135" s="158">
        <f t="shared" si="1"/>
        <v>84.749999999999986</v>
      </c>
      <c r="Q135" s="158">
        <v>2.2200000000000002E-3</v>
      </c>
      <c r="R135" s="158">
        <f t="shared" si="2"/>
        <v>0.33300000000000002</v>
      </c>
      <c r="S135" s="158">
        <v>0</v>
      </c>
      <c r="T135" s="159">
        <f t="shared" si="3"/>
        <v>0</v>
      </c>
      <c r="AR135" s="21" t="s">
        <v>192</v>
      </c>
      <c r="AT135" s="21" t="s">
        <v>135</v>
      </c>
      <c r="AU135" s="21" t="s">
        <v>82</v>
      </c>
      <c r="AY135" s="21" t="s">
        <v>132</v>
      </c>
      <c r="BE135" s="160">
        <f t="shared" si="4"/>
        <v>0</v>
      </c>
      <c r="BF135" s="160">
        <f t="shared" si="5"/>
        <v>0</v>
      </c>
      <c r="BG135" s="160">
        <f t="shared" si="6"/>
        <v>0</v>
      </c>
      <c r="BH135" s="160">
        <f t="shared" si="7"/>
        <v>0</v>
      </c>
      <c r="BI135" s="160">
        <f t="shared" si="8"/>
        <v>0</v>
      </c>
      <c r="BJ135" s="21" t="s">
        <v>80</v>
      </c>
      <c r="BK135" s="160">
        <f t="shared" si="9"/>
        <v>0</v>
      </c>
      <c r="BL135" s="21" t="s">
        <v>192</v>
      </c>
      <c r="BM135" s="21" t="s">
        <v>257</v>
      </c>
    </row>
    <row r="136" spans="2:65" s="1" customFormat="1" ht="25.5" customHeight="1">
      <c r="B136" s="149"/>
      <c r="C136" s="150" t="s">
        <v>258</v>
      </c>
      <c r="D136" s="150" t="s">
        <v>135</v>
      </c>
      <c r="E136" s="151" t="s">
        <v>259</v>
      </c>
      <c r="F136" s="152" t="s">
        <v>260</v>
      </c>
      <c r="G136" s="153" t="s">
        <v>210</v>
      </c>
      <c r="H136" s="154">
        <v>150</v>
      </c>
      <c r="I136" s="155"/>
      <c r="J136" s="155">
        <f t="shared" si="0"/>
        <v>0</v>
      </c>
      <c r="K136" s="152" t="s">
        <v>139</v>
      </c>
      <c r="L136" s="35"/>
      <c r="M136" s="156" t="s">
        <v>5</v>
      </c>
      <c r="N136" s="157" t="s">
        <v>43</v>
      </c>
      <c r="O136" s="158">
        <v>0.625</v>
      </c>
      <c r="P136" s="158">
        <f t="shared" si="1"/>
        <v>93.75</v>
      </c>
      <c r="Q136" s="158">
        <v>2.9099999999999998E-3</v>
      </c>
      <c r="R136" s="158">
        <f t="shared" si="2"/>
        <v>0.4365</v>
      </c>
      <c r="S136" s="158">
        <v>0</v>
      </c>
      <c r="T136" s="159">
        <f t="shared" si="3"/>
        <v>0</v>
      </c>
      <c r="AR136" s="21" t="s">
        <v>192</v>
      </c>
      <c r="AT136" s="21" t="s">
        <v>135</v>
      </c>
      <c r="AU136" s="21" t="s">
        <v>82</v>
      </c>
      <c r="AY136" s="21" t="s">
        <v>132</v>
      </c>
      <c r="BE136" s="160">
        <f t="shared" si="4"/>
        <v>0</v>
      </c>
      <c r="BF136" s="160">
        <f t="shared" si="5"/>
        <v>0</v>
      </c>
      <c r="BG136" s="160">
        <f t="shared" si="6"/>
        <v>0</v>
      </c>
      <c r="BH136" s="160">
        <f t="shared" si="7"/>
        <v>0</v>
      </c>
      <c r="BI136" s="160">
        <f t="shared" si="8"/>
        <v>0</v>
      </c>
      <c r="BJ136" s="21" t="s">
        <v>80</v>
      </c>
      <c r="BK136" s="160">
        <f t="shared" si="9"/>
        <v>0</v>
      </c>
      <c r="BL136" s="21" t="s">
        <v>192</v>
      </c>
      <c r="BM136" s="21" t="s">
        <v>261</v>
      </c>
    </row>
    <row r="137" spans="2:65" s="1" customFormat="1" ht="16.5" customHeight="1">
      <c r="B137" s="149"/>
      <c r="C137" s="150" t="s">
        <v>262</v>
      </c>
      <c r="D137" s="150" t="s">
        <v>135</v>
      </c>
      <c r="E137" s="151" t="s">
        <v>263</v>
      </c>
      <c r="F137" s="152" t="s">
        <v>264</v>
      </c>
      <c r="G137" s="153" t="s">
        <v>265</v>
      </c>
      <c r="H137" s="154">
        <v>1</v>
      </c>
      <c r="I137" s="155"/>
      <c r="J137" s="155">
        <f t="shared" si="0"/>
        <v>0</v>
      </c>
      <c r="K137" s="152" t="s">
        <v>5</v>
      </c>
      <c r="L137" s="35"/>
      <c r="M137" s="156" t="s">
        <v>5</v>
      </c>
      <c r="N137" s="157" t="s">
        <v>43</v>
      </c>
      <c r="O137" s="158">
        <v>0</v>
      </c>
      <c r="P137" s="158">
        <f t="shared" si="1"/>
        <v>0</v>
      </c>
      <c r="Q137" s="158">
        <v>0</v>
      </c>
      <c r="R137" s="158">
        <f t="shared" si="2"/>
        <v>0</v>
      </c>
      <c r="S137" s="158">
        <v>0</v>
      </c>
      <c r="T137" s="159">
        <f t="shared" si="3"/>
        <v>0</v>
      </c>
      <c r="AR137" s="21" t="s">
        <v>192</v>
      </c>
      <c r="AT137" s="21" t="s">
        <v>135</v>
      </c>
      <c r="AU137" s="21" t="s">
        <v>82</v>
      </c>
      <c r="AY137" s="21" t="s">
        <v>132</v>
      </c>
      <c r="BE137" s="160">
        <f t="shared" si="4"/>
        <v>0</v>
      </c>
      <c r="BF137" s="160">
        <f t="shared" si="5"/>
        <v>0</v>
      </c>
      <c r="BG137" s="160">
        <f t="shared" si="6"/>
        <v>0</v>
      </c>
      <c r="BH137" s="160">
        <f t="shared" si="7"/>
        <v>0</v>
      </c>
      <c r="BI137" s="160">
        <f t="shared" si="8"/>
        <v>0</v>
      </c>
      <c r="BJ137" s="21" t="s">
        <v>80</v>
      </c>
      <c r="BK137" s="160">
        <f t="shared" si="9"/>
        <v>0</v>
      </c>
      <c r="BL137" s="21" t="s">
        <v>192</v>
      </c>
      <c r="BM137" s="21" t="s">
        <v>266</v>
      </c>
    </row>
    <row r="138" spans="2:65" s="1" customFormat="1" ht="16.5" customHeight="1">
      <c r="B138" s="149"/>
      <c r="C138" s="150" t="s">
        <v>267</v>
      </c>
      <c r="D138" s="150" t="s">
        <v>135</v>
      </c>
      <c r="E138" s="151" t="s">
        <v>268</v>
      </c>
      <c r="F138" s="152" t="s">
        <v>269</v>
      </c>
      <c r="G138" s="153" t="s">
        <v>265</v>
      </c>
      <c r="H138" s="154">
        <v>1</v>
      </c>
      <c r="I138" s="155"/>
      <c r="J138" s="155">
        <f t="shared" si="0"/>
        <v>0</v>
      </c>
      <c r="K138" s="152" t="s">
        <v>5</v>
      </c>
      <c r="L138" s="35"/>
      <c r="M138" s="156" t="s">
        <v>5</v>
      </c>
      <c r="N138" s="157" t="s">
        <v>43</v>
      </c>
      <c r="O138" s="158">
        <v>0</v>
      </c>
      <c r="P138" s="158">
        <f t="shared" si="1"/>
        <v>0</v>
      </c>
      <c r="Q138" s="158">
        <v>0</v>
      </c>
      <c r="R138" s="158">
        <f t="shared" si="2"/>
        <v>0</v>
      </c>
      <c r="S138" s="158">
        <v>0</v>
      </c>
      <c r="T138" s="159">
        <f t="shared" si="3"/>
        <v>0</v>
      </c>
      <c r="AR138" s="21" t="s">
        <v>192</v>
      </c>
      <c r="AT138" s="21" t="s">
        <v>135</v>
      </c>
      <c r="AU138" s="21" t="s">
        <v>82</v>
      </c>
      <c r="AY138" s="21" t="s">
        <v>132</v>
      </c>
      <c r="BE138" s="160">
        <f t="shared" si="4"/>
        <v>0</v>
      </c>
      <c r="BF138" s="160">
        <f t="shared" si="5"/>
        <v>0</v>
      </c>
      <c r="BG138" s="160">
        <f t="shared" si="6"/>
        <v>0</v>
      </c>
      <c r="BH138" s="160">
        <f t="shared" si="7"/>
        <v>0</v>
      </c>
      <c r="BI138" s="160">
        <f t="shared" si="8"/>
        <v>0</v>
      </c>
      <c r="BJ138" s="21" t="s">
        <v>80</v>
      </c>
      <c r="BK138" s="160">
        <f t="shared" si="9"/>
        <v>0</v>
      </c>
      <c r="BL138" s="21" t="s">
        <v>192</v>
      </c>
      <c r="BM138" s="21" t="s">
        <v>270</v>
      </c>
    </row>
    <row r="139" spans="2:65" s="1" customFormat="1" ht="25.5" customHeight="1">
      <c r="B139" s="149"/>
      <c r="C139" s="150" t="s">
        <v>271</v>
      </c>
      <c r="D139" s="150" t="s">
        <v>135</v>
      </c>
      <c r="E139" s="151" t="s">
        <v>272</v>
      </c>
      <c r="F139" s="152" t="s">
        <v>273</v>
      </c>
      <c r="G139" s="153" t="s">
        <v>233</v>
      </c>
      <c r="H139" s="154">
        <v>10</v>
      </c>
      <c r="I139" s="155"/>
      <c r="J139" s="155">
        <f t="shared" si="0"/>
        <v>0</v>
      </c>
      <c r="K139" s="152" t="s">
        <v>5</v>
      </c>
      <c r="L139" s="35"/>
      <c r="M139" s="156" t="s">
        <v>5</v>
      </c>
      <c r="N139" s="157" t="s">
        <v>43</v>
      </c>
      <c r="O139" s="158">
        <v>0</v>
      </c>
      <c r="P139" s="158">
        <f t="shared" si="1"/>
        <v>0</v>
      </c>
      <c r="Q139" s="158">
        <v>0</v>
      </c>
      <c r="R139" s="158">
        <f t="shared" si="2"/>
        <v>0</v>
      </c>
      <c r="S139" s="158">
        <v>0</v>
      </c>
      <c r="T139" s="159">
        <f t="shared" si="3"/>
        <v>0</v>
      </c>
      <c r="AR139" s="21" t="s">
        <v>192</v>
      </c>
      <c r="AT139" s="21" t="s">
        <v>135</v>
      </c>
      <c r="AU139" s="21" t="s">
        <v>82</v>
      </c>
      <c r="AY139" s="21" t="s">
        <v>132</v>
      </c>
      <c r="BE139" s="160">
        <f t="shared" si="4"/>
        <v>0</v>
      </c>
      <c r="BF139" s="160">
        <f t="shared" si="5"/>
        <v>0</v>
      </c>
      <c r="BG139" s="160">
        <f t="shared" si="6"/>
        <v>0</v>
      </c>
      <c r="BH139" s="160">
        <f t="shared" si="7"/>
        <v>0</v>
      </c>
      <c r="BI139" s="160">
        <f t="shared" si="8"/>
        <v>0</v>
      </c>
      <c r="BJ139" s="21" t="s">
        <v>80</v>
      </c>
      <c r="BK139" s="160">
        <f t="shared" si="9"/>
        <v>0</v>
      </c>
      <c r="BL139" s="21" t="s">
        <v>192</v>
      </c>
      <c r="BM139" s="21" t="s">
        <v>274</v>
      </c>
    </row>
    <row r="140" spans="2:65" s="1" customFormat="1" ht="38.25" customHeight="1">
      <c r="B140" s="149"/>
      <c r="C140" s="150" t="s">
        <v>275</v>
      </c>
      <c r="D140" s="150" t="s">
        <v>135</v>
      </c>
      <c r="E140" s="151" t="s">
        <v>276</v>
      </c>
      <c r="F140" s="152" t="s">
        <v>277</v>
      </c>
      <c r="G140" s="153" t="s">
        <v>169</v>
      </c>
      <c r="H140" s="154">
        <v>0.77</v>
      </c>
      <c r="I140" s="155"/>
      <c r="J140" s="155">
        <f t="shared" si="0"/>
        <v>0</v>
      </c>
      <c r="K140" s="152" t="s">
        <v>139</v>
      </c>
      <c r="L140" s="35"/>
      <c r="M140" s="156" t="s">
        <v>5</v>
      </c>
      <c r="N140" s="157" t="s">
        <v>43</v>
      </c>
      <c r="O140" s="158">
        <v>4.82</v>
      </c>
      <c r="P140" s="158">
        <f t="shared" si="1"/>
        <v>3.7114000000000003</v>
      </c>
      <c r="Q140" s="158">
        <v>0</v>
      </c>
      <c r="R140" s="158">
        <f t="shared" si="2"/>
        <v>0</v>
      </c>
      <c r="S140" s="158">
        <v>0</v>
      </c>
      <c r="T140" s="159">
        <f t="shared" si="3"/>
        <v>0</v>
      </c>
      <c r="AR140" s="21" t="s">
        <v>192</v>
      </c>
      <c r="AT140" s="21" t="s">
        <v>135</v>
      </c>
      <c r="AU140" s="21" t="s">
        <v>82</v>
      </c>
      <c r="AY140" s="21" t="s">
        <v>132</v>
      </c>
      <c r="BE140" s="160">
        <f t="shared" si="4"/>
        <v>0</v>
      </c>
      <c r="BF140" s="160">
        <f t="shared" si="5"/>
        <v>0</v>
      </c>
      <c r="BG140" s="160">
        <f t="shared" si="6"/>
        <v>0</v>
      </c>
      <c r="BH140" s="160">
        <f t="shared" si="7"/>
        <v>0</v>
      </c>
      <c r="BI140" s="160">
        <f t="shared" si="8"/>
        <v>0</v>
      </c>
      <c r="BJ140" s="21" t="s">
        <v>80</v>
      </c>
      <c r="BK140" s="160">
        <f t="shared" si="9"/>
        <v>0</v>
      </c>
      <c r="BL140" s="21" t="s">
        <v>192</v>
      </c>
      <c r="BM140" s="21" t="s">
        <v>278</v>
      </c>
    </row>
    <row r="141" spans="2:65" s="10" customFormat="1" ht="29.85" customHeight="1">
      <c r="B141" s="137"/>
      <c r="D141" s="138" t="s">
        <v>71</v>
      </c>
      <c r="E141" s="147" t="s">
        <v>279</v>
      </c>
      <c r="F141" s="147" t="s">
        <v>280</v>
      </c>
      <c r="J141" s="148">
        <f>BK141</f>
        <v>0</v>
      </c>
      <c r="L141" s="137"/>
      <c r="M141" s="141"/>
      <c r="N141" s="142"/>
      <c r="O141" s="142"/>
      <c r="P141" s="143">
        <f>SUM(P142:P145)</f>
        <v>0</v>
      </c>
      <c r="Q141" s="142"/>
      <c r="R141" s="143">
        <f>SUM(R142:R145)</f>
        <v>0</v>
      </c>
      <c r="S141" s="142"/>
      <c r="T141" s="144">
        <f>SUM(T142:T145)</f>
        <v>0</v>
      </c>
      <c r="AR141" s="138" t="s">
        <v>82</v>
      </c>
      <c r="AT141" s="145" t="s">
        <v>71</v>
      </c>
      <c r="AU141" s="145" t="s">
        <v>80</v>
      </c>
      <c r="AY141" s="138" t="s">
        <v>132</v>
      </c>
      <c r="BK141" s="146">
        <f>SUM(BK142:BK145)</f>
        <v>0</v>
      </c>
    </row>
    <row r="142" spans="2:65" s="1" customFormat="1" ht="25.5" customHeight="1">
      <c r="B142" s="149"/>
      <c r="C142" s="150" t="s">
        <v>281</v>
      </c>
      <c r="D142" s="150" t="s">
        <v>135</v>
      </c>
      <c r="E142" s="151" t="s">
        <v>282</v>
      </c>
      <c r="F142" s="152" t="s">
        <v>283</v>
      </c>
      <c r="G142" s="153" t="s">
        <v>265</v>
      </c>
      <c r="H142" s="154">
        <v>1</v>
      </c>
      <c r="I142" s="155"/>
      <c r="J142" s="155">
        <f>ROUND(I142*H142,2)</f>
        <v>0</v>
      </c>
      <c r="K142" s="152" t="s">
        <v>5</v>
      </c>
      <c r="L142" s="35"/>
      <c r="M142" s="156" t="s">
        <v>5</v>
      </c>
      <c r="N142" s="157" t="s">
        <v>43</v>
      </c>
      <c r="O142" s="158">
        <v>0</v>
      </c>
      <c r="P142" s="158">
        <f>O142*H142</f>
        <v>0</v>
      </c>
      <c r="Q142" s="158">
        <v>0</v>
      </c>
      <c r="R142" s="158">
        <f>Q142*H142</f>
        <v>0</v>
      </c>
      <c r="S142" s="158">
        <v>0</v>
      </c>
      <c r="T142" s="159">
        <f>S142*H142</f>
        <v>0</v>
      </c>
      <c r="AR142" s="21" t="s">
        <v>192</v>
      </c>
      <c r="AT142" s="21" t="s">
        <v>135</v>
      </c>
      <c r="AU142" s="21" t="s">
        <v>82</v>
      </c>
      <c r="AY142" s="21" t="s">
        <v>132</v>
      </c>
      <c r="BE142" s="160">
        <f>IF(N142="základní",J142,0)</f>
        <v>0</v>
      </c>
      <c r="BF142" s="160">
        <f>IF(N142="snížená",J142,0)</f>
        <v>0</v>
      </c>
      <c r="BG142" s="160">
        <f>IF(N142="zákl. přenesená",J142,0)</f>
        <v>0</v>
      </c>
      <c r="BH142" s="160">
        <f>IF(N142="sníž. přenesená",J142,0)</f>
        <v>0</v>
      </c>
      <c r="BI142" s="160">
        <f>IF(N142="nulová",J142,0)</f>
        <v>0</v>
      </c>
      <c r="BJ142" s="21" t="s">
        <v>80</v>
      </c>
      <c r="BK142" s="160">
        <f>ROUND(I142*H142,2)</f>
        <v>0</v>
      </c>
      <c r="BL142" s="21" t="s">
        <v>192</v>
      </c>
      <c r="BM142" s="21" t="s">
        <v>284</v>
      </c>
    </row>
    <row r="143" spans="2:65" s="1" customFormat="1" ht="16.5" customHeight="1">
      <c r="B143" s="149"/>
      <c r="C143" s="150" t="s">
        <v>285</v>
      </c>
      <c r="D143" s="150" t="s">
        <v>135</v>
      </c>
      <c r="E143" s="151" t="s">
        <v>286</v>
      </c>
      <c r="F143" s="152" t="s">
        <v>287</v>
      </c>
      <c r="G143" s="153" t="s">
        <v>265</v>
      </c>
      <c r="H143" s="154">
        <v>1</v>
      </c>
      <c r="I143" s="155"/>
      <c r="J143" s="155">
        <f>ROUND(I143*H143,2)</f>
        <v>0</v>
      </c>
      <c r="K143" s="152" t="s">
        <v>5</v>
      </c>
      <c r="L143" s="35"/>
      <c r="M143" s="156" t="s">
        <v>5</v>
      </c>
      <c r="N143" s="157" t="s">
        <v>43</v>
      </c>
      <c r="O143" s="158">
        <v>0</v>
      </c>
      <c r="P143" s="158">
        <f>O143*H143</f>
        <v>0</v>
      </c>
      <c r="Q143" s="158">
        <v>0</v>
      </c>
      <c r="R143" s="158">
        <f>Q143*H143</f>
        <v>0</v>
      </c>
      <c r="S143" s="158">
        <v>0</v>
      </c>
      <c r="T143" s="159">
        <f>S143*H143</f>
        <v>0</v>
      </c>
      <c r="AR143" s="21" t="s">
        <v>192</v>
      </c>
      <c r="AT143" s="21" t="s">
        <v>135</v>
      </c>
      <c r="AU143" s="21" t="s">
        <v>82</v>
      </c>
      <c r="AY143" s="21" t="s">
        <v>132</v>
      </c>
      <c r="BE143" s="160">
        <f>IF(N143="základní",J143,0)</f>
        <v>0</v>
      </c>
      <c r="BF143" s="160">
        <f>IF(N143="snížená",J143,0)</f>
        <v>0</v>
      </c>
      <c r="BG143" s="160">
        <f>IF(N143="zákl. přenesená",J143,0)</f>
        <v>0</v>
      </c>
      <c r="BH143" s="160">
        <f>IF(N143="sníž. přenesená",J143,0)</f>
        <v>0</v>
      </c>
      <c r="BI143" s="160">
        <f>IF(N143="nulová",J143,0)</f>
        <v>0</v>
      </c>
      <c r="BJ143" s="21" t="s">
        <v>80</v>
      </c>
      <c r="BK143" s="160">
        <f>ROUND(I143*H143,2)</f>
        <v>0</v>
      </c>
      <c r="BL143" s="21" t="s">
        <v>192</v>
      </c>
      <c r="BM143" s="21" t="s">
        <v>288</v>
      </c>
    </row>
    <row r="144" spans="2:65" s="1" customFormat="1" ht="16.5" customHeight="1">
      <c r="B144" s="149"/>
      <c r="C144" s="150" t="s">
        <v>198</v>
      </c>
      <c r="D144" s="150" t="s">
        <v>135</v>
      </c>
      <c r="E144" s="151" t="s">
        <v>289</v>
      </c>
      <c r="F144" s="152" t="s">
        <v>290</v>
      </c>
      <c r="G144" s="153" t="s">
        <v>265</v>
      </c>
      <c r="H144" s="154">
        <v>1</v>
      </c>
      <c r="I144" s="155"/>
      <c r="J144" s="155">
        <f>ROUND(I144*H144,2)</f>
        <v>0</v>
      </c>
      <c r="K144" s="152" t="s">
        <v>5</v>
      </c>
      <c r="L144" s="35"/>
      <c r="M144" s="156" t="s">
        <v>5</v>
      </c>
      <c r="N144" s="157" t="s">
        <v>43</v>
      </c>
      <c r="O144" s="158">
        <v>0</v>
      </c>
      <c r="P144" s="158">
        <f>O144*H144</f>
        <v>0</v>
      </c>
      <c r="Q144" s="158">
        <v>0</v>
      </c>
      <c r="R144" s="158">
        <f>Q144*H144</f>
        <v>0</v>
      </c>
      <c r="S144" s="158">
        <v>0</v>
      </c>
      <c r="T144" s="159">
        <f>S144*H144</f>
        <v>0</v>
      </c>
      <c r="AR144" s="21" t="s">
        <v>192</v>
      </c>
      <c r="AT144" s="21" t="s">
        <v>135</v>
      </c>
      <c r="AU144" s="21" t="s">
        <v>82</v>
      </c>
      <c r="AY144" s="21" t="s">
        <v>132</v>
      </c>
      <c r="BE144" s="160">
        <f>IF(N144="základní",J144,0)</f>
        <v>0</v>
      </c>
      <c r="BF144" s="160">
        <f>IF(N144="snížená",J144,0)</f>
        <v>0</v>
      </c>
      <c r="BG144" s="160">
        <f>IF(N144="zákl. přenesená",J144,0)</f>
        <v>0</v>
      </c>
      <c r="BH144" s="160">
        <f>IF(N144="sníž. přenesená",J144,0)</f>
        <v>0</v>
      </c>
      <c r="BI144" s="160">
        <f>IF(N144="nulová",J144,0)</f>
        <v>0</v>
      </c>
      <c r="BJ144" s="21" t="s">
        <v>80</v>
      </c>
      <c r="BK144" s="160">
        <f>ROUND(I144*H144,2)</f>
        <v>0</v>
      </c>
      <c r="BL144" s="21" t="s">
        <v>192</v>
      </c>
      <c r="BM144" s="21" t="s">
        <v>291</v>
      </c>
    </row>
    <row r="145" spans="2:65" s="1" customFormat="1" ht="16.5" customHeight="1">
      <c r="B145" s="149"/>
      <c r="C145" s="150" t="s">
        <v>292</v>
      </c>
      <c r="D145" s="150" t="s">
        <v>135</v>
      </c>
      <c r="E145" s="151" t="s">
        <v>293</v>
      </c>
      <c r="F145" s="152" t="s">
        <v>294</v>
      </c>
      <c r="G145" s="153" t="s">
        <v>265</v>
      </c>
      <c r="H145" s="154">
        <v>1</v>
      </c>
      <c r="I145" s="155"/>
      <c r="J145" s="155">
        <f>ROUND(I145*H145,2)</f>
        <v>0</v>
      </c>
      <c r="K145" s="152" t="s">
        <v>5</v>
      </c>
      <c r="L145" s="35"/>
      <c r="M145" s="156" t="s">
        <v>5</v>
      </c>
      <c r="N145" s="157" t="s">
        <v>43</v>
      </c>
      <c r="O145" s="158">
        <v>0</v>
      </c>
      <c r="P145" s="158">
        <f>O145*H145</f>
        <v>0</v>
      </c>
      <c r="Q145" s="158">
        <v>0</v>
      </c>
      <c r="R145" s="158">
        <f>Q145*H145</f>
        <v>0</v>
      </c>
      <c r="S145" s="158">
        <v>0</v>
      </c>
      <c r="T145" s="159">
        <f>S145*H145</f>
        <v>0</v>
      </c>
      <c r="AR145" s="21" t="s">
        <v>192</v>
      </c>
      <c r="AT145" s="21" t="s">
        <v>135</v>
      </c>
      <c r="AU145" s="21" t="s">
        <v>82</v>
      </c>
      <c r="AY145" s="21" t="s">
        <v>132</v>
      </c>
      <c r="BE145" s="160">
        <f>IF(N145="základní",J145,0)</f>
        <v>0</v>
      </c>
      <c r="BF145" s="160">
        <f>IF(N145="snížená",J145,0)</f>
        <v>0</v>
      </c>
      <c r="BG145" s="160">
        <f>IF(N145="zákl. přenesená",J145,0)</f>
        <v>0</v>
      </c>
      <c r="BH145" s="160">
        <f>IF(N145="sníž. přenesená",J145,0)</f>
        <v>0</v>
      </c>
      <c r="BI145" s="160">
        <f>IF(N145="nulová",J145,0)</f>
        <v>0</v>
      </c>
      <c r="BJ145" s="21" t="s">
        <v>80</v>
      </c>
      <c r="BK145" s="160">
        <f>ROUND(I145*H145,2)</f>
        <v>0</v>
      </c>
      <c r="BL145" s="21" t="s">
        <v>192</v>
      </c>
      <c r="BM145" s="21" t="s">
        <v>295</v>
      </c>
    </row>
    <row r="146" spans="2:65" s="10" customFormat="1" ht="37.35" customHeight="1">
      <c r="B146" s="137"/>
      <c r="D146" s="138" t="s">
        <v>71</v>
      </c>
      <c r="E146" s="139" t="s">
        <v>296</v>
      </c>
      <c r="F146" s="139" t="s">
        <v>297</v>
      </c>
      <c r="J146" s="140">
        <f>BK146</f>
        <v>100000</v>
      </c>
      <c r="L146" s="137"/>
      <c r="M146" s="141"/>
      <c r="N146" s="142"/>
      <c r="O146" s="142"/>
      <c r="P146" s="143">
        <f>P147+P150+P152+P154</f>
        <v>0</v>
      </c>
      <c r="Q146" s="142"/>
      <c r="R146" s="143">
        <f>R147+R150+R152+R154</f>
        <v>0</v>
      </c>
      <c r="S146" s="142"/>
      <c r="T146" s="144">
        <f>T147+T150+T152+T154</f>
        <v>0</v>
      </c>
      <c r="AR146" s="138" t="s">
        <v>157</v>
      </c>
      <c r="AT146" s="145" t="s">
        <v>71</v>
      </c>
      <c r="AU146" s="145" t="s">
        <v>72</v>
      </c>
      <c r="AY146" s="138" t="s">
        <v>132</v>
      </c>
      <c r="BK146" s="146">
        <f>BK147+BK150+BK152+BK154</f>
        <v>100000</v>
      </c>
    </row>
    <row r="147" spans="2:65" s="10" customFormat="1" ht="19.899999999999999" customHeight="1">
      <c r="B147" s="137"/>
      <c r="D147" s="138" t="s">
        <v>71</v>
      </c>
      <c r="E147" s="147" t="s">
        <v>298</v>
      </c>
      <c r="F147" s="147" t="s">
        <v>299</v>
      </c>
      <c r="J147" s="148">
        <f>BK147</f>
        <v>0</v>
      </c>
      <c r="L147" s="137"/>
      <c r="M147" s="141"/>
      <c r="N147" s="142"/>
      <c r="O147" s="142"/>
      <c r="P147" s="143">
        <f>SUM(P148:P149)</f>
        <v>0</v>
      </c>
      <c r="Q147" s="142"/>
      <c r="R147" s="143">
        <f>SUM(R148:R149)</f>
        <v>0</v>
      </c>
      <c r="S147" s="142"/>
      <c r="T147" s="144">
        <f>SUM(T148:T149)</f>
        <v>0</v>
      </c>
      <c r="AR147" s="138" t="s">
        <v>157</v>
      </c>
      <c r="AT147" s="145" t="s">
        <v>71</v>
      </c>
      <c r="AU147" s="145" t="s">
        <v>80</v>
      </c>
      <c r="AY147" s="138" t="s">
        <v>132</v>
      </c>
      <c r="BK147" s="146">
        <f>SUM(BK148:BK149)</f>
        <v>0</v>
      </c>
    </row>
    <row r="148" spans="2:65" s="1" customFormat="1" ht="16.5" customHeight="1">
      <c r="B148" s="149"/>
      <c r="C148" s="150" t="s">
        <v>300</v>
      </c>
      <c r="D148" s="150" t="s">
        <v>135</v>
      </c>
      <c r="E148" s="151" t="s">
        <v>301</v>
      </c>
      <c r="F148" s="152" t="s">
        <v>302</v>
      </c>
      <c r="G148" s="153" t="s">
        <v>265</v>
      </c>
      <c r="H148" s="154">
        <v>1</v>
      </c>
      <c r="I148" s="155"/>
      <c r="J148" s="155">
        <f>ROUND(I148*H148,2)</f>
        <v>0</v>
      </c>
      <c r="K148" s="152" t="s">
        <v>303</v>
      </c>
      <c r="L148" s="35"/>
      <c r="M148" s="156" t="s">
        <v>5</v>
      </c>
      <c r="N148" s="157" t="s">
        <v>43</v>
      </c>
      <c r="O148" s="158">
        <v>0</v>
      </c>
      <c r="P148" s="158">
        <f>O148*H148</f>
        <v>0</v>
      </c>
      <c r="Q148" s="158">
        <v>0</v>
      </c>
      <c r="R148" s="158">
        <f>Q148*H148</f>
        <v>0</v>
      </c>
      <c r="S148" s="158">
        <v>0</v>
      </c>
      <c r="T148" s="159">
        <f>S148*H148</f>
        <v>0</v>
      </c>
      <c r="AR148" s="21" t="s">
        <v>304</v>
      </c>
      <c r="AT148" s="21" t="s">
        <v>135</v>
      </c>
      <c r="AU148" s="21" t="s">
        <v>82</v>
      </c>
      <c r="AY148" s="21" t="s">
        <v>132</v>
      </c>
      <c r="BE148" s="160">
        <f>IF(N148="základní",J148,0)</f>
        <v>0</v>
      </c>
      <c r="BF148" s="160">
        <f>IF(N148="snížená",J148,0)</f>
        <v>0</v>
      </c>
      <c r="BG148" s="160">
        <f>IF(N148="zákl. přenesená",J148,0)</f>
        <v>0</v>
      </c>
      <c r="BH148" s="160">
        <f>IF(N148="sníž. přenesená",J148,0)</f>
        <v>0</v>
      </c>
      <c r="BI148" s="160">
        <f>IF(N148="nulová",J148,0)</f>
        <v>0</v>
      </c>
      <c r="BJ148" s="21" t="s">
        <v>80</v>
      </c>
      <c r="BK148" s="160">
        <f>ROUND(I148*H148,2)</f>
        <v>0</v>
      </c>
      <c r="BL148" s="21" t="s">
        <v>304</v>
      </c>
      <c r="BM148" s="21" t="s">
        <v>305</v>
      </c>
    </row>
    <row r="149" spans="2:65" s="1" customFormat="1" ht="25.5" customHeight="1">
      <c r="B149" s="149"/>
      <c r="C149" s="150" t="s">
        <v>306</v>
      </c>
      <c r="D149" s="150" t="s">
        <v>135</v>
      </c>
      <c r="E149" s="151" t="s">
        <v>307</v>
      </c>
      <c r="F149" s="152" t="s">
        <v>308</v>
      </c>
      <c r="G149" s="153" t="s">
        <v>265</v>
      </c>
      <c r="H149" s="154">
        <v>1</v>
      </c>
      <c r="I149" s="155"/>
      <c r="J149" s="155">
        <f>ROUND(I149*H149,2)</f>
        <v>0</v>
      </c>
      <c r="K149" s="152" t="s">
        <v>303</v>
      </c>
      <c r="L149" s="35"/>
      <c r="M149" s="156" t="s">
        <v>5</v>
      </c>
      <c r="N149" s="157" t="s">
        <v>43</v>
      </c>
      <c r="O149" s="158">
        <v>0</v>
      </c>
      <c r="P149" s="158">
        <f>O149*H149</f>
        <v>0</v>
      </c>
      <c r="Q149" s="158">
        <v>0</v>
      </c>
      <c r="R149" s="158">
        <f>Q149*H149</f>
        <v>0</v>
      </c>
      <c r="S149" s="158">
        <v>0</v>
      </c>
      <c r="T149" s="159">
        <f>S149*H149</f>
        <v>0</v>
      </c>
      <c r="AR149" s="21" t="s">
        <v>304</v>
      </c>
      <c r="AT149" s="21" t="s">
        <v>135</v>
      </c>
      <c r="AU149" s="21" t="s">
        <v>82</v>
      </c>
      <c r="AY149" s="21" t="s">
        <v>132</v>
      </c>
      <c r="BE149" s="160">
        <f>IF(N149="základní",J149,0)</f>
        <v>0</v>
      </c>
      <c r="BF149" s="160">
        <f>IF(N149="snížená",J149,0)</f>
        <v>0</v>
      </c>
      <c r="BG149" s="160">
        <f>IF(N149="zákl. přenesená",J149,0)</f>
        <v>0</v>
      </c>
      <c r="BH149" s="160">
        <f>IF(N149="sníž. přenesená",J149,0)</f>
        <v>0</v>
      </c>
      <c r="BI149" s="160">
        <f>IF(N149="nulová",J149,0)</f>
        <v>0</v>
      </c>
      <c r="BJ149" s="21" t="s">
        <v>80</v>
      </c>
      <c r="BK149" s="160">
        <f>ROUND(I149*H149,2)</f>
        <v>0</v>
      </c>
      <c r="BL149" s="21" t="s">
        <v>304</v>
      </c>
      <c r="BM149" s="21" t="s">
        <v>309</v>
      </c>
    </row>
    <row r="150" spans="2:65" s="10" customFormat="1" ht="29.85" customHeight="1">
      <c r="B150" s="137"/>
      <c r="D150" s="138" t="s">
        <v>71</v>
      </c>
      <c r="E150" s="147" t="s">
        <v>310</v>
      </c>
      <c r="F150" s="147" t="s">
        <v>311</v>
      </c>
      <c r="J150" s="148">
        <f>BK150</f>
        <v>0</v>
      </c>
      <c r="L150" s="137"/>
      <c r="M150" s="141"/>
      <c r="N150" s="142"/>
      <c r="O150" s="142"/>
      <c r="P150" s="143">
        <f>P151</f>
        <v>0</v>
      </c>
      <c r="Q150" s="142"/>
      <c r="R150" s="143">
        <f>R151</f>
        <v>0</v>
      </c>
      <c r="S150" s="142"/>
      <c r="T150" s="144">
        <f>T151</f>
        <v>0</v>
      </c>
      <c r="AR150" s="138" t="s">
        <v>157</v>
      </c>
      <c r="AT150" s="145" t="s">
        <v>71</v>
      </c>
      <c r="AU150" s="145" t="s">
        <v>80</v>
      </c>
      <c r="AY150" s="138" t="s">
        <v>132</v>
      </c>
      <c r="BK150" s="146">
        <f>BK151</f>
        <v>0</v>
      </c>
    </row>
    <row r="151" spans="2:65" s="1" customFormat="1" ht="38.25" customHeight="1">
      <c r="B151" s="149"/>
      <c r="C151" s="150" t="s">
        <v>312</v>
      </c>
      <c r="D151" s="150" t="s">
        <v>135</v>
      </c>
      <c r="E151" s="151" t="s">
        <v>313</v>
      </c>
      <c r="F151" s="152" t="s">
        <v>314</v>
      </c>
      <c r="G151" s="153" t="s">
        <v>265</v>
      </c>
      <c r="H151" s="154">
        <v>1</v>
      </c>
      <c r="I151" s="155"/>
      <c r="J151" s="155">
        <f>ROUND(I151*H151,2)</f>
        <v>0</v>
      </c>
      <c r="K151" s="152" t="s">
        <v>303</v>
      </c>
      <c r="L151" s="35"/>
      <c r="M151" s="156" t="s">
        <v>5</v>
      </c>
      <c r="N151" s="157" t="s">
        <v>43</v>
      </c>
      <c r="O151" s="158">
        <v>0</v>
      </c>
      <c r="P151" s="158">
        <f>O151*H151</f>
        <v>0</v>
      </c>
      <c r="Q151" s="158">
        <v>0</v>
      </c>
      <c r="R151" s="158">
        <f>Q151*H151</f>
        <v>0</v>
      </c>
      <c r="S151" s="158">
        <v>0</v>
      </c>
      <c r="T151" s="159">
        <f>S151*H151</f>
        <v>0</v>
      </c>
      <c r="AR151" s="21" t="s">
        <v>304</v>
      </c>
      <c r="AT151" s="21" t="s">
        <v>135</v>
      </c>
      <c r="AU151" s="21" t="s">
        <v>82</v>
      </c>
      <c r="AY151" s="21" t="s">
        <v>132</v>
      </c>
      <c r="BE151" s="160">
        <f>IF(N151="základní",J151,0)</f>
        <v>0</v>
      </c>
      <c r="BF151" s="160">
        <f>IF(N151="snížená",J151,0)</f>
        <v>0</v>
      </c>
      <c r="BG151" s="160">
        <f>IF(N151="zákl. přenesená",J151,0)</f>
        <v>0</v>
      </c>
      <c r="BH151" s="160">
        <f>IF(N151="sníž. přenesená",J151,0)</f>
        <v>0</v>
      </c>
      <c r="BI151" s="160">
        <f>IF(N151="nulová",J151,0)</f>
        <v>0</v>
      </c>
      <c r="BJ151" s="21" t="s">
        <v>80</v>
      </c>
      <c r="BK151" s="160">
        <f>ROUND(I151*H151,2)</f>
        <v>0</v>
      </c>
      <c r="BL151" s="21" t="s">
        <v>304</v>
      </c>
      <c r="BM151" s="21" t="s">
        <v>315</v>
      </c>
    </row>
    <row r="152" spans="2:65" s="10" customFormat="1" ht="29.85" customHeight="1">
      <c r="B152" s="137"/>
      <c r="D152" s="138" t="s">
        <v>71</v>
      </c>
      <c r="E152" s="147" t="s">
        <v>316</v>
      </c>
      <c r="F152" s="147" t="s">
        <v>317</v>
      </c>
      <c r="J152" s="148">
        <f>BK152</f>
        <v>100000</v>
      </c>
      <c r="L152" s="137"/>
      <c r="M152" s="141"/>
      <c r="N152" s="142"/>
      <c r="O152" s="142"/>
      <c r="P152" s="143">
        <f>P153</f>
        <v>0</v>
      </c>
      <c r="Q152" s="142"/>
      <c r="R152" s="143">
        <f>R153</f>
        <v>0</v>
      </c>
      <c r="S152" s="142"/>
      <c r="T152" s="144">
        <f>T153</f>
        <v>0</v>
      </c>
      <c r="AR152" s="138" t="s">
        <v>157</v>
      </c>
      <c r="AT152" s="145" t="s">
        <v>71</v>
      </c>
      <c r="AU152" s="145" t="s">
        <v>80</v>
      </c>
      <c r="AY152" s="138" t="s">
        <v>132</v>
      </c>
      <c r="BK152" s="146">
        <f>BK153</f>
        <v>100000</v>
      </c>
    </row>
    <row r="153" spans="2:65" s="1" customFormat="1" ht="25.5" customHeight="1">
      <c r="B153" s="149"/>
      <c r="C153" s="150" t="s">
        <v>318</v>
      </c>
      <c r="D153" s="150" t="s">
        <v>135</v>
      </c>
      <c r="E153" s="151" t="s">
        <v>319</v>
      </c>
      <c r="F153" s="152" t="s">
        <v>637</v>
      </c>
      <c r="G153" s="153" t="s">
        <v>265</v>
      </c>
      <c r="H153" s="154">
        <v>1</v>
      </c>
      <c r="I153" s="155">
        <v>100000</v>
      </c>
      <c r="J153" s="155">
        <f>ROUND(I153*H153,2)</f>
        <v>100000</v>
      </c>
      <c r="K153" s="152" t="s">
        <v>303</v>
      </c>
      <c r="L153" s="35"/>
      <c r="M153" s="156" t="s">
        <v>5</v>
      </c>
      <c r="N153" s="157" t="s">
        <v>43</v>
      </c>
      <c r="O153" s="158">
        <v>0</v>
      </c>
      <c r="P153" s="158">
        <f>O153*H153</f>
        <v>0</v>
      </c>
      <c r="Q153" s="158">
        <v>0</v>
      </c>
      <c r="R153" s="158">
        <f>Q153*H153</f>
        <v>0</v>
      </c>
      <c r="S153" s="158">
        <v>0</v>
      </c>
      <c r="T153" s="159">
        <f>S153*H153</f>
        <v>0</v>
      </c>
      <c r="AR153" s="21" t="s">
        <v>304</v>
      </c>
      <c r="AT153" s="21" t="s">
        <v>135</v>
      </c>
      <c r="AU153" s="21" t="s">
        <v>82</v>
      </c>
      <c r="AY153" s="21" t="s">
        <v>132</v>
      </c>
      <c r="BE153" s="160">
        <f>IF(N153="základní",J153,0)</f>
        <v>100000</v>
      </c>
      <c r="BF153" s="160">
        <f>IF(N153="snížená",J153,0)</f>
        <v>0</v>
      </c>
      <c r="BG153" s="160">
        <f>IF(N153="zákl. přenesená",J153,0)</f>
        <v>0</v>
      </c>
      <c r="BH153" s="160">
        <f>IF(N153="sníž. přenesená",J153,0)</f>
        <v>0</v>
      </c>
      <c r="BI153" s="160">
        <f>IF(N153="nulová",J153,0)</f>
        <v>0</v>
      </c>
      <c r="BJ153" s="21" t="s">
        <v>80</v>
      </c>
      <c r="BK153" s="160">
        <f>ROUND(I153*H153,2)</f>
        <v>100000</v>
      </c>
      <c r="BL153" s="21" t="s">
        <v>304</v>
      </c>
      <c r="BM153" s="21" t="s">
        <v>320</v>
      </c>
    </row>
    <row r="154" spans="2:65" s="10" customFormat="1" ht="29.85" customHeight="1">
      <c r="B154" s="137"/>
      <c r="D154" s="138" t="s">
        <v>71</v>
      </c>
      <c r="E154" s="147" t="s">
        <v>321</v>
      </c>
      <c r="F154" s="147" t="s">
        <v>322</v>
      </c>
      <c r="J154" s="148">
        <f>BK154</f>
        <v>0</v>
      </c>
      <c r="L154" s="137"/>
      <c r="M154" s="141"/>
      <c r="N154" s="142"/>
      <c r="O154" s="142"/>
      <c r="P154" s="143">
        <f>P155</f>
        <v>0</v>
      </c>
      <c r="Q154" s="142"/>
      <c r="R154" s="143">
        <f>R155</f>
        <v>0</v>
      </c>
      <c r="S154" s="142"/>
      <c r="T154" s="144">
        <f>T155</f>
        <v>0</v>
      </c>
      <c r="AR154" s="138" t="s">
        <v>157</v>
      </c>
      <c r="AT154" s="145" t="s">
        <v>71</v>
      </c>
      <c r="AU154" s="145" t="s">
        <v>80</v>
      </c>
      <c r="AY154" s="138" t="s">
        <v>132</v>
      </c>
      <c r="BK154" s="146">
        <f>BK155</f>
        <v>0</v>
      </c>
    </row>
    <row r="155" spans="2:65" s="1" customFormat="1" ht="25.5" customHeight="1">
      <c r="B155" s="149"/>
      <c r="C155" s="150" t="s">
        <v>323</v>
      </c>
      <c r="D155" s="150" t="s">
        <v>135</v>
      </c>
      <c r="E155" s="151" t="s">
        <v>324</v>
      </c>
      <c r="F155" s="152" t="s">
        <v>325</v>
      </c>
      <c r="G155" s="153" t="s">
        <v>265</v>
      </c>
      <c r="H155" s="154">
        <v>1</v>
      </c>
      <c r="I155" s="155"/>
      <c r="J155" s="155">
        <f>ROUND(I155*H155,2)</f>
        <v>0</v>
      </c>
      <c r="K155" s="152" t="s">
        <v>303</v>
      </c>
      <c r="L155" s="35"/>
      <c r="M155" s="156" t="s">
        <v>5</v>
      </c>
      <c r="N155" s="178" t="s">
        <v>43</v>
      </c>
      <c r="O155" s="179">
        <v>0</v>
      </c>
      <c r="P155" s="179">
        <f>O155*H155</f>
        <v>0</v>
      </c>
      <c r="Q155" s="179">
        <v>0</v>
      </c>
      <c r="R155" s="179">
        <f>Q155*H155</f>
        <v>0</v>
      </c>
      <c r="S155" s="179">
        <v>0</v>
      </c>
      <c r="T155" s="180">
        <f>S155*H155</f>
        <v>0</v>
      </c>
      <c r="AR155" s="21" t="s">
        <v>304</v>
      </c>
      <c r="AT155" s="21" t="s">
        <v>135</v>
      </c>
      <c r="AU155" s="21" t="s">
        <v>82</v>
      </c>
      <c r="AY155" s="21" t="s">
        <v>132</v>
      </c>
      <c r="BE155" s="160">
        <f>IF(N155="základní",J155,0)</f>
        <v>0</v>
      </c>
      <c r="BF155" s="160">
        <f>IF(N155="snížená",J155,0)</f>
        <v>0</v>
      </c>
      <c r="BG155" s="160">
        <f>IF(N155="zákl. přenesená",J155,0)</f>
        <v>0</v>
      </c>
      <c r="BH155" s="160">
        <f>IF(N155="sníž. přenesená",J155,0)</f>
        <v>0</v>
      </c>
      <c r="BI155" s="160">
        <f>IF(N155="nulová",J155,0)</f>
        <v>0</v>
      </c>
      <c r="BJ155" s="21" t="s">
        <v>80</v>
      </c>
      <c r="BK155" s="160">
        <f>ROUND(I155*H155,2)</f>
        <v>0</v>
      </c>
      <c r="BL155" s="21" t="s">
        <v>304</v>
      </c>
      <c r="BM155" s="21" t="s">
        <v>326</v>
      </c>
    </row>
    <row r="156" spans="2:65" s="1" customFormat="1" ht="6.95" customHeight="1">
      <c r="B156" s="50"/>
      <c r="C156" s="51"/>
      <c r="D156" s="51"/>
      <c r="E156" s="51"/>
      <c r="F156" s="51"/>
      <c r="G156" s="51"/>
      <c r="H156" s="51"/>
      <c r="I156" s="51"/>
      <c r="J156" s="51"/>
      <c r="K156" s="51"/>
      <c r="L156" s="35"/>
    </row>
  </sheetData>
  <autoFilter ref="C92:K155"/>
  <mergeCells count="10">
    <mergeCell ref="J51:J52"/>
    <mergeCell ref="E83:H83"/>
    <mergeCell ref="E85:H8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6"/>
  <sheetViews>
    <sheetView showGridLines="0" tabSelected="1" workbookViewId="0">
      <pane ySplit="1" topLeftCell="A100" activePane="bottomLeft" state="frozen"/>
      <selection pane="bottomLeft" activeCell="I92" sqref="I92:I125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93"/>
      <c r="B1" s="14"/>
      <c r="C1" s="14"/>
      <c r="D1" s="15" t="s">
        <v>1</v>
      </c>
      <c r="E1" s="14"/>
      <c r="F1" s="94" t="s">
        <v>86</v>
      </c>
      <c r="G1" s="327" t="s">
        <v>87</v>
      </c>
      <c r="H1" s="327"/>
      <c r="I1" s="14"/>
      <c r="J1" s="94" t="s">
        <v>88</v>
      </c>
      <c r="K1" s="15" t="s">
        <v>89</v>
      </c>
      <c r="L1" s="94" t="s">
        <v>90</v>
      </c>
      <c r="M1" s="94"/>
      <c r="N1" s="94"/>
      <c r="O1" s="94"/>
      <c r="P1" s="94"/>
      <c r="Q1" s="94"/>
      <c r="R1" s="94"/>
      <c r="S1" s="94"/>
      <c r="T1" s="94"/>
      <c r="U1" s="95"/>
      <c r="V1" s="9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1:70" ht="36.950000000000003" customHeight="1">
      <c r="L2" s="313" t="s">
        <v>8</v>
      </c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21" t="s">
        <v>85</v>
      </c>
    </row>
    <row r="3" spans="1:70" ht="6.95" customHeight="1">
      <c r="B3" s="22"/>
      <c r="C3" s="23"/>
      <c r="D3" s="23"/>
      <c r="E3" s="23"/>
      <c r="F3" s="23"/>
      <c r="G3" s="23"/>
      <c r="H3" s="23"/>
      <c r="I3" s="23"/>
      <c r="J3" s="23"/>
      <c r="K3" s="24"/>
      <c r="AT3" s="21" t="s">
        <v>82</v>
      </c>
    </row>
    <row r="4" spans="1:70" ht="36.950000000000003" customHeight="1">
      <c r="B4" s="25"/>
      <c r="C4" s="26"/>
      <c r="D4" s="27" t="s">
        <v>91</v>
      </c>
      <c r="E4" s="26"/>
      <c r="F4" s="26"/>
      <c r="G4" s="26"/>
      <c r="H4" s="26"/>
      <c r="I4" s="26"/>
      <c r="J4" s="26"/>
      <c r="K4" s="28"/>
      <c r="M4" s="29" t="s">
        <v>13</v>
      </c>
      <c r="AT4" s="21" t="s">
        <v>6</v>
      </c>
    </row>
    <row r="5" spans="1:70" ht="6.95" customHeight="1">
      <c r="B5" s="25"/>
      <c r="C5" s="26"/>
      <c r="D5" s="26"/>
      <c r="E5" s="26"/>
      <c r="F5" s="26"/>
      <c r="G5" s="26"/>
      <c r="H5" s="26"/>
      <c r="I5" s="26"/>
      <c r="J5" s="26"/>
      <c r="K5" s="28"/>
    </row>
    <row r="6" spans="1:70" ht="15">
      <c r="B6" s="25"/>
      <c r="C6" s="26"/>
      <c r="D6" s="33" t="s">
        <v>17</v>
      </c>
      <c r="E6" s="26"/>
      <c r="F6" s="26"/>
      <c r="G6" s="26"/>
      <c r="H6" s="26"/>
      <c r="I6" s="26"/>
      <c r="J6" s="26"/>
      <c r="K6" s="28"/>
    </row>
    <row r="7" spans="1:70" ht="16.5" customHeight="1">
      <c r="B7" s="25"/>
      <c r="C7" s="26"/>
      <c r="D7" s="26"/>
      <c r="E7" s="328" t="str">
        <f>'Rekapitulace stavby'!K6</f>
        <v>Rekonstrukce objektu Kamenná 5168 - střecha</v>
      </c>
      <c r="F7" s="329"/>
      <c r="G7" s="329"/>
      <c r="H7" s="329"/>
      <c r="I7" s="26"/>
      <c r="J7" s="26"/>
      <c r="K7" s="28"/>
    </row>
    <row r="8" spans="1:70" s="1" customFormat="1" ht="15">
      <c r="B8" s="35"/>
      <c r="C8" s="36"/>
      <c r="D8" s="33" t="s">
        <v>92</v>
      </c>
      <c r="E8" s="36"/>
      <c r="F8" s="36"/>
      <c r="G8" s="36"/>
      <c r="H8" s="36"/>
      <c r="I8" s="36"/>
      <c r="J8" s="36"/>
      <c r="K8" s="39"/>
    </row>
    <row r="9" spans="1:70" s="1" customFormat="1" ht="36.950000000000003" customHeight="1">
      <c r="B9" s="35"/>
      <c r="C9" s="36"/>
      <c r="D9" s="36"/>
      <c r="E9" s="330" t="s">
        <v>327</v>
      </c>
      <c r="F9" s="331"/>
      <c r="G9" s="331"/>
      <c r="H9" s="331"/>
      <c r="I9" s="36"/>
      <c r="J9" s="36"/>
      <c r="K9" s="39"/>
    </row>
    <row r="10" spans="1:70" s="1" customFormat="1">
      <c r="B10" s="35"/>
      <c r="C10" s="36"/>
      <c r="D10" s="36"/>
      <c r="E10" s="36"/>
      <c r="F10" s="36"/>
      <c r="G10" s="36"/>
      <c r="H10" s="36"/>
      <c r="I10" s="36"/>
      <c r="J10" s="36"/>
      <c r="K10" s="39"/>
    </row>
    <row r="11" spans="1:70" s="1" customFormat="1" ht="14.45" customHeight="1">
      <c r="B11" s="35"/>
      <c r="C11" s="36"/>
      <c r="D11" s="33" t="s">
        <v>19</v>
      </c>
      <c r="E11" s="36"/>
      <c r="F11" s="31" t="s">
        <v>5</v>
      </c>
      <c r="G11" s="36"/>
      <c r="H11" s="36"/>
      <c r="I11" s="33" t="s">
        <v>20</v>
      </c>
      <c r="J11" s="31" t="s">
        <v>5</v>
      </c>
      <c r="K11" s="39"/>
    </row>
    <row r="12" spans="1:70" s="1" customFormat="1" ht="14.45" customHeight="1">
      <c r="B12" s="35"/>
      <c r="C12" s="36"/>
      <c r="D12" s="33" t="s">
        <v>21</v>
      </c>
      <c r="E12" s="36"/>
      <c r="F12" s="31" t="s">
        <v>30</v>
      </c>
      <c r="G12" s="36"/>
      <c r="H12" s="36"/>
      <c r="I12" s="33" t="s">
        <v>23</v>
      </c>
      <c r="J12" s="96" t="str">
        <f>'Rekapitulace stavby'!AN8</f>
        <v>2. 3. 2018</v>
      </c>
      <c r="K12" s="39"/>
    </row>
    <row r="13" spans="1:70" s="1" customFormat="1" ht="10.9" customHeight="1">
      <c r="B13" s="35"/>
      <c r="C13" s="36"/>
      <c r="D13" s="36"/>
      <c r="E13" s="36"/>
      <c r="F13" s="36"/>
      <c r="G13" s="36"/>
      <c r="H13" s="36"/>
      <c r="I13" s="36"/>
      <c r="J13" s="36"/>
      <c r="K13" s="39"/>
    </row>
    <row r="14" spans="1:70" s="1" customFormat="1" ht="14.45" customHeight="1">
      <c r="B14" s="35"/>
      <c r="C14" s="36"/>
      <c r="D14" s="33" t="s">
        <v>25</v>
      </c>
      <c r="E14" s="36"/>
      <c r="F14" s="36"/>
      <c r="G14" s="36"/>
      <c r="H14" s="36"/>
      <c r="I14" s="33" t="s">
        <v>26</v>
      </c>
      <c r="J14" s="31" t="s">
        <v>5</v>
      </c>
      <c r="K14" s="39"/>
    </row>
    <row r="15" spans="1:70" s="1" customFormat="1" ht="18" customHeight="1">
      <c r="B15" s="35"/>
      <c r="C15" s="36"/>
      <c r="D15" s="36"/>
      <c r="E15" s="31" t="s">
        <v>30</v>
      </c>
      <c r="F15" s="36"/>
      <c r="G15" s="36"/>
      <c r="H15" s="36"/>
      <c r="I15" s="33" t="s">
        <v>28</v>
      </c>
      <c r="J15" s="31" t="s">
        <v>5</v>
      </c>
      <c r="K15" s="39"/>
    </row>
    <row r="16" spans="1:70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9"/>
    </row>
    <row r="17" spans="2:11" s="1" customFormat="1" ht="14.45" customHeight="1">
      <c r="B17" s="35"/>
      <c r="C17" s="36"/>
      <c r="D17" s="33" t="s">
        <v>29</v>
      </c>
      <c r="E17" s="36"/>
      <c r="F17" s="36"/>
      <c r="G17" s="36"/>
      <c r="H17" s="36"/>
      <c r="I17" s="33" t="s">
        <v>26</v>
      </c>
      <c r="J17" s="31" t="s">
        <v>5</v>
      </c>
      <c r="K17" s="39"/>
    </row>
    <row r="18" spans="2:11" s="1" customFormat="1" ht="18" customHeight="1">
      <c r="B18" s="35"/>
      <c r="C18" s="36"/>
      <c r="D18" s="36"/>
      <c r="E18" s="31" t="s">
        <v>30</v>
      </c>
      <c r="F18" s="36"/>
      <c r="G18" s="36"/>
      <c r="H18" s="36"/>
      <c r="I18" s="33" t="s">
        <v>28</v>
      </c>
      <c r="J18" s="31" t="s">
        <v>5</v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9"/>
    </row>
    <row r="20" spans="2:11" s="1" customFormat="1" ht="14.45" customHeight="1">
      <c r="B20" s="35"/>
      <c r="C20" s="36"/>
      <c r="D20" s="33" t="s">
        <v>31</v>
      </c>
      <c r="E20" s="36"/>
      <c r="F20" s="36"/>
      <c r="G20" s="36"/>
      <c r="H20" s="36"/>
      <c r="I20" s="33" t="s">
        <v>26</v>
      </c>
      <c r="J20" s="31" t="s">
        <v>5</v>
      </c>
      <c r="K20" s="39"/>
    </row>
    <row r="21" spans="2:11" s="1" customFormat="1" ht="18" customHeight="1">
      <c r="B21" s="35"/>
      <c r="C21" s="36"/>
      <c r="D21" s="36"/>
      <c r="E21" s="31" t="s">
        <v>30</v>
      </c>
      <c r="F21" s="36"/>
      <c r="G21" s="36"/>
      <c r="H21" s="36"/>
      <c r="I21" s="33" t="s">
        <v>28</v>
      </c>
      <c r="J21" s="31" t="s">
        <v>5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9"/>
    </row>
    <row r="23" spans="2:11" s="1" customFormat="1" ht="14.45" customHeight="1">
      <c r="B23" s="35"/>
      <c r="C23" s="36"/>
      <c r="D23" s="33" t="s">
        <v>36</v>
      </c>
      <c r="E23" s="36"/>
      <c r="F23" s="36"/>
      <c r="G23" s="36"/>
      <c r="H23" s="36"/>
      <c r="I23" s="36"/>
      <c r="J23" s="36"/>
      <c r="K23" s="39"/>
    </row>
    <row r="24" spans="2:11" s="6" customFormat="1" ht="16.5" customHeight="1">
      <c r="B24" s="97"/>
      <c r="C24" s="98"/>
      <c r="D24" s="98"/>
      <c r="E24" s="293" t="s">
        <v>5</v>
      </c>
      <c r="F24" s="293"/>
      <c r="G24" s="293"/>
      <c r="H24" s="293"/>
      <c r="I24" s="98"/>
      <c r="J24" s="98"/>
      <c r="K24" s="99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9"/>
    </row>
    <row r="26" spans="2:11" s="1" customFormat="1" ht="6.95" customHeight="1">
      <c r="B26" s="35"/>
      <c r="C26" s="36"/>
      <c r="D26" s="62"/>
      <c r="E26" s="62"/>
      <c r="F26" s="62"/>
      <c r="G26" s="62"/>
      <c r="H26" s="62"/>
      <c r="I26" s="62"/>
      <c r="J26" s="62"/>
      <c r="K26" s="100"/>
    </row>
    <row r="27" spans="2:11" s="1" customFormat="1" ht="25.35" customHeight="1">
      <c r="B27" s="35"/>
      <c r="C27" s="36"/>
      <c r="D27" s="101" t="s">
        <v>38</v>
      </c>
      <c r="E27" s="36"/>
      <c r="F27" s="36"/>
      <c r="G27" s="36"/>
      <c r="H27" s="36"/>
      <c r="I27" s="36"/>
      <c r="J27" s="102">
        <f>ROUND(J88,2)</f>
        <v>0</v>
      </c>
      <c r="K27" s="39"/>
    </row>
    <row r="28" spans="2:11" s="1" customFormat="1" ht="6.95" customHeight="1">
      <c r="B28" s="35"/>
      <c r="C28" s="36"/>
      <c r="D28" s="62"/>
      <c r="E28" s="62"/>
      <c r="F28" s="62"/>
      <c r="G28" s="62"/>
      <c r="H28" s="62"/>
      <c r="I28" s="62"/>
      <c r="J28" s="62"/>
      <c r="K28" s="100"/>
    </row>
    <row r="29" spans="2:11" s="1" customFormat="1" ht="14.45" customHeight="1">
      <c r="B29" s="35"/>
      <c r="C29" s="36"/>
      <c r="D29" s="36"/>
      <c r="E29" s="36"/>
      <c r="F29" s="40" t="s">
        <v>40</v>
      </c>
      <c r="G29" s="36"/>
      <c r="H29" s="36"/>
      <c r="I29" s="40" t="s">
        <v>39</v>
      </c>
      <c r="J29" s="40" t="s">
        <v>41</v>
      </c>
      <c r="K29" s="39"/>
    </row>
    <row r="30" spans="2:11" s="1" customFormat="1" ht="14.45" customHeight="1">
      <c r="B30" s="35"/>
      <c r="C30" s="36"/>
      <c r="D30" s="43" t="s">
        <v>42</v>
      </c>
      <c r="E30" s="43" t="s">
        <v>43</v>
      </c>
      <c r="F30" s="103">
        <f>ROUND(SUM(BE88:BE125), 2)</f>
        <v>0</v>
      </c>
      <c r="G30" s="36"/>
      <c r="H30" s="36"/>
      <c r="I30" s="104">
        <v>0.21</v>
      </c>
      <c r="J30" s="103">
        <f>ROUND(ROUND((SUM(BE88:BE125)), 2)*I30, 2)</f>
        <v>0</v>
      </c>
      <c r="K30" s="39"/>
    </row>
    <row r="31" spans="2:11" s="1" customFormat="1" ht="14.45" customHeight="1">
      <c r="B31" s="35"/>
      <c r="C31" s="36"/>
      <c r="D31" s="36"/>
      <c r="E31" s="43" t="s">
        <v>44</v>
      </c>
      <c r="F31" s="103">
        <f>ROUND(SUM(BF88:BF125), 2)</f>
        <v>0</v>
      </c>
      <c r="G31" s="36"/>
      <c r="H31" s="36"/>
      <c r="I31" s="104">
        <v>0.15</v>
      </c>
      <c r="J31" s="103">
        <f>ROUND(ROUND((SUM(BF88:BF125)), 2)*I31, 2)</f>
        <v>0</v>
      </c>
      <c r="K31" s="39"/>
    </row>
    <row r="32" spans="2:11" s="1" customFormat="1" ht="14.45" hidden="1" customHeight="1">
      <c r="B32" s="35"/>
      <c r="C32" s="36"/>
      <c r="D32" s="36"/>
      <c r="E32" s="43" t="s">
        <v>45</v>
      </c>
      <c r="F32" s="103">
        <f>ROUND(SUM(BG88:BG125), 2)</f>
        <v>0</v>
      </c>
      <c r="G32" s="36"/>
      <c r="H32" s="36"/>
      <c r="I32" s="104">
        <v>0.21</v>
      </c>
      <c r="J32" s="103">
        <v>0</v>
      </c>
      <c r="K32" s="39"/>
    </row>
    <row r="33" spans="2:11" s="1" customFormat="1" ht="14.45" hidden="1" customHeight="1">
      <c r="B33" s="35"/>
      <c r="C33" s="36"/>
      <c r="D33" s="36"/>
      <c r="E33" s="43" t="s">
        <v>46</v>
      </c>
      <c r="F33" s="103">
        <f>ROUND(SUM(BH88:BH125), 2)</f>
        <v>0</v>
      </c>
      <c r="G33" s="36"/>
      <c r="H33" s="36"/>
      <c r="I33" s="104">
        <v>0.15</v>
      </c>
      <c r="J33" s="103">
        <v>0</v>
      </c>
      <c r="K33" s="39"/>
    </row>
    <row r="34" spans="2:11" s="1" customFormat="1" ht="14.45" hidden="1" customHeight="1">
      <c r="B34" s="35"/>
      <c r="C34" s="36"/>
      <c r="D34" s="36"/>
      <c r="E34" s="43" t="s">
        <v>47</v>
      </c>
      <c r="F34" s="103">
        <f>ROUND(SUM(BI88:BI125), 2)</f>
        <v>0</v>
      </c>
      <c r="G34" s="36"/>
      <c r="H34" s="36"/>
      <c r="I34" s="104">
        <v>0</v>
      </c>
      <c r="J34" s="103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36"/>
      <c r="J35" s="36"/>
      <c r="K35" s="39"/>
    </row>
    <row r="36" spans="2:11" s="1" customFormat="1" ht="25.35" customHeight="1">
      <c r="B36" s="35"/>
      <c r="C36" s="105"/>
      <c r="D36" s="106" t="s">
        <v>48</v>
      </c>
      <c r="E36" s="65"/>
      <c r="F36" s="65"/>
      <c r="G36" s="107" t="s">
        <v>49</v>
      </c>
      <c r="H36" s="108" t="s">
        <v>50</v>
      </c>
      <c r="I36" s="65"/>
      <c r="J36" s="109">
        <f>SUM(J27:J34)</f>
        <v>0</v>
      </c>
      <c r="K36" s="110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51"/>
      <c r="J37" s="51"/>
      <c r="K37" s="52"/>
    </row>
    <row r="41" spans="2:11" s="1" customFormat="1" ht="6.95" customHeight="1">
      <c r="B41" s="53"/>
      <c r="C41" s="54"/>
      <c r="D41" s="54"/>
      <c r="E41" s="54"/>
      <c r="F41" s="54"/>
      <c r="G41" s="54"/>
      <c r="H41" s="54"/>
      <c r="I41" s="54"/>
      <c r="J41" s="54"/>
      <c r="K41" s="111"/>
    </row>
    <row r="42" spans="2:11" s="1" customFormat="1" ht="36.950000000000003" customHeight="1">
      <c r="B42" s="35"/>
      <c r="C42" s="27" t="s">
        <v>94</v>
      </c>
      <c r="D42" s="36"/>
      <c r="E42" s="36"/>
      <c r="F42" s="36"/>
      <c r="G42" s="36"/>
      <c r="H42" s="36"/>
      <c r="I42" s="3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36"/>
      <c r="J43" s="36"/>
      <c r="K43" s="39"/>
    </row>
    <row r="44" spans="2:11" s="1" customFormat="1" ht="14.45" customHeight="1">
      <c r="B44" s="35"/>
      <c r="C44" s="33" t="s">
        <v>17</v>
      </c>
      <c r="D44" s="36"/>
      <c r="E44" s="36"/>
      <c r="F44" s="36"/>
      <c r="G44" s="36"/>
      <c r="H44" s="36"/>
      <c r="I44" s="36"/>
      <c r="J44" s="36"/>
      <c r="K44" s="39"/>
    </row>
    <row r="45" spans="2:11" s="1" customFormat="1" ht="16.5" customHeight="1">
      <c r="B45" s="35"/>
      <c r="C45" s="36"/>
      <c r="D45" s="36"/>
      <c r="E45" s="328" t="str">
        <f>E7</f>
        <v>Rekonstrukce objektu Kamenná 5168 - střecha</v>
      </c>
      <c r="F45" s="329"/>
      <c r="G45" s="329"/>
      <c r="H45" s="329"/>
      <c r="I45" s="36"/>
      <c r="J45" s="36"/>
      <c r="K45" s="39"/>
    </row>
    <row r="46" spans="2:11" s="1" customFormat="1" ht="14.45" customHeight="1">
      <c r="B46" s="35"/>
      <c r="C46" s="33" t="s">
        <v>92</v>
      </c>
      <c r="D46" s="36"/>
      <c r="E46" s="36"/>
      <c r="F46" s="36"/>
      <c r="G46" s="36"/>
      <c r="H46" s="36"/>
      <c r="I46" s="36"/>
      <c r="J46" s="36"/>
      <c r="K46" s="39"/>
    </row>
    <row r="47" spans="2:11" s="1" customFormat="1" ht="17.25" customHeight="1">
      <c r="B47" s="35"/>
      <c r="C47" s="36"/>
      <c r="D47" s="36"/>
      <c r="E47" s="330" t="str">
        <f>E9</f>
        <v>SO02 - Bleskosvod</v>
      </c>
      <c r="F47" s="331"/>
      <c r="G47" s="331"/>
      <c r="H47" s="331"/>
      <c r="I47" s="3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36"/>
      <c r="J48" s="36"/>
      <c r="K48" s="39"/>
    </row>
    <row r="49" spans="2:47" s="1" customFormat="1" ht="18" customHeight="1">
      <c r="B49" s="35"/>
      <c r="C49" s="33" t="s">
        <v>21</v>
      </c>
      <c r="D49" s="36"/>
      <c r="E49" s="36"/>
      <c r="F49" s="31" t="str">
        <f>F12</f>
        <v xml:space="preserve"> </v>
      </c>
      <c r="G49" s="36"/>
      <c r="H49" s="36"/>
      <c r="I49" s="33" t="s">
        <v>23</v>
      </c>
      <c r="J49" s="96" t="str">
        <f>IF(J12="","",J12)</f>
        <v>2. 3. 2018</v>
      </c>
      <c r="K49" s="39"/>
    </row>
    <row r="50" spans="2:47" s="1" customFormat="1" ht="6.95" customHeight="1">
      <c r="B50" s="35"/>
      <c r="C50" s="36"/>
      <c r="D50" s="36"/>
      <c r="E50" s="36"/>
      <c r="F50" s="36"/>
      <c r="G50" s="36"/>
      <c r="H50" s="36"/>
      <c r="I50" s="36"/>
      <c r="J50" s="36"/>
      <c r="K50" s="39"/>
    </row>
    <row r="51" spans="2:47" s="1" customFormat="1" ht="15">
      <c r="B51" s="35"/>
      <c r="C51" s="33" t="s">
        <v>25</v>
      </c>
      <c r="D51" s="36"/>
      <c r="E51" s="36"/>
      <c r="F51" s="31" t="str">
        <f>E15</f>
        <v xml:space="preserve"> </v>
      </c>
      <c r="G51" s="36"/>
      <c r="H51" s="36"/>
      <c r="I51" s="33" t="s">
        <v>31</v>
      </c>
      <c r="J51" s="293" t="str">
        <f>E21</f>
        <v xml:space="preserve"> </v>
      </c>
      <c r="K51" s="39"/>
    </row>
    <row r="52" spans="2:47" s="1" customFormat="1" ht="14.45" customHeight="1">
      <c r="B52" s="35"/>
      <c r="C52" s="33" t="s">
        <v>29</v>
      </c>
      <c r="D52" s="36"/>
      <c r="E52" s="36"/>
      <c r="F52" s="31" t="str">
        <f>IF(E18="","",E18)</f>
        <v xml:space="preserve"> </v>
      </c>
      <c r="G52" s="36"/>
      <c r="H52" s="36"/>
      <c r="I52" s="36"/>
      <c r="J52" s="323"/>
      <c r="K52" s="39"/>
    </row>
    <row r="53" spans="2:47" s="1" customFormat="1" ht="10.35" customHeight="1">
      <c r="B53" s="35"/>
      <c r="C53" s="36"/>
      <c r="D53" s="36"/>
      <c r="E53" s="36"/>
      <c r="F53" s="36"/>
      <c r="G53" s="36"/>
      <c r="H53" s="36"/>
      <c r="I53" s="36"/>
      <c r="J53" s="36"/>
      <c r="K53" s="39"/>
    </row>
    <row r="54" spans="2:47" s="1" customFormat="1" ht="29.25" customHeight="1">
      <c r="B54" s="35"/>
      <c r="C54" s="112" t="s">
        <v>95</v>
      </c>
      <c r="D54" s="105"/>
      <c r="E54" s="105"/>
      <c r="F54" s="105"/>
      <c r="G54" s="105"/>
      <c r="H54" s="105"/>
      <c r="I54" s="105"/>
      <c r="J54" s="113" t="s">
        <v>96</v>
      </c>
      <c r="K54" s="114"/>
    </row>
    <row r="55" spans="2:47" s="1" customFormat="1" ht="10.35" customHeight="1">
      <c r="B55" s="35"/>
      <c r="C55" s="36"/>
      <c r="D55" s="36"/>
      <c r="E55" s="36"/>
      <c r="F55" s="36"/>
      <c r="G55" s="36"/>
      <c r="H55" s="36"/>
      <c r="I55" s="36"/>
      <c r="J55" s="36"/>
      <c r="K55" s="39"/>
    </row>
    <row r="56" spans="2:47" s="1" customFormat="1" ht="29.25" customHeight="1">
      <c r="B56" s="35"/>
      <c r="C56" s="115" t="s">
        <v>97</v>
      </c>
      <c r="D56" s="36"/>
      <c r="E56" s="36"/>
      <c r="F56" s="36"/>
      <c r="G56" s="36"/>
      <c r="H56" s="36"/>
      <c r="I56" s="36"/>
      <c r="J56" s="102">
        <f>J88</f>
        <v>0</v>
      </c>
      <c r="K56" s="39"/>
      <c r="AU56" s="21" t="s">
        <v>98</v>
      </c>
    </row>
    <row r="57" spans="2:47" s="7" customFormat="1" ht="24.95" customHeight="1">
      <c r="B57" s="116"/>
      <c r="C57" s="117"/>
      <c r="D57" s="118" t="s">
        <v>328</v>
      </c>
      <c r="E57" s="119"/>
      <c r="F57" s="119"/>
      <c r="G57" s="119"/>
      <c r="H57" s="119"/>
      <c r="I57" s="119"/>
      <c r="J57" s="120">
        <f>J89</f>
        <v>0</v>
      </c>
      <c r="K57" s="121"/>
    </row>
    <row r="58" spans="2:47" s="8" customFormat="1" ht="19.899999999999999" customHeight="1">
      <c r="B58" s="122"/>
      <c r="C58" s="123"/>
      <c r="D58" s="124" t="s">
        <v>329</v>
      </c>
      <c r="E58" s="125"/>
      <c r="F58" s="125"/>
      <c r="G58" s="125"/>
      <c r="H58" s="125"/>
      <c r="I58" s="125"/>
      <c r="J58" s="126">
        <f>J90</f>
        <v>0</v>
      </c>
      <c r="K58" s="127"/>
    </row>
    <row r="59" spans="2:47" s="8" customFormat="1" ht="14.85" customHeight="1">
      <c r="B59" s="122"/>
      <c r="C59" s="123"/>
      <c r="D59" s="124" t="s">
        <v>330</v>
      </c>
      <c r="E59" s="125"/>
      <c r="F59" s="125"/>
      <c r="G59" s="125"/>
      <c r="H59" s="125"/>
      <c r="I59" s="125"/>
      <c r="J59" s="126">
        <f>J91</f>
        <v>0</v>
      </c>
      <c r="K59" s="127"/>
    </row>
    <row r="60" spans="2:47" s="7" customFormat="1" ht="24.95" customHeight="1">
      <c r="B60" s="116"/>
      <c r="C60" s="117"/>
      <c r="D60" s="118" t="s">
        <v>331</v>
      </c>
      <c r="E60" s="119"/>
      <c r="F60" s="119"/>
      <c r="G60" s="119"/>
      <c r="H60" s="119"/>
      <c r="I60" s="119"/>
      <c r="J60" s="120">
        <f>J93</f>
        <v>0</v>
      </c>
      <c r="K60" s="121"/>
    </row>
    <row r="61" spans="2:47" s="8" customFormat="1" ht="19.899999999999999" customHeight="1">
      <c r="B61" s="122"/>
      <c r="C61" s="123"/>
      <c r="D61" s="124" t="s">
        <v>332</v>
      </c>
      <c r="E61" s="125"/>
      <c r="F61" s="125"/>
      <c r="G61" s="125"/>
      <c r="H61" s="125"/>
      <c r="I61" s="125"/>
      <c r="J61" s="126">
        <f>J94</f>
        <v>0</v>
      </c>
      <c r="K61" s="127"/>
    </row>
    <row r="62" spans="2:47" s="8" customFormat="1" ht="19.899999999999999" customHeight="1">
      <c r="B62" s="122"/>
      <c r="C62" s="123"/>
      <c r="D62" s="124" t="s">
        <v>333</v>
      </c>
      <c r="E62" s="125"/>
      <c r="F62" s="125"/>
      <c r="G62" s="125"/>
      <c r="H62" s="125"/>
      <c r="I62" s="125"/>
      <c r="J62" s="126">
        <f>J96</f>
        <v>0</v>
      </c>
      <c r="K62" s="127"/>
    </row>
    <row r="63" spans="2:47" s="7" customFormat="1" ht="24.95" customHeight="1">
      <c r="B63" s="116"/>
      <c r="C63" s="117"/>
      <c r="D63" s="118" t="s">
        <v>334</v>
      </c>
      <c r="E63" s="119"/>
      <c r="F63" s="119"/>
      <c r="G63" s="119"/>
      <c r="H63" s="119"/>
      <c r="I63" s="119"/>
      <c r="J63" s="120">
        <f>J99</f>
        <v>0</v>
      </c>
      <c r="K63" s="121"/>
    </row>
    <row r="64" spans="2:47" s="8" customFormat="1" ht="19.899999999999999" customHeight="1">
      <c r="B64" s="122"/>
      <c r="C64" s="123"/>
      <c r="D64" s="124" t="s">
        <v>335</v>
      </c>
      <c r="E64" s="125"/>
      <c r="F64" s="125"/>
      <c r="G64" s="125"/>
      <c r="H64" s="125"/>
      <c r="I64" s="125"/>
      <c r="J64" s="126">
        <f>J100</f>
        <v>0</v>
      </c>
      <c r="K64" s="127"/>
    </row>
    <row r="65" spans="2:12" s="8" customFormat="1" ht="19.899999999999999" customHeight="1">
      <c r="B65" s="122"/>
      <c r="C65" s="123"/>
      <c r="D65" s="124" t="s">
        <v>336</v>
      </c>
      <c r="E65" s="125"/>
      <c r="F65" s="125"/>
      <c r="G65" s="125"/>
      <c r="H65" s="125"/>
      <c r="I65" s="125"/>
      <c r="J65" s="126">
        <f>J113</f>
        <v>0</v>
      </c>
      <c r="K65" s="127"/>
    </row>
    <row r="66" spans="2:12" s="7" customFormat="1" ht="24.95" customHeight="1">
      <c r="B66" s="116"/>
      <c r="C66" s="117"/>
      <c r="D66" s="118" t="s">
        <v>337</v>
      </c>
      <c r="E66" s="119"/>
      <c r="F66" s="119"/>
      <c r="G66" s="119"/>
      <c r="H66" s="119"/>
      <c r="I66" s="119"/>
      <c r="J66" s="120">
        <f>J116</f>
        <v>0</v>
      </c>
      <c r="K66" s="121"/>
    </row>
    <row r="67" spans="2:12" s="7" customFormat="1" ht="24.95" customHeight="1">
      <c r="B67" s="116"/>
      <c r="C67" s="117"/>
      <c r="D67" s="118" t="s">
        <v>338</v>
      </c>
      <c r="E67" s="119"/>
      <c r="F67" s="119"/>
      <c r="G67" s="119"/>
      <c r="H67" s="119"/>
      <c r="I67" s="119"/>
      <c r="J67" s="120">
        <f>J119</f>
        <v>0</v>
      </c>
      <c r="K67" s="121"/>
    </row>
    <row r="68" spans="2:12" s="8" customFormat="1" ht="19.899999999999999" customHeight="1">
      <c r="B68" s="122"/>
      <c r="C68" s="123"/>
      <c r="D68" s="124" t="s">
        <v>339</v>
      </c>
      <c r="E68" s="125"/>
      <c r="F68" s="125"/>
      <c r="G68" s="125"/>
      <c r="H68" s="125"/>
      <c r="I68" s="125"/>
      <c r="J68" s="126">
        <f>J120</f>
        <v>0</v>
      </c>
      <c r="K68" s="127"/>
    </row>
    <row r="69" spans="2:12" s="1" customFormat="1" ht="21.75" customHeight="1">
      <c r="B69" s="35"/>
      <c r="C69" s="36"/>
      <c r="D69" s="36"/>
      <c r="E69" s="36"/>
      <c r="F69" s="36"/>
      <c r="G69" s="36"/>
      <c r="H69" s="36"/>
      <c r="I69" s="36"/>
      <c r="J69" s="36"/>
      <c r="K69" s="39"/>
    </row>
    <row r="70" spans="2:12" s="1" customFormat="1" ht="6.95" customHeight="1">
      <c r="B70" s="50"/>
      <c r="C70" s="51"/>
      <c r="D70" s="51"/>
      <c r="E70" s="51"/>
      <c r="F70" s="51"/>
      <c r="G70" s="51"/>
      <c r="H70" s="51"/>
      <c r="I70" s="51"/>
      <c r="J70" s="51"/>
      <c r="K70" s="52"/>
    </row>
    <row r="74" spans="2:12" s="1" customFormat="1" ht="6.95" customHeight="1">
      <c r="B74" s="53"/>
      <c r="C74" s="54"/>
      <c r="D74" s="54"/>
      <c r="E74" s="54"/>
      <c r="F74" s="54"/>
      <c r="G74" s="54"/>
      <c r="H74" s="54"/>
      <c r="I74" s="54"/>
      <c r="J74" s="54"/>
      <c r="K74" s="54"/>
      <c r="L74" s="35"/>
    </row>
    <row r="75" spans="2:12" s="1" customFormat="1" ht="36.950000000000003" customHeight="1">
      <c r="B75" s="35"/>
      <c r="C75" s="55" t="s">
        <v>116</v>
      </c>
      <c r="L75" s="35"/>
    </row>
    <row r="76" spans="2:12" s="1" customFormat="1" ht="6.95" customHeight="1">
      <c r="B76" s="35"/>
      <c r="L76" s="35"/>
    </row>
    <row r="77" spans="2:12" s="1" customFormat="1" ht="14.45" customHeight="1">
      <c r="B77" s="35"/>
      <c r="C77" s="57" t="s">
        <v>17</v>
      </c>
      <c r="L77" s="35"/>
    </row>
    <row r="78" spans="2:12" s="1" customFormat="1" ht="16.5" customHeight="1">
      <c r="B78" s="35"/>
      <c r="E78" s="324" t="str">
        <f>E7</f>
        <v>Rekonstrukce objektu Kamenná 5168 - střecha</v>
      </c>
      <c r="F78" s="325"/>
      <c r="G78" s="325"/>
      <c r="H78" s="325"/>
      <c r="L78" s="35"/>
    </row>
    <row r="79" spans="2:12" s="1" customFormat="1" ht="14.45" customHeight="1">
      <c r="B79" s="35"/>
      <c r="C79" s="57" t="s">
        <v>92</v>
      </c>
      <c r="L79" s="35"/>
    </row>
    <row r="80" spans="2:12" s="1" customFormat="1" ht="17.25" customHeight="1">
      <c r="B80" s="35"/>
      <c r="E80" s="315" t="str">
        <f>E9</f>
        <v>SO02 - Bleskosvod</v>
      </c>
      <c r="F80" s="326"/>
      <c r="G80" s="326"/>
      <c r="H80" s="326"/>
      <c r="L80" s="35"/>
    </row>
    <row r="81" spans="2:65" s="1" customFormat="1" ht="6.95" customHeight="1">
      <c r="B81" s="35"/>
      <c r="L81" s="35"/>
    </row>
    <row r="82" spans="2:65" s="1" customFormat="1" ht="18" customHeight="1">
      <c r="B82" s="35"/>
      <c r="C82" s="57" t="s">
        <v>21</v>
      </c>
      <c r="F82" s="128" t="str">
        <f>F12</f>
        <v xml:space="preserve"> </v>
      </c>
      <c r="I82" s="57" t="s">
        <v>23</v>
      </c>
      <c r="J82" s="61" t="str">
        <f>IF(J12="","",J12)</f>
        <v>2. 3. 2018</v>
      </c>
      <c r="L82" s="35"/>
    </row>
    <row r="83" spans="2:65" s="1" customFormat="1" ht="6.95" customHeight="1">
      <c r="B83" s="35"/>
      <c r="L83" s="35"/>
    </row>
    <row r="84" spans="2:65" s="1" customFormat="1" ht="15">
      <c r="B84" s="35"/>
      <c r="C84" s="57" t="s">
        <v>25</v>
      </c>
      <c r="F84" s="128" t="str">
        <f>E15</f>
        <v xml:space="preserve"> </v>
      </c>
      <c r="I84" s="57" t="s">
        <v>31</v>
      </c>
      <c r="J84" s="128" t="str">
        <f>E21</f>
        <v xml:space="preserve"> </v>
      </c>
      <c r="L84" s="35"/>
    </row>
    <row r="85" spans="2:65" s="1" customFormat="1" ht="14.45" customHeight="1">
      <c r="B85" s="35"/>
      <c r="C85" s="57" t="s">
        <v>29</v>
      </c>
      <c r="F85" s="128" t="str">
        <f>IF(E18="","",E18)</f>
        <v xml:space="preserve"> </v>
      </c>
      <c r="L85" s="35"/>
    </row>
    <row r="86" spans="2:65" s="1" customFormat="1" ht="10.35" customHeight="1">
      <c r="B86" s="35"/>
      <c r="L86" s="35"/>
    </row>
    <row r="87" spans="2:65" s="9" customFormat="1" ht="29.25" customHeight="1">
      <c r="B87" s="129"/>
      <c r="C87" s="130" t="s">
        <v>117</v>
      </c>
      <c r="D87" s="131" t="s">
        <v>57</v>
      </c>
      <c r="E87" s="131" t="s">
        <v>53</v>
      </c>
      <c r="F87" s="131" t="s">
        <v>118</v>
      </c>
      <c r="G87" s="131" t="s">
        <v>119</v>
      </c>
      <c r="H87" s="131" t="s">
        <v>120</v>
      </c>
      <c r="I87" s="131" t="s">
        <v>121</v>
      </c>
      <c r="J87" s="131" t="s">
        <v>96</v>
      </c>
      <c r="K87" s="132" t="s">
        <v>122</v>
      </c>
      <c r="L87" s="129"/>
      <c r="M87" s="67" t="s">
        <v>123</v>
      </c>
      <c r="N87" s="68" t="s">
        <v>42</v>
      </c>
      <c r="O87" s="68" t="s">
        <v>124</v>
      </c>
      <c r="P87" s="68" t="s">
        <v>125</v>
      </c>
      <c r="Q87" s="68" t="s">
        <v>126</v>
      </c>
      <c r="R87" s="68" t="s">
        <v>127</v>
      </c>
      <c r="S87" s="68" t="s">
        <v>128</v>
      </c>
      <c r="T87" s="69" t="s">
        <v>129</v>
      </c>
    </row>
    <row r="88" spans="2:65" s="1" customFormat="1" ht="29.25" customHeight="1">
      <c r="B88" s="35"/>
      <c r="C88" s="71" t="s">
        <v>97</v>
      </c>
      <c r="J88" s="133">
        <f>BK88</f>
        <v>0</v>
      </c>
      <c r="L88" s="35"/>
      <c r="M88" s="70"/>
      <c r="N88" s="62"/>
      <c r="O88" s="62"/>
      <c r="P88" s="134">
        <f>P89+P93+P99+P116+P119</f>
        <v>462.77599999999995</v>
      </c>
      <c r="Q88" s="62"/>
      <c r="R88" s="134">
        <f>R89+R93+R99+R116+R119</f>
        <v>1E-3</v>
      </c>
      <c r="S88" s="62"/>
      <c r="T88" s="135">
        <f>T89+T93+T99+T116+T119</f>
        <v>0</v>
      </c>
      <c r="AT88" s="21" t="s">
        <v>71</v>
      </c>
      <c r="AU88" s="21" t="s">
        <v>98</v>
      </c>
      <c r="BK88" s="136">
        <f>BK89+BK93+BK99+BK116+BK119</f>
        <v>0</v>
      </c>
    </row>
    <row r="89" spans="2:65" s="10" customFormat="1" ht="37.35" customHeight="1">
      <c r="B89" s="137"/>
      <c r="D89" s="138" t="s">
        <v>71</v>
      </c>
      <c r="E89" s="139" t="s">
        <v>130</v>
      </c>
      <c r="F89" s="139" t="s">
        <v>340</v>
      </c>
      <c r="J89" s="140">
        <f>BK89</f>
        <v>0</v>
      </c>
      <c r="L89" s="137"/>
      <c r="M89" s="141"/>
      <c r="N89" s="142"/>
      <c r="O89" s="142"/>
      <c r="P89" s="143">
        <f>P90</f>
        <v>0</v>
      </c>
      <c r="Q89" s="142"/>
      <c r="R89" s="143">
        <f>R90</f>
        <v>0</v>
      </c>
      <c r="S89" s="142"/>
      <c r="T89" s="144">
        <f>T90</f>
        <v>0</v>
      </c>
      <c r="AR89" s="138" t="s">
        <v>80</v>
      </c>
      <c r="AT89" s="145" t="s">
        <v>71</v>
      </c>
      <c r="AU89" s="145" t="s">
        <v>72</v>
      </c>
      <c r="AY89" s="138" t="s">
        <v>132</v>
      </c>
      <c r="BK89" s="146">
        <f>BK90</f>
        <v>0</v>
      </c>
    </row>
    <row r="90" spans="2:65" s="10" customFormat="1" ht="19.899999999999999" customHeight="1">
      <c r="B90" s="137"/>
      <c r="D90" s="138" t="s">
        <v>71</v>
      </c>
      <c r="E90" s="147" t="s">
        <v>145</v>
      </c>
      <c r="F90" s="147" t="s">
        <v>341</v>
      </c>
      <c r="J90" s="148">
        <f>BK90</f>
        <v>0</v>
      </c>
      <c r="L90" s="137"/>
      <c r="M90" s="141"/>
      <c r="N90" s="142"/>
      <c r="O90" s="142"/>
      <c r="P90" s="143">
        <f>P91</f>
        <v>0</v>
      </c>
      <c r="Q90" s="142"/>
      <c r="R90" s="143">
        <f>R91</f>
        <v>0</v>
      </c>
      <c r="S90" s="142"/>
      <c r="T90" s="144">
        <f>T91</f>
        <v>0</v>
      </c>
      <c r="AR90" s="138" t="s">
        <v>80</v>
      </c>
      <c r="AT90" s="145" t="s">
        <v>71</v>
      </c>
      <c r="AU90" s="145" t="s">
        <v>80</v>
      </c>
      <c r="AY90" s="138" t="s">
        <v>132</v>
      </c>
      <c r="BK90" s="146">
        <f>BK91</f>
        <v>0</v>
      </c>
    </row>
    <row r="91" spans="2:65" s="10" customFormat="1" ht="14.85" customHeight="1">
      <c r="B91" s="137"/>
      <c r="D91" s="138" t="s">
        <v>71</v>
      </c>
      <c r="E91" s="147" t="s">
        <v>342</v>
      </c>
      <c r="F91" s="147" t="s">
        <v>343</v>
      </c>
      <c r="J91" s="148">
        <f>BK91</f>
        <v>0</v>
      </c>
      <c r="L91" s="137"/>
      <c r="M91" s="141"/>
      <c r="N91" s="142"/>
      <c r="O91" s="142"/>
      <c r="P91" s="143">
        <f>P92</f>
        <v>0</v>
      </c>
      <c r="Q91" s="142"/>
      <c r="R91" s="143">
        <f>R92</f>
        <v>0</v>
      </c>
      <c r="S91" s="142"/>
      <c r="T91" s="144">
        <f>T92</f>
        <v>0</v>
      </c>
      <c r="AR91" s="138" t="s">
        <v>80</v>
      </c>
      <c r="AT91" s="145" t="s">
        <v>71</v>
      </c>
      <c r="AU91" s="145" t="s">
        <v>82</v>
      </c>
      <c r="AY91" s="138" t="s">
        <v>132</v>
      </c>
      <c r="BK91" s="146">
        <f>BK92</f>
        <v>0</v>
      </c>
    </row>
    <row r="92" spans="2:65" s="1" customFormat="1" ht="16.5" customHeight="1">
      <c r="B92" s="149"/>
      <c r="C92" s="150" t="s">
        <v>80</v>
      </c>
      <c r="D92" s="150" t="s">
        <v>135</v>
      </c>
      <c r="E92" s="151" t="s">
        <v>344</v>
      </c>
      <c r="F92" s="152" t="s">
        <v>345</v>
      </c>
      <c r="G92" s="153" t="s">
        <v>169</v>
      </c>
      <c r="H92" s="154">
        <v>1</v>
      </c>
      <c r="I92" s="155"/>
      <c r="J92" s="155">
        <f>ROUND(I92*H92,2)</f>
        <v>0</v>
      </c>
      <c r="K92" s="152" t="s">
        <v>5</v>
      </c>
      <c r="L92" s="35"/>
      <c r="M92" s="156" t="s">
        <v>5</v>
      </c>
      <c r="N92" s="157" t="s">
        <v>43</v>
      </c>
      <c r="O92" s="158">
        <v>0</v>
      </c>
      <c r="P92" s="158">
        <f>O92*H92</f>
        <v>0</v>
      </c>
      <c r="Q92" s="158">
        <v>0</v>
      </c>
      <c r="R92" s="158">
        <f>Q92*H92</f>
        <v>0</v>
      </c>
      <c r="S92" s="158">
        <v>0</v>
      </c>
      <c r="T92" s="159">
        <f>S92*H92</f>
        <v>0</v>
      </c>
      <c r="AR92" s="21" t="s">
        <v>140</v>
      </c>
      <c r="AT92" s="21" t="s">
        <v>135</v>
      </c>
      <c r="AU92" s="21" t="s">
        <v>147</v>
      </c>
      <c r="AY92" s="21" t="s">
        <v>132</v>
      </c>
      <c r="BE92" s="160">
        <f>IF(N92="základní",J92,0)</f>
        <v>0</v>
      </c>
      <c r="BF92" s="160">
        <f>IF(N92="snížená",J92,0)</f>
        <v>0</v>
      </c>
      <c r="BG92" s="160">
        <f>IF(N92="zákl. přenesená",J92,0)</f>
        <v>0</v>
      </c>
      <c r="BH92" s="160">
        <f>IF(N92="sníž. přenesená",J92,0)</f>
        <v>0</v>
      </c>
      <c r="BI92" s="160">
        <f>IF(N92="nulová",J92,0)</f>
        <v>0</v>
      </c>
      <c r="BJ92" s="21" t="s">
        <v>80</v>
      </c>
      <c r="BK92" s="160">
        <f>ROUND(I92*H92,2)</f>
        <v>0</v>
      </c>
      <c r="BL92" s="21" t="s">
        <v>140</v>
      </c>
      <c r="BM92" s="21" t="s">
        <v>346</v>
      </c>
    </row>
    <row r="93" spans="2:65" s="10" customFormat="1" ht="37.35" customHeight="1">
      <c r="B93" s="137"/>
      <c r="D93" s="138" t="s">
        <v>71</v>
      </c>
      <c r="E93" s="139" t="s">
        <v>185</v>
      </c>
      <c r="F93" s="139" t="s">
        <v>347</v>
      </c>
      <c r="J93" s="140">
        <f>BK93</f>
        <v>0</v>
      </c>
      <c r="L93" s="137"/>
      <c r="M93" s="141"/>
      <c r="N93" s="142"/>
      <c r="O93" s="142"/>
      <c r="P93" s="143">
        <f>P94+P96</f>
        <v>32.171999999999997</v>
      </c>
      <c r="Q93" s="142"/>
      <c r="R93" s="143">
        <f>R94+R96</f>
        <v>1E-3</v>
      </c>
      <c r="S93" s="142"/>
      <c r="T93" s="144">
        <f>T94+T96</f>
        <v>0</v>
      </c>
      <c r="AR93" s="138" t="s">
        <v>82</v>
      </c>
      <c r="AT93" s="145" t="s">
        <v>71</v>
      </c>
      <c r="AU93" s="145" t="s">
        <v>72</v>
      </c>
      <c r="AY93" s="138" t="s">
        <v>132</v>
      </c>
      <c r="BK93" s="146">
        <f>BK94+BK96</f>
        <v>0</v>
      </c>
    </row>
    <row r="94" spans="2:65" s="10" customFormat="1" ht="19.899999999999999" customHeight="1">
      <c r="B94" s="137"/>
      <c r="D94" s="138" t="s">
        <v>71</v>
      </c>
      <c r="E94" s="147" t="s">
        <v>348</v>
      </c>
      <c r="F94" s="147" t="s">
        <v>349</v>
      </c>
      <c r="J94" s="148">
        <f>BK94</f>
        <v>0</v>
      </c>
      <c r="L94" s="137"/>
      <c r="M94" s="141"/>
      <c r="N94" s="142"/>
      <c r="O94" s="142"/>
      <c r="P94" s="143">
        <f>P95</f>
        <v>31.841999999999999</v>
      </c>
      <c r="Q94" s="142"/>
      <c r="R94" s="143">
        <f>R95</f>
        <v>0</v>
      </c>
      <c r="S94" s="142"/>
      <c r="T94" s="144">
        <f>T95</f>
        <v>0</v>
      </c>
      <c r="AR94" s="138" t="s">
        <v>82</v>
      </c>
      <c r="AT94" s="145" t="s">
        <v>71</v>
      </c>
      <c r="AU94" s="145" t="s">
        <v>80</v>
      </c>
      <c r="AY94" s="138" t="s">
        <v>132</v>
      </c>
      <c r="BK94" s="146">
        <f>BK95</f>
        <v>0</v>
      </c>
    </row>
    <row r="95" spans="2:65" s="1" customFormat="1" ht="16.5" customHeight="1">
      <c r="B95" s="149"/>
      <c r="C95" s="150" t="s">
        <v>82</v>
      </c>
      <c r="D95" s="150" t="s">
        <v>135</v>
      </c>
      <c r="E95" s="151" t="s">
        <v>350</v>
      </c>
      <c r="F95" s="152" t="s">
        <v>351</v>
      </c>
      <c r="G95" s="153" t="s">
        <v>233</v>
      </c>
      <c r="H95" s="154">
        <v>1</v>
      </c>
      <c r="I95" s="155"/>
      <c r="J95" s="155">
        <f>ROUND(I95*H95,2)</f>
        <v>0</v>
      </c>
      <c r="K95" s="152" t="s">
        <v>5</v>
      </c>
      <c r="L95" s="35"/>
      <c r="M95" s="156" t="s">
        <v>5</v>
      </c>
      <c r="N95" s="157" t="s">
        <v>43</v>
      </c>
      <c r="O95" s="158">
        <v>31.841999999999999</v>
      </c>
      <c r="P95" s="158">
        <f>O95*H95</f>
        <v>31.841999999999999</v>
      </c>
      <c r="Q95" s="158">
        <v>0</v>
      </c>
      <c r="R95" s="158">
        <f>Q95*H95</f>
        <v>0</v>
      </c>
      <c r="S95" s="158">
        <v>0</v>
      </c>
      <c r="T95" s="159">
        <f>S95*H95</f>
        <v>0</v>
      </c>
      <c r="AR95" s="21" t="s">
        <v>192</v>
      </c>
      <c r="AT95" s="21" t="s">
        <v>135</v>
      </c>
      <c r="AU95" s="21" t="s">
        <v>82</v>
      </c>
      <c r="AY95" s="21" t="s">
        <v>132</v>
      </c>
      <c r="BE95" s="160">
        <f>IF(N95="základní",J95,0)</f>
        <v>0</v>
      </c>
      <c r="BF95" s="160">
        <f>IF(N95="snížená",J95,0)</f>
        <v>0</v>
      </c>
      <c r="BG95" s="160">
        <f>IF(N95="zákl. přenesená",J95,0)</f>
        <v>0</v>
      </c>
      <c r="BH95" s="160">
        <f>IF(N95="sníž. přenesená",J95,0)</f>
        <v>0</v>
      </c>
      <c r="BI95" s="160">
        <f>IF(N95="nulová",J95,0)</f>
        <v>0</v>
      </c>
      <c r="BJ95" s="21" t="s">
        <v>80</v>
      </c>
      <c r="BK95" s="160">
        <f>ROUND(I95*H95,2)</f>
        <v>0</v>
      </c>
      <c r="BL95" s="21" t="s">
        <v>192</v>
      </c>
      <c r="BM95" s="21" t="s">
        <v>352</v>
      </c>
    </row>
    <row r="96" spans="2:65" s="10" customFormat="1" ht="29.85" customHeight="1">
      <c r="B96" s="137"/>
      <c r="D96" s="138" t="s">
        <v>71</v>
      </c>
      <c r="E96" s="147" t="s">
        <v>353</v>
      </c>
      <c r="F96" s="147" t="s">
        <v>354</v>
      </c>
      <c r="J96" s="148">
        <f>BK96</f>
        <v>0</v>
      </c>
      <c r="L96" s="137"/>
      <c r="M96" s="141"/>
      <c r="N96" s="142"/>
      <c r="O96" s="142"/>
      <c r="P96" s="143">
        <f>SUM(P97:P98)</f>
        <v>0.33</v>
      </c>
      <c r="Q96" s="142"/>
      <c r="R96" s="143">
        <f>SUM(R97:R98)</f>
        <v>1E-3</v>
      </c>
      <c r="S96" s="142"/>
      <c r="T96" s="144">
        <f>SUM(T97:T98)</f>
        <v>0</v>
      </c>
      <c r="AR96" s="138" t="s">
        <v>82</v>
      </c>
      <c r="AT96" s="145" t="s">
        <v>71</v>
      </c>
      <c r="AU96" s="145" t="s">
        <v>80</v>
      </c>
      <c r="AY96" s="138" t="s">
        <v>132</v>
      </c>
      <c r="BK96" s="146">
        <f>SUM(BK97:BK98)</f>
        <v>0</v>
      </c>
    </row>
    <row r="97" spans="2:65" s="1" customFormat="1" ht="25.5" customHeight="1">
      <c r="B97" s="149"/>
      <c r="C97" s="150" t="s">
        <v>157</v>
      </c>
      <c r="D97" s="150" t="s">
        <v>135</v>
      </c>
      <c r="E97" s="151" t="s">
        <v>355</v>
      </c>
      <c r="F97" s="152" t="s">
        <v>356</v>
      </c>
      <c r="G97" s="153" t="s">
        <v>210</v>
      </c>
      <c r="H97" s="154">
        <v>10</v>
      </c>
      <c r="I97" s="155"/>
      <c r="J97" s="155">
        <f>ROUND(I97*H97,2)</f>
        <v>0</v>
      </c>
      <c r="K97" s="152" t="s">
        <v>5</v>
      </c>
      <c r="L97" s="35"/>
      <c r="M97" s="156" t="s">
        <v>5</v>
      </c>
      <c r="N97" s="157" t="s">
        <v>43</v>
      </c>
      <c r="O97" s="158">
        <v>3.3000000000000002E-2</v>
      </c>
      <c r="P97" s="158">
        <f>O97*H97</f>
        <v>0.33</v>
      </c>
      <c r="Q97" s="158">
        <v>0</v>
      </c>
      <c r="R97" s="158">
        <f>Q97*H97</f>
        <v>0</v>
      </c>
      <c r="S97" s="158">
        <v>0</v>
      </c>
      <c r="T97" s="159">
        <f>S97*H97</f>
        <v>0</v>
      </c>
      <c r="AR97" s="21" t="s">
        <v>192</v>
      </c>
      <c r="AT97" s="21" t="s">
        <v>135</v>
      </c>
      <c r="AU97" s="21" t="s">
        <v>82</v>
      </c>
      <c r="AY97" s="21" t="s">
        <v>132</v>
      </c>
      <c r="BE97" s="160">
        <f>IF(N97="základní",J97,0)</f>
        <v>0</v>
      </c>
      <c r="BF97" s="160">
        <f>IF(N97="snížená",J97,0)</f>
        <v>0</v>
      </c>
      <c r="BG97" s="160">
        <f>IF(N97="zákl. přenesená",J97,0)</f>
        <v>0</v>
      </c>
      <c r="BH97" s="160">
        <f>IF(N97="sníž. přenesená",J97,0)</f>
        <v>0</v>
      </c>
      <c r="BI97" s="160">
        <f>IF(N97="nulová",J97,0)</f>
        <v>0</v>
      </c>
      <c r="BJ97" s="21" t="s">
        <v>80</v>
      </c>
      <c r="BK97" s="160">
        <f>ROUND(I97*H97,2)</f>
        <v>0</v>
      </c>
      <c r="BL97" s="21" t="s">
        <v>192</v>
      </c>
      <c r="BM97" s="21" t="s">
        <v>357</v>
      </c>
    </row>
    <row r="98" spans="2:65" s="1" customFormat="1" ht="16.5" customHeight="1">
      <c r="B98" s="149"/>
      <c r="C98" s="169" t="s">
        <v>133</v>
      </c>
      <c r="D98" s="169" t="s">
        <v>195</v>
      </c>
      <c r="E98" s="170" t="s">
        <v>358</v>
      </c>
      <c r="F98" s="171" t="s">
        <v>359</v>
      </c>
      <c r="G98" s="172" t="s">
        <v>360</v>
      </c>
      <c r="H98" s="173">
        <v>1</v>
      </c>
      <c r="I98" s="174"/>
      <c r="J98" s="174">
        <f>ROUND(I98*H98,2)</f>
        <v>0</v>
      </c>
      <c r="K98" s="171" t="s">
        <v>5</v>
      </c>
      <c r="L98" s="175"/>
      <c r="M98" s="176" t="s">
        <v>5</v>
      </c>
      <c r="N98" s="177" t="s">
        <v>43</v>
      </c>
      <c r="O98" s="158">
        <v>0</v>
      </c>
      <c r="P98" s="158">
        <f>O98*H98</f>
        <v>0</v>
      </c>
      <c r="Q98" s="158">
        <v>1E-3</v>
      </c>
      <c r="R98" s="158">
        <f>Q98*H98</f>
        <v>1E-3</v>
      </c>
      <c r="S98" s="158">
        <v>0</v>
      </c>
      <c r="T98" s="159">
        <f>S98*H98</f>
        <v>0</v>
      </c>
      <c r="AR98" s="21" t="s">
        <v>198</v>
      </c>
      <c r="AT98" s="21" t="s">
        <v>195</v>
      </c>
      <c r="AU98" s="21" t="s">
        <v>82</v>
      </c>
      <c r="AY98" s="21" t="s">
        <v>132</v>
      </c>
      <c r="BE98" s="160">
        <f>IF(N98="základní",J98,0)</f>
        <v>0</v>
      </c>
      <c r="BF98" s="160">
        <f>IF(N98="snížená",J98,0)</f>
        <v>0</v>
      </c>
      <c r="BG98" s="160">
        <f>IF(N98="zákl. přenesená",J98,0)</f>
        <v>0</v>
      </c>
      <c r="BH98" s="160">
        <f>IF(N98="sníž. přenesená",J98,0)</f>
        <v>0</v>
      </c>
      <c r="BI98" s="160">
        <f>IF(N98="nulová",J98,0)</f>
        <v>0</v>
      </c>
      <c r="BJ98" s="21" t="s">
        <v>80</v>
      </c>
      <c r="BK98" s="160">
        <f>ROUND(I98*H98,2)</f>
        <v>0</v>
      </c>
      <c r="BL98" s="21" t="s">
        <v>192</v>
      </c>
      <c r="BM98" s="21" t="s">
        <v>361</v>
      </c>
    </row>
    <row r="99" spans="2:65" s="10" customFormat="1" ht="37.35" customHeight="1">
      <c r="B99" s="137"/>
      <c r="D99" s="138" t="s">
        <v>71</v>
      </c>
      <c r="E99" s="139" t="s">
        <v>195</v>
      </c>
      <c r="F99" s="139" t="s">
        <v>362</v>
      </c>
      <c r="J99" s="140">
        <f>BK99</f>
        <v>0</v>
      </c>
      <c r="L99" s="137"/>
      <c r="M99" s="141"/>
      <c r="N99" s="142"/>
      <c r="O99" s="142"/>
      <c r="P99" s="143">
        <f>P100+P113</f>
        <v>374.60399999999993</v>
      </c>
      <c r="Q99" s="142"/>
      <c r="R99" s="143">
        <f>R100+R113</f>
        <v>0</v>
      </c>
      <c r="S99" s="142"/>
      <c r="T99" s="144">
        <f>T100+T113</f>
        <v>0</v>
      </c>
      <c r="AR99" s="138" t="s">
        <v>147</v>
      </c>
      <c r="AT99" s="145" t="s">
        <v>71</v>
      </c>
      <c r="AU99" s="145" t="s">
        <v>72</v>
      </c>
      <c r="AY99" s="138" t="s">
        <v>132</v>
      </c>
      <c r="BK99" s="146">
        <f>BK100+BK113</f>
        <v>0</v>
      </c>
    </row>
    <row r="100" spans="2:65" s="10" customFormat="1" ht="19.899999999999999" customHeight="1">
      <c r="B100" s="137"/>
      <c r="D100" s="138" t="s">
        <v>71</v>
      </c>
      <c r="E100" s="147" t="s">
        <v>363</v>
      </c>
      <c r="F100" s="147" t="s">
        <v>349</v>
      </c>
      <c r="J100" s="148">
        <f>BK100</f>
        <v>0</v>
      </c>
      <c r="L100" s="137"/>
      <c r="M100" s="141"/>
      <c r="N100" s="142"/>
      <c r="O100" s="142"/>
      <c r="P100" s="143">
        <f>SUM(P101:P112)</f>
        <v>373.75199999999995</v>
      </c>
      <c r="Q100" s="142"/>
      <c r="R100" s="143">
        <f>SUM(R101:R112)</f>
        <v>0</v>
      </c>
      <c r="S100" s="142"/>
      <c r="T100" s="144">
        <f>SUM(T101:T112)</f>
        <v>0</v>
      </c>
      <c r="AR100" s="138" t="s">
        <v>147</v>
      </c>
      <c r="AT100" s="145" t="s">
        <v>71</v>
      </c>
      <c r="AU100" s="145" t="s">
        <v>80</v>
      </c>
      <c r="AY100" s="138" t="s">
        <v>132</v>
      </c>
      <c r="BK100" s="146">
        <f>SUM(BK101:BK112)</f>
        <v>0</v>
      </c>
    </row>
    <row r="101" spans="2:65" s="1" customFormat="1" ht="25.5" customHeight="1">
      <c r="B101" s="149"/>
      <c r="C101" s="150" t="s">
        <v>220</v>
      </c>
      <c r="D101" s="150" t="s">
        <v>135</v>
      </c>
      <c r="E101" s="151" t="s">
        <v>364</v>
      </c>
      <c r="F101" s="152" t="s">
        <v>365</v>
      </c>
      <c r="G101" s="153" t="s">
        <v>210</v>
      </c>
      <c r="H101" s="154">
        <v>450</v>
      </c>
      <c r="I101" s="155"/>
      <c r="J101" s="155">
        <f t="shared" ref="J101:J112" si="0">ROUND(I101*H101,2)</f>
        <v>0</v>
      </c>
      <c r="K101" s="152" t="s">
        <v>5</v>
      </c>
      <c r="L101" s="35"/>
      <c r="M101" s="156" t="s">
        <v>5</v>
      </c>
      <c r="N101" s="157" t="s">
        <v>43</v>
      </c>
      <c r="O101" s="158">
        <v>0.497</v>
      </c>
      <c r="P101" s="158">
        <f t="shared" ref="P101:P112" si="1">O101*H101</f>
        <v>223.65</v>
      </c>
      <c r="Q101" s="158">
        <v>0</v>
      </c>
      <c r="R101" s="158">
        <f t="shared" ref="R101:R112" si="2">Q101*H101</f>
        <v>0</v>
      </c>
      <c r="S101" s="158">
        <v>0</v>
      </c>
      <c r="T101" s="159">
        <f t="shared" ref="T101:T112" si="3">S101*H101</f>
        <v>0</v>
      </c>
      <c r="AR101" s="21" t="s">
        <v>366</v>
      </c>
      <c r="AT101" s="21" t="s">
        <v>135</v>
      </c>
      <c r="AU101" s="21" t="s">
        <v>82</v>
      </c>
      <c r="AY101" s="21" t="s">
        <v>132</v>
      </c>
      <c r="BE101" s="160">
        <f t="shared" ref="BE101:BE112" si="4">IF(N101="základní",J101,0)</f>
        <v>0</v>
      </c>
      <c r="BF101" s="160">
        <f t="shared" ref="BF101:BF112" si="5">IF(N101="snížená",J101,0)</f>
        <v>0</v>
      </c>
      <c r="BG101" s="160">
        <f t="shared" ref="BG101:BG112" si="6">IF(N101="zákl. přenesená",J101,0)</f>
        <v>0</v>
      </c>
      <c r="BH101" s="160">
        <f t="shared" ref="BH101:BH112" si="7">IF(N101="sníž. přenesená",J101,0)</f>
        <v>0</v>
      </c>
      <c r="BI101" s="160">
        <f t="shared" ref="BI101:BI112" si="8">IF(N101="nulová",J101,0)</f>
        <v>0</v>
      </c>
      <c r="BJ101" s="21" t="s">
        <v>80</v>
      </c>
      <c r="BK101" s="160">
        <f t="shared" ref="BK101:BK112" si="9">ROUND(I101*H101,2)</f>
        <v>0</v>
      </c>
      <c r="BL101" s="21" t="s">
        <v>366</v>
      </c>
      <c r="BM101" s="21" t="s">
        <v>367</v>
      </c>
    </row>
    <row r="102" spans="2:65" s="1" customFormat="1" ht="16.5" customHeight="1">
      <c r="B102" s="149"/>
      <c r="C102" s="169" t="s">
        <v>275</v>
      </c>
      <c r="D102" s="169" t="s">
        <v>195</v>
      </c>
      <c r="E102" s="170" t="s">
        <v>368</v>
      </c>
      <c r="F102" s="171" t="s">
        <v>369</v>
      </c>
      <c r="G102" s="172" t="s">
        <v>210</v>
      </c>
      <c r="H102" s="173">
        <v>450</v>
      </c>
      <c r="I102" s="174"/>
      <c r="J102" s="174">
        <f t="shared" si="0"/>
        <v>0</v>
      </c>
      <c r="K102" s="171" t="s">
        <v>5</v>
      </c>
      <c r="L102" s="175"/>
      <c r="M102" s="176" t="s">
        <v>5</v>
      </c>
      <c r="N102" s="177" t="s">
        <v>43</v>
      </c>
      <c r="O102" s="158">
        <v>0</v>
      </c>
      <c r="P102" s="158">
        <f t="shared" si="1"/>
        <v>0</v>
      </c>
      <c r="Q102" s="158">
        <v>0</v>
      </c>
      <c r="R102" s="158">
        <f t="shared" si="2"/>
        <v>0</v>
      </c>
      <c r="S102" s="158">
        <v>0</v>
      </c>
      <c r="T102" s="159">
        <f t="shared" si="3"/>
        <v>0</v>
      </c>
      <c r="AR102" s="21" t="s">
        <v>370</v>
      </c>
      <c r="AT102" s="21" t="s">
        <v>195</v>
      </c>
      <c r="AU102" s="21" t="s">
        <v>82</v>
      </c>
      <c r="AY102" s="21" t="s">
        <v>132</v>
      </c>
      <c r="BE102" s="160">
        <f t="shared" si="4"/>
        <v>0</v>
      </c>
      <c r="BF102" s="160">
        <f t="shared" si="5"/>
        <v>0</v>
      </c>
      <c r="BG102" s="160">
        <f t="shared" si="6"/>
        <v>0</v>
      </c>
      <c r="BH102" s="160">
        <f t="shared" si="7"/>
        <v>0</v>
      </c>
      <c r="BI102" s="160">
        <f t="shared" si="8"/>
        <v>0</v>
      </c>
      <c r="BJ102" s="21" t="s">
        <v>80</v>
      </c>
      <c r="BK102" s="160">
        <f t="shared" si="9"/>
        <v>0</v>
      </c>
      <c r="BL102" s="21" t="s">
        <v>366</v>
      </c>
      <c r="BM102" s="21" t="s">
        <v>371</v>
      </c>
    </row>
    <row r="103" spans="2:65" s="1" customFormat="1" ht="16.5" customHeight="1">
      <c r="B103" s="149"/>
      <c r="C103" s="169" t="s">
        <v>300</v>
      </c>
      <c r="D103" s="169" t="s">
        <v>195</v>
      </c>
      <c r="E103" s="170" t="s">
        <v>372</v>
      </c>
      <c r="F103" s="171" t="s">
        <v>373</v>
      </c>
      <c r="G103" s="172" t="s">
        <v>374</v>
      </c>
      <c r="H103" s="173">
        <v>350</v>
      </c>
      <c r="I103" s="174"/>
      <c r="J103" s="174">
        <f t="shared" si="0"/>
        <v>0</v>
      </c>
      <c r="K103" s="171" t="s">
        <v>5</v>
      </c>
      <c r="L103" s="175"/>
      <c r="M103" s="176" t="s">
        <v>5</v>
      </c>
      <c r="N103" s="177" t="s">
        <v>43</v>
      </c>
      <c r="O103" s="158">
        <v>0</v>
      </c>
      <c r="P103" s="158">
        <f t="shared" si="1"/>
        <v>0</v>
      </c>
      <c r="Q103" s="158">
        <v>0</v>
      </c>
      <c r="R103" s="158">
        <f t="shared" si="2"/>
        <v>0</v>
      </c>
      <c r="S103" s="158">
        <v>0</v>
      </c>
      <c r="T103" s="159">
        <f t="shared" si="3"/>
        <v>0</v>
      </c>
      <c r="AR103" s="21" t="s">
        <v>370</v>
      </c>
      <c r="AT103" s="21" t="s">
        <v>195</v>
      </c>
      <c r="AU103" s="21" t="s">
        <v>82</v>
      </c>
      <c r="AY103" s="21" t="s">
        <v>132</v>
      </c>
      <c r="BE103" s="160">
        <f t="shared" si="4"/>
        <v>0</v>
      </c>
      <c r="BF103" s="160">
        <f t="shared" si="5"/>
        <v>0</v>
      </c>
      <c r="BG103" s="160">
        <f t="shared" si="6"/>
        <v>0</v>
      </c>
      <c r="BH103" s="160">
        <f t="shared" si="7"/>
        <v>0</v>
      </c>
      <c r="BI103" s="160">
        <f t="shared" si="8"/>
        <v>0</v>
      </c>
      <c r="BJ103" s="21" t="s">
        <v>80</v>
      </c>
      <c r="BK103" s="160">
        <f t="shared" si="9"/>
        <v>0</v>
      </c>
      <c r="BL103" s="21" t="s">
        <v>366</v>
      </c>
      <c r="BM103" s="21" t="s">
        <v>375</v>
      </c>
    </row>
    <row r="104" spans="2:65" s="1" customFormat="1" ht="16.5" customHeight="1">
      <c r="B104" s="149"/>
      <c r="C104" s="169" t="s">
        <v>306</v>
      </c>
      <c r="D104" s="169" t="s">
        <v>195</v>
      </c>
      <c r="E104" s="170" t="s">
        <v>376</v>
      </c>
      <c r="F104" s="171" t="s">
        <v>377</v>
      </c>
      <c r="G104" s="172" t="s">
        <v>374</v>
      </c>
      <c r="H104" s="173">
        <v>12</v>
      </c>
      <c r="I104" s="174"/>
      <c r="J104" s="174">
        <f t="shared" si="0"/>
        <v>0</v>
      </c>
      <c r="K104" s="171" t="s">
        <v>5</v>
      </c>
      <c r="L104" s="175"/>
      <c r="M104" s="176" t="s">
        <v>5</v>
      </c>
      <c r="N104" s="177" t="s">
        <v>43</v>
      </c>
      <c r="O104" s="158">
        <v>0</v>
      </c>
      <c r="P104" s="158">
        <f t="shared" si="1"/>
        <v>0</v>
      </c>
      <c r="Q104" s="158">
        <v>0</v>
      </c>
      <c r="R104" s="158">
        <f t="shared" si="2"/>
        <v>0</v>
      </c>
      <c r="S104" s="158">
        <v>0</v>
      </c>
      <c r="T104" s="159">
        <f t="shared" si="3"/>
        <v>0</v>
      </c>
      <c r="AR104" s="21" t="s">
        <v>370</v>
      </c>
      <c r="AT104" s="21" t="s">
        <v>195</v>
      </c>
      <c r="AU104" s="21" t="s">
        <v>82</v>
      </c>
      <c r="AY104" s="21" t="s">
        <v>132</v>
      </c>
      <c r="BE104" s="160">
        <f t="shared" si="4"/>
        <v>0</v>
      </c>
      <c r="BF104" s="160">
        <f t="shared" si="5"/>
        <v>0</v>
      </c>
      <c r="BG104" s="160">
        <f t="shared" si="6"/>
        <v>0</v>
      </c>
      <c r="BH104" s="160">
        <f t="shared" si="7"/>
        <v>0</v>
      </c>
      <c r="BI104" s="160">
        <f t="shared" si="8"/>
        <v>0</v>
      </c>
      <c r="BJ104" s="21" t="s">
        <v>80</v>
      </c>
      <c r="BK104" s="160">
        <f t="shared" si="9"/>
        <v>0</v>
      </c>
      <c r="BL104" s="21" t="s">
        <v>366</v>
      </c>
      <c r="BM104" s="21" t="s">
        <v>378</v>
      </c>
    </row>
    <row r="105" spans="2:65" s="1" customFormat="1" ht="16.5" customHeight="1">
      <c r="B105" s="149"/>
      <c r="C105" s="150" t="s">
        <v>224</v>
      </c>
      <c r="D105" s="150" t="s">
        <v>135</v>
      </c>
      <c r="E105" s="151" t="s">
        <v>379</v>
      </c>
      <c r="F105" s="152" t="s">
        <v>380</v>
      </c>
      <c r="G105" s="153" t="s">
        <v>233</v>
      </c>
      <c r="H105" s="154">
        <v>46</v>
      </c>
      <c r="I105" s="155"/>
      <c r="J105" s="155">
        <f t="shared" si="0"/>
        <v>0</v>
      </c>
      <c r="K105" s="152" t="s">
        <v>5</v>
      </c>
      <c r="L105" s="35"/>
      <c r="M105" s="156" t="s">
        <v>5</v>
      </c>
      <c r="N105" s="157" t="s">
        <v>43</v>
      </c>
      <c r="O105" s="158">
        <v>1.7729999999999999</v>
      </c>
      <c r="P105" s="158">
        <f t="shared" si="1"/>
        <v>81.557999999999993</v>
      </c>
      <c r="Q105" s="158">
        <v>0</v>
      </c>
      <c r="R105" s="158">
        <f t="shared" si="2"/>
        <v>0</v>
      </c>
      <c r="S105" s="158">
        <v>0</v>
      </c>
      <c r="T105" s="159">
        <f t="shared" si="3"/>
        <v>0</v>
      </c>
      <c r="AR105" s="21" t="s">
        <v>366</v>
      </c>
      <c r="AT105" s="21" t="s">
        <v>135</v>
      </c>
      <c r="AU105" s="21" t="s">
        <v>82</v>
      </c>
      <c r="AY105" s="21" t="s">
        <v>132</v>
      </c>
      <c r="BE105" s="160">
        <f t="shared" si="4"/>
        <v>0</v>
      </c>
      <c r="BF105" s="160">
        <f t="shared" si="5"/>
        <v>0</v>
      </c>
      <c r="BG105" s="160">
        <f t="shared" si="6"/>
        <v>0</v>
      </c>
      <c r="BH105" s="160">
        <f t="shared" si="7"/>
        <v>0</v>
      </c>
      <c r="BI105" s="160">
        <f t="shared" si="8"/>
        <v>0</v>
      </c>
      <c r="BJ105" s="21" t="s">
        <v>80</v>
      </c>
      <c r="BK105" s="160">
        <f t="shared" si="9"/>
        <v>0</v>
      </c>
      <c r="BL105" s="21" t="s">
        <v>366</v>
      </c>
      <c r="BM105" s="21" t="s">
        <v>381</v>
      </c>
    </row>
    <row r="106" spans="2:65" s="1" customFormat="1" ht="16.5" customHeight="1">
      <c r="B106" s="149"/>
      <c r="C106" s="169" t="s">
        <v>285</v>
      </c>
      <c r="D106" s="169" t="s">
        <v>195</v>
      </c>
      <c r="E106" s="170" t="s">
        <v>382</v>
      </c>
      <c r="F106" s="171" t="s">
        <v>383</v>
      </c>
      <c r="G106" s="172" t="s">
        <v>374</v>
      </c>
      <c r="H106" s="173">
        <v>45</v>
      </c>
      <c r="I106" s="174"/>
      <c r="J106" s="174">
        <f t="shared" si="0"/>
        <v>0</v>
      </c>
      <c r="K106" s="171" t="s">
        <v>5</v>
      </c>
      <c r="L106" s="175"/>
      <c r="M106" s="176" t="s">
        <v>5</v>
      </c>
      <c r="N106" s="177" t="s">
        <v>43</v>
      </c>
      <c r="O106" s="158">
        <v>0</v>
      </c>
      <c r="P106" s="158">
        <f t="shared" si="1"/>
        <v>0</v>
      </c>
      <c r="Q106" s="158">
        <v>0</v>
      </c>
      <c r="R106" s="158">
        <f t="shared" si="2"/>
        <v>0</v>
      </c>
      <c r="S106" s="158">
        <v>0</v>
      </c>
      <c r="T106" s="159">
        <f t="shared" si="3"/>
        <v>0</v>
      </c>
      <c r="AR106" s="21" t="s">
        <v>370</v>
      </c>
      <c r="AT106" s="21" t="s">
        <v>195</v>
      </c>
      <c r="AU106" s="21" t="s">
        <v>82</v>
      </c>
      <c r="AY106" s="21" t="s">
        <v>132</v>
      </c>
      <c r="BE106" s="160">
        <f t="shared" si="4"/>
        <v>0</v>
      </c>
      <c r="BF106" s="160">
        <f t="shared" si="5"/>
        <v>0</v>
      </c>
      <c r="BG106" s="160">
        <f t="shared" si="6"/>
        <v>0</v>
      </c>
      <c r="BH106" s="160">
        <f t="shared" si="7"/>
        <v>0</v>
      </c>
      <c r="BI106" s="160">
        <f t="shared" si="8"/>
        <v>0</v>
      </c>
      <c r="BJ106" s="21" t="s">
        <v>80</v>
      </c>
      <c r="BK106" s="160">
        <f t="shared" si="9"/>
        <v>0</v>
      </c>
      <c r="BL106" s="21" t="s">
        <v>366</v>
      </c>
      <c r="BM106" s="21" t="s">
        <v>384</v>
      </c>
    </row>
    <row r="107" spans="2:65" s="1" customFormat="1" ht="25.5" customHeight="1">
      <c r="B107" s="149"/>
      <c r="C107" s="169" t="s">
        <v>292</v>
      </c>
      <c r="D107" s="169" t="s">
        <v>195</v>
      </c>
      <c r="E107" s="170" t="s">
        <v>385</v>
      </c>
      <c r="F107" s="171" t="s">
        <v>386</v>
      </c>
      <c r="G107" s="172" t="s">
        <v>374</v>
      </c>
      <c r="H107" s="173">
        <v>1</v>
      </c>
      <c r="I107" s="174"/>
      <c r="J107" s="174">
        <f t="shared" si="0"/>
        <v>0</v>
      </c>
      <c r="K107" s="171" t="s">
        <v>5</v>
      </c>
      <c r="L107" s="175"/>
      <c r="M107" s="176" t="s">
        <v>5</v>
      </c>
      <c r="N107" s="177" t="s">
        <v>43</v>
      </c>
      <c r="O107" s="158">
        <v>0</v>
      </c>
      <c r="P107" s="158">
        <f t="shared" si="1"/>
        <v>0</v>
      </c>
      <c r="Q107" s="158">
        <v>0</v>
      </c>
      <c r="R107" s="158">
        <f t="shared" si="2"/>
        <v>0</v>
      </c>
      <c r="S107" s="158">
        <v>0</v>
      </c>
      <c r="T107" s="159">
        <f t="shared" si="3"/>
        <v>0</v>
      </c>
      <c r="AR107" s="21" t="s">
        <v>370</v>
      </c>
      <c r="AT107" s="21" t="s">
        <v>195</v>
      </c>
      <c r="AU107" s="21" t="s">
        <v>82</v>
      </c>
      <c r="AY107" s="21" t="s">
        <v>132</v>
      </c>
      <c r="BE107" s="160">
        <f t="shared" si="4"/>
        <v>0</v>
      </c>
      <c r="BF107" s="160">
        <f t="shared" si="5"/>
        <v>0</v>
      </c>
      <c r="BG107" s="160">
        <f t="shared" si="6"/>
        <v>0</v>
      </c>
      <c r="BH107" s="160">
        <f t="shared" si="7"/>
        <v>0</v>
      </c>
      <c r="BI107" s="160">
        <f t="shared" si="8"/>
        <v>0</v>
      </c>
      <c r="BJ107" s="21" t="s">
        <v>80</v>
      </c>
      <c r="BK107" s="160">
        <f t="shared" si="9"/>
        <v>0</v>
      </c>
      <c r="BL107" s="21" t="s">
        <v>366</v>
      </c>
      <c r="BM107" s="21" t="s">
        <v>387</v>
      </c>
    </row>
    <row r="108" spans="2:65" s="1" customFormat="1" ht="16.5" customHeight="1">
      <c r="B108" s="149"/>
      <c r="C108" s="150" t="s">
        <v>166</v>
      </c>
      <c r="D108" s="150" t="s">
        <v>135</v>
      </c>
      <c r="E108" s="151" t="s">
        <v>388</v>
      </c>
      <c r="F108" s="152" t="s">
        <v>389</v>
      </c>
      <c r="G108" s="153" t="s">
        <v>233</v>
      </c>
      <c r="H108" s="154">
        <v>272</v>
      </c>
      <c r="I108" s="155"/>
      <c r="J108" s="155">
        <f t="shared" si="0"/>
        <v>0</v>
      </c>
      <c r="K108" s="152" t="s">
        <v>5</v>
      </c>
      <c r="L108" s="35"/>
      <c r="M108" s="156" t="s">
        <v>5</v>
      </c>
      <c r="N108" s="157" t="s">
        <v>43</v>
      </c>
      <c r="O108" s="158">
        <v>0.252</v>
      </c>
      <c r="P108" s="158">
        <f t="shared" si="1"/>
        <v>68.543999999999997</v>
      </c>
      <c r="Q108" s="158">
        <v>0</v>
      </c>
      <c r="R108" s="158">
        <f t="shared" si="2"/>
        <v>0</v>
      </c>
      <c r="S108" s="158">
        <v>0</v>
      </c>
      <c r="T108" s="159">
        <f t="shared" si="3"/>
        <v>0</v>
      </c>
      <c r="AR108" s="21" t="s">
        <v>366</v>
      </c>
      <c r="AT108" s="21" t="s">
        <v>135</v>
      </c>
      <c r="AU108" s="21" t="s">
        <v>82</v>
      </c>
      <c r="AY108" s="21" t="s">
        <v>132</v>
      </c>
      <c r="BE108" s="160">
        <f t="shared" si="4"/>
        <v>0</v>
      </c>
      <c r="BF108" s="160">
        <f t="shared" si="5"/>
        <v>0</v>
      </c>
      <c r="BG108" s="160">
        <f t="shared" si="6"/>
        <v>0</v>
      </c>
      <c r="BH108" s="160">
        <f t="shared" si="7"/>
        <v>0</v>
      </c>
      <c r="BI108" s="160">
        <f t="shared" si="8"/>
        <v>0</v>
      </c>
      <c r="BJ108" s="21" t="s">
        <v>80</v>
      </c>
      <c r="BK108" s="160">
        <f t="shared" si="9"/>
        <v>0</v>
      </c>
      <c r="BL108" s="21" t="s">
        <v>366</v>
      </c>
      <c r="BM108" s="21" t="s">
        <v>390</v>
      </c>
    </row>
    <row r="109" spans="2:65" s="1" customFormat="1" ht="16.5" customHeight="1">
      <c r="B109" s="149"/>
      <c r="C109" s="169" t="s">
        <v>323</v>
      </c>
      <c r="D109" s="169" t="s">
        <v>195</v>
      </c>
      <c r="E109" s="170" t="s">
        <v>391</v>
      </c>
      <c r="F109" s="171" t="s">
        <v>392</v>
      </c>
      <c r="G109" s="172" t="s">
        <v>374</v>
      </c>
      <c r="H109" s="173">
        <v>200</v>
      </c>
      <c r="I109" s="174"/>
      <c r="J109" s="174">
        <f t="shared" si="0"/>
        <v>0</v>
      </c>
      <c r="K109" s="171" t="s">
        <v>5</v>
      </c>
      <c r="L109" s="175"/>
      <c r="M109" s="176" t="s">
        <v>5</v>
      </c>
      <c r="N109" s="177" t="s">
        <v>43</v>
      </c>
      <c r="O109" s="158">
        <v>0</v>
      </c>
      <c r="P109" s="158">
        <f t="shared" si="1"/>
        <v>0</v>
      </c>
      <c r="Q109" s="158">
        <v>0</v>
      </c>
      <c r="R109" s="158">
        <f t="shared" si="2"/>
        <v>0</v>
      </c>
      <c r="S109" s="158">
        <v>0</v>
      </c>
      <c r="T109" s="159">
        <f t="shared" si="3"/>
        <v>0</v>
      </c>
      <c r="AR109" s="21" t="s">
        <v>370</v>
      </c>
      <c r="AT109" s="21" t="s">
        <v>195</v>
      </c>
      <c r="AU109" s="21" t="s">
        <v>82</v>
      </c>
      <c r="AY109" s="21" t="s">
        <v>132</v>
      </c>
      <c r="BE109" s="160">
        <f t="shared" si="4"/>
        <v>0</v>
      </c>
      <c r="BF109" s="160">
        <f t="shared" si="5"/>
        <v>0</v>
      </c>
      <c r="BG109" s="160">
        <f t="shared" si="6"/>
        <v>0</v>
      </c>
      <c r="BH109" s="160">
        <f t="shared" si="7"/>
        <v>0</v>
      </c>
      <c r="BI109" s="160">
        <f t="shared" si="8"/>
        <v>0</v>
      </c>
      <c r="BJ109" s="21" t="s">
        <v>80</v>
      </c>
      <c r="BK109" s="160">
        <f t="shared" si="9"/>
        <v>0</v>
      </c>
      <c r="BL109" s="21" t="s">
        <v>366</v>
      </c>
      <c r="BM109" s="21" t="s">
        <v>393</v>
      </c>
    </row>
    <row r="110" spans="2:65" s="1" customFormat="1" ht="16.5" customHeight="1">
      <c r="B110" s="149"/>
      <c r="C110" s="169" t="s">
        <v>394</v>
      </c>
      <c r="D110" s="169" t="s">
        <v>195</v>
      </c>
      <c r="E110" s="170" t="s">
        <v>395</v>
      </c>
      <c r="F110" s="171" t="s">
        <v>396</v>
      </c>
      <c r="G110" s="172" t="s">
        <v>374</v>
      </c>
      <c r="H110" s="173">
        <v>50</v>
      </c>
      <c r="I110" s="174"/>
      <c r="J110" s="174">
        <f t="shared" si="0"/>
        <v>0</v>
      </c>
      <c r="K110" s="171" t="s">
        <v>5</v>
      </c>
      <c r="L110" s="175"/>
      <c r="M110" s="176" t="s">
        <v>5</v>
      </c>
      <c r="N110" s="177" t="s">
        <v>43</v>
      </c>
      <c r="O110" s="158">
        <v>0</v>
      </c>
      <c r="P110" s="158">
        <f t="shared" si="1"/>
        <v>0</v>
      </c>
      <c r="Q110" s="158">
        <v>0</v>
      </c>
      <c r="R110" s="158">
        <f t="shared" si="2"/>
        <v>0</v>
      </c>
      <c r="S110" s="158">
        <v>0</v>
      </c>
      <c r="T110" s="159">
        <f t="shared" si="3"/>
        <v>0</v>
      </c>
      <c r="AR110" s="21" t="s">
        <v>370</v>
      </c>
      <c r="AT110" s="21" t="s">
        <v>195</v>
      </c>
      <c r="AU110" s="21" t="s">
        <v>82</v>
      </c>
      <c r="AY110" s="21" t="s">
        <v>132</v>
      </c>
      <c r="BE110" s="160">
        <f t="shared" si="4"/>
        <v>0</v>
      </c>
      <c r="BF110" s="160">
        <f t="shared" si="5"/>
        <v>0</v>
      </c>
      <c r="BG110" s="160">
        <f t="shared" si="6"/>
        <v>0</v>
      </c>
      <c r="BH110" s="160">
        <f t="shared" si="7"/>
        <v>0</v>
      </c>
      <c r="BI110" s="160">
        <f t="shared" si="8"/>
        <v>0</v>
      </c>
      <c r="BJ110" s="21" t="s">
        <v>80</v>
      </c>
      <c r="BK110" s="160">
        <f t="shared" si="9"/>
        <v>0</v>
      </c>
      <c r="BL110" s="21" t="s">
        <v>366</v>
      </c>
      <c r="BM110" s="21" t="s">
        <v>397</v>
      </c>
    </row>
    <row r="111" spans="2:65" s="1" customFormat="1" ht="16.5" customHeight="1">
      <c r="B111" s="149"/>
      <c r="C111" s="169" t="s">
        <v>398</v>
      </c>
      <c r="D111" s="169" t="s">
        <v>195</v>
      </c>
      <c r="E111" s="170" t="s">
        <v>399</v>
      </c>
      <c r="F111" s="171" t="s">
        <v>400</v>
      </c>
      <c r="G111" s="172" t="s">
        <v>374</v>
      </c>
      <c r="H111" s="173">
        <v>10</v>
      </c>
      <c r="I111" s="174"/>
      <c r="J111" s="174">
        <f t="shared" si="0"/>
        <v>0</v>
      </c>
      <c r="K111" s="171" t="s">
        <v>5</v>
      </c>
      <c r="L111" s="175"/>
      <c r="M111" s="176" t="s">
        <v>5</v>
      </c>
      <c r="N111" s="177" t="s">
        <v>43</v>
      </c>
      <c r="O111" s="158">
        <v>0</v>
      </c>
      <c r="P111" s="158">
        <f t="shared" si="1"/>
        <v>0</v>
      </c>
      <c r="Q111" s="158">
        <v>0</v>
      </c>
      <c r="R111" s="158">
        <f t="shared" si="2"/>
        <v>0</v>
      </c>
      <c r="S111" s="158">
        <v>0</v>
      </c>
      <c r="T111" s="159">
        <f t="shared" si="3"/>
        <v>0</v>
      </c>
      <c r="AR111" s="21" t="s">
        <v>370</v>
      </c>
      <c r="AT111" s="21" t="s">
        <v>195</v>
      </c>
      <c r="AU111" s="21" t="s">
        <v>82</v>
      </c>
      <c r="AY111" s="21" t="s">
        <v>132</v>
      </c>
      <c r="BE111" s="160">
        <f t="shared" si="4"/>
        <v>0</v>
      </c>
      <c r="BF111" s="160">
        <f t="shared" si="5"/>
        <v>0</v>
      </c>
      <c r="BG111" s="160">
        <f t="shared" si="6"/>
        <v>0</v>
      </c>
      <c r="BH111" s="160">
        <f t="shared" si="7"/>
        <v>0</v>
      </c>
      <c r="BI111" s="160">
        <f t="shared" si="8"/>
        <v>0</v>
      </c>
      <c r="BJ111" s="21" t="s">
        <v>80</v>
      </c>
      <c r="BK111" s="160">
        <f t="shared" si="9"/>
        <v>0</v>
      </c>
      <c r="BL111" s="21" t="s">
        <v>366</v>
      </c>
      <c r="BM111" s="21" t="s">
        <v>401</v>
      </c>
    </row>
    <row r="112" spans="2:65" s="1" customFormat="1" ht="16.5" customHeight="1">
      <c r="B112" s="149"/>
      <c r="C112" s="169" t="s">
        <v>402</v>
      </c>
      <c r="D112" s="169" t="s">
        <v>195</v>
      </c>
      <c r="E112" s="170" t="s">
        <v>403</v>
      </c>
      <c r="F112" s="171" t="s">
        <v>404</v>
      </c>
      <c r="G112" s="172" t="s">
        <v>374</v>
      </c>
      <c r="H112" s="173">
        <v>10</v>
      </c>
      <c r="I112" s="174"/>
      <c r="J112" s="174">
        <f t="shared" si="0"/>
        <v>0</v>
      </c>
      <c r="K112" s="171" t="s">
        <v>5</v>
      </c>
      <c r="L112" s="175"/>
      <c r="M112" s="176" t="s">
        <v>5</v>
      </c>
      <c r="N112" s="177" t="s">
        <v>43</v>
      </c>
      <c r="O112" s="158">
        <v>0</v>
      </c>
      <c r="P112" s="158">
        <f t="shared" si="1"/>
        <v>0</v>
      </c>
      <c r="Q112" s="158">
        <v>0</v>
      </c>
      <c r="R112" s="158">
        <f t="shared" si="2"/>
        <v>0</v>
      </c>
      <c r="S112" s="158">
        <v>0</v>
      </c>
      <c r="T112" s="159">
        <f t="shared" si="3"/>
        <v>0</v>
      </c>
      <c r="AR112" s="21" t="s">
        <v>370</v>
      </c>
      <c r="AT112" s="21" t="s">
        <v>195</v>
      </c>
      <c r="AU112" s="21" t="s">
        <v>82</v>
      </c>
      <c r="AY112" s="21" t="s">
        <v>132</v>
      </c>
      <c r="BE112" s="160">
        <f t="shared" si="4"/>
        <v>0</v>
      </c>
      <c r="BF112" s="160">
        <f t="shared" si="5"/>
        <v>0</v>
      </c>
      <c r="BG112" s="160">
        <f t="shared" si="6"/>
        <v>0</v>
      </c>
      <c r="BH112" s="160">
        <f t="shared" si="7"/>
        <v>0</v>
      </c>
      <c r="BI112" s="160">
        <f t="shared" si="8"/>
        <v>0</v>
      </c>
      <c r="BJ112" s="21" t="s">
        <v>80</v>
      </c>
      <c r="BK112" s="160">
        <f t="shared" si="9"/>
        <v>0</v>
      </c>
      <c r="BL112" s="21" t="s">
        <v>366</v>
      </c>
      <c r="BM112" s="21" t="s">
        <v>405</v>
      </c>
    </row>
    <row r="113" spans="2:65" s="10" customFormat="1" ht="29.85" customHeight="1">
      <c r="B113" s="137"/>
      <c r="D113" s="138" t="s">
        <v>71</v>
      </c>
      <c r="E113" s="147" t="s">
        <v>406</v>
      </c>
      <c r="F113" s="147" t="s">
        <v>407</v>
      </c>
      <c r="J113" s="148">
        <f>BK113</f>
        <v>0</v>
      </c>
      <c r="L113" s="137"/>
      <c r="M113" s="141"/>
      <c r="N113" s="142"/>
      <c r="O113" s="142"/>
      <c r="P113" s="143">
        <f>SUM(P114:P115)</f>
        <v>0.85199999999999998</v>
      </c>
      <c r="Q113" s="142"/>
      <c r="R113" s="143">
        <f>SUM(R114:R115)</f>
        <v>0</v>
      </c>
      <c r="S113" s="142"/>
      <c r="T113" s="144">
        <f>SUM(T114:T115)</f>
        <v>0</v>
      </c>
      <c r="AR113" s="138" t="s">
        <v>147</v>
      </c>
      <c r="AT113" s="145" t="s">
        <v>71</v>
      </c>
      <c r="AU113" s="145" t="s">
        <v>80</v>
      </c>
      <c r="AY113" s="138" t="s">
        <v>132</v>
      </c>
      <c r="BK113" s="146">
        <f>SUM(BK114:BK115)</f>
        <v>0</v>
      </c>
    </row>
    <row r="114" spans="2:65" s="1" customFormat="1" ht="16.5" customHeight="1">
      <c r="B114" s="149"/>
      <c r="C114" s="150" t="s">
        <v>207</v>
      </c>
      <c r="D114" s="150" t="s">
        <v>135</v>
      </c>
      <c r="E114" s="151" t="s">
        <v>408</v>
      </c>
      <c r="F114" s="152" t="s">
        <v>409</v>
      </c>
      <c r="G114" s="153" t="s">
        <v>169</v>
      </c>
      <c r="H114" s="154">
        <v>1</v>
      </c>
      <c r="I114" s="155"/>
      <c r="J114" s="155">
        <f>ROUND(I114*H114,2)</f>
        <v>0</v>
      </c>
      <c r="K114" s="152" t="s">
        <v>5</v>
      </c>
      <c r="L114" s="35"/>
      <c r="M114" s="156" t="s">
        <v>5</v>
      </c>
      <c r="N114" s="157" t="s">
        <v>43</v>
      </c>
      <c r="O114" s="158">
        <v>0.77200000000000002</v>
      </c>
      <c r="P114" s="158">
        <f>O114*H114</f>
        <v>0.77200000000000002</v>
      </c>
      <c r="Q114" s="158">
        <v>0</v>
      </c>
      <c r="R114" s="158">
        <f>Q114*H114</f>
        <v>0</v>
      </c>
      <c r="S114" s="158">
        <v>0</v>
      </c>
      <c r="T114" s="159">
        <f>S114*H114</f>
        <v>0</v>
      </c>
      <c r="AR114" s="21" t="s">
        <v>366</v>
      </c>
      <c r="AT114" s="21" t="s">
        <v>135</v>
      </c>
      <c r="AU114" s="21" t="s">
        <v>82</v>
      </c>
      <c r="AY114" s="21" t="s">
        <v>132</v>
      </c>
      <c r="BE114" s="160">
        <f>IF(N114="základní",J114,0)</f>
        <v>0</v>
      </c>
      <c r="BF114" s="160">
        <f>IF(N114="snížená",J114,0)</f>
        <v>0</v>
      </c>
      <c r="BG114" s="160">
        <f>IF(N114="zákl. přenesená",J114,0)</f>
        <v>0</v>
      </c>
      <c r="BH114" s="160">
        <f>IF(N114="sníž. přenesená",J114,0)</f>
        <v>0</v>
      </c>
      <c r="BI114" s="160">
        <f>IF(N114="nulová",J114,0)</f>
        <v>0</v>
      </c>
      <c r="BJ114" s="21" t="s">
        <v>80</v>
      </c>
      <c r="BK114" s="160">
        <f>ROUND(I114*H114,2)</f>
        <v>0</v>
      </c>
      <c r="BL114" s="21" t="s">
        <v>366</v>
      </c>
      <c r="BM114" s="21" t="s">
        <v>410</v>
      </c>
    </row>
    <row r="115" spans="2:65" s="1" customFormat="1" ht="16.5" customHeight="1">
      <c r="B115" s="149"/>
      <c r="C115" s="150" t="s">
        <v>11</v>
      </c>
      <c r="D115" s="150" t="s">
        <v>135</v>
      </c>
      <c r="E115" s="151" t="s">
        <v>411</v>
      </c>
      <c r="F115" s="152" t="s">
        <v>412</v>
      </c>
      <c r="G115" s="153" t="s">
        <v>169</v>
      </c>
      <c r="H115" s="154">
        <v>10</v>
      </c>
      <c r="I115" s="155"/>
      <c r="J115" s="155">
        <f>ROUND(I115*H115,2)</f>
        <v>0</v>
      </c>
      <c r="K115" s="152" t="s">
        <v>5</v>
      </c>
      <c r="L115" s="35"/>
      <c r="M115" s="156" t="s">
        <v>5</v>
      </c>
      <c r="N115" s="157" t="s">
        <v>43</v>
      </c>
      <c r="O115" s="158">
        <v>8.0000000000000002E-3</v>
      </c>
      <c r="P115" s="158">
        <f>O115*H115</f>
        <v>0.08</v>
      </c>
      <c r="Q115" s="158">
        <v>0</v>
      </c>
      <c r="R115" s="158">
        <f>Q115*H115</f>
        <v>0</v>
      </c>
      <c r="S115" s="158">
        <v>0</v>
      </c>
      <c r="T115" s="159">
        <f>S115*H115</f>
        <v>0</v>
      </c>
      <c r="AR115" s="21" t="s">
        <v>366</v>
      </c>
      <c r="AT115" s="21" t="s">
        <v>135</v>
      </c>
      <c r="AU115" s="21" t="s">
        <v>82</v>
      </c>
      <c r="AY115" s="21" t="s">
        <v>132</v>
      </c>
      <c r="BE115" s="160">
        <f>IF(N115="základní",J115,0)</f>
        <v>0</v>
      </c>
      <c r="BF115" s="160">
        <f>IF(N115="snížená",J115,0)</f>
        <v>0</v>
      </c>
      <c r="BG115" s="160">
        <f>IF(N115="zákl. přenesená",J115,0)</f>
        <v>0</v>
      </c>
      <c r="BH115" s="160">
        <f>IF(N115="sníž. přenesená",J115,0)</f>
        <v>0</v>
      </c>
      <c r="BI115" s="160">
        <f>IF(N115="nulová",J115,0)</f>
        <v>0</v>
      </c>
      <c r="BJ115" s="21" t="s">
        <v>80</v>
      </c>
      <c r="BK115" s="160">
        <f>ROUND(I115*H115,2)</f>
        <v>0</v>
      </c>
      <c r="BL115" s="21" t="s">
        <v>366</v>
      </c>
      <c r="BM115" s="21" t="s">
        <v>413</v>
      </c>
    </row>
    <row r="116" spans="2:65" s="10" customFormat="1" ht="37.35" customHeight="1">
      <c r="B116" s="137"/>
      <c r="D116" s="138" t="s">
        <v>71</v>
      </c>
      <c r="E116" s="139" t="s">
        <v>414</v>
      </c>
      <c r="F116" s="139" t="s">
        <v>415</v>
      </c>
      <c r="J116" s="140">
        <f>BK116</f>
        <v>0</v>
      </c>
      <c r="L116" s="137"/>
      <c r="M116" s="141"/>
      <c r="N116" s="142"/>
      <c r="O116" s="142"/>
      <c r="P116" s="143">
        <f>SUM(P117:P118)</f>
        <v>56</v>
      </c>
      <c r="Q116" s="142"/>
      <c r="R116" s="143">
        <f>SUM(R117:R118)</f>
        <v>0</v>
      </c>
      <c r="S116" s="142"/>
      <c r="T116" s="144">
        <f>SUM(T117:T118)</f>
        <v>0</v>
      </c>
      <c r="AR116" s="138" t="s">
        <v>140</v>
      </c>
      <c r="AT116" s="145" t="s">
        <v>71</v>
      </c>
      <c r="AU116" s="145" t="s">
        <v>72</v>
      </c>
      <c r="AY116" s="138" t="s">
        <v>132</v>
      </c>
      <c r="BK116" s="146">
        <f>SUM(BK117:BK118)</f>
        <v>0</v>
      </c>
    </row>
    <row r="117" spans="2:65" s="1" customFormat="1" ht="16.5" customHeight="1">
      <c r="B117" s="149"/>
      <c r="C117" s="150" t="s">
        <v>244</v>
      </c>
      <c r="D117" s="150" t="s">
        <v>135</v>
      </c>
      <c r="E117" s="151" t="s">
        <v>416</v>
      </c>
      <c r="F117" s="152" t="s">
        <v>417</v>
      </c>
      <c r="G117" s="153" t="s">
        <v>418</v>
      </c>
      <c r="H117" s="154">
        <v>32</v>
      </c>
      <c r="I117" s="155"/>
      <c r="J117" s="155">
        <f>ROUND(I117*H117,2)</f>
        <v>0</v>
      </c>
      <c r="K117" s="152" t="s">
        <v>5</v>
      </c>
      <c r="L117" s="35"/>
      <c r="M117" s="156" t="s">
        <v>5</v>
      </c>
      <c r="N117" s="157" t="s">
        <v>43</v>
      </c>
      <c r="O117" s="158">
        <v>1</v>
      </c>
      <c r="P117" s="158">
        <f>O117*H117</f>
        <v>32</v>
      </c>
      <c r="Q117" s="158">
        <v>0</v>
      </c>
      <c r="R117" s="158">
        <f>Q117*H117</f>
        <v>0</v>
      </c>
      <c r="S117" s="158">
        <v>0</v>
      </c>
      <c r="T117" s="159">
        <f>S117*H117</f>
        <v>0</v>
      </c>
      <c r="AR117" s="21" t="s">
        <v>419</v>
      </c>
      <c r="AT117" s="21" t="s">
        <v>135</v>
      </c>
      <c r="AU117" s="21" t="s">
        <v>80</v>
      </c>
      <c r="AY117" s="21" t="s">
        <v>132</v>
      </c>
      <c r="BE117" s="160">
        <f>IF(N117="základní",J117,0)</f>
        <v>0</v>
      </c>
      <c r="BF117" s="160">
        <f>IF(N117="snížená",J117,0)</f>
        <v>0</v>
      </c>
      <c r="BG117" s="160">
        <f>IF(N117="zákl. přenesená",J117,0)</f>
        <v>0</v>
      </c>
      <c r="BH117" s="160">
        <f>IF(N117="sníž. přenesená",J117,0)</f>
        <v>0</v>
      </c>
      <c r="BI117" s="160">
        <f>IF(N117="nulová",J117,0)</f>
        <v>0</v>
      </c>
      <c r="BJ117" s="21" t="s">
        <v>80</v>
      </c>
      <c r="BK117" s="160">
        <f>ROUND(I117*H117,2)</f>
        <v>0</v>
      </c>
      <c r="BL117" s="21" t="s">
        <v>419</v>
      </c>
      <c r="BM117" s="21" t="s">
        <v>420</v>
      </c>
    </row>
    <row r="118" spans="2:65" s="1" customFormat="1" ht="25.5" customHeight="1">
      <c r="B118" s="149"/>
      <c r="C118" s="150" t="s">
        <v>250</v>
      </c>
      <c r="D118" s="150" t="s">
        <v>135</v>
      </c>
      <c r="E118" s="151" t="s">
        <v>421</v>
      </c>
      <c r="F118" s="152" t="s">
        <v>422</v>
      </c>
      <c r="G118" s="153" t="s">
        <v>418</v>
      </c>
      <c r="H118" s="154">
        <v>24</v>
      </c>
      <c r="I118" s="155"/>
      <c r="J118" s="155">
        <f>ROUND(I118*H118,2)</f>
        <v>0</v>
      </c>
      <c r="K118" s="152" t="s">
        <v>5</v>
      </c>
      <c r="L118" s="35"/>
      <c r="M118" s="156" t="s">
        <v>5</v>
      </c>
      <c r="N118" s="157" t="s">
        <v>43</v>
      </c>
      <c r="O118" s="158">
        <v>1</v>
      </c>
      <c r="P118" s="158">
        <f>O118*H118</f>
        <v>24</v>
      </c>
      <c r="Q118" s="158">
        <v>0</v>
      </c>
      <c r="R118" s="158">
        <f>Q118*H118</f>
        <v>0</v>
      </c>
      <c r="S118" s="158">
        <v>0</v>
      </c>
      <c r="T118" s="159">
        <f>S118*H118</f>
        <v>0</v>
      </c>
      <c r="AR118" s="21" t="s">
        <v>366</v>
      </c>
      <c r="AT118" s="21" t="s">
        <v>135</v>
      </c>
      <c r="AU118" s="21" t="s">
        <v>80</v>
      </c>
      <c r="AY118" s="21" t="s">
        <v>132</v>
      </c>
      <c r="BE118" s="160">
        <f>IF(N118="základní",J118,0)</f>
        <v>0</v>
      </c>
      <c r="BF118" s="160">
        <f>IF(N118="snížená",J118,0)</f>
        <v>0</v>
      </c>
      <c r="BG118" s="160">
        <f>IF(N118="zákl. přenesená",J118,0)</f>
        <v>0</v>
      </c>
      <c r="BH118" s="160">
        <f>IF(N118="sníž. přenesená",J118,0)</f>
        <v>0</v>
      </c>
      <c r="BI118" s="160">
        <f>IF(N118="nulová",J118,0)</f>
        <v>0</v>
      </c>
      <c r="BJ118" s="21" t="s">
        <v>80</v>
      </c>
      <c r="BK118" s="160">
        <f>ROUND(I118*H118,2)</f>
        <v>0</v>
      </c>
      <c r="BL118" s="21" t="s">
        <v>366</v>
      </c>
      <c r="BM118" s="21" t="s">
        <v>423</v>
      </c>
    </row>
    <row r="119" spans="2:65" s="10" customFormat="1" ht="37.35" customHeight="1">
      <c r="B119" s="137"/>
      <c r="D119" s="138" t="s">
        <v>71</v>
      </c>
      <c r="E119" s="139" t="s">
        <v>296</v>
      </c>
      <c r="F119" s="139" t="s">
        <v>424</v>
      </c>
      <c r="J119" s="140">
        <f>BK119</f>
        <v>0</v>
      </c>
      <c r="L119" s="137"/>
      <c r="M119" s="141"/>
      <c r="N119" s="142"/>
      <c r="O119" s="142"/>
      <c r="P119" s="143">
        <f>P120</f>
        <v>0</v>
      </c>
      <c r="Q119" s="142"/>
      <c r="R119" s="143">
        <f>R120</f>
        <v>0</v>
      </c>
      <c r="S119" s="142"/>
      <c r="T119" s="144">
        <f>T120</f>
        <v>0</v>
      </c>
      <c r="AR119" s="138" t="s">
        <v>157</v>
      </c>
      <c r="AT119" s="145" t="s">
        <v>71</v>
      </c>
      <c r="AU119" s="145" t="s">
        <v>72</v>
      </c>
      <c r="AY119" s="138" t="s">
        <v>132</v>
      </c>
      <c r="BK119" s="146">
        <f>BK120</f>
        <v>0</v>
      </c>
    </row>
    <row r="120" spans="2:65" s="10" customFormat="1" ht="19.899999999999999" customHeight="1">
      <c r="B120" s="137"/>
      <c r="D120" s="138" t="s">
        <v>71</v>
      </c>
      <c r="E120" s="147" t="s">
        <v>72</v>
      </c>
      <c r="F120" s="147" t="s">
        <v>424</v>
      </c>
      <c r="J120" s="148">
        <f>BK120</f>
        <v>0</v>
      </c>
      <c r="L120" s="137"/>
      <c r="M120" s="141"/>
      <c r="N120" s="142"/>
      <c r="O120" s="142"/>
      <c r="P120" s="143">
        <f>SUM(P121:P125)</f>
        <v>0</v>
      </c>
      <c r="Q120" s="142"/>
      <c r="R120" s="143">
        <f>SUM(R121:R125)</f>
        <v>0</v>
      </c>
      <c r="S120" s="142"/>
      <c r="T120" s="144">
        <f>SUM(T121:T125)</f>
        <v>0</v>
      </c>
      <c r="AR120" s="138" t="s">
        <v>157</v>
      </c>
      <c r="AT120" s="145" t="s">
        <v>71</v>
      </c>
      <c r="AU120" s="145" t="s">
        <v>80</v>
      </c>
      <c r="AY120" s="138" t="s">
        <v>132</v>
      </c>
      <c r="BK120" s="146">
        <f>SUM(BK121:BK125)</f>
        <v>0</v>
      </c>
    </row>
    <row r="121" spans="2:65" s="1" customFormat="1" ht="16.5" customHeight="1">
      <c r="B121" s="149"/>
      <c r="C121" s="150" t="s">
        <v>254</v>
      </c>
      <c r="D121" s="150" t="s">
        <v>135</v>
      </c>
      <c r="E121" s="151" t="s">
        <v>307</v>
      </c>
      <c r="F121" s="152" t="s">
        <v>425</v>
      </c>
      <c r="G121" s="153" t="s">
        <v>426</v>
      </c>
      <c r="H121" s="154">
        <v>1</v>
      </c>
      <c r="I121" s="155"/>
      <c r="J121" s="155">
        <f>ROUND(I121*H121,2)</f>
        <v>0</v>
      </c>
      <c r="K121" s="152" t="s">
        <v>5</v>
      </c>
      <c r="L121" s="35"/>
      <c r="M121" s="156" t="s">
        <v>5</v>
      </c>
      <c r="N121" s="157" t="s">
        <v>43</v>
      </c>
      <c r="O121" s="158">
        <v>0</v>
      </c>
      <c r="P121" s="158">
        <f>O121*H121</f>
        <v>0</v>
      </c>
      <c r="Q121" s="158">
        <v>0</v>
      </c>
      <c r="R121" s="158">
        <f>Q121*H121</f>
        <v>0</v>
      </c>
      <c r="S121" s="158">
        <v>0</v>
      </c>
      <c r="T121" s="159">
        <f>S121*H121</f>
        <v>0</v>
      </c>
      <c r="AR121" s="21" t="s">
        <v>304</v>
      </c>
      <c r="AT121" s="21" t="s">
        <v>135</v>
      </c>
      <c r="AU121" s="21" t="s">
        <v>82</v>
      </c>
      <c r="AY121" s="21" t="s">
        <v>132</v>
      </c>
      <c r="BE121" s="160">
        <f>IF(N121="základní",J121,0)</f>
        <v>0</v>
      </c>
      <c r="BF121" s="160">
        <f>IF(N121="snížená",J121,0)</f>
        <v>0</v>
      </c>
      <c r="BG121" s="160">
        <f>IF(N121="zákl. přenesená",J121,0)</f>
        <v>0</v>
      </c>
      <c r="BH121" s="160">
        <f>IF(N121="sníž. přenesená",J121,0)</f>
        <v>0</v>
      </c>
      <c r="BI121" s="160">
        <f>IF(N121="nulová",J121,0)</f>
        <v>0</v>
      </c>
      <c r="BJ121" s="21" t="s">
        <v>80</v>
      </c>
      <c r="BK121" s="160">
        <f>ROUND(I121*H121,2)</f>
        <v>0</v>
      </c>
      <c r="BL121" s="21" t="s">
        <v>304</v>
      </c>
      <c r="BM121" s="21" t="s">
        <v>427</v>
      </c>
    </row>
    <row r="122" spans="2:65" s="1" customFormat="1" ht="16.5" customHeight="1">
      <c r="B122" s="149"/>
      <c r="C122" s="150" t="s">
        <v>258</v>
      </c>
      <c r="D122" s="150" t="s">
        <v>135</v>
      </c>
      <c r="E122" s="151" t="s">
        <v>319</v>
      </c>
      <c r="F122" s="152" t="s">
        <v>428</v>
      </c>
      <c r="G122" s="153" t="s">
        <v>426</v>
      </c>
      <c r="H122" s="154">
        <v>1</v>
      </c>
      <c r="I122" s="155"/>
      <c r="J122" s="155">
        <f>ROUND(I122*H122,2)</f>
        <v>0</v>
      </c>
      <c r="K122" s="152" t="s">
        <v>5</v>
      </c>
      <c r="L122" s="35"/>
      <c r="M122" s="156" t="s">
        <v>5</v>
      </c>
      <c r="N122" s="157" t="s">
        <v>43</v>
      </c>
      <c r="O122" s="158">
        <v>0</v>
      </c>
      <c r="P122" s="158">
        <f>O122*H122</f>
        <v>0</v>
      </c>
      <c r="Q122" s="158">
        <v>0</v>
      </c>
      <c r="R122" s="158">
        <f>Q122*H122</f>
        <v>0</v>
      </c>
      <c r="S122" s="158">
        <v>0</v>
      </c>
      <c r="T122" s="159">
        <f>S122*H122</f>
        <v>0</v>
      </c>
      <c r="AR122" s="21" t="s">
        <v>304</v>
      </c>
      <c r="AT122" s="21" t="s">
        <v>135</v>
      </c>
      <c r="AU122" s="21" t="s">
        <v>82</v>
      </c>
      <c r="AY122" s="21" t="s">
        <v>132</v>
      </c>
      <c r="BE122" s="160">
        <f>IF(N122="základní",J122,0)</f>
        <v>0</v>
      </c>
      <c r="BF122" s="160">
        <f>IF(N122="snížená",J122,0)</f>
        <v>0</v>
      </c>
      <c r="BG122" s="160">
        <f>IF(N122="zákl. přenesená",J122,0)</f>
        <v>0</v>
      </c>
      <c r="BH122" s="160">
        <f>IF(N122="sníž. přenesená",J122,0)</f>
        <v>0</v>
      </c>
      <c r="BI122" s="160">
        <f>IF(N122="nulová",J122,0)</f>
        <v>0</v>
      </c>
      <c r="BJ122" s="21" t="s">
        <v>80</v>
      </c>
      <c r="BK122" s="160">
        <f>ROUND(I122*H122,2)</f>
        <v>0</v>
      </c>
      <c r="BL122" s="21" t="s">
        <v>304</v>
      </c>
      <c r="BM122" s="21" t="s">
        <v>429</v>
      </c>
    </row>
    <row r="123" spans="2:65" s="1" customFormat="1" ht="16.5" customHeight="1">
      <c r="B123" s="149"/>
      <c r="C123" s="150" t="s">
        <v>262</v>
      </c>
      <c r="D123" s="150" t="s">
        <v>135</v>
      </c>
      <c r="E123" s="151" t="s">
        <v>430</v>
      </c>
      <c r="F123" s="152" t="s">
        <v>431</v>
      </c>
      <c r="G123" s="153" t="s">
        <v>426</v>
      </c>
      <c r="H123" s="154">
        <v>1</v>
      </c>
      <c r="I123" s="155"/>
      <c r="J123" s="155">
        <f>ROUND(I123*H123,2)</f>
        <v>0</v>
      </c>
      <c r="K123" s="152" t="s">
        <v>5</v>
      </c>
      <c r="L123" s="35"/>
      <c r="M123" s="156" t="s">
        <v>5</v>
      </c>
      <c r="N123" s="157" t="s">
        <v>43</v>
      </c>
      <c r="O123" s="158">
        <v>0</v>
      </c>
      <c r="P123" s="158">
        <f>O123*H123</f>
        <v>0</v>
      </c>
      <c r="Q123" s="158">
        <v>0</v>
      </c>
      <c r="R123" s="158">
        <f>Q123*H123</f>
        <v>0</v>
      </c>
      <c r="S123" s="158">
        <v>0</v>
      </c>
      <c r="T123" s="159">
        <f>S123*H123</f>
        <v>0</v>
      </c>
      <c r="AR123" s="21" t="s">
        <v>304</v>
      </c>
      <c r="AT123" s="21" t="s">
        <v>135</v>
      </c>
      <c r="AU123" s="21" t="s">
        <v>82</v>
      </c>
      <c r="AY123" s="21" t="s">
        <v>132</v>
      </c>
      <c r="BE123" s="160">
        <f>IF(N123="základní",J123,0)</f>
        <v>0</v>
      </c>
      <c r="BF123" s="160">
        <f>IF(N123="snížená",J123,0)</f>
        <v>0</v>
      </c>
      <c r="BG123" s="160">
        <f>IF(N123="zákl. přenesená",J123,0)</f>
        <v>0</v>
      </c>
      <c r="BH123" s="160">
        <f>IF(N123="sníž. přenesená",J123,0)</f>
        <v>0</v>
      </c>
      <c r="BI123" s="160">
        <f>IF(N123="nulová",J123,0)</f>
        <v>0</v>
      </c>
      <c r="BJ123" s="21" t="s">
        <v>80</v>
      </c>
      <c r="BK123" s="160">
        <f>ROUND(I123*H123,2)</f>
        <v>0</v>
      </c>
      <c r="BL123" s="21" t="s">
        <v>304</v>
      </c>
      <c r="BM123" s="21" t="s">
        <v>432</v>
      </c>
    </row>
    <row r="124" spans="2:65" s="1" customFormat="1" ht="16.5" customHeight="1">
      <c r="B124" s="149"/>
      <c r="C124" s="150" t="s">
        <v>267</v>
      </c>
      <c r="D124" s="150" t="s">
        <v>135</v>
      </c>
      <c r="E124" s="151" t="s">
        <v>433</v>
      </c>
      <c r="F124" s="152" t="s">
        <v>434</v>
      </c>
      <c r="G124" s="153" t="s">
        <v>426</v>
      </c>
      <c r="H124" s="154">
        <v>1</v>
      </c>
      <c r="I124" s="155"/>
      <c r="J124" s="155">
        <f>ROUND(I124*H124,2)</f>
        <v>0</v>
      </c>
      <c r="K124" s="152" t="s">
        <v>5</v>
      </c>
      <c r="L124" s="35"/>
      <c r="M124" s="156" t="s">
        <v>5</v>
      </c>
      <c r="N124" s="157" t="s">
        <v>43</v>
      </c>
      <c r="O124" s="158">
        <v>0</v>
      </c>
      <c r="P124" s="158">
        <f>O124*H124</f>
        <v>0</v>
      </c>
      <c r="Q124" s="158">
        <v>0</v>
      </c>
      <c r="R124" s="158">
        <f>Q124*H124</f>
        <v>0</v>
      </c>
      <c r="S124" s="158">
        <v>0</v>
      </c>
      <c r="T124" s="159">
        <f>S124*H124</f>
        <v>0</v>
      </c>
      <c r="AR124" s="21" t="s">
        <v>304</v>
      </c>
      <c r="AT124" s="21" t="s">
        <v>135</v>
      </c>
      <c r="AU124" s="21" t="s">
        <v>82</v>
      </c>
      <c r="AY124" s="21" t="s">
        <v>132</v>
      </c>
      <c r="BE124" s="160">
        <f>IF(N124="základní",J124,0)</f>
        <v>0</v>
      </c>
      <c r="BF124" s="160">
        <f>IF(N124="snížená",J124,0)</f>
        <v>0</v>
      </c>
      <c r="BG124" s="160">
        <f>IF(N124="zákl. přenesená",J124,0)</f>
        <v>0</v>
      </c>
      <c r="BH124" s="160">
        <f>IF(N124="sníž. přenesená",J124,0)</f>
        <v>0</v>
      </c>
      <c r="BI124" s="160">
        <f>IF(N124="nulová",J124,0)</f>
        <v>0</v>
      </c>
      <c r="BJ124" s="21" t="s">
        <v>80</v>
      </c>
      <c r="BK124" s="160">
        <f>ROUND(I124*H124,2)</f>
        <v>0</v>
      </c>
      <c r="BL124" s="21" t="s">
        <v>304</v>
      </c>
      <c r="BM124" s="21" t="s">
        <v>435</v>
      </c>
    </row>
    <row r="125" spans="2:65" s="1" customFormat="1" ht="16.5" customHeight="1">
      <c r="B125" s="149"/>
      <c r="C125" s="150" t="s">
        <v>271</v>
      </c>
      <c r="D125" s="150" t="s">
        <v>135</v>
      </c>
      <c r="E125" s="151" t="s">
        <v>436</v>
      </c>
      <c r="F125" s="152" t="s">
        <v>437</v>
      </c>
      <c r="G125" s="153" t="s">
        <v>426</v>
      </c>
      <c r="H125" s="154">
        <v>1</v>
      </c>
      <c r="I125" s="155"/>
      <c r="J125" s="155">
        <f>ROUND(I125*H125,2)</f>
        <v>0</v>
      </c>
      <c r="K125" s="152" t="s">
        <v>5</v>
      </c>
      <c r="L125" s="35"/>
      <c r="M125" s="156" t="s">
        <v>5</v>
      </c>
      <c r="N125" s="178" t="s">
        <v>43</v>
      </c>
      <c r="O125" s="179">
        <v>0</v>
      </c>
      <c r="P125" s="179">
        <f>O125*H125</f>
        <v>0</v>
      </c>
      <c r="Q125" s="179">
        <v>0</v>
      </c>
      <c r="R125" s="179">
        <f>Q125*H125</f>
        <v>0</v>
      </c>
      <c r="S125" s="179">
        <v>0</v>
      </c>
      <c r="T125" s="180">
        <f>S125*H125</f>
        <v>0</v>
      </c>
      <c r="AR125" s="21" t="s">
        <v>438</v>
      </c>
      <c r="AT125" s="21" t="s">
        <v>135</v>
      </c>
      <c r="AU125" s="21" t="s">
        <v>82</v>
      </c>
      <c r="AY125" s="21" t="s">
        <v>132</v>
      </c>
      <c r="BE125" s="160">
        <f>IF(N125="základní",J125,0)</f>
        <v>0</v>
      </c>
      <c r="BF125" s="160">
        <f>IF(N125="snížená",J125,0)</f>
        <v>0</v>
      </c>
      <c r="BG125" s="160">
        <f>IF(N125="zákl. přenesená",J125,0)</f>
        <v>0</v>
      </c>
      <c r="BH125" s="160">
        <f>IF(N125="sníž. přenesená",J125,0)</f>
        <v>0</v>
      </c>
      <c r="BI125" s="160">
        <f>IF(N125="nulová",J125,0)</f>
        <v>0</v>
      </c>
      <c r="BJ125" s="21" t="s">
        <v>80</v>
      </c>
      <c r="BK125" s="160">
        <f>ROUND(I125*H125,2)</f>
        <v>0</v>
      </c>
      <c r="BL125" s="21" t="s">
        <v>438</v>
      </c>
      <c r="BM125" s="21" t="s">
        <v>439</v>
      </c>
    </row>
    <row r="126" spans="2:65" s="1" customFormat="1" ht="6.95" customHeight="1">
      <c r="B126" s="50"/>
      <c r="C126" s="51"/>
      <c r="D126" s="51"/>
      <c r="E126" s="51"/>
      <c r="F126" s="51"/>
      <c r="G126" s="51"/>
      <c r="H126" s="51"/>
      <c r="I126" s="51"/>
      <c r="J126" s="51"/>
      <c r="K126" s="51"/>
      <c r="L126" s="35"/>
    </row>
  </sheetData>
  <autoFilter ref="C87:K125"/>
  <mergeCells count="10">
    <mergeCell ref="J51:J52"/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Normal="100" zoomScaleSheetLayoutView="100" workbookViewId="0">
      <selection activeCell="D10" sqref="D10:D18"/>
    </sheetView>
  </sheetViews>
  <sheetFormatPr defaultRowHeight="13.5"/>
  <cols>
    <col min="1" max="1" width="5.83203125" style="260" customWidth="1"/>
    <col min="2" max="2" width="90.83203125" style="260" customWidth="1"/>
    <col min="3" max="3" width="8" style="260" customWidth="1"/>
    <col min="4" max="4" width="14.6640625" style="260" customWidth="1"/>
    <col min="5" max="5" width="17" style="260" customWidth="1"/>
    <col min="6" max="6" width="3.6640625" style="260" customWidth="1"/>
    <col min="7" max="7" width="14.6640625" style="260" customWidth="1"/>
    <col min="8" max="16384" width="9.33203125" style="259"/>
  </cols>
  <sheetData>
    <row r="1" spans="1:7">
      <c r="G1" s="289"/>
    </row>
    <row r="2" spans="1:7">
      <c r="G2" s="289"/>
    </row>
    <row r="3" spans="1:7" ht="18.75">
      <c r="A3" s="332" t="s">
        <v>636</v>
      </c>
      <c r="B3" s="333"/>
      <c r="C3" s="288"/>
      <c r="D3" s="288"/>
      <c r="E3" s="287"/>
      <c r="F3" s="283"/>
      <c r="G3" s="283"/>
    </row>
    <row r="4" spans="1:7" ht="18.75">
      <c r="A4" s="286" t="s">
        <v>635</v>
      </c>
      <c r="B4" s="285"/>
      <c r="C4" s="284"/>
      <c r="D4" s="284"/>
      <c r="E4" s="284"/>
      <c r="F4" s="283"/>
      <c r="G4" s="283"/>
    </row>
    <row r="5" spans="1:7">
      <c r="A5" s="279"/>
      <c r="B5" s="277"/>
      <c r="C5" s="277"/>
      <c r="D5" s="277"/>
      <c r="E5" s="278"/>
      <c r="F5" s="280"/>
      <c r="G5" s="277"/>
    </row>
    <row r="6" spans="1:7" ht="18.75">
      <c r="A6" s="334" t="s">
        <v>634</v>
      </c>
      <c r="B6" s="335"/>
      <c r="C6" s="282"/>
      <c r="D6" s="282"/>
      <c r="E6" s="281"/>
      <c r="F6" s="280"/>
      <c r="G6" s="277"/>
    </row>
    <row r="7" spans="1:7">
      <c r="A7" s="279"/>
      <c r="B7" s="277"/>
      <c r="C7" s="277"/>
      <c r="D7" s="277"/>
      <c r="E7" s="278"/>
      <c r="F7" s="280"/>
      <c r="G7" s="277"/>
    </row>
    <row r="8" spans="1:7" ht="15" thickBot="1">
      <c r="A8" s="336" t="s">
        <v>633</v>
      </c>
      <c r="B8" s="336"/>
      <c r="C8" s="279"/>
      <c r="D8" s="278"/>
      <c r="E8" s="278"/>
      <c r="F8" s="277"/>
      <c r="G8" s="277"/>
    </row>
    <row r="9" spans="1:7" ht="15" thickBot="1">
      <c r="A9" s="276" t="s">
        <v>632</v>
      </c>
      <c r="B9" s="274" t="s">
        <v>631</v>
      </c>
      <c r="C9" s="275" t="s">
        <v>630</v>
      </c>
      <c r="D9" s="274" t="s">
        <v>629</v>
      </c>
      <c r="E9" s="273" t="s">
        <v>426</v>
      </c>
      <c r="F9" s="263"/>
      <c r="G9" s="272">
        <v>1</v>
      </c>
    </row>
    <row r="10" spans="1:7" ht="14.25">
      <c r="A10" s="262"/>
      <c r="B10" s="271" t="s">
        <v>369</v>
      </c>
      <c r="C10" s="269">
        <v>450</v>
      </c>
      <c r="D10" s="268"/>
      <c r="E10" s="268">
        <f t="shared" ref="E10:E18" si="0">C10*D10</f>
        <v>0</v>
      </c>
      <c r="F10" s="261"/>
      <c r="G10" s="267">
        <v>55</v>
      </c>
    </row>
    <row r="11" spans="1:7" ht="14.25">
      <c r="A11" s="262"/>
      <c r="B11" s="271" t="s">
        <v>628</v>
      </c>
      <c r="C11" s="269">
        <v>350</v>
      </c>
      <c r="D11" s="268"/>
      <c r="E11" s="268">
        <f t="shared" si="0"/>
        <v>0</v>
      </c>
      <c r="F11" s="261"/>
      <c r="G11" s="267">
        <v>80</v>
      </c>
    </row>
    <row r="12" spans="1:7" ht="14.25">
      <c r="A12" s="262"/>
      <c r="B12" s="271" t="s">
        <v>627</v>
      </c>
      <c r="C12" s="269">
        <v>12</v>
      </c>
      <c r="D12" s="268"/>
      <c r="E12" s="268">
        <f t="shared" si="0"/>
        <v>0</v>
      </c>
      <c r="F12" s="261"/>
      <c r="G12" s="267">
        <v>20</v>
      </c>
    </row>
    <row r="13" spans="1:7" ht="14.25">
      <c r="A13" s="262"/>
      <c r="B13" s="270" t="s">
        <v>392</v>
      </c>
      <c r="C13" s="269">
        <v>200</v>
      </c>
      <c r="D13" s="268"/>
      <c r="E13" s="268">
        <f t="shared" si="0"/>
        <v>0</v>
      </c>
      <c r="F13" s="261"/>
      <c r="G13" s="267">
        <v>55</v>
      </c>
    </row>
    <row r="14" spans="1:7" ht="14.25">
      <c r="A14" s="262"/>
      <c r="B14" s="270" t="s">
        <v>396</v>
      </c>
      <c r="C14" s="269">
        <v>50</v>
      </c>
      <c r="D14" s="268"/>
      <c r="E14" s="268">
        <f t="shared" si="0"/>
        <v>0</v>
      </c>
      <c r="F14" s="261"/>
      <c r="G14" s="267">
        <v>55</v>
      </c>
    </row>
    <row r="15" spans="1:7" ht="14.25">
      <c r="A15" s="262"/>
      <c r="B15" s="271" t="s">
        <v>404</v>
      </c>
      <c r="C15" s="269">
        <v>10</v>
      </c>
      <c r="D15" s="268"/>
      <c r="E15" s="268">
        <f t="shared" si="0"/>
        <v>0</v>
      </c>
      <c r="F15" s="261"/>
      <c r="G15" s="267">
        <v>55</v>
      </c>
    </row>
    <row r="16" spans="1:7" ht="14.25">
      <c r="A16" s="262"/>
      <c r="B16" s="271" t="s">
        <v>400</v>
      </c>
      <c r="C16" s="269">
        <v>10</v>
      </c>
      <c r="D16" s="268"/>
      <c r="E16" s="268">
        <f t="shared" si="0"/>
        <v>0</v>
      </c>
      <c r="F16" s="261"/>
      <c r="G16" s="267">
        <v>150</v>
      </c>
    </row>
    <row r="17" spans="1:7" ht="14.25">
      <c r="A17" s="262"/>
      <c r="B17" s="271" t="s">
        <v>626</v>
      </c>
      <c r="C17" s="269">
        <v>45</v>
      </c>
      <c r="D17" s="268"/>
      <c r="E17" s="268">
        <f t="shared" si="0"/>
        <v>0</v>
      </c>
      <c r="F17" s="261"/>
      <c r="G17" s="267">
        <v>480</v>
      </c>
    </row>
    <row r="18" spans="1:7" ht="14.25">
      <c r="A18" s="262"/>
      <c r="B18" s="270" t="s">
        <v>625</v>
      </c>
      <c r="C18" s="269">
        <v>1</v>
      </c>
      <c r="D18" s="268"/>
      <c r="E18" s="268">
        <f t="shared" si="0"/>
        <v>0</v>
      </c>
      <c r="F18" s="261"/>
      <c r="G18" s="267">
        <v>1500</v>
      </c>
    </row>
    <row r="19" spans="1:7" ht="15" thickBot="1">
      <c r="A19" s="262"/>
      <c r="B19" s="266" t="s">
        <v>624</v>
      </c>
      <c r="C19" s="265"/>
      <c r="D19" s="265"/>
      <c r="E19" s="264">
        <f>SUM(E10:E18)</f>
        <v>0</v>
      </c>
      <c r="F19" s="263"/>
      <c r="G19" s="263"/>
    </row>
    <row r="20" spans="1:7" ht="14.25">
      <c r="A20" s="262"/>
      <c r="B20" s="262"/>
      <c r="C20" s="262"/>
      <c r="D20" s="262"/>
      <c r="E20" s="262"/>
      <c r="F20" s="262"/>
      <c r="G20" s="262"/>
    </row>
    <row r="21" spans="1:7" ht="14.25">
      <c r="A21" s="261"/>
      <c r="B21" s="261"/>
      <c r="C21" s="261"/>
      <c r="D21" s="261"/>
      <c r="E21" s="261"/>
      <c r="F21" s="261"/>
      <c r="G21" s="261"/>
    </row>
    <row r="22" spans="1:7">
      <c r="B22" s="260" t="s">
        <v>623</v>
      </c>
    </row>
    <row r="23" spans="1:7">
      <c r="B23" s="260" t="s">
        <v>622</v>
      </c>
    </row>
  </sheetData>
  <mergeCells count="3">
    <mergeCell ref="A3:B3"/>
    <mergeCell ref="A6:B6"/>
    <mergeCell ref="A8:B8"/>
  </mergeCells>
  <pageMargins left="0.7" right="0.7" top="0.78740157499999996" bottom="0.78740157499999996" header="0.3" footer="0.3"/>
  <pageSetup paperSize="9" scale="86" orientation="portrait" r:id="rId1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181" customWidth="1"/>
    <col min="2" max="2" width="1.6640625" style="181" customWidth="1"/>
    <col min="3" max="4" width="5" style="181" customWidth="1"/>
    <col min="5" max="5" width="11.6640625" style="181" customWidth="1"/>
    <col min="6" max="6" width="9.1640625" style="181" customWidth="1"/>
    <col min="7" max="7" width="5" style="181" customWidth="1"/>
    <col min="8" max="8" width="77.83203125" style="181" customWidth="1"/>
    <col min="9" max="10" width="20" style="181" customWidth="1"/>
    <col min="11" max="11" width="1.6640625" style="181" customWidth="1"/>
  </cols>
  <sheetData>
    <row r="1" spans="2:11" ht="37.5" customHeight="1"/>
    <row r="2" spans="2:11" ht="7.5" customHeight="1">
      <c r="B2" s="182"/>
      <c r="C2" s="183"/>
      <c r="D2" s="183"/>
      <c r="E2" s="183"/>
      <c r="F2" s="183"/>
      <c r="G2" s="183"/>
      <c r="H2" s="183"/>
      <c r="I2" s="183"/>
      <c r="J2" s="183"/>
      <c r="K2" s="184"/>
    </row>
    <row r="3" spans="2:11" s="12" customFormat="1" ht="45" customHeight="1">
      <c r="B3" s="185"/>
      <c r="C3" s="337" t="s">
        <v>440</v>
      </c>
      <c r="D3" s="337"/>
      <c r="E3" s="337"/>
      <c r="F3" s="337"/>
      <c r="G3" s="337"/>
      <c r="H3" s="337"/>
      <c r="I3" s="337"/>
      <c r="J3" s="337"/>
      <c r="K3" s="186"/>
    </row>
    <row r="4" spans="2:11" ht="25.5" customHeight="1">
      <c r="B4" s="187"/>
      <c r="C4" s="344" t="s">
        <v>441</v>
      </c>
      <c r="D4" s="344"/>
      <c r="E4" s="344"/>
      <c r="F4" s="344"/>
      <c r="G4" s="344"/>
      <c r="H4" s="344"/>
      <c r="I4" s="344"/>
      <c r="J4" s="344"/>
      <c r="K4" s="188"/>
    </row>
    <row r="5" spans="2:11" ht="5.25" customHeight="1">
      <c r="B5" s="187"/>
      <c r="C5" s="189"/>
      <c r="D5" s="189"/>
      <c r="E5" s="189"/>
      <c r="F5" s="189"/>
      <c r="G5" s="189"/>
      <c r="H5" s="189"/>
      <c r="I5" s="189"/>
      <c r="J5" s="189"/>
      <c r="K5" s="188"/>
    </row>
    <row r="6" spans="2:11" ht="15" customHeight="1">
      <c r="B6" s="187"/>
      <c r="C6" s="340" t="s">
        <v>442</v>
      </c>
      <c r="D6" s="340"/>
      <c r="E6" s="340"/>
      <c r="F6" s="340"/>
      <c r="G6" s="340"/>
      <c r="H6" s="340"/>
      <c r="I6" s="340"/>
      <c r="J6" s="340"/>
      <c r="K6" s="188"/>
    </row>
    <row r="7" spans="2:11" ht="15" customHeight="1">
      <c r="B7" s="191"/>
      <c r="C7" s="340" t="s">
        <v>443</v>
      </c>
      <c r="D7" s="340"/>
      <c r="E7" s="340"/>
      <c r="F7" s="340"/>
      <c r="G7" s="340"/>
      <c r="H7" s="340"/>
      <c r="I7" s="340"/>
      <c r="J7" s="340"/>
      <c r="K7" s="188"/>
    </row>
    <row r="8" spans="2:11" ht="12.75" customHeight="1">
      <c r="B8" s="191"/>
      <c r="C8" s="190"/>
      <c r="D8" s="190"/>
      <c r="E8" s="190"/>
      <c r="F8" s="190"/>
      <c r="G8" s="190"/>
      <c r="H8" s="190"/>
      <c r="I8" s="190"/>
      <c r="J8" s="190"/>
      <c r="K8" s="188"/>
    </row>
    <row r="9" spans="2:11" ht="15" customHeight="1">
      <c r="B9" s="191"/>
      <c r="C9" s="340" t="s">
        <v>444</v>
      </c>
      <c r="D9" s="340"/>
      <c r="E9" s="340"/>
      <c r="F9" s="340"/>
      <c r="G9" s="340"/>
      <c r="H9" s="340"/>
      <c r="I9" s="340"/>
      <c r="J9" s="340"/>
      <c r="K9" s="188"/>
    </row>
    <row r="10" spans="2:11" ht="15" customHeight="1">
      <c r="B10" s="191"/>
      <c r="C10" s="190"/>
      <c r="D10" s="340" t="s">
        <v>445</v>
      </c>
      <c r="E10" s="340"/>
      <c r="F10" s="340"/>
      <c r="G10" s="340"/>
      <c r="H10" s="340"/>
      <c r="I10" s="340"/>
      <c r="J10" s="340"/>
      <c r="K10" s="188"/>
    </row>
    <row r="11" spans="2:11" ht="15" customHeight="1">
      <c r="B11" s="191"/>
      <c r="C11" s="192"/>
      <c r="D11" s="340" t="s">
        <v>446</v>
      </c>
      <c r="E11" s="340"/>
      <c r="F11" s="340"/>
      <c r="G11" s="340"/>
      <c r="H11" s="340"/>
      <c r="I11" s="340"/>
      <c r="J11" s="340"/>
      <c r="K11" s="188"/>
    </row>
    <row r="12" spans="2:11" ht="12.75" customHeight="1">
      <c r="B12" s="191"/>
      <c r="C12" s="192"/>
      <c r="D12" s="192"/>
      <c r="E12" s="192"/>
      <c r="F12" s="192"/>
      <c r="G12" s="192"/>
      <c r="H12" s="192"/>
      <c r="I12" s="192"/>
      <c r="J12" s="192"/>
      <c r="K12" s="188"/>
    </row>
    <row r="13" spans="2:11" ht="15" customHeight="1">
      <c r="B13" s="191"/>
      <c r="C13" s="192"/>
      <c r="D13" s="340" t="s">
        <v>447</v>
      </c>
      <c r="E13" s="340"/>
      <c r="F13" s="340"/>
      <c r="G13" s="340"/>
      <c r="H13" s="340"/>
      <c r="I13" s="340"/>
      <c r="J13" s="340"/>
      <c r="K13" s="188"/>
    </row>
    <row r="14" spans="2:11" ht="15" customHeight="1">
      <c r="B14" s="191"/>
      <c r="C14" s="192"/>
      <c r="D14" s="340" t="s">
        <v>448</v>
      </c>
      <c r="E14" s="340"/>
      <c r="F14" s="340"/>
      <c r="G14" s="340"/>
      <c r="H14" s="340"/>
      <c r="I14" s="340"/>
      <c r="J14" s="340"/>
      <c r="K14" s="188"/>
    </row>
    <row r="15" spans="2:11" ht="15" customHeight="1">
      <c r="B15" s="191"/>
      <c r="C15" s="192"/>
      <c r="D15" s="340" t="s">
        <v>449</v>
      </c>
      <c r="E15" s="340"/>
      <c r="F15" s="340"/>
      <c r="G15" s="340"/>
      <c r="H15" s="340"/>
      <c r="I15" s="340"/>
      <c r="J15" s="340"/>
      <c r="K15" s="188"/>
    </row>
    <row r="16" spans="2:11" ht="15" customHeight="1">
      <c r="B16" s="191"/>
      <c r="C16" s="192"/>
      <c r="D16" s="192"/>
      <c r="E16" s="193" t="s">
        <v>79</v>
      </c>
      <c r="F16" s="340" t="s">
        <v>450</v>
      </c>
      <c r="G16" s="340"/>
      <c r="H16" s="340"/>
      <c r="I16" s="340"/>
      <c r="J16" s="340"/>
      <c r="K16" s="188"/>
    </row>
    <row r="17" spans="2:11" ht="15" customHeight="1">
      <c r="B17" s="191"/>
      <c r="C17" s="192"/>
      <c r="D17" s="192"/>
      <c r="E17" s="193" t="s">
        <v>451</v>
      </c>
      <c r="F17" s="340" t="s">
        <v>452</v>
      </c>
      <c r="G17" s="340"/>
      <c r="H17" s="340"/>
      <c r="I17" s="340"/>
      <c r="J17" s="340"/>
      <c r="K17" s="188"/>
    </row>
    <row r="18" spans="2:11" ht="15" customHeight="1">
      <c r="B18" s="191"/>
      <c r="C18" s="192"/>
      <c r="D18" s="192"/>
      <c r="E18" s="193" t="s">
        <v>453</v>
      </c>
      <c r="F18" s="340" t="s">
        <v>454</v>
      </c>
      <c r="G18" s="340"/>
      <c r="H18" s="340"/>
      <c r="I18" s="340"/>
      <c r="J18" s="340"/>
      <c r="K18" s="188"/>
    </row>
    <row r="19" spans="2:11" ht="15" customHeight="1">
      <c r="B19" s="191"/>
      <c r="C19" s="192"/>
      <c r="D19" s="192"/>
      <c r="E19" s="193" t="s">
        <v>455</v>
      </c>
      <c r="F19" s="340" t="s">
        <v>456</v>
      </c>
      <c r="G19" s="340"/>
      <c r="H19" s="340"/>
      <c r="I19" s="340"/>
      <c r="J19" s="340"/>
      <c r="K19" s="188"/>
    </row>
    <row r="20" spans="2:11" ht="15" customHeight="1">
      <c r="B20" s="191"/>
      <c r="C20" s="192"/>
      <c r="D20" s="192"/>
      <c r="E20" s="193" t="s">
        <v>457</v>
      </c>
      <c r="F20" s="340" t="s">
        <v>458</v>
      </c>
      <c r="G20" s="340"/>
      <c r="H20" s="340"/>
      <c r="I20" s="340"/>
      <c r="J20" s="340"/>
      <c r="K20" s="188"/>
    </row>
    <row r="21" spans="2:11" ht="15" customHeight="1">
      <c r="B21" s="191"/>
      <c r="C21" s="192"/>
      <c r="D21" s="192"/>
      <c r="E21" s="193" t="s">
        <v>459</v>
      </c>
      <c r="F21" s="340" t="s">
        <v>460</v>
      </c>
      <c r="G21" s="340"/>
      <c r="H21" s="340"/>
      <c r="I21" s="340"/>
      <c r="J21" s="340"/>
      <c r="K21" s="188"/>
    </row>
    <row r="22" spans="2:11" ht="12.75" customHeight="1">
      <c r="B22" s="191"/>
      <c r="C22" s="192"/>
      <c r="D22" s="192"/>
      <c r="E22" s="192"/>
      <c r="F22" s="192"/>
      <c r="G22" s="192"/>
      <c r="H22" s="192"/>
      <c r="I22" s="192"/>
      <c r="J22" s="192"/>
      <c r="K22" s="188"/>
    </row>
    <row r="23" spans="2:11" ht="15" customHeight="1">
      <c r="B23" s="191"/>
      <c r="C23" s="340" t="s">
        <v>461</v>
      </c>
      <c r="D23" s="340"/>
      <c r="E23" s="340"/>
      <c r="F23" s="340"/>
      <c r="G23" s="340"/>
      <c r="H23" s="340"/>
      <c r="I23" s="340"/>
      <c r="J23" s="340"/>
      <c r="K23" s="188"/>
    </row>
    <row r="24" spans="2:11" ht="15" customHeight="1">
      <c r="B24" s="191"/>
      <c r="C24" s="340" t="s">
        <v>462</v>
      </c>
      <c r="D24" s="340"/>
      <c r="E24" s="340"/>
      <c r="F24" s="340"/>
      <c r="G24" s="340"/>
      <c r="H24" s="340"/>
      <c r="I24" s="340"/>
      <c r="J24" s="340"/>
      <c r="K24" s="188"/>
    </row>
    <row r="25" spans="2:11" ht="15" customHeight="1">
      <c r="B25" s="191"/>
      <c r="C25" s="190"/>
      <c r="D25" s="340" t="s">
        <v>463</v>
      </c>
      <c r="E25" s="340"/>
      <c r="F25" s="340"/>
      <c r="G25" s="340"/>
      <c r="H25" s="340"/>
      <c r="I25" s="340"/>
      <c r="J25" s="340"/>
      <c r="K25" s="188"/>
    </row>
    <row r="26" spans="2:11" ht="15" customHeight="1">
      <c r="B26" s="191"/>
      <c r="C26" s="192"/>
      <c r="D26" s="340" t="s">
        <v>464</v>
      </c>
      <c r="E26" s="340"/>
      <c r="F26" s="340"/>
      <c r="G26" s="340"/>
      <c r="H26" s="340"/>
      <c r="I26" s="340"/>
      <c r="J26" s="340"/>
      <c r="K26" s="188"/>
    </row>
    <row r="27" spans="2:11" ht="12.75" customHeight="1">
      <c r="B27" s="191"/>
      <c r="C27" s="192"/>
      <c r="D27" s="192"/>
      <c r="E27" s="192"/>
      <c r="F27" s="192"/>
      <c r="G27" s="192"/>
      <c r="H27" s="192"/>
      <c r="I27" s="192"/>
      <c r="J27" s="192"/>
      <c r="K27" s="188"/>
    </row>
    <row r="28" spans="2:11" ht="15" customHeight="1">
      <c r="B28" s="191"/>
      <c r="C28" s="192"/>
      <c r="D28" s="340" t="s">
        <v>465</v>
      </c>
      <c r="E28" s="340"/>
      <c r="F28" s="340"/>
      <c r="G28" s="340"/>
      <c r="H28" s="340"/>
      <c r="I28" s="340"/>
      <c r="J28" s="340"/>
      <c r="K28" s="188"/>
    </row>
    <row r="29" spans="2:11" ht="15" customHeight="1">
      <c r="B29" s="191"/>
      <c r="C29" s="192"/>
      <c r="D29" s="340" t="s">
        <v>466</v>
      </c>
      <c r="E29" s="340"/>
      <c r="F29" s="340"/>
      <c r="G29" s="340"/>
      <c r="H29" s="340"/>
      <c r="I29" s="340"/>
      <c r="J29" s="340"/>
      <c r="K29" s="188"/>
    </row>
    <row r="30" spans="2:11" ht="12.75" customHeight="1">
      <c r="B30" s="191"/>
      <c r="C30" s="192"/>
      <c r="D30" s="192"/>
      <c r="E30" s="192"/>
      <c r="F30" s="192"/>
      <c r="G30" s="192"/>
      <c r="H30" s="192"/>
      <c r="I30" s="192"/>
      <c r="J30" s="192"/>
      <c r="K30" s="188"/>
    </row>
    <row r="31" spans="2:11" ht="15" customHeight="1">
      <c r="B31" s="191"/>
      <c r="C31" s="192"/>
      <c r="D31" s="340" t="s">
        <v>467</v>
      </c>
      <c r="E31" s="340"/>
      <c r="F31" s="340"/>
      <c r="G31" s="340"/>
      <c r="H31" s="340"/>
      <c r="I31" s="340"/>
      <c r="J31" s="340"/>
      <c r="K31" s="188"/>
    </row>
    <row r="32" spans="2:11" ht="15" customHeight="1">
      <c r="B32" s="191"/>
      <c r="C32" s="192"/>
      <c r="D32" s="340" t="s">
        <v>468</v>
      </c>
      <c r="E32" s="340"/>
      <c r="F32" s="340"/>
      <c r="G32" s="340"/>
      <c r="H32" s="340"/>
      <c r="I32" s="340"/>
      <c r="J32" s="340"/>
      <c r="K32" s="188"/>
    </row>
    <row r="33" spans="2:11" ht="15" customHeight="1">
      <c r="B33" s="191"/>
      <c r="C33" s="192"/>
      <c r="D33" s="340" t="s">
        <v>469</v>
      </c>
      <c r="E33" s="340"/>
      <c r="F33" s="340"/>
      <c r="G33" s="340"/>
      <c r="H33" s="340"/>
      <c r="I33" s="340"/>
      <c r="J33" s="340"/>
      <c r="K33" s="188"/>
    </row>
    <row r="34" spans="2:11" ht="15" customHeight="1">
      <c r="B34" s="191"/>
      <c r="C34" s="192"/>
      <c r="D34" s="190"/>
      <c r="E34" s="194" t="s">
        <v>117</v>
      </c>
      <c r="F34" s="190"/>
      <c r="G34" s="340" t="s">
        <v>470</v>
      </c>
      <c r="H34" s="340"/>
      <c r="I34" s="340"/>
      <c r="J34" s="340"/>
      <c r="K34" s="188"/>
    </row>
    <row r="35" spans="2:11" ht="30.75" customHeight="1">
      <c r="B35" s="191"/>
      <c r="C35" s="192"/>
      <c r="D35" s="190"/>
      <c r="E35" s="194" t="s">
        <v>471</v>
      </c>
      <c r="F35" s="190"/>
      <c r="G35" s="340" t="s">
        <v>472</v>
      </c>
      <c r="H35" s="340"/>
      <c r="I35" s="340"/>
      <c r="J35" s="340"/>
      <c r="K35" s="188"/>
    </row>
    <row r="36" spans="2:11" ht="15" customHeight="1">
      <c r="B36" s="191"/>
      <c r="C36" s="192"/>
      <c r="D36" s="190"/>
      <c r="E36" s="194" t="s">
        <v>53</v>
      </c>
      <c r="F36" s="190"/>
      <c r="G36" s="340" t="s">
        <v>473</v>
      </c>
      <c r="H36" s="340"/>
      <c r="I36" s="340"/>
      <c r="J36" s="340"/>
      <c r="K36" s="188"/>
    </row>
    <row r="37" spans="2:11" ht="15" customHeight="1">
      <c r="B37" s="191"/>
      <c r="C37" s="192"/>
      <c r="D37" s="190"/>
      <c r="E37" s="194" t="s">
        <v>118</v>
      </c>
      <c r="F37" s="190"/>
      <c r="G37" s="340" t="s">
        <v>474</v>
      </c>
      <c r="H37" s="340"/>
      <c r="I37" s="340"/>
      <c r="J37" s="340"/>
      <c r="K37" s="188"/>
    </row>
    <row r="38" spans="2:11" ht="15" customHeight="1">
      <c r="B38" s="191"/>
      <c r="C38" s="192"/>
      <c r="D38" s="190"/>
      <c r="E38" s="194" t="s">
        <v>119</v>
      </c>
      <c r="F38" s="190"/>
      <c r="G38" s="340" t="s">
        <v>475</v>
      </c>
      <c r="H38" s="340"/>
      <c r="I38" s="340"/>
      <c r="J38" s="340"/>
      <c r="K38" s="188"/>
    </row>
    <row r="39" spans="2:11" ht="15" customHeight="1">
      <c r="B39" s="191"/>
      <c r="C39" s="192"/>
      <c r="D39" s="190"/>
      <c r="E39" s="194" t="s">
        <v>120</v>
      </c>
      <c r="F39" s="190"/>
      <c r="G39" s="340" t="s">
        <v>476</v>
      </c>
      <c r="H39" s="340"/>
      <c r="I39" s="340"/>
      <c r="J39" s="340"/>
      <c r="K39" s="188"/>
    </row>
    <row r="40" spans="2:11" ht="15" customHeight="1">
      <c r="B40" s="191"/>
      <c r="C40" s="192"/>
      <c r="D40" s="190"/>
      <c r="E40" s="194" t="s">
        <v>477</v>
      </c>
      <c r="F40" s="190"/>
      <c r="G40" s="340" t="s">
        <v>478</v>
      </c>
      <c r="H40" s="340"/>
      <c r="I40" s="340"/>
      <c r="J40" s="340"/>
      <c r="K40" s="188"/>
    </row>
    <row r="41" spans="2:11" ht="15" customHeight="1">
      <c r="B41" s="191"/>
      <c r="C41" s="192"/>
      <c r="D41" s="190"/>
      <c r="E41" s="194"/>
      <c r="F41" s="190"/>
      <c r="G41" s="340" t="s">
        <v>479</v>
      </c>
      <c r="H41" s="340"/>
      <c r="I41" s="340"/>
      <c r="J41" s="340"/>
      <c r="K41" s="188"/>
    </row>
    <row r="42" spans="2:11" ht="15" customHeight="1">
      <c r="B42" s="191"/>
      <c r="C42" s="192"/>
      <c r="D42" s="190"/>
      <c r="E42" s="194" t="s">
        <v>480</v>
      </c>
      <c r="F42" s="190"/>
      <c r="G42" s="340" t="s">
        <v>481</v>
      </c>
      <c r="H42" s="340"/>
      <c r="I42" s="340"/>
      <c r="J42" s="340"/>
      <c r="K42" s="188"/>
    </row>
    <row r="43" spans="2:11" ht="15" customHeight="1">
      <c r="B43" s="191"/>
      <c r="C43" s="192"/>
      <c r="D43" s="190"/>
      <c r="E43" s="194" t="s">
        <v>122</v>
      </c>
      <c r="F43" s="190"/>
      <c r="G43" s="340" t="s">
        <v>482</v>
      </c>
      <c r="H43" s="340"/>
      <c r="I43" s="340"/>
      <c r="J43" s="340"/>
      <c r="K43" s="188"/>
    </row>
    <row r="44" spans="2:11" ht="12.75" customHeight="1">
      <c r="B44" s="191"/>
      <c r="C44" s="192"/>
      <c r="D44" s="190"/>
      <c r="E44" s="190"/>
      <c r="F44" s="190"/>
      <c r="G44" s="190"/>
      <c r="H44" s="190"/>
      <c r="I44" s="190"/>
      <c r="J44" s="190"/>
      <c r="K44" s="188"/>
    </row>
    <row r="45" spans="2:11" ht="15" customHeight="1">
      <c r="B45" s="191"/>
      <c r="C45" s="192"/>
      <c r="D45" s="340" t="s">
        <v>483</v>
      </c>
      <c r="E45" s="340"/>
      <c r="F45" s="340"/>
      <c r="G45" s="340"/>
      <c r="H45" s="340"/>
      <c r="I45" s="340"/>
      <c r="J45" s="340"/>
      <c r="K45" s="188"/>
    </row>
    <row r="46" spans="2:11" ht="15" customHeight="1">
      <c r="B46" s="191"/>
      <c r="C46" s="192"/>
      <c r="D46" s="192"/>
      <c r="E46" s="340" t="s">
        <v>484</v>
      </c>
      <c r="F46" s="340"/>
      <c r="G46" s="340"/>
      <c r="H46" s="340"/>
      <c r="I46" s="340"/>
      <c r="J46" s="340"/>
      <c r="K46" s="188"/>
    </row>
    <row r="47" spans="2:11" ht="15" customHeight="1">
      <c r="B47" s="191"/>
      <c r="C47" s="192"/>
      <c r="D47" s="192"/>
      <c r="E47" s="340" t="s">
        <v>485</v>
      </c>
      <c r="F47" s="340"/>
      <c r="G47" s="340"/>
      <c r="H47" s="340"/>
      <c r="I47" s="340"/>
      <c r="J47" s="340"/>
      <c r="K47" s="188"/>
    </row>
    <row r="48" spans="2:11" ht="15" customHeight="1">
      <c r="B48" s="191"/>
      <c r="C48" s="192"/>
      <c r="D48" s="192"/>
      <c r="E48" s="340" t="s">
        <v>486</v>
      </c>
      <c r="F48" s="340"/>
      <c r="G48" s="340"/>
      <c r="H48" s="340"/>
      <c r="I48" s="340"/>
      <c r="J48" s="340"/>
      <c r="K48" s="188"/>
    </row>
    <row r="49" spans="2:11" ht="15" customHeight="1">
      <c r="B49" s="191"/>
      <c r="C49" s="192"/>
      <c r="D49" s="340" t="s">
        <v>487</v>
      </c>
      <c r="E49" s="340"/>
      <c r="F49" s="340"/>
      <c r="G49" s="340"/>
      <c r="H49" s="340"/>
      <c r="I49" s="340"/>
      <c r="J49" s="340"/>
      <c r="K49" s="188"/>
    </row>
    <row r="50" spans="2:11" ht="25.5" customHeight="1">
      <c r="B50" s="187"/>
      <c r="C50" s="344" t="s">
        <v>488</v>
      </c>
      <c r="D50" s="344"/>
      <c r="E50" s="344"/>
      <c r="F50" s="344"/>
      <c r="G50" s="344"/>
      <c r="H50" s="344"/>
      <c r="I50" s="344"/>
      <c r="J50" s="344"/>
      <c r="K50" s="188"/>
    </row>
    <row r="51" spans="2:11" ht="5.25" customHeight="1">
      <c r="B51" s="187"/>
      <c r="C51" s="189"/>
      <c r="D51" s="189"/>
      <c r="E51" s="189"/>
      <c r="F51" s="189"/>
      <c r="G51" s="189"/>
      <c r="H51" s="189"/>
      <c r="I51" s="189"/>
      <c r="J51" s="189"/>
      <c r="K51" s="188"/>
    </row>
    <row r="52" spans="2:11" ht="15" customHeight="1">
      <c r="B52" s="187"/>
      <c r="C52" s="340" t="s">
        <v>489</v>
      </c>
      <c r="D52" s="340"/>
      <c r="E52" s="340"/>
      <c r="F52" s="340"/>
      <c r="G52" s="340"/>
      <c r="H52" s="340"/>
      <c r="I52" s="340"/>
      <c r="J52" s="340"/>
      <c r="K52" s="188"/>
    </row>
    <row r="53" spans="2:11" ht="15" customHeight="1">
      <c r="B53" s="187"/>
      <c r="C53" s="340" t="s">
        <v>490</v>
      </c>
      <c r="D53" s="340"/>
      <c r="E53" s="340"/>
      <c r="F53" s="340"/>
      <c r="G53" s="340"/>
      <c r="H53" s="340"/>
      <c r="I53" s="340"/>
      <c r="J53" s="340"/>
      <c r="K53" s="188"/>
    </row>
    <row r="54" spans="2:11" ht="12.75" customHeight="1">
      <c r="B54" s="187"/>
      <c r="C54" s="190"/>
      <c r="D54" s="190"/>
      <c r="E54" s="190"/>
      <c r="F54" s="190"/>
      <c r="G54" s="190"/>
      <c r="H54" s="190"/>
      <c r="I54" s="190"/>
      <c r="J54" s="190"/>
      <c r="K54" s="188"/>
    </row>
    <row r="55" spans="2:11" ht="15" customHeight="1">
      <c r="B55" s="187"/>
      <c r="C55" s="340" t="s">
        <v>491</v>
      </c>
      <c r="D55" s="340"/>
      <c r="E55" s="340"/>
      <c r="F55" s="340"/>
      <c r="G55" s="340"/>
      <c r="H55" s="340"/>
      <c r="I55" s="340"/>
      <c r="J55" s="340"/>
      <c r="K55" s="188"/>
    </row>
    <row r="56" spans="2:11" ht="15" customHeight="1">
      <c r="B56" s="187"/>
      <c r="C56" s="192"/>
      <c r="D56" s="340" t="s">
        <v>492</v>
      </c>
      <c r="E56" s="340"/>
      <c r="F56" s="340"/>
      <c r="G56" s="340"/>
      <c r="H56" s="340"/>
      <c r="I56" s="340"/>
      <c r="J56" s="340"/>
      <c r="K56" s="188"/>
    </row>
    <row r="57" spans="2:11" ht="15" customHeight="1">
      <c r="B57" s="187"/>
      <c r="C57" s="192"/>
      <c r="D57" s="340" t="s">
        <v>493</v>
      </c>
      <c r="E57" s="340"/>
      <c r="F57" s="340"/>
      <c r="G57" s="340"/>
      <c r="H57" s="340"/>
      <c r="I57" s="340"/>
      <c r="J57" s="340"/>
      <c r="K57" s="188"/>
    </row>
    <row r="58" spans="2:11" ht="15" customHeight="1">
      <c r="B58" s="187"/>
      <c r="C58" s="192"/>
      <c r="D58" s="340" t="s">
        <v>494</v>
      </c>
      <c r="E58" s="340"/>
      <c r="F58" s="340"/>
      <c r="G58" s="340"/>
      <c r="H58" s="340"/>
      <c r="I58" s="340"/>
      <c r="J58" s="340"/>
      <c r="K58" s="188"/>
    </row>
    <row r="59" spans="2:11" ht="15" customHeight="1">
      <c r="B59" s="187"/>
      <c r="C59" s="192"/>
      <c r="D59" s="340" t="s">
        <v>495</v>
      </c>
      <c r="E59" s="340"/>
      <c r="F59" s="340"/>
      <c r="G59" s="340"/>
      <c r="H59" s="340"/>
      <c r="I59" s="340"/>
      <c r="J59" s="340"/>
      <c r="K59" s="188"/>
    </row>
    <row r="60" spans="2:11" ht="15" customHeight="1">
      <c r="B60" s="187"/>
      <c r="C60" s="192"/>
      <c r="D60" s="341" t="s">
        <v>496</v>
      </c>
      <c r="E60" s="341"/>
      <c r="F60" s="341"/>
      <c r="G60" s="341"/>
      <c r="H60" s="341"/>
      <c r="I60" s="341"/>
      <c r="J60" s="341"/>
      <c r="K60" s="188"/>
    </row>
    <row r="61" spans="2:11" ht="15" customHeight="1">
      <c r="B61" s="187"/>
      <c r="C61" s="192"/>
      <c r="D61" s="340" t="s">
        <v>497</v>
      </c>
      <c r="E61" s="340"/>
      <c r="F61" s="340"/>
      <c r="G61" s="340"/>
      <c r="H61" s="340"/>
      <c r="I61" s="340"/>
      <c r="J61" s="340"/>
      <c r="K61" s="188"/>
    </row>
    <row r="62" spans="2:11" ht="12.75" customHeight="1">
      <c r="B62" s="187"/>
      <c r="C62" s="192"/>
      <c r="D62" s="192"/>
      <c r="E62" s="195"/>
      <c r="F62" s="192"/>
      <c r="G62" s="192"/>
      <c r="H62" s="192"/>
      <c r="I62" s="192"/>
      <c r="J62" s="192"/>
      <c r="K62" s="188"/>
    </row>
    <row r="63" spans="2:11" ht="15" customHeight="1">
      <c r="B63" s="187"/>
      <c r="C63" s="192"/>
      <c r="D63" s="340" t="s">
        <v>498</v>
      </c>
      <c r="E63" s="340"/>
      <c r="F63" s="340"/>
      <c r="G63" s="340"/>
      <c r="H63" s="340"/>
      <c r="I63" s="340"/>
      <c r="J63" s="340"/>
      <c r="K63" s="188"/>
    </row>
    <row r="64" spans="2:11" ht="15" customHeight="1">
      <c r="B64" s="187"/>
      <c r="C64" s="192"/>
      <c r="D64" s="341" t="s">
        <v>499</v>
      </c>
      <c r="E64" s="341"/>
      <c r="F64" s="341"/>
      <c r="G64" s="341"/>
      <c r="H64" s="341"/>
      <c r="I64" s="341"/>
      <c r="J64" s="341"/>
      <c r="K64" s="188"/>
    </row>
    <row r="65" spans="2:11" ht="15" customHeight="1">
      <c r="B65" s="187"/>
      <c r="C65" s="192"/>
      <c r="D65" s="340" t="s">
        <v>500</v>
      </c>
      <c r="E65" s="340"/>
      <c r="F65" s="340"/>
      <c r="G65" s="340"/>
      <c r="H65" s="340"/>
      <c r="I65" s="340"/>
      <c r="J65" s="340"/>
      <c r="K65" s="188"/>
    </row>
    <row r="66" spans="2:11" ht="15" customHeight="1">
      <c r="B66" s="187"/>
      <c r="C66" s="192"/>
      <c r="D66" s="340" t="s">
        <v>501</v>
      </c>
      <c r="E66" s="340"/>
      <c r="F66" s="340"/>
      <c r="G66" s="340"/>
      <c r="H66" s="340"/>
      <c r="I66" s="340"/>
      <c r="J66" s="340"/>
      <c r="K66" s="188"/>
    </row>
    <row r="67" spans="2:11" ht="15" customHeight="1">
      <c r="B67" s="187"/>
      <c r="C67" s="192"/>
      <c r="D67" s="340" t="s">
        <v>502</v>
      </c>
      <c r="E67" s="340"/>
      <c r="F67" s="340"/>
      <c r="G67" s="340"/>
      <c r="H67" s="340"/>
      <c r="I67" s="340"/>
      <c r="J67" s="340"/>
      <c r="K67" s="188"/>
    </row>
    <row r="68" spans="2:11" ht="15" customHeight="1">
      <c r="B68" s="187"/>
      <c r="C68" s="192"/>
      <c r="D68" s="340" t="s">
        <v>503</v>
      </c>
      <c r="E68" s="340"/>
      <c r="F68" s="340"/>
      <c r="G68" s="340"/>
      <c r="H68" s="340"/>
      <c r="I68" s="340"/>
      <c r="J68" s="340"/>
      <c r="K68" s="188"/>
    </row>
    <row r="69" spans="2:11" ht="12.75" customHeight="1">
      <c r="B69" s="196"/>
      <c r="C69" s="197"/>
      <c r="D69" s="197"/>
      <c r="E69" s="197"/>
      <c r="F69" s="197"/>
      <c r="G69" s="197"/>
      <c r="H69" s="197"/>
      <c r="I69" s="197"/>
      <c r="J69" s="197"/>
      <c r="K69" s="198"/>
    </row>
    <row r="70" spans="2:11" ht="18.75" customHeight="1">
      <c r="B70" s="199"/>
      <c r="C70" s="199"/>
      <c r="D70" s="199"/>
      <c r="E70" s="199"/>
      <c r="F70" s="199"/>
      <c r="G70" s="199"/>
      <c r="H70" s="199"/>
      <c r="I70" s="199"/>
      <c r="J70" s="199"/>
      <c r="K70" s="200"/>
    </row>
    <row r="71" spans="2:11" ht="18.75" customHeight="1">
      <c r="B71" s="200"/>
      <c r="C71" s="200"/>
      <c r="D71" s="200"/>
      <c r="E71" s="200"/>
      <c r="F71" s="200"/>
      <c r="G71" s="200"/>
      <c r="H71" s="200"/>
      <c r="I71" s="200"/>
      <c r="J71" s="200"/>
      <c r="K71" s="200"/>
    </row>
    <row r="72" spans="2:11" ht="7.5" customHeight="1">
      <c r="B72" s="201"/>
      <c r="C72" s="202"/>
      <c r="D72" s="202"/>
      <c r="E72" s="202"/>
      <c r="F72" s="202"/>
      <c r="G72" s="202"/>
      <c r="H72" s="202"/>
      <c r="I72" s="202"/>
      <c r="J72" s="202"/>
      <c r="K72" s="203"/>
    </row>
    <row r="73" spans="2:11" ht="45" customHeight="1">
      <c r="B73" s="204"/>
      <c r="C73" s="342" t="s">
        <v>90</v>
      </c>
      <c r="D73" s="342"/>
      <c r="E73" s="342"/>
      <c r="F73" s="342"/>
      <c r="G73" s="342"/>
      <c r="H73" s="342"/>
      <c r="I73" s="342"/>
      <c r="J73" s="342"/>
      <c r="K73" s="205"/>
    </row>
    <row r="74" spans="2:11" ht="17.25" customHeight="1">
      <c r="B74" s="204"/>
      <c r="C74" s="206" t="s">
        <v>504</v>
      </c>
      <c r="D74" s="206"/>
      <c r="E74" s="206"/>
      <c r="F74" s="206" t="s">
        <v>505</v>
      </c>
      <c r="G74" s="207"/>
      <c r="H74" s="206" t="s">
        <v>118</v>
      </c>
      <c r="I74" s="206" t="s">
        <v>57</v>
      </c>
      <c r="J74" s="206" t="s">
        <v>506</v>
      </c>
      <c r="K74" s="205"/>
    </row>
    <row r="75" spans="2:11" ht="17.25" customHeight="1">
      <c r="B75" s="204"/>
      <c r="C75" s="208" t="s">
        <v>507</v>
      </c>
      <c r="D75" s="208"/>
      <c r="E75" s="208"/>
      <c r="F75" s="209" t="s">
        <v>508</v>
      </c>
      <c r="G75" s="210"/>
      <c r="H75" s="208"/>
      <c r="I75" s="208"/>
      <c r="J75" s="208" t="s">
        <v>509</v>
      </c>
      <c r="K75" s="205"/>
    </row>
    <row r="76" spans="2:11" ht="5.25" customHeight="1">
      <c r="B76" s="204"/>
      <c r="C76" s="211"/>
      <c r="D76" s="211"/>
      <c r="E76" s="211"/>
      <c r="F76" s="211"/>
      <c r="G76" s="212"/>
      <c r="H76" s="211"/>
      <c r="I76" s="211"/>
      <c r="J76" s="211"/>
      <c r="K76" s="205"/>
    </row>
    <row r="77" spans="2:11" ht="15" customHeight="1">
      <c r="B77" s="204"/>
      <c r="C77" s="194" t="s">
        <v>53</v>
      </c>
      <c r="D77" s="211"/>
      <c r="E77" s="211"/>
      <c r="F77" s="213" t="s">
        <v>510</v>
      </c>
      <c r="G77" s="212"/>
      <c r="H77" s="194" t="s">
        <v>511</v>
      </c>
      <c r="I77" s="194" t="s">
        <v>512</v>
      </c>
      <c r="J77" s="194">
        <v>20</v>
      </c>
      <c r="K77" s="205"/>
    </row>
    <row r="78" spans="2:11" ht="15" customHeight="1">
      <c r="B78" s="204"/>
      <c r="C78" s="194" t="s">
        <v>513</v>
      </c>
      <c r="D78" s="194"/>
      <c r="E78" s="194"/>
      <c r="F78" s="213" t="s">
        <v>510</v>
      </c>
      <c r="G78" s="212"/>
      <c r="H78" s="194" t="s">
        <v>514</v>
      </c>
      <c r="I78" s="194" t="s">
        <v>512</v>
      </c>
      <c r="J78" s="194">
        <v>120</v>
      </c>
      <c r="K78" s="205"/>
    </row>
    <row r="79" spans="2:11" ht="15" customHeight="1">
      <c r="B79" s="214"/>
      <c r="C79" s="194" t="s">
        <v>515</v>
      </c>
      <c r="D79" s="194"/>
      <c r="E79" s="194"/>
      <c r="F79" s="213" t="s">
        <v>516</v>
      </c>
      <c r="G79" s="212"/>
      <c r="H79" s="194" t="s">
        <v>517</v>
      </c>
      <c r="I79" s="194" t="s">
        <v>512</v>
      </c>
      <c r="J79" s="194">
        <v>50</v>
      </c>
      <c r="K79" s="205"/>
    </row>
    <row r="80" spans="2:11" ht="15" customHeight="1">
      <c r="B80" s="214"/>
      <c r="C80" s="194" t="s">
        <v>518</v>
      </c>
      <c r="D80" s="194"/>
      <c r="E80" s="194"/>
      <c r="F80" s="213" t="s">
        <v>510</v>
      </c>
      <c r="G80" s="212"/>
      <c r="H80" s="194" t="s">
        <v>519</v>
      </c>
      <c r="I80" s="194" t="s">
        <v>520</v>
      </c>
      <c r="J80" s="194"/>
      <c r="K80" s="205"/>
    </row>
    <row r="81" spans="2:11" ht="15" customHeight="1">
      <c r="B81" s="214"/>
      <c r="C81" s="215" t="s">
        <v>521</v>
      </c>
      <c r="D81" s="215"/>
      <c r="E81" s="215"/>
      <c r="F81" s="216" t="s">
        <v>516</v>
      </c>
      <c r="G81" s="215"/>
      <c r="H81" s="215" t="s">
        <v>522</v>
      </c>
      <c r="I81" s="215" t="s">
        <v>512</v>
      </c>
      <c r="J81" s="215">
        <v>15</v>
      </c>
      <c r="K81" s="205"/>
    </row>
    <row r="82" spans="2:11" ht="15" customHeight="1">
      <c r="B82" s="214"/>
      <c r="C82" s="215" t="s">
        <v>523</v>
      </c>
      <c r="D82" s="215"/>
      <c r="E82" s="215"/>
      <c r="F82" s="216" t="s">
        <v>516</v>
      </c>
      <c r="G82" s="215"/>
      <c r="H82" s="215" t="s">
        <v>524</v>
      </c>
      <c r="I82" s="215" t="s">
        <v>512</v>
      </c>
      <c r="J82" s="215">
        <v>15</v>
      </c>
      <c r="K82" s="205"/>
    </row>
    <row r="83" spans="2:11" ht="15" customHeight="1">
      <c r="B83" s="214"/>
      <c r="C83" s="215" t="s">
        <v>525</v>
      </c>
      <c r="D83" s="215"/>
      <c r="E83" s="215"/>
      <c r="F83" s="216" t="s">
        <v>516</v>
      </c>
      <c r="G83" s="215"/>
      <c r="H83" s="215" t="s">
        <v>526</v>
      </c>
      <c r="I83" s="215" t="s">
        <v>512</v>
      </c>
      <c r="J83" s="215">
        <v>20</v>
      </c>
      <c r="K83" s="205"/>
    </row>
    <row r="84" spans="2:11" ht="15" customHeight="1">
      <c r="B84" s="214"/>
      <c r="C84" s="215" t="s">
        <v>527</v>
      </c>
      <c r="D84" s="215"/>
      <c r="E84" s="215"/>
      <c r="F84" s="216" t="s">
        <v>516</v>
      </c>
      <c r="G84" s="215"/>
      <c r="H84" s="215" t="s">
        <v>528</v>
      </c>
      <c r="I84" s="215" t="s">
        <v>512</v>
      </c>
      <c r="J84" s="215">
        <v>20</v>
      </c>
      <c r="K84" s="205"/>
    </row>
    <row r="85" spans="2:11" ht="15" customHeight="1">
      <c r="B85" s="214"/>
      <c r="C85" s="194" t="s">
        <v>529</v>
      </c>
      <c r="D85" s="194"/>
      <c r="E85" s="194"/>
      <c r="F85" s="213" t="s">
        <v>516</v>
      </c>
      <c r="G85" s="212"/>
      <c r="H85" s="194" t="s">
        <v>530</v>
      </c>
      <c r="I85" s="194" t="s">
        <v>512</v>
      </c>
      <c r="J85" s="194">
        <v>50</v>
      </c>
      <c r="K85" s="205"/>
    </row>
    <row r="86" spans="2:11" ht="15" customHeight="1">
      <c r="B86" s="214"/>
      <c r="C86" s="194" t="s">
        <v>531</v>
      </c>
      <c r="D86" s="194"/>
      <c r="E86" s="194"/>
      <c r="F86" s="213" t="s">
        <v>516</v>
      </c>
      <c r="G86" s="212"/>
      <c r="H86" s="194" t="s">
        <v>532</v>
      </c>
      <c r="I86" s="194" t="s">
        <v>512</v>
      </c>
      <c r="J86" s="194">
        <v>20</v>
      </c>
      <c r="K86" s="205"/>
    </row>
    <row r="87" spans="2:11" ht="15" customHeight="1">
      <c r="B87" s="214"/>
      <c r="C87" s="194" t="s">
        <v>533</v>
      </c>
      <c r="D87" s="194"/>
      <c r="E87" s="194"/>
      <c r="F87" s="213" t="s">
        <v>516</v>
      </c>
      <c r="G87" s="212"/>
      <c r="H87" s="194" t="s">
        <v>534</v>
      </c>
      <c r="I87" s="194" t="s">
        <v>512</v>
      </c>
      <c r="J87" s="194">
        <v>20</v>
      </c>
      <c r="K87" s="205"/>
    </row>
    <row r="88" spans="2:11" ht="15" customHeight="1">
      <c r="B88" s="214"/>
      <c r="C88" s="194" t="s">
        <v>535</v>
      </c>
      <c r="D88" s="194"/>
      <c r="E88" s="194"/>
      <c r="F88" s="213" t="s">
        <v>516</v>
      </c>
      <c r="G88" s="212"/>
      <c r="H88" s="194" t="s">
        <v>536</v>
      </c>
      <c r="I88" s="194" t="s">
        <v>512</v>
      </c>
      <c r="J88" s="194">
        <v>50</v>
      </c>
      <c r="K88" s="205"/>
    </row>
    <row r="89" spans="2:11" ht="15" customHeight="1">
      <c r="B89" s="214"/>
      <c r="C89" s="194" t="s">
        <v>537</v>
      </c>
      <c r="D89" s="194"/>
      <c r="E89" s="194"/>
      <c r="F89" s="213" t="s">
        <v>516</v>
      </c>
      <c r="G89" s="212"/>
      <c r="H89" s="194" t="s">
        <v>537</v>
      </c>
      <c r="I89" s="194" t="s">
        <v>512</v>
      </c>
      <c r="J89" s="194">
        <v>50</v>
      </c>
      <c r="K89" s="205"/>
    </row>
    <row r="90" spans="2:11" ht="15" customHeight="1">
      <c r="B90" s="214"/>
      <c r="C90" s="194" t="s">
        <v>123</v>
      </c>
      <c r="D90" s="194"/>
      <c r="E90" s="194"/>
      <c r="F90" s="213" t="s">
        <v>516</v>
      </c>
      <c r="G90" s="212"/>
      <c r="H90" s="194" t="s">
        <v>538</v>
      </c>
      <c r="I90" s="194" t="s">
        <v>512</v>
      </c>
      <c r="J90" s="194">
        <v>255</v>
      </c>
      <c r="K90" s="205"/>
    </row>
    <row r="91" spans="2:11" ht="15" customHeight="1">
      <c r="B91" s="214"/>
      <c r="C91" s="194" t="s">
        <v>539</v>
      </c>
      <c r="D91" s="194"/>
      <c r="E91" s="194"/>
      <c r="F91" s="213" t="s">
        <v>510</v>
      </c>
      <c r="G91" s="212"/>
      <c r="H91" s="194" t="s">
        <v>540</v>
      </c>
      <c r="I91" s="194" t="s">
        <v>541</v>
      </c>
      <c r="J91" s="194"/>
      <c r="K91" s="205"/>
    </row>
    <row r="92" spans="2:11" ht="15" customHeight="1">
      <c r="B92" s="214"/>
      <c r="C92" s="194" t="s">
        <v>542</v>
      </c>
      <c r="D92" s="194"/>
      <c r="E92" s="194"/>
      <c r="F92" s="213" t="s">
        <v>510</v>
      </c>
      <c r="G92" s="212"/>
      <c r="H92" s="194" t="s">
        <v>543</v>
      </c>
      <c r="I92" s="194" t="s">
        <v>544</v>
      </c>
      <c r="J92" s="194"/>
      <c r="K92" s="205"/>
    </row>
    <row r="93" spans="2:11" ht="15" customHeight="1">
      <c r="B93" s="214"/>
      <c r="C93" s="194" t="s">
        <v>545</v>
      </c>
      <c r="D93" s="194"/>
      <c r="E93" s="194"/>
      <c r="F93" s="213" t="s">
        <v>510</v>
      </c>
      <c r="G93" s="212"/>
      <c r="H93" s="194" t="s">
        <v>545</v>
      </c>
      <c r="I93" s="194" t="s">
        <v>544</v>
      </c>
      <c r="J93" s="194"/>
      <c r="K93" s="205"/>
    </row>
    <row r="94" spans="2:11" ht="15" customHeight="1">
      <c r="B94" s="214"/>
      <c r="C94" s="194" t="s">
        <v>38</v>
      </c>
      <c r="D94" s="194"/>
      <c r="E94" s="194"/>
      <c r="F94" s="213" t="s">
        <v>510</v>
      </c>
      <c r="G94" s="212"/>
      <c r="H94" s="194" t="s">
        <v>546</v>
      </c>
      <c r="I94" s="194" t="s">
        <v>544</v>
      </c>
      <c r="J94" s="194"/>
      <c r="K94" s="205"/>
    </row>
    <row r="95" spans="2:11" ht="15" customHeight="1">
      <c r="B95" s="214"/>
      <c r="C95" s="194" t="s">
        <v>48</v>
      </c>
      <c r="D95" s="194"/>
      <c r="E95" s="194"/>
      <c r="F95" s="213" t="s">
        <v>510</v>
      </c>
      <c r="G95" s="212"/>
      <c r="H95" s="194" t="s">
        <v>547</v>
      </c>
      <c r="I95" s="194" t="s">
        <v>544</v>
      </c>
      <c r="J95" s="194"/>
      <c r="K95" s="205"/>
    </row>
    <row r="96" spans="2:11" ht="15" customHeight="1">
      <c r="B96" s="217"/>
      <c r="C96" s="218"/>
      <c r="D96" s="218"/>
      <c r="E96" s="218"/>
      <c r="F96" s="218"/>
      <c r="G96" s="218"/>
      <c r="H96" s="218"/>
      <c r="I96" s="218"/>
      <c r="J96" s="218"/>
      <c r="K96" s="219"/>
    </row>
    <row r="97" spans="2:11" ht="18.75" customHeight="1">
      <c r="B97" s="220"/>
      <c r="C97" s="221"/>
      <c r="D97" s="221"/>
      <c r="E97" s="221"/>
      <c r="F97" s="221"/>
      <c r="G97" s="221"/>
      <c r="H97" s="221"/>
      <c r="I97" s="221"/>
      <c r="J97" s="221"/>
      <c r="K97" s="220"/>
    </row>
    <row r="98" spans="2:11" ht="18.75" customHeight="1">
      <c r="B98" s="200"/>
      <c r="C98" s="200"/>
      <c r="D98" s="200"/>
      <c r="E98" s="200"/>
      <c r="F98" s="200"/>
      <c r="G98" s="200"/>
      <c r="H98" s="200"/>
      <c r="I98" s="200"/>
      <c r="J98" s="200"/>
      <c r="K98" s="200"/>
    </row>
    <row r="99" spans="2:11" ht="7.5" customHeight="1">
      <c r="B99" s="201"/>
      <c r="C99" s="202"/>
      <c r="D99" s="202"/>
      <c r="E99" s="202"/>
      <c r="F99" s="202"/>
      <c r="G99" s="202"/>
      <c r="H99" s="202"/>
      <c r="I99" s="202"/>
      <c r="J99" s="202"/>
      <c r="K99" s="203"/>
    </row>
    <row r="100" spans="2:11" ht="45" customHeight="1">
      <c r="B100" s="204"/>
      <c r="C100" s="342" t="s">
        <v>548</v>
      </c>
      <c r="D100" s="342"/>
      <c r="E100" s="342"/>
      <c r="F100" s="342"/>
      <c r="G100" s="342"/>
      <c r="H100" s="342"/>
      <c r="I100" s="342"/>
      <c r="J100" s="342"/>
      <c r="K100" s="205"/>
    </row>
    <row r="101" spans="2:11" ht="17.25" customHeight="1">
      <c r="B101" s="204"/>
      <c r="C101" s="206" t="s">
        <v>504</v>
      </c>
      <c r="D101" s="206"/>
      <c r="E101" s="206"/>
      <c r="F101" s="206" t="s">
        <v>505</v>
      </c>
      <c r="G101" s="207"/>
      <c r="H101" s="206" t="s">
        <v>118</v>
      </c>
      <c r="I101" s="206" t="s">
        <v>57</v>
      </c>
      <c r="J101" s="206" t="s">
        <v>506</v>
      </c>
      <c r="K101" s="205"/>
    </row>
    <row r="102" spans="2:11" ht="17.25" customHeight="1">
      <c r="B102" s="204"/>
      <c r="C102" s="208" t="s">
        <v>507</v>
      </c>
      <c r="D102" s="208"/>
      <c r="E102" s="208"/>
      <c r="F102" s="209" t="s">
        <v>508</v>
      </c>
      <c r="G102" s="210"/>
      <c r="H102" s="208"/>
      <c r="I102" s="208"/>
      <c r="J102" s="208" t="s">
        <v>509</v>
      </c>
      <c r="K102" s="205"/>
    </row>
    <row r="103" spans="2:11" ht="5.25" customHeight="1">
      <c r="B103" s="204"/>
      <c r="C103" s="206"/>
      <c r="D103" s="206"/>
      <c r="E103" s="206"/>
      <c r="F103" s="206"/>
      <c r="G103" s="222"/>
      <c r="H103" s="206"/>
      <c r="I103" s="206"/>
      <c r="J103" s="206"/>
      <c r="K103" s="205"/>
    </row>
    <row r="104" spans="2:11" ht="15" customHeight="1">
      <c r="B104" s="204"/>
      <c r="C104" s="194" t="s">
        <v>53</v>
      </c>
      <c r="D104" s="211"/>
      <c r="E104" s="211"/>
      <c r="F104" s="213" t="s">
        <v>510</v>
      </c>
      <c r="G104" s="222"/>
      <c r="H104" s="194" t="s">
        <v>549</v>
      </c>
      <c r="I104" s="194" t="s">
        <v>512</v>
      </c>
      <c r="J104" s="194">
        <v>20</v>
      </c>
      <c r="K104" s="205"/>
    </row>
    <row r="105" spans="2:11" ht="15" customHeight="1">
      <c r="B105" s="204"/>
      <c r="C105" s="194" t="s">
        <v>513</v>
      </c>
      <c r="D105" s="194"/>
      <c r="E105" s="194"/>
      <c r="F105" s="213" t="s">
        <v>510</v>
      </c>
      <c r="G105" s="194"/>
      <c r="H105" s="194" t="s">
        <v>549</v>
      </c>
      <c r="I105" s="194" t="s">
        <v>512</v>
      </c>
      <c r="J105" s="194">
        <v>120</v>
      </c>
      <c r="K105" s="205"/>
    </row>
    <row r="106" spans="2:11" ht="15" customHeight="1">
      <c r="B106" s="214"/>
      <c r="C106" s="194" t="s">
        <v>515</v>
      </c>
      <c r="D106" s="194"/>
      <c r="E106" s="194"/>
      <c r="F106" s="213" t="s">
        <v>516</v>
      </c>
      <c r="G106" s="194"/>
      <c r="H106" s="194" t="s">
        <v>549</v>
      </c>
      <c r="I106" s="194" t="s">
        <v>512</v>
      </c>
      <c r="J106" s="194">
        <v>50</v>
      </c>
      <c r="K106" s="205"/>
    </row>
    <row r="107" spans="2:11" ht="15" customHeight="1">
      <c r="B107" s="214"/>
      <c r="C107" s="194" t="s">
        <v>518</v>
      </c>
      <c r="D107" s="194"/>
      <c r="E107" s="194"/>
      <c r="F107" s="213" t="s">
        <v>510</v>
      </c>
      <c r="G107" s="194"/>
      <c r="H107" s="194" t="s">
        <v>549</v>
      </c>
      <c r="I107" s="194" t="s">
        <v>520</v>
      </c>
      <c r="J107" s="194"/>
      <c r="K107" s="205"/>
    </row>
    <row r="108" spans="2:11" ht="15" customHeight="1">
      <c r="B108" s="214"/>
      <c r="C108" s="194" t="s">
        <v>529</v>
      </c>
      <c r="D108" s="194"/>
      <c r="E108" s="194"/>
      <c r="F108" s="213" t="s">
        <v>516</v>
      </c>
      <c r="G108" s="194"/>
      <c r="H108" s="194" t="s">
        <v>549</v>
      </c>
      <c r="I108" s="194" t="s">
        <v>512</v>
      </c>
      <c r="J108" s="194">
        <v>50</v>
      </c>
      <c r="K108" s="205"/>
    </row>
    <row r="109" spans="2:11" ht="15" customHeight="1">
      <c r="B109" s="214"/>
      <c r="C109" s="194" t="s">
        <v>537</v>
      </c>
      <c r="D109" s="194"/>
      <c r="E109" s="194"/>
      <c r="F109" s="213" t="s">
        <v>516</v>
      </c>
      <c r="G109" s="194"/>
      <c r="H109" s="194" t="s">
        <v>549</v>
      </c>
      <c r="I109" s="194" t="s">
        <v>512</v>
      </c>
      <c r="J109" s="194">
        <v>50</v>
      </c>
      <c r="K109" s="205"/>
    </row>
    <row r="110" spans="2:11" ht="15" customHeight="1">
      <c r="B110" s="214"/>
      <c r="C110" s="194" t="s">
        <v>535</v>
      </c>
      <c r="D110" s="194"/>
      <c r="E110" s="194"/>
      <c r="F110" s="213" t="s">
        <v>516</v>
      </c>
      <c r="G110" s="194"/>
      <c r="H110" s="194" t="s">
        <v>549</v>
      </c>
      <c r="I110" s="194" t="s">
        <v>512</v>
      </c>
      <c r="J110" s="194">
        <v>50</v>
      </c>
      <c r="K110" s="205"/>
    </row>
    <row r="111" spans="2:11" ht="15" customHeight="1">
      <c r="B111" s="214"/>
      <c r="C111" s="194" t="s">
        <v>53</v>
      </c>
      <c r="D111" s="194"/>
      <c r="E111" s="194"/>
      <c r="F111" s="213" t="s">
        <v>510</v>
      </c>
      <c r="G111" s="194"/>
      <c r="H111" s="194" t="s">
        <v>550</v>
      </c>
      <c r="I111" s="194" t="s">
        <v>512</v>
      </c>
      <c r="J111" s="194">
        <v>20</v>
      </c>
      <c r="K111" s="205"/>
    </row>
    <row r="112" spans="2:11" ht="15" customHeight="1">
      <c r="B112" s="214"/>
      <c r="C112" s="194" t="s">
        <v>551</v>
      </c>
      <c r="D112" s="194"/>
      <c r="E112" s="194"/>
      <c r="F112" s="213" t="s">
        <v>510</v>
      </c>
      <c r="G112" s="194"/>
      <c r="H112" s="194" t="s">
        <v>552</v>
      </c>
      <c r="I112" s="194" t="s">
        <v>512</v>
      </c>
      <c r="J112" s="194">
        <v>120</v>
      </c>
      <c r="K112" s="205"/>
    </row>
    <row r="113" spans="2:11" ht="15" customHeight="1">
      <c r="B113" s="214"/>
      <c r="C113" s="194" t="s">
        <v>38</v>
      </c>
      <c r="D113" s="194"/>
      <c r="E113" s="194"/>
      <c r="F113" s="213" t="s">
        <v>510</v>
      </c>
      <c r="G113" s="194"/>
      <c r="H113" s="194" t="s">
        <v>553</v>
      </c>
      <c r="I113" s="194" t="s">
        <v>544</v>
      </c>
      <c r="J113" s="194"/>
      <c r="K113" s="205"/>
    </row>
    <row r="114" spans="2:11" ht="15" customHeight="1">
      <c r="B114" s="214"/>
      <c r="C114" s="194" t="s">
        <v>48</v>
      </c>
      <c r="D114" s="194"/>
      <c r="E114" s="194"/>
      <c r="F114" s="213" t="s">
        <v>510</v>
      </c>
      <c r="G114" s="194"/>
      <c r="H114" s="194" t="s">
        <v>554</v>
      </c>
      <c r="I114" s="194" t="s">
        <v>544</v>
      </c>
      <c r="J114" s="194"/>
      <c r="K114" s="205"/>
    </row>
    <row r="115" spans="2:11" ht="15" customHeight="1">
      <c r="B115" s="214"/>
      <c r="C115" s="194" t="s">
        <v>57</v>
      </c>
      <c r="D115" s="194"/>
      <c r="E115" s="194"/>
      <c r="F115" s="213" t="s">
        <v>510</v>
      </c>
      <c r="G115" s="194"/>
      <c r="H115" s="194" t="s">
        <v>555</v>
      </c>
      <c r="I115" s="194" t="s">
        <v>556</v>
      </c>
      <c r="J115" s="194"/>
      <c r="K115" s="205"/>
    </row>
    <row r="116" spans="2:11" ht="15" customHeight="1">
      <c r="B116" s="217"/>
      <c r="C116" s="223"/>
      <c r="D116" s="223"/>
      <c r="E116" s="223"/>
      <c r="F116" s="223"/>
      <c r="G116" s="223"/>
      <c r="H116" s="223"/>
      <c r="I116" s="223"/>
      <c r="J116" s="223"/>
      <c r="K116" s="219"/>
    </row>
    <row r="117" spans="2:11" ht="18.75" customHeight="1">
      <c r="B117" s="224"/>
      <c r="C117" s="190"/>
      <c r="D117" s="190"/>
      <c r="E117" s="190"/>
      <c r="F117" s="225"/>
      <c r="G117" s="190"/>
      <c r="H117" s="190"/>
      <c r="I117" s="190"/>
      <c r="J117" s="190"/>
      <c r="K117" s="224"/>
    </row>
    <row r="118" spans="2:11" ht="18.75" customHeight="1">
      <c r="B118" s="200"/>
      <c r="C118" s="200"/>
      <c r="D118" s="200"/>
      <c r="E118" s="200"/>
      <c r="F118" s="200"/>
      <c r="G118" s="200"/>
      <c r="H118" s="200"/>
      <c r="I118" s="200"/>
      <c r="J118" s="200"/>
      <c r="K118" s="200"/>
    </row>
    <row r="119" spans="2:11" ht="7.5" customHeight="1">
      <c r="B119" s="226"/>
      <c r="C119" s="227"/>
      <c r="D119" s="227"/>
      <c r="E119" s="227"/>
      <c r="F119" s="227"/>
      <c r="G119" s="227"/>
      <c r="H119" s="227"/>
      <c r="I119" s="227"/>
      <c r="J119" s="227"/>
      <c r="K119" s="228"/>
    </row>
    <row r="120" spans="2:11" ht="45" customHeight="1">
      <c r="B120" s="229"/>
      <c r="C120" s="337" t="s">
        <v>557</v>
      </c>
      <c r="D120" s="337"/>
      <c r="E120" s="337"/>
      <c r="F120" s="337"/>
      <c r="G120" s="337"/>
      <c r="H120" s="337"/>
      <c r="I120" s="337"/>
      <c r="J120" s="337"/>
      <c r="K120" s="230"/>
    </row>
    <row r="121" spans="2:11" ht="17.25" customHeight="1">
      <c r="B121" s="231"/>
      <c r="C121" s="206" t="s">
        <v>504</v>
      </c>
      <c r="D121" s="206"/>
      <c r="E121" s="206"/>
      <c r="F121" s="206" t="s">
        <v>505</v>
      </c>
      <c r="G121" s="207"/>
      <c r="H121" s="206" t="s">
        <v>118</v>
      </c>
      <c r="I121" s="206" t="s">
        <v>57</v>
      </c>
      <c r="J121" s="206" t="s">
        <v>506</v>
      </c>
      <c r="K121" s="232"/>
    </row>
    <row r="122" spans="2:11" ht="17.25" customHeight="1">
      <c r="B122" s="231"/>
      <c r="C122" s="208" t="s">
        <v>507</v>
      </c>
      <c r="D122" s="208"/>
      <c r="E122" s="208"/>
      <c r="F122" s="209" t="s">
        <v>508</v>
      </c>
      <c r="G122" s="210"/>
      <c r="H122" s="208"/>
      <c r="I122" s="208"/>
      <c r="J122" s="208" t="s">
        <v>509</v>
      </c>
      <c r="K122" s="232"/>
    </row>
    <row r="123" spans="2:11" ht="5.25" customHeight="1">
      <c r="B123" s="233"/>
      <c r="C123" s="211"/>
      <c r="D123" s="211"/>
      <c r="E123" s="211"/>
      <c r="F123" s="211"/>
      <c r="G123" s="194"/>
      <c r="H123" s="211"/>
      <c r="I123" s="211"/>
      <c r="J123" s="211"/>
      <c r="K123" s="234"/>
    </row>
    <row r="124" spans="2:11" ht="15" customHeight="1">
      <c r="B124" s="233"/>
      <c r="C124" s="194" t="s">
        <v>513</v>
      </c>
      <c r="D124" s="211"/>
      <c r="E124" s="211"/>
      <c r="F124" s="213" t="s">
        <v>510</v>
      </c>
      <c r="G124" s="194"/>
      <c r="H124" s="194" t="s">
        <v>549</v>
      </c>
      <c r="I124" s="194" t="s">
        <v>512</v>
      </c>
      <c r="J124" s="194">
        <v>120</v>
      </c>
      <c r="K124" s="235"/>
    </row>
    <row r="125" spans="2:11" ht="15" customHeight="1">
      <c r="B125" s="233"/>
      <c r="C125" s="194" t="s">
        <v>558</v>
      </c>
      <c r="D125" s="194"/>
      <c r="E125" s="194"/>
      <c r="F125" s="213" t="s">
        <v>510</v>
      </c>
      <c r="G125" s="194"/>
      <c r="H125" s="194" t="s">
        <v>559</v>
      </c>
      <c r="I125" s="194" t="s">
        <v>512</v>
      </c>
      <c r="J125" s="194" t="s">
        <v>560</v>
      </c>
      <c r="K125" s="235"/>
    </row>
    <row r="126" spans="2:11" ht="15" customHeight="1">
      <c r="B126" s="233"/>
      <c r="C126" s="194" t="s">
        <v>459</v>
      </c>
      <c r="D126" s="194"/>
      <c r="E126" s="194"/>
      <c r="F126" s="213" t="s">
        <v>510</v>
      </c>
      <c r="G126" s="194"/>
      <c r="H126" s="194" t="s">
        <v>561</v>
      </c>
      <c r="I126" s="194" t="s">
        <v>512</v>
      </c>
      <c r="J126" s="194" t="s">
        <v>560</v>
      </c>
      <c r="K126" s="235"/>
    </row>
    <row r="127" spans="2:11" ht="15" customHeight="1">
      <c r="B127" s="233"/>
      <c r="C127" s="194" t="s">
        <v>521</v>
      </c>
      <c r="D127" s="194"/>
      <c r="E127" s="194"/>
      <c r="F127" s="213" t="s">
        <v>516</v>
      </c>
      <c r="G127" s="194"/>
      <c r="H127" s="194" t="s">
        <v>522</v>
      </c>
      <c r="I127" s="194" t="s">
        <v>512</v>
      </c>
      <c r="J127" s="194">
        <v>15</v>
      </c>
      <c r="K127" s="235"/>
    </row>
    <row r="128" spans="2:11" ht="15" customHeight="1">
      <c r="B128" s="233"/>
      <c r="C128" s="215" t="s">
        <v>523</v>
      </c>
      <c r="D128" s="215"/>
      <c r="E128" s="215"/>
      <c r="F128" s="216" t="s">
        <v>516</v>
      </c>
      <c r="G128" s="215"/>
      <c r="H128" s="215" t="s">
        <v>524</v>
      </c>
      <c r="I128" s="215" t="s">
        <v>512</v>
      </c>
      <c r="J128" s="215">
        <v>15</v>
      </c>
      <c r="K128" s="235"/>
    </row>
    <row r="129" spans="2:11" ht="15" customHeight="1">
      <c r="B129" s="233"/>
      <c r="C129" s="215" t="s">
        <v>525</v>
      </c>
      <c r="D129" s="215"/>
      <c r="E129" s="215"/>
      <c r="F129" s="216" t="s">
        <v>516</v>
      </c>
      <c r="G129" s="215"/>
      <c r="H129" s="215" t="s">
        <v>526</v>
      </c>
      <c r="I129" s="215" t="s">
        <v>512</v>
      </c>
      <c r="J129" s="215">
        <v>20</v>
      </c>
      <c r="K129" s="235"/>
    </row>
    <row r="130" spans="2:11" ht="15" customHeight="1">
      <c r="B130" s="233"/>
      <c r="C130" s="215" t="s">
        <v>527</v>
      </c>
      <c r="D130" s="215"/>
      <c r="E130" s="215"/>
      <c r="F130" s="216" t="s">
        <v>516</v>
      </c>
      <c r="G130" s="215"/>
      <c r="H130" s="215" t="s">
        <v>528</v>
      </c>
      <c r="I130" s="215" t="s">
        <v>512</v>
      </c>
      <c r="J130" s="215">
        <v>20</v>
      </c>
      <c r="K130" s="235"/>
    </row>
    <row r="131" spans="2:11" ht="15" customHeight="1">
      <c r="B131" s="233"/>
      <c r="C131" s="194" t="s">
        <v>515</v>
      </c>
      <c r="D131" s="194"/>
      <c r="E131" s="194"/>
      <c r="F131" s="213" t="s">
        <v>516</v>
      </c>
      <c r="G131" s="194"/>
      <c r="H131" s="194" t="s">
        <v>549</v>
      </c>
      <c r="I131" s="194" t="s">
        <v>512</v>
      </c>
      <c r="J131" s="194">
        <v>50</v>
      </c>
      <c r="K131" s="235"/>
    </row>
    <row r="132" spans="2:11" ht="15" customHeight="1">
      <c r="B132" s="233"/>
      <c r="C132" s="194" t="s">
        <v>529</v>
      </c>
      <c r="D132" s="194"/>
      <c r="E132" s="194"/>
      <c r="F132" s="213" t="s">
        <v>516</v>
      </c>
      <c r="G132" s="194"/>
      <c r="H132" s="194" t="s">
        <v>549</v>
      </c>
      <c r="I132" s="194" t="s">
        <v>512</v>
      </c>
      <c r="J132" s="194">
        <v>50</v>
      </c>
      <c r="K132" s="235"/>
    </row>
    <row r="133" spans="2:11" ht="15" customHeight="1">
      <c r="B133" s="233"/>
      <c r="C133" s="194" t="s">
        <v>535</v>
      </c>
      <c r="D133" s="194"/>
      <c r="E133" s="194"/>
      <c r="F133" s="213" t="s">
        <v>516</v>
      </c>
      <c r="G133" s="194"/>
      <c r="H133" s="194" t="s">
        <v>549</v>
      </c>
      <c r="I133" s="194" t="s">
        <v>512</v>
      </c>
      <c r="J133" s="194">
        <v>50</v>
      </c>
      <c r="K133" s="235"/>
    </row>
    <row r="134" spans="2:11" ht="15" customHeight="1">
      <c r="B134" s="233"/>
      <c r="C134" s="194" t="s">
        <v>537</v>
      </c>
      <c r="D134" s="194"/>
      <c r="E134" s="194"/>
      <c r="F134" s="213" t="s">
        <v>516</v>
      </c>
      <c r="G134" s="194"/>
      <c r="H134" s="194" t="s">
        <v>549</v>
      </c>
      <c r="I134" s="194" t="s">
        <v>512</v>
      </c>
      <c r="J134" s="194">
        <v>50</v>
      </c>
      <c r="K134" s="235"/>
    </row>
    <row r="135" spans="2:11" ht="15" customHeight="1">
      <c r="B135" s="233"/>
      <c r="C135" s="194" t="s">
        <v>123</v>
      </c>
      <c r="D135" s="194"/>
      <c r="E135" s="194"/>
      <c r="F135" s="213" t="s">
        <v>516</v>
      </c>
      <c r="G135" s="194"/>
      <c r="H135" s="194" t="s">
        <v>562</v>
      </c>
      <c r="I135" s="194" t="s">
        <v>512</v>
      </c>
      <c r="J135" s="194">
        <v>255</v>
      </c>
      <c r="K135" s="235"/>
    </row>
    <row r="136" spans="2:11" ht="15" customHeight="1">
      <c r="B136" s="233"/>
      <c r="C136" s="194" t="s">
        <v>539</v>
      </c>
      <c r="D136" s="194"/>
      <c r="E136" s="194"/>
      <c r="F136" s="213" t="s">
        <v>510</v>
      </c>
      <c r="G136" s="194"/>
      <c r="H136" s="194" t="s">
        <v>563</v>
      </c>
      <c r="I136" s="194" t="s">
        <v>541</v>
      </c>
      <c r="J136" s="194"/>
      <c r="K136" s="235"/>
    </row>
    <row r="137" spans="2:11" ht="15" customHeight="1">
      <c r="B137" s="233"/>
      <c r="C137" s="194" t="s">
        <v>542</v>
      </c>
      <c r="D137" s="194"/>
      <c r="E137" s="194"/>
      <c r="F137" s="213" t="s">
        <v>510</v>
      </c>
      <c r="G137" s="194"/>
      <c r="H137" s="194" t="s">
        <v>564</v>
      </c>
      <c r="I137" s="194" t="s">
        <v>544</v>
      </c>
      <c r="J137" s="194"/>
      <c r="K137" s="235"/>
    </row>
    <row r="138" spans="2:11" ht="15" customHeight="1">
      <c r="B138" s="233"/>
      <c r="C138" s="194" t="s">
        <v>545</v>
      </c>
      <c r="D138" s="194"/>
      <c r="E138" s="194"/>
      <c r="F138" s="213" t="s">
        <v>510</v>
      </c>
      <c r="G138" s="194"/>
      <c r="H138" s="194" t="s">
        <v>545</v>
      </c>
      <c r="I138" s="194" t="s">
        <v>544</v>
      </c>
      <c r="J138" s="194"/>
      <c r="K138" s="235"/>
    </row>
    <row r="139" spans="2:11" ht="15" customHeight="1">
      <c r="B139" s="233"/>
      <c r="C139" s="194" t="s">
        <v>38</v>
      </c>
      <c r="D139" s="194"/>
      <c r="E139" s="194"/>
      <c r="F139" s="213" t="s">
        <v>510</v>
      </c>
      <c r="G139" s="194"/>
      <c r="H139" s="194" t="s">
        <v>565</v>
      </c>
      <c r="I139" s="194" t="s">
        <v>544</v>
      </c>
      <c r="J139" s="194"/>
      <c r="K139" s="235"/>
    </row>
    <row r="140" spans="2:11" ht="15" customHeight="1">
      <c r="B140" s="233"/>
      <c r="C140" s="194" t="s">
        <v>566</v>
      </c>
      <c r="D140" s="194"/>
      <c r="E140" s="194"/>
      <c r="F140" s="213" t="s">
        <v>510</v>
      </c>
      <c r="G140" s="194"/>
      <c r="H140" s="194" t="s">
        <v>567</v>
      </c>
      <c r="I140" s="194" t="s">
        <v>544</v>
      </c>
      <c r="J140" s="194"/>
      <c r="K140" s="235"/>
    </row>
    <row r="141" spans="2:11" ht="15" customHeight="1">
      <c r="B141" s="236"/>
      <c r="C141" s="237"/>
      <c r="D141" s="237"/>
      <c r="E141" s="237"/>
      <c r="F141" s="237"/>
      <c r="G141" s="237"/>
      <c r="H141" s="237"/>
      <c r="I141" s="237"/>
      <c r="J141" s="237"/>
      <c r="K141" s="238"/>
    </row>
    <row r="142" spans="2:11" ht="18.75" customHeight="1">
      <c r="B142" s="190"/>
      <c r="C142" s="190"/>
      <c r="D142" s="190"/>
      <c r="E142" s="190"/>
      <c r="F142" s="225"/>
      <c r="G142" s="190"/>
      <c r="H142" s="190"/>
      <c r="I142" s="190"/>
      <c r="J142" s="190"/>
      <c r="K142" s="190"/>
    </row>
    <row r="143" spans="2:11" ht="18.75" customHeight="1">
      <c r="B143" s="200"/>
      <c r="C143" s="200"/>
      <c r="D143" s="200"/>
      <c r="E143" s="200"/>
      <c r="F143" s="200"/>
      <c r="G143" s="200"/>
      <c r="H143" s="200"/>
      <c r="I143" s="200"/>
      <c r="J143" s="200"/>
      <c r="K143" s="200"/>
    </row>
    <row r="144" spans="2:11" ht="7.5" customHeight="1">
      <c r="B144" s="201"/>
      <c r="C144" s="202"/>
      <c r="D144" s="202"/>
      <c r="E144" s="202"/>
      <c r="F144" s="202"/>
      <c r="G144" s="202"/>
      <c r="H144" s="202"/>
      <c r="I144" s="202"/>
      <c r="J144" s="202"/>
      <c r="K144" s="203"/>
    </row>
    <row r="145" spans="2:11" ht="45" customHeight="1">
      <c r="B145" s="204"/>
      <c r="C145" s="342" t="s">
        <v>568</v>
      </c>
      <c r="D145" s="342"/>
      <c r="E145" s="342"/>
      <c r="F145" s="342"/>
      <c r="G145" s="342"/>
      <c r="H145" s="342"/>
      <c r="I145" s="342"/>
      <c r="J145" s="342"/>
      <c r="K145" s="205"/>
    </row>
    <row r="146" spans="2:11" ht="17.25" customHeight="1">
      <c r="B146" s="204"/>
      <c r="C146" s="206" t="s">
        <v>504</v>
      </c>
      <c r="D146" s="206"/>
      <c r="E146" s="206"/>
      <c r="F146" s="206" t="s">
        <v>505</v>
      </c>
      <c r="G146" s="207"/>
      <c r="H146" s="206" t="s">
        <v>118</v>
      </c>
      <c r="I146" s="206" t="s">
        <v>57</v>
      </c>
      <c r="J146" s="206" t="s">
        <v>506</v>
      </c>
      <c r="K146" s="205"/>
    </row>
    <row r="147" spans="2:11" ht="17.25" customHeight="1">
      <c r="B147" s="204"/>
      <c r="C147" s="208" t="s">
        <v>507</v>
      </c>
      <c r="D147" s="208"/>
      <c r="E147" s="208"/>
      <c r="F147" s="209" t="s">
        <v>508</v>
      </c>
      <c r="G147" s="210"/>
      <c r="H147" s="208"/>
      <c r="I147" s="208"/>
      <c r="J147" s="208" t="s">
        <v>509</v>
      </c>
      <c r="K147" s="205"/>
    </row>
    <row r="148" spans="2:11" ht="5.25" customHeight="1">
      <c r="B148" s="214"/>
      <c r="C148" s="211"/>
      <c r="D148" s="211"/>
      <c r="E148" s="211"/>
      <c r="F148" s="211"/>
      <c r="G148" s="212"/>
      <c r="H148" s="211"/>
      <c r="I148" s="211"/>
      <c r="J148" s="211"/>
      <c r="K148" s="235"/>
    </row>
    <row r="149" spans="2:11" ht="15" customHeight="1">
      <c r="B149" s="214"/>
      <c r="C149" s="239" t="s">
        <v>513</v>
      </c>
      <c r="D149" s="194"/>
      <c r="E149" s="194"/>
      <c r="F149" s="240" t="s">
        <v>510</v>
      </c>
      <c r="G149" s="194"/>
      <c r="H149" s="239" t="s">
        <v>549</v>
      </c>
      <c r="I149" s="239" t="s">
        <v>512</v>
      </c>
      <c r="J149" s="239">
        <v>120</v>
      </c>
      <c r="K149" s="235"/>
    </row>
    <row r="150" spans="2:11" ht="15" customHeight="1">
      <c r="B150" s="214"/>
      <c r="C150" s="239" t="s">
        <v>558</v>
      </c>
      <c r="D150" s="194"/>
      <c r="E150" s="194"/>
      <c r="F150" s="240" t="s">
        <v>510</v>
      </c>
      <c r="G150" s="194"/>
      <c r="H150" s="239" t="s">
        <v>569</v>
      </c>
      <c r="I150" s="239" t="s">
        <v>512</v>
      </c>
      <c r="J150" s="239" t="s">
        <v>560</v>
      </c>
      <c r="K150" s="235"/>
    </row>
    <row r="151" spans="2:11" ht="15" customHeight="1">
      <c r="B151" s="214"/>
      <c r="C151" s="239" t="s">
        <v>459</v>
      </c>
      <c r="D151" s="194"/>
      <c r="E151" s="194"/>
      <c r="F151" s="240" t="s">
        <v>510</v>
      </c>
      <c r="G151" s="194"/>
      <c r="H151" s="239" t="s">
        <v>570</v>
      </c>
      <c r="I151" s="239" t="s">
        <v>512</v>
      </c>
      <c r="J151" s="239" t="s">
        <v>560</v>
      </c>
      <c r="K151" s="235"/>
    </row>
    <row r="152" spans="2:11" ht="15" customHeight="1">
      <c r="B152" s="214"/>
      <c r="C152" s="239" t="s">
        <v>515</v>
      </c>
      <c r="D152" s="194"/>
      <c r="E152" s="194"/>
      <c r="F152" s="240" t="s">
        <v>516</v>
      </c>
      <c r="G152" s="194"/>
      <c r="H152" s="239" t="s">
        <v>549</v>
      </c>
      <c r="I152" s="239" t="s">
        <v>512</v>
      </c>
      <c r="J152" s="239">
        <v>50</v>
      </c>
      <c r="K152" s="235"/>
    </row>
    <row r="153" spans="2:11" ht="15" customHeight="1">
      <c r="B153" s="214"/>
      <c r="C153" s="239" t="s">
        <v>518</v>
      </c>
      <c r="D153" s="194"/>
      <c r="E153" s="194"/>
      <c r="F153" s="240" t="s">
        <v>510</v>
      </c>
      <c r="G153" s="194"/>
      <c r="H153" s="239" t="s">
        <v>549</v>
      </c>
      <c r="I153" s="239" t="s">
        <v>520</v>
      </c>
      <c r="J153" s="239"/>
      <c r="K153" s="235"/>
    </row>
    <row r="154" spans="2:11" ht="15" customHeight="1">
      <c r="B154" s="214"/>
      <c r="C154" s="239" t="s">
        <v>529</v>
      </c>
      <c r="D154" s="194"/>
      <c r="E154" s="194"/>
      <c r="F154" s="240" t="s">
        <v>516</v>
      </c>
      <c r="G154" s="194"/>
      <c r="H154" s="239" t="s">
        <v>549</v>
      </c>
      <c r="I154" s="239" t="s">
        <v>512</v>
      </c>
      <c r="J154" s="239">
        <v>50</v>
      </c>
      <c r="K154" s="235"/>
    </row>
    <row r="155" spans="2:11" ht="15" customHeight="1">
      <c r="B155" s="214"/>
      <c r="C155" s="239" t="s">
        <v>537</v>
      </c>
      <c r="D155" s="194"/>
      <c r="E155" s="194"/>
      <c r="F155" s="240" t="s">
        <v>516</v>
      </c>
      <c r="G155" s="194"/>
      <c r="H155" s="239" t="s">
        <v>549</v>
      </c>
      <c r="I155" s="239" t="s">
        <v>512</v>
      </c>
      <c r="J155" s="239">
        <v>50</v>
      </c>
      <c r="K155" s="235"/>
    </row>
    <row r="156" spans="2:11" ht="15" customHeight="1">
      <c r="B156" s="214"/>
      <c r="C156" s="239" t="s">
        <v>535</v>
      </c>
      <c r="D156" s="194"/>
      <c r="E156" s="194"/>
      <c r="F156" s="240" t="s">
        <v>516</v>
      </c>
      <c r="G156" s="194"/>
      <c r="H156" s="239" t="s">
        <v>549</v>
      </c>
      <c r="I156" s="239" t="s">
        <v>512</v>
      </c>
      <c r="J156" s="239">
        <v>50</v>
      </c>
      <c r="K156" s="235"/>
    </row>
    <row r="157" spans="2:11" ht="15" customHeight="1">
      <c r="B157" s="214"/>
      <c r="C157" s="239" t="s">
        <v>95</v>
      </c>
      <c r="D157" s="194"/>
      <c r="E157" s="194"/>
      <c r="F157" s="240" t="s">
        <v>510</v>
      </c>
      <c r="G157" s="194"/>
      <c r="H157" s="239" t="s">
        <v>571</v>
      </c>
      <c r="I157" s="239" t="s">
        <v>512</v>
      </c>
      <c r="J157" s="239" t="s">
        <v>572</v>
      </c>
      <c r="K157" s="235"/>
    </row>
    <row r="158" spans="2:11" ht="15" customHeight="1">
      <c r="B158" s="214"/>
      <c r="C158" s="239" t="s">
        <v>573</v>
      </c>
      <c r="D158" s="194"/>
      <c r="E158" s="194"/>
      <c r="F158" s="240" t="s">
        <v>510</v>
      </c>
      <c r="G158" s="194"/>
      <c r="H158" s="239" t="s">
        <v>574</v>
      </c>
      <c r="I158" s="239" t="s">
        <v>544</v>
      </c>
      <c r="J158" s="239"/>
      <c r="K158" s="235"/>
    </row>
    <row r="159" spans="2:11" ht="15" customHeight="1">
      <c r="B159" s="241"/>
      <c r="C159" s="223"/>
      <c r="D159" s="223"/>
      <c r="E159" s="223"/>
      <c r="F159" s="223"/>
      <c r="G159" s="223"/>
      <c r="H159" s="223"/>
      <c r="I159" s="223"/>
      <c r="J159" s="223"/>
      <c r="K159" s="242"/>
    </row>
    <row r="160" spans="2:11" ht="18.75" customHeight="1">
      <c r="B160" s="190"/>
      <c r="C160" s="194"/>
      <c r="D160" s="194"/>
      <c r="E160" s="194"/>
      <c r="F160" s="213"/>
      <c r="G160" s="194"/>
      <c r="H160" s="194"/>
      <c r="I160" s="194"/>
      <c r="J160" s="194"/>
      <c r="K160" s="190"/>
    </row>
    <row r="161" spans="2:11" ht="18.75" customHeight="1">
      <c r="B161" s="200"/>
      <c r="C161" s="200"/>
      <c r="D161" s="200"/>
      <c r="E161" s="200"/>
      <c r="F161" s="200"/>
      <c r="G161" s="200"/>
      <c r="H161" s="200"/>
      <c r="I161" s="200"/>
      <c r="J161" s="200"/>
      <c r="K161" s="200"/>
    </row>
    <row r="162" spans="2:11" ht="7.5" customHeight="1">
      <c r="B162" s="182"/>
      <c r="C162" s="183"/>
      <c r="D162" s="183"/>
      <c r="E162" s="183"/>
      <c r="F162" s="183"/>
      <c r="G162" s="183"/>
      <c r="H162" s="183"/>
      <c r="I162" s="183"/>
      <c r="J162" s="183"/>
      <c r="K162" s="184"/>
    </row>
    <row r="163" spans="2:11" ht="45" customHeight="1">
      <c r="B163" s="185"/>
      <c r="C163" s="337" t="s">
        <v>575</v>
      </c>
      <c r="D163" s="337"/>
      <c r="E163" s="337"/>
      <c r="F163" s="337"/>
      <c r="G163" s="337"/>
      <c r="H163" s="337"/>
      <c r="I163" s="337"/>
      <c r="J163" s="337"/>
      <c r="K163" s="186"/>
    </row>
    <row r="164" spans="2:11" ht="17.25" customHeight="1">
      <c r="B164" s="185"/>
      <c r="C164" s="206" t="s">
        <v>504</v>
      </c>
      <c r="D164" s="206"/>
      <c r="E164" s="206"/>
      <c r="F164" s="206" t="s">
        <v>505</v>
      </c>
      <c r="G164" s="243"/>
      <c r="H164" s="244" t="s">
        <v>118</v>
      </c>
      <c r="I164" s="244" t="s">
        <v>57</v>
      </c>
      <c r="J164" s="206" t="s">
        <v>506</v>
      </c>
      <c r="K164" s="186"/>
    </row>
    <row r="165" spans="2:11" ht="17.25" customHeight="1">
      <c r="B165" s="187"/>
      <c r="C165" s="208" t="s">
        <v>507</v>
      </c>
      <c r="D165" s="208"/>
      <c r="E165" s="208"/>
      <c r="F165" s="209" t="s">
        <v>508</v>
      </c>
      <c r="G165" s="245"/>
      <c r="H165" s="246"/>
      <c r="I165" s="246"/>
      <c r="J165" s="208" t="s">
        <v>509</v>
      </c>
      <c r="K165" s="188"/>
    </row>
    <row r="166" spans="2:11" ht="5.25" customHeight="1">
      <c r="B166" s="214"/>
      <c r="C166" s="211"/>
      <c r="D166" s="211"/>
      <c r="E166" s="211"/>
      <c r="F166" s="211"/>
      <c r="G166" s="212"/>
      <c r="H166" s="211"/>
      <c r="I166" s="211"/>
      <c r="J166" s="211"/>
      <c r="K166" s="235"/>
    </row>
    <row r="167" spans="2:11" ht="15" customHeight="1">
      <c r="B167" s="214"/>
      <c r="C167" s="194" t="s">
        <v>513</v>
      </c>
      <c r="D167" s="194"/>
      <c r="E167" s="194"/>
      <c r="F167" s="213" t="s">
        <v>510</v>
      </c>
      <c r="G167" s="194"/>
      <c r="H167" s="194" t="s">
        <v>549</v>
      </c>
      <c r="I167" s="194" t="s">
        <v>512</v>
      </c>
      <c r="J167" s="194">
        <v>120</v>
      </c>
      <c r="K167" s="235"/>
    </row>
    <row r="168" spans="2:11" ht="15" customHeight="1">
      <c r="B168" s="214"/>
      <c r="C168" s="194" t="s">
        <v>558</v>
      </c>
      <c r="D168" s="194"/>
      <c r="E168" s="194"/>
      <c r="F168" s="213" t="s">
        <v>510</v>
      </c>
      <c r="G168" s="194"/>
      <c r="H168" s="194" t="s">
        <v>559</v>
      </c>
      <c r="I168" s="194" t="s">
        <v>512</v>
      </c>
      <c r="J168" s="194" t="s">
        <v>560</v>
      </c>
      <c r="K168" s="235"/>
    </row>
    <row r="169" spans="2:11" ht="15" customHeight="1">
      <c r="B169" s="214"/>
      <c r="C169" s="194" t="s">
        <v>459</v>
      </c>
      <c r="D169" s="194"/>
      <c r="E169" s="194"/>
      <c r="F169" s="213" t="s">
        <v>510</v>
      </c>
      <c r="G169" s="194"/>
      <c r="H169" s="194" t="s">
        <v>576</v>
      </c>
      <c r="I169" s="194" t="s">
        <v>512</v>
      </c>
      <c r="J169" s="194" t="s">
        <v>560</v>
      </c>
      <c r="K169" s="235"/>
    </row>
    <row r="170" spans="2:11" ht="15" customHeight="1">
      <c r="B170" s="214"/>
      <c r="C170" s="194" t="s">
        <v>515</v>
      </c>
      <c r="D170" s="194"/>
      <c r="E170" s="194"/>
      <c r="F170" s="213" t="s">
        <v>516</v>
      </c>
      <c r="G170" s="194"/>
      <c r="H170" s="194" t="s">
        <v>576</v>
      </c>
      <c r="I170" s="194" t="s">
        <v>512</v>
      </c>
      <c r="J170" s="194">
        <v>50</v>
      </c>
      <c r="K170" s="235"/>
    </row>
    <row r="171" spans="2:11" ht="15" customHeight="1">
      <c r="B171" s="214"/>
      <c r="C171" s="194" t="s">
        <v>518</v>
      </c>
      <c r="D171" s="194"/>
      <c r="E171" s="194"/>
      <c r="F171" s="213" t="s">
        <v>510</v>
      </c>
      <c r="G171" s="194"/>
      <c r="H171" s="194" t="s">
        <v>576</v>
      </c>
      <c r="I171" s="194" t="s">
        <v>520</v>
      </c>
      <c r="J171" s="194"/>
      <c r="K171" s="235"/>
    </row>
    <row r="172" spans="2:11" ht="15" customHeight="1">
      <c r="B172" s="214"/>
      <c r="C172" s="194" t="s">
        <v>529</v>
      </c>
      <c r="D172" s="194"/>
      <c r="E172" s="194"/>
      <c r="F172" s="213" t="s">
        <v>516</v>
      </c>
      <c r="G172" s="194"/>
      <c r="H172" s="194" t="s">
        <v>576</v>
      </c>
      <c r="I172" s="194" t="s">
        <v>512</v>
      </c>
      <c r="J172" s="194">
        <v>50</v>
      </c>
      <c r="K172" s="235"/>
    </row>
    <row r="173" spans="2:11" ht="15" customHeight="1">
      <c r="B173" s="214"/>
      <c r="C173" s="194" t="s">
        <v>537</v>
      </c>
      <c r="D173" s="194"/>
      <c r="E173" s="194"/>
      <c r="F173" s="213" t="s">
        <v>516</v>
      </c>
      <c r="G173" s="194"/>
      <c r="H173" s="194" t="s">
        <v>576</v>
      </c>
      <c r="I173" s="194" t="s">
        <v>512</v>
      </c>
      <c r="J173" s="194">
        <v>50</v>
      </c>
      <c r="K173" s="235"/>
    </row>
    <row r="174" spans="2:11" ht="15" customHeight="1">
      <c r="B174" s="214"/>
      <c r="C174" s="194" t="s">
        <v>535</v>
      </c>
      <c r="D174" s="194"/>
      <c r="E174" s="194"/>
      <c r="F174" s="213" t="s">
        <v>516</v>
      </c>
      <c r="G174" s="194"/>
      <c r="H174" s="194" t="s">
        <v>576</v>
      </c>
      <c r="I174" s="194" t="s">
        <v>512</v>
      </c>
      <c r="J174" s="194">
        <v>50</v>
      </c>
      <c r="K174" s="235"/>
    </row>
    <row r="175" spans="2:11" ht="15" customHeight="1">
      <c r="B175" s="214"/>
      <c r="C175" s="194" t="s">
        <v>117</v>
      </c>
      <c r="D175" s="194"/>
      <c r="E175" s="194"/>
      <c r="F175" s="213" t="s">
        <v>510</v>
      </c>
      <c r="G175" s="194"/>
      <c r="H175" s="194" t="s">
        <v>577</v>
      </c>
      <c r="I175" s="194" t="s">
        <v>578</v>
      </c>
      <c r="J175" s="194"/>
      <c r="K175" s="235"/>
    </row>
    <row r="176" spans="2:11" ht="15" customHeight="1">
      <c r="B176" s="214"/>
      <c r="C176" s="194" t="s">
        <v>57</v>
      </c>
      <c r="D176" s="194"/>
      <c r="E176" s="194"/>
      <c r="F176" s="213" t="s">
        <v>510</v>
      </c>
      <c r="G176" s="194"/>
      <c r="H176" s="194" t="s">
        <v>579</v>
      </c>
      <c r="I176" s="194" t="s">
        <v>580</v>
      </c>
      <c r="J176" s="194">
        <v>1</v>
      </c>
      <c r="K176" s="235"/>
    </row>
    <row r="177" spans="2:11" ht="15" customHeight="1">
      <c r="B177" s="214"/>
      <c r="C177" s="194" t="s">
        <v>53</v>
      </c>
      <c r="D177" s="194"/>
      <c r="E177" s="194"/>
      <c r="F177" s="213" t="s">
        <v>510</v>
      </c>
      <c r="G177" s="194"/>
      <c r="H177" s="194" t="s">
        <v>581</v>
      </c>
      <c r="I177" s="194" t="s">
        <v>512</v>
      </c>
      <c r="J177" s="194">
        <v>20</v>
      </c>
      <c r="K177" s="235"/>
    </row>
    <row r="178" spans="2:11" ht="15" customHeight="1">
      <c r="B178" s="214"/>
      <c r="C178" s="194" t="s">
        <v>118</v>
      </c>
      <c r="D178" s="194"/>
      <c r="E178" s="194"/>
      <c r="F178" s="213" t="s">
        <v>510</v>
      </c>
      <c r="G178" s="194"/>
      <c r="H178" s="194" t="s">
        <v>582</v>
      </c>
      <c r="I178" s="194" t="s">
        <v>512</v>
      </c>
      <c r="J178" s="194">
        <v>255</v>
      </c>
      <c r="K178" s="235"/>
    </row>
    <row r="179" spans="2:11" ht="15" customHeight="1">
      <c r="B179" s="214"/>
      <c r="C179" s="194" t="s">
        <v>119</v>
      </c>
      <c r="D179" s="194"/>
      <c r="E179" s="194"/>
      <c r="F179" s="213" t="s">
        <v>510</v>
      </c>
      <c r="G179" s="194"/>
      <c r="H179" s="194" t="s">
        <v>475</v>
      </c>
      <c r="I179" s="194" t="s">
        <v>512</v>
      </c>
      <c r="J179" s="194">
        <v>10</v>
      </c>
      <c r="K179" s="235"/>
    </row>
    <row r="180" spans="2:11" ht="15" customHeight="1">
      <c r="B180" s="214"/>
      <c r="C180" s="194" t="s">
        <v>120</v>
      </c>
      <c r="D180" s="194"/>
      <c r="E180" s="194"/>
      <c r="F180" s="213" t="s">
        <v>510</v>
      </c>
      <c r="G180" s="194"/>
      <c r="H180" s="194" t="s">
        <v>583</v>
      </c>
      <c r="I180" s="194" t="s">
        <v>544</v>
      </c>
      <c r="J180" s="194"/>
      <c r="K180" s="235"/>
    </row>
    <row r="181" spans="2:11" ht="15" customHeight="1">
      <c r="B181" s="214"/>
      <c r="C181" s="194" t="s">
        <v>584</v>
      </c>
      <c r="D181" s="194"/>
      <c r="E181" s="194"/>
      <c r="F181" s="213" t="s">
        <v>510</v>
      </c>
      <c r="G181" s="194"/>
      <c r="H181" s="194" t="s">
        <v>585</v>
      </c>
      <c r="I181" s="194" t="s">
        <v>544</v>
      </c>
      <c r="J181" s="194"/>
      <c r="K181" s="235"/>
    </row>
    <row r="182" spans="2:11" ht="15" customHeight="1">
      <c r="B182" s="214"/>
      <c r="C182" s="194" t="s">
        <v>573</v>
      </c>
      <c r="D182" s="194"/>
      <c r="E182" s="194"/>
      <c r="F182" s="213" t="s">
        <v>510</v>
      </c>
      <c r="G182" s="194"/>
      <c r="H182" s="194" t="s">
        <v>586</v>
      </c>
      <c r="I182" s="194" t="s">
        <v>544</v>
      </c>
      <c r="J182" s="194"/>
      <c r="K182" s="235"/>
    </row>
    <row r="183" spans="2:11" ht="15" customHeight="1">
      <c r="B183" s="214"/>
      <c r="C183" s="194" t="s">
        <v>122</v>
      </c>
      <c r="D183" s="194"/>
      <c r="E183" s="194"/>
      <c r="F183" s="213" t="s">
        <v>516</v>
      </c>
      <c r="G183" s="194"/>
      <c r="H183" s="194" t="s">
        <v>587</v>
      </c>
      <c r="I183" s="194" t="s">
        <v>512</v>
      </c>
      <c r="J183" s="194">
        <v>50</v>
      </c>
      <c r="K183" s="235"/>
    </row>
    <row r="184" spans="2:11" ht="15" customHeight="1">
      <c r="B184" s="214"/>
      <c r="C184" s="194" t="s">
        <v>588</v>
      </c>
      <c r="D184" s="194"/>
      <c r="E184" s="194"/>
      <c r="F184" s="213" t="s">
        <v>516</v>
      </c>
      <c r="G184" s="194"/>
      <c r="H184" s="194" t="s">
        <v>589</v>
      </c>
      <c r="I184" s="194" t="s">
        <v>590</v>
      </c>
      <c r="J184" s="194"/>
      <c r="K184" s="235"/>
    </row>
    <row r="185" spans="2:11" ht="15" customHeight="1">
      <c r="B185" s="214"/>
      <c r="C185" s="194" t="s">
        <v>591</v>
      </c>
      <c r="D185" s="194"/>
      <c r="E185" s="194"/>
      <c r="F185" s="213" t="s">
        <v>516</v>
      </c>
      <c r="G185" s="194"/>
      <c r="H185" s="194" t="s">
        <v>592</v>
      </c>
      <c r="I185" s="194" t="s">
        <v>590</v>
      </c>
      <c r="J185" s="194"/>
      <c r="K185" s="235"/>
    </row>
    <row r="186" spans="2:11" ht="15" customHeight="1">
      <c r="B186" s="214"/>
      <c r="C186" s="194" t="s">
        <v>593</v>
      </c>
      <c r="D186" s="194"/>
      <c r="E186" s="194"/>
      <c r="F186" s="213" t="s">
        <v>516</v>
      </c>
      <c r="G186" s="194"/>
      <c r="H186" s="194" t="s">
        <v>594</v>
      </c>
      <c r="I186" s="194" t="s">
        <v>590</v>
      </c>
      <c r="J186" s="194"/>
      <c r="K186" s="235"/>
    </row>
    <row r="187" spans="2:11" ht="15" customHeight="1">
      <c r="B187" s="214"/>
      <c r="C187" s="247" t="s">
        <v>595</v>
      </c>
      <c r="D187" s="194"/>
      <c r="E187" s="194"/>
      <c r="F187" s="213" t="s">
        <v>516</v>
      </c>
      <c r="G187" s="194"/>
      <c r="H187" s="194" t="s">
        <v>596</v>
      </c>
      <c r="I187" s="194" t="s">
        <v>597</v>
      </c>
      <c r="J187" s="248" t="s">
        <v>598</v>
      </c>
      <c r="K187" s="235"/>
    </row>
    <row r="188" spans="2:11" ht="15" customHeight="1">
      <c r="B188" s="214"/>
      <c r="C188" s="199" t="s">
        <v>42</v>
      </c>
      <c r="D188" s="194"/>
      <c r="E188" s="194"/>
      <c r="F188" s="213" t="s">
        <v>510</v>
      </c>
      <c r="G188" s="194"/>
      <c r="H188" s="190" t="s">
        <v>599</v>
      </c>
      <c r="I188" s="194" t="s">
        <v>600</v>
      </c>
      <c r="J188" s="194"/>
      <c r="K188" s="235"/>
    </row>
    <row r="189" spans="2:11" ht="15" customHeight="1">
      <c r="B189" s="214"/>
      <c r="C189" s="199" t="s">
        <v>601</v>
      </c>
      <c r="D189" s="194"/>
      <c r="E189" s="194"/>
      <c r="F189" s="213" t="s">
        <v>510</v>
      </c>
      <c r="G189" s="194"/>
      <c r="H189" s="194" t="s">
        <v>602</v>
      </c>
      <c r="I189" s="194" t="s">
        <v>544</v>
      </c>
      <c r="J189" s="194"/>
      <c r="K189" s="235"/>
    </row>
    <row r="190" spans="2:11" ht="15" customHeight="1">
      <c r="B190" s="214"/>
      <c r="C190" s="199" t="s">
        <v>603</v>
      </c>
      <c r="D190" s="194"/>
      <c r="E190" s="194"/>
      <c r="F190" s="213" t="s">
        <v>510</v>
      </c>
      <c r="G190" s="194"/>
      <c r="H190" s="194" t="s">
        <v>604</v>
      </c>
      <c r="I190" s="194" t="s">
        <v>544</v>
      </c>
      <c r="J190" s="194"/>
      <c r="K190" s="235"/>
    </row>
    <row r="191" spans="2:11" ht="15" customHeight="1">
      <c r="B191" s="214"/>
      <c r="C191" s="199" t="s">
        <v>605</v>
      </c>
      <c r="D191" s="194"/>
      <c r="E191" s="194"/>
      <c r="F191" s="213" t="s">
        <v>516</v>
      </c>
      <c r="G191" s="194"/>
      <c r="H191" s="194" t="s">
        <v>606</v>
      </c>
      <c r="I191" s="194" t="s">
        <v>544</v>
      </c>
      <c r="J191" s="194"/>
      <c r="K191" s="235"/>
    </row>
    <row r="192" spans="2:11" ht="15" customHeight="1">
      <c r="B192" s="241"/>
      <c r="C192" s="249"/>
      <c r="D192" s="223"/>
      <c r="E192" s="223"/>
      <c r="F192" s="223"/>
      <c r="G192" s="223"/>
      <c r="H192" s="223"/>
      <c r="I192" s="223"/>
      <c r="J192" s="223"/>
      <c r="K192" s="242"/>
    </row>
    <row r="193" spans="2:11" ht="18.75" customHeight="1">
      <c r="B193" s="190"/>
      <c r="C193" s="194"/>
      <c r="D193" s="194"/>
      <c r="E193" s="194"/>
      <c r="F193" s="213"/>
      <c r="G193" s="194"/>
      <c r="H193" s="194"/>
      <c r="I193" s="194"/>
      <c r="J193" s="194"/>
      <c r="K193" s="190"/>
    </row>
    <row r="194" spans="2:11" ht="18.75" customHeight="1">
      <c r="B194" s="190"/>
      <c r="C194" s="194"/>
      <c r="D194" s="194"/>
      <c r="E194" s="194"/>
      <c r="F194" s="213"/>
      <c r="G194" s="194"/>
      <c r="H194" s="194"/>
      <c r="I194" s="194"/>
      <c r="J194" s="194"/>
      <c r="K194" s="190"/>
    </row>
    <row r="195" spans="2:11" ht="18.75" customHeight="1">
      <c r="B195" s="200"/>
      <c r="C195" s="200"/>
      <c r="D195" s="200"/>
      <c r="E195" s="200"/>
      <c r="F195" s="200"/>
      <c r="G195" s="200"/>
      <c r="H195" s="200"/>
      <c r="I195" s="200"/>
      <c r="J195" s="200"/>
      <c r="K195" s="200"/>
    </row>
    <row r="196" spans="2:11">
      <c r="B196" s="182"/>
      <c r="C196" s="183"/>
      <c r="D196" s="183"/>
      <c r="E196" s="183"/>
      <c r="F196" s="183"/>
      <c r="G196" s="183"/>
      <c r="H196" s="183"/>
      <c r="I196" s="183"/>
      <c r="J196" s="183"/>
      <c r="K196" s="184"/>
    </row>
    <row r="197" spans="2:11" ht="21">
      <c r="B197" s="185"/>
      <c r="C197" s="337" t="s">
        <v>607</v>
      </c>
      <c r="D197" s="337"/>
      <c r="E197" s="337"/>
      <c r="F197" s="337"/>
      <c r="G197" s="337"/>
      <c r="H197" s="337"/>
      <c r="I197" s="337"/>
      <c r="J197" s="337"/>
      <c r="K197" s="186"/>
    </row>
    <row r="198" spans="2:11" ht="25.5" customHeight="1">
      <c r="B198" s="185"/>
      <c r="C198" s="250" t="s">
        <v>608</v>
      </c>
      <c r="D198" s="250"/>
      <c r="E198" s="250"/>
      <c r="F198" s="250" t="s">
        <v>609</v>
      </c>
      <c r="G198" s="251"/>
      <c r="H198" s="343" t="s">
        <v>610</v>
      </c>
      <c r="I198" s="343"/>
      <c r="J198" s="343"/>
      <c r="K198" s="186"/>
    </row>
    <row r="199" spans="2:11" ht="5.25" customHeight="1">
      <c r="B199" s="214"/>
      <c r="C199" s="211"/>
      <c r="D199" s="211"/>
      <c r="E199" s="211"/>
      <c r="F199" s="211"/>
      <c r="G199" s="194"/>
      <c r="H199" s="211"/>
      <c r="I199" s="211"/>
      <c r="J199" s="211"/>
      <c r="K199" s="235"/>
    </row>
    <row r="200" spans="2:11" ht="15" customHeight="1">
      <c r="B200" s="214"/>
      <c r="C200" s="194" t="s">
        <v>600</v>
      </c>
      <c r="D200" s="194"/>
      <c r="E200" s="194"/>
      <c r="F200" s="213" t="s">
        <v>43</v>
      </c>
      <c r="G200" s="194"/>
      <c r="H200" s="339" t="s">
        <v>611</v>
      </c>
      <c r="I200" s="339"/>
      <c r="J200" s="339"/>
      <c r="K200" s="235"/>
    </row>
    <row r="201" spans="2:11" ht="15" customHeight="1">
      <c r="B201" s="214"/>
      <c r="C201" s="220"/>
      <c r="D201" s="194"/>
      <c r="E201" s="194"/>
      <c r="F201" s="213" t="s">
        <v>44</v>
      </c>
      <c r="G201" s="194"/>
      <c r="H201" s="339" t="s">
        <v>612</v>
      </c>
      <c r="I201" s="339"/>
      <c r="J201" s="339"/>
      <c r="K201" s="235"/>
    </row>
    <row r="202" spans="2:11" ht="15" customHeight="1">
      <c r="B202" s="214"/>
      <c r="C202" s="220"/>
      <c r="D202" s="194"/>
      <c r="E202" s="194"/>
      <c r="F202" s="213" t="s">
        <v>47</v>
      </c>
      <c r="G202" s="194"/>
      <c r="H202" s="339" t="s">
        <v>613</v>
      </c>
      <c r="I202" s="339"/>
      <c r="J202" s="339"/>
      <c r="K202" s="235"/>
    </row>
    <row r="203" spans="2:11" ht="15" customHeight="1">
      <c r="B203" s="214"/>
      <c r="C203" s="194"/>
      <c r="D203" s="194"/>
      <c r="E203" s="194"/>
      <c r="F203" s="213" t="s">
        <v>45</v>
      </c>
      <c r="G203" s="194"/>
      <c r="H203" s="339" t="s">
        <v>614</v>
      </c>
      <c r="I203" s="339"/>
      <c r="J203" s="339"/>
      <c r="K203" s="235"/>
    </row>
    <row r="204" spans="2:11" ht="15" customHeight="1">
      <c r="B204" s="214"/>
      <c r="C204" s="194"/>
      <c r="D204" s="194"/>
      <c r="E204" s="194"/>
      <c r="F204" s="213" t="s">
        <v>46</v>
      </c>
      <c r="G204" s="194"/>
      <c r="H204" s="339" t="s">
        <v>615</v>
      </c>
      <c r="I204" s="339"/>
      <c r="J204" s="339"/>
      <c r="K204" s="235"/>
    </row>
    <row r="205" spans="2:11" ht="15" customHeight="1">
      <c r="B205" s="214"/>
      <c r="C205" s="194"/>
      <c r="D205" s="194"/>
      <c r="E205" s="194"/>
      <c r="F205" s="213"/>
      <c r="G205" s="194"/>
      <c r="H205" s="194"/>
      <c r="I205" s="194"/>
      <c r="J205" s="194"/>
      <c r="K205" s="235"/>
    </row>
    <row r="206" spans="2:11" ht="15" customHeight="1">
      <c r="B206" s="214"/>
      <c r="C206" s="194" t="s">
        <v>556</v>
      </c>
      <c r="D206" s="194"/>
      <c r="E206" s="194"/>
      <c r="F206" s="213" t="s">
        <v>79</v>
      </c>
      <c r="G206" s="194"/>
      <c r="H206" s="339" t="s">
        <v>616</v>
      </c>
      <c r="I206" s="339"/>
      <c r="J206" s="339"/>
      <c r="K206" s="235"/>
    </row>
    <row r="207" spans="2:11" ht="15" customHeight="1">
      <c r="B207" s="214"/>
      <c r="C207" s="220"/>
      <c r="D207" s="194"/>
      <c r="E207" s="194"/>
      <c r="F207" s="213" t="s">
        <v>453</v>
      </c>
      <c r="G207" s="194"/>
      <c r="H207" s="339" t="s">
        <v>454</v>
      </c>
      <c r="I207" s="339"/>
      <c r="J207" s="339"/>
      <c r="K207" s="235"/>
    </row>
    <row r="208" spans="2:11" ht="15" customHeight="1">
      <c r="B208" s="214"/>
      <c r="C208" s="194"/>
      <c r="D208" s="194"/>
      <c r="E208" s="194"/>
      <c r="F208" s="213" t="s">
        <v>451</v>
      </c>
      <c r="G208" s="194"/>
      <c r="H208" s="339" t="s">
        <v>617</v>
      </c>
      <c r="I208" s="339"/>
      <c r="J208" s="339"/>
      <c r="K208" s="235"/>
    </row>
    <row r="209" spans="2:11" ht="15" customHeight="1">
      <c r="B209" s="252"/>
      <c r="C209" s="220"/>
      <c r="D209" s="220"/>
      <c r="E209" s="220"/>
      <c r="F209" s="213" t="s">
        <v>455</v>
      </c>
      <c r="G209" s="199"/>
      <c r="H209" s="338" t="s">
        <v>456</v>
      </c>
      <c r="I209" s="338"/>
      <c r="J209" s="338"/>
      <c r="K209" s="253"/>
    </row>
    <row r="210" spans="2:11" ht="15" customHeight="1">
      <c r="B210" s="252"/>
      <c r="C210" s="220"/>
      <c r="D210" s="220"/>
      <c r="E210" s="220"/>
      <c r="F210" s="213" t="s">
        <v>457</v>
      </c>
      <c r="G210" s="199"/>
      <c r="H210" s="338" t="s">
        <v>322</v>
      </c>
      <c r="I210" s="338"/>
      <c r="J210" s="338"/>
      <c r="K210" s="253"/>
    </row>
    <row r="211" spans="2:11" ht="15" customHeight="1">
      <c r="B211" s="252"/>
      <c r="C211" s="220"/>
      <c r="D211" s="220"/>
      <c r="E211" s="220"/>
      <c r="F211" s="254"/>
      <c r="G211" s="199"/>
      <c r="H211" s="255"/>
      <c r="I211" s="255"/>
      <c r="J211" s="255"/>
      <c r="K211" s="253"/>
    </row>
    <row r="212" spans="2:11" ht="15" customHeight="1">
      <c r="B212" s="252"/>
      <c r="C212" s="194" t="s">
        <v>580</v>
      </c>
      <c r="D212" s="220"/>
      <c r="E212" s="220"/>
      <c r="F212" s="213">
        <v>1</v>
      </c>
      <c r="G212" s="199"/>
      <c r="H212" s="338" t="s">
        <v>618</v>
      </c>
      <c r="I212" s="338"/>
      <c r="J212" s="338"/>
      <c r="K212" s="253"/>
    </row>
    <row r="213" spans="2:11" ht="15" customHeight="1">
      <c r="B213" s="252"/>
      <c r="C213" s="220"/>
      <c r="D213" s="220"/>
      <c r="E213" s="220"/>
      <c r="F213" s="213">
        <v>2</v>
      </c>
      <c r="G213" s="199"/>
      <c r="H213" s="338" t="s">
        <v>619</v>
      </c>
      <c r="I213" s="338"/>
      <c r="J213" s="338"/>
      <c r="K213" s="253"/>
    </row>
    <row r="214" spans="2:11" ht="15" customHeight="1">
      <c r="B214" s="252"/>
      <c r="C214" s="220"/>
      <c r="D214" s="220"/>
      <c r="E214" s="220"/>
      <c r="F214" s="213">
        <v>3</v>
      </c>
      <c r="G214" s="199"/>
      <c r="H214" s="338" t="s">
        <v>620</v>
      </c>
      <c r="I214" s="338"/>
      <c r="J214" s="338"/>
      <c r="K214" s="253"/>
    </row>
    <row r="215" spans="2:11" ht="15" customHeight="1">
      <c r="B215" s="252"/>
      <c r="C215" s="220"/>
      <c r="D215" s="220"/>
      <c r="E215" s="220"/>
      <c r="F215" s="213">
        <v>4</v>
      </c>
      <c r="G215" s="199"/>
      <c r="H215" s="338" t="s">
        <v>621</v>
      </c>
      <c r="I215" s="338"/>
      <c r="J215" s="338"/>
      <c r="K215" s="253"/>
    </row>
    <row r="216" spans="2:11" ht="12.75" customHeight="1">
      <c r="B216" s="256"/>
      <c r="C216" s="257"/>
      <c r="D216" s="257"/>
      <c r="E216" s="257"/>
      <c r="F216" s="257"/>
      <c r="G216" s="257"/>
      <c r="H216" s="257"/>
      <c r="I216" s="257"/>
      <c r="J216" s="257"/>
      <c r="K216" s="258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8</vt:i4>
      </vt:variant>
    </vt:vector>
  </HeadingPairs>
  <TitlesOfParts>
    <vt:vector size="13" baseType="lpstr">
      <vt:lpstr>Rekapitulace stavby</vt:lpstr>
      <vt:lpstr>SO01 - Střecha</vt:lpstr>
      <vt:lpstr>SO02 - Bleskosvod</vt:lpstr>
      <vt:lpstr>PŘÍLOHA BLESKOSVOD</vt:lpstr>
      <vt:lpstr>Pokyny pro vyplnění</vt:lpstr>
      <vt:lpstr>'Rekapitulace stavby'!Názvy_tisku</vt:lpstr>
      <vt:lpstr>'SO01 - Střecha'!Názvy_tisku</vt:lpstr>
      <vt:lpstr>'SO02 - Bleskosvod'!Názvy_tisku</vt:lpstr>
      <vt:lpstr>'Pokyny pro vyplnění'!Oblast_tisku</vt:lpstr>
      <vt:lpstr>'PŘÍLOHA BLESKOSVOD'!Oblast_tisku</vt:lpstr>
      <vt:lpstr>'Rekapitulace stavby'!Oblast_tisku</vt:lpstr>
      <vt:lpstr>'SO01 - Střecha'!Oblast_tisku</vt:lpstr>
      <vt:lpstr>'SO02 - Bleskosvod'!Oblast_tisku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Novák</dc:creator>
  <cp:lastModifiedBy>Kuna Jan</cp:lastModifiedBy>
  <dcterms:created xsi:type="dcterms:W3CDTF">2018-10-04T09:49:56Z</dcterms:created>
  <dcterms:modified xsi:type="dcterms:W3CDTF">2018-10-05T04:53:55Z</dcterms:modified>
</cp:coreProperties>
</file>