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600" windowWidth="19836" windowHeight="8412" activeTab="0"/>
  </bookViews>
  <sheets>
    <sheet name="Rekapitulace stavby" sheetId="1" r:id="rId1"/>
    <sheet name="01 - SO01 - Stavební úpra..." sheetId="2" r:id="rId2"/>
    <sheet name="Pokyny pro vyplnění" sheetId="3" r:id="rId3"/>
  </sheets>
  <definedNames>
    <definedName name="_xlnm._FilterDatabase" localSheetId="1" hidden="1">'01 - SO01 - Stavební úpra...'!$C$93:$K$368</definedName>
    <definedName name="_xlnm.Print_Area" localSheetId="1">'01 - SO01 - Stavební úpra...'!$C$4:$J$36,'01 - SO01 - Stavební úpra...'!$C$42:$J$75,'01 - SO01 - Stavební úpra...'!$C$81:$K$368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SO01 - Stavební úpra...'!$93:$93</definedName>
  </definedNames>
  <calcPr calcId="125725"/>
</workbook>
</file>

<file path=xl/sharedStrings.xml><?xml version="1.0" encoding="utf-8"?>
<sst xmlns="http://schemas.openxmlformats.org/spreadsheetml/2006/main" count="3718" uniqueCount="800">
  <si>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</si>
  <si>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</si>
  <si>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</si>
  <si>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</si>
  <si>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</si>
  <si>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</si>
  <si>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</si>
  <si>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{14708e4c-1553-4092-b069-2876823e40fa}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</si>
  <si>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</si>
  <si>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</si>
  <si>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</si>
  <si>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</si>
  <si>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</si>
  <si>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</si>
  <si>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</si>
  <si>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</si>
  <si>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Se2016-003a1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</si>
  <si>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</si>
  <si>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</si>
  <si>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- Lesní cesty Pod Partyzánem, Chomutov</t>
  </si>
  <si>
    <t>0,1</t>
  </si>
  <si>
    <t>KSO:</t>
  </si>
  <si>
    <t>822 29 26</t>
  </si>
  <si>
    <t>CC-CZ:</t>
  </si>
  <si>
    <t>21121</t>
  </si>
  <si>
    <t>1</t>
  </si>
  <si>
    <t>Místo:</t>
  </si>
  <si>
    <t>Chomutov</t>
  </si>
  <si>
    <t>Datum:</t>
  </si>
  <si>
    <t>28. 7. 2016</t>
  </si>
  <si>
    <t>10</t>
  </si>
  <si>
    <t>100</t>
  </si>
  <si>
    <t>Zadavatel:</t>
  </si>
  <si>
    <t>IČ:</t>
  </si>
  <si>
    <t/>
  </si>
  <si>
    <t>Statutární město Chomutov</t>
  </si>
  <si>
    <t>DIČ:</t>
  </si>
  <si>
    <t>Uchazeč:</t>
  </si>
  <si>
    <t>Vyplň údaj</t>
  </si>
  <si>
    <t>Projektant:</t>
  </si>
  <si>
    <t>71884220</t>
  </si>
  <si>
    <t>ing.Břetislav Sedláček</t>
  </si>
  <si>
    <t>True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</si>
  <si>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</si>
  <si>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
Je-li v kontrolním rozpočtu nebo v soupisu prací uvedena v kolonce ,,popis" obchodní značka jakéhokoliv materiálu, výrobku nebo technologie, má tento název pouze informativní charakter.
Pro ocenění a následně pro realizaci je možné použít i jiný materiál, výrobek nebo technologií, se srovnatelnými nebo lepšími užitnými vlastnostmi , které odpovídají požadavkům dokumentace.
Kácení stromů, prořezávky a odstranění pařezů není předmětem dodávky zhotovitele. Tyto činnosti jsou v kompetenci zadavatele.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</si>
  <si>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</si>
  <si>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</si>
  <si>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</si>
  <si>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</si>
  <si>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</si>
  <si>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</si>
  <si>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</si>
  <si>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</si>
  <si>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</si>
  <si>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</si>
  <si>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</si>
  <si>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</si>
  <si>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</si>
  <si>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</si>
  <si>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</si>
  <si>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</si>
  <si>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</si>
  <si>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</si>
  <si>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</si>
  <si>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</si>
  <si>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</si>
  <si>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</si>
  <si>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</si>
  <si>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</si>
  <si>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</si>
  <si>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</si>
  <si>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</si>
  <si>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</si>
  <si>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</si>
  <si>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</si>
  <si>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</si>
  <si>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</si>
  <si>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</si>
  <si>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</si>
  <si>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</si>
  <si>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</si>
  <si>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</si>
  <si>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</si>
  <si>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</si>
  <si>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</si>
  <si>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SO01 - Stavební úpravy - Lesní cesty</t>
  </si>
  <si>
    <t>STA</t>
  </si>
  <si>
    <t>{0a5e52e3-b941-46be-8402-92718ff0b2ee}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</si>
  <si>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</si>
  <si>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</si>
  <si>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</si>
  <si>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</si>
  <si>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</si>
  <si>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</si>
  <si>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</si>
  <si>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</si>
  <si>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SO01 - Stavební úpravy - Lesní cesty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</si>
  <si>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ve sloupci "Cenová soustava" uveden žádný údaj, nepochází z Cenové soustavy ÚRS. Je-li v kontrolním rozpočtu nebo v soupisu prací uvedena v kolonce ,,popis" obchodní značka jakéhokoliv materiálu, výrobku nebo technologie, má tento název pouze informativní charakter. Pro ocenění a následně pro realizaci je možné použít i jiný materiál, výrobek nebo technologií, se srovnatelnými nebo lepšími užitnými vlastnostmi , které odpovídají požadavkům dokumentace.  Kácení stromů, prořezávky a odstranění pařezů není předmětem dodávky zhotovitele. Tyto činnosti jsou v kompetenci zadavatele.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</si>
  <si>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</si>
  <si>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</si>
  <si>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</si>
  <si>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</si>
  <si>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</si>
  <si>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</si>
  <si>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</si>
  <si>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</si>
  <si>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</si>
  <si>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</si>
  <si>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</si>
  <si>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</si>
  <si>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</si>
  <si>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</si>
  <si>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</si>
  <si>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</si>
  <si>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</si>
  <si>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</si>
  <si>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</si>
  <si>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</si>
  <si>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</si>
  <si>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</si>
  <si>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</si>
  <si>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</si>
  <si>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</si>
  <si>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</si>
  <si>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</si>
  <si>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</si>
  <si>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</si>
  <si>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</si>
  <si>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</si>
  <si>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</si>
  <si>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</si>
  <si>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</si>
  <si>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</si>
  <si>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</si>
  <si>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</si>
  <si>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</si>
  <si>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</si>
  <si>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</si>
  <si>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</si>
  <si>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</si>
  <si>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111201102</t>
  </si>
  <si>
    <t>Odstranění křovin a stromů s odstraněním kořenů  průměru kmene do 100 mm do sklonu terénu 1 : 5, při celkové ploše přes 1 000 do 10 000 m2</t>
  </si>
  <si>
    <t>m2</t>
  </si>
  <si>
    <t>CS ÚRS 2018 01</t>
  </si>
  <si>
    <t>4</t>
  </si>
  <si>
    <t>-453289450</t>
  </si>
  <si>
    <t>VV</t>
  </si>
  <si>
    <t>1807*1,5*2</t>
  </si>
  <si>
    <t>111201401</t>
  </si>
  <si>
    <t>Spálení odstraněných křovin a stromů na hromadách  průměru kmene do 100 mm pro jakoukoliv plochu</t>
  </si>
  <si>
    <t>755710571</t>
  </si>
  <si>
    <t>5421</t>
  </si>
  <si>
    <t>3</t>
  </si>
  <si>
    <t>113107025</t>
  </si>
  <si>
    <t>Odstranění podkladů nebo krytů při překopech inženýrských sítí s přemístěním hmot na skládku ve vzdálenosti do 3 m nebo s naložením na dopravní prostředek ručně z kameniva hrubého drceného, o tl. vrstvy přes 400 do 500 mm</t>
  </si>
  <si>
    <t>1842149732</t>
  </si>
  <si>
    <t>21*0,5</t>
  </si>
  <si>
    <t>113107042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</si>
  <si>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</si>
  <si>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1522497774</t>
  </si>
  <si>
    <t>5</t>
  </si>
  <si>
    <t>122202203</t>
  </si>
  <si>
    <t>Odkopávky a prokopávky nezapažené pro silnice  s přemístěním výkopku v příčných profilech na vzdálenost do 15 m nebo s naložením na dopravní prostředek v hornině tř. 3 přes 1 000 do 5 000 m3</t>
  </si>
  <si>
    <t>m3</t>
  </si>
  <si>
    <t>-700651163</t>
  </si>
  <si>
    <t>skladba A</t>
  </si>
  <si>
    <t>450*0,39</t>
  </si>
  <si>
    <t>skladba B</t>
  </si>
  <si>
    <t>1146*0,25</t>
  </si>
  <si>
    <t>4290*0,25</t>
  </si>
  <si>
    <t>sjezd a skládka B</t>
  </si>
  <si>
    <t>850*0,25</t>
  </si>
  <si>
    <t>197*0,25</t>
  </si>
  <si>
    <t>krajnice</t>
  </si>
  <si>
    <t>377*0,15</t>
  </si>
  <si>
    <t>1333,5*0,15</t>
  </si>
  <si>
    <t>nový příkop</t>
  </si>
  <si>
    <t>391*1,2*0,8</t>
  </si>
  <si>
    <t>1326*1,2*0,8</t>
  </si>
  <si>
    <t>dlažba vč.skladby</t>
  </si>
  <si>
    <t>12,35*0,35</t>
  </si>
  <si>
    <t>28,05*0,35</t>
  </si>
  <si>
    <t>Součet</t>
  </si>
  <si>
    <t>6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</si>
  <si>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</si>
  <si>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</si>
  <si>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389037679</t>
  </si>
  <si>
    <t>3715,286*0,3</t>
  </si>
  <si>
    <t>7</t>
  </si>
  <si>
    <t>132201202</t>
  </si>
  <si>
    <t>Hloubení zapažených i nezapažených rýh šířky přes 600 do 2 000 mm  s urovnáním dna do předepsaného profilu a spádu v hornině tř. 3 přes 100 do 1 000 m3</t>
  </si>
  <si>
    <t>-2007388243</t>
  </si>
  <si>
    <t>protlak č.1-13</t>
  </si>
  <si>
    <t>19*2*1,2+4*2*1+6*2*1</t>
  </si>
  <si>
    <t>4*2*1*6+6,5*2*0,8*3+7,5*2*0,8</t>
  </si>
  <si>
    <t>8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</si>
  <si>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</si>
  <si>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</si>
  <si>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259349977</t>
  </si>
  <si>
    <t>156,8*0,3</t>
  </si>
  <si>
    <t>9</t>
  </si>
  <si>
    <t>133202011</t>
  </si>
  <si>
    <t>Hloubení zapažených i nezapažených šachet plocha výkopu do 20 m2 ručním nebo pneumatickým nářadím  s případným nutným přemístěním výkopku ve výkopišti v horninách soudržných tř. 3, plocha výkopu do 4 m2</t>
  </si>
  <si>
    <t>-274118976</t>
  </si>
  <si>
    <t>závora 2x</t>
  </si>
  <si>
    <t>0,4*0,4*0,8*3*2</t>
  </si>
  <si>
    <t>133202019</t>
  </si>
  <si>
    <t>Hloubení zapažených i nezapažených šachet plocha výkopu do 20 m2 ručním nebo pneumatickým nářadím  s případným nutným přemístěním výkopku ve výkopišti v horninách soudržných tř. 3, plocha výkopu Příplatek k cenám za lepivost horniny tř. 3</t>
  </si>
  <si>
    <t>54484345</t>
  </si>
  <si>
    <t>0,384*0,3*2</t>
  </si>
  <si>
    <t>11</t>
  </si>
  <si>
    <t>162401102</t>
  </si>
  <si>
    <t>Vodorovné přemístění výkopku nebo sypaniny po suchu  na obvyklém dopravním prostředku, bez naložení výkopku, avšak se složením bez rozhrnutí z horniny tř. 1 až 4 na vzdálenost přes 1 500 do 2 000 m</t>
  </si>
  <si>
    <t>2075883335</t>
  </si>
  <si>
    <t>na skládku investora bez poplatku</t>
  </si>
  <si>
    <t>1072,5+49,25+200,025+1272,96+9,818+91,2</t>
  </si>
  <si>
    <t>12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</si>
  <si>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</si>
  <si>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</si>
  <si>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696424673</t>
  </si>
  <si>
    <t>175,5+286,5+212,5+56,55+375,36+4,323+65,6+0,768</t>
  </si>
  <si>
    <t>13</t>
  </si>
  <si>
    <t>171201201</t>
  </si>
  <si>
    <t>Uložení sypaniny  na skládky</t>
  </si>
  <si>
    <t>1184031168</t>
  </si>
  <si>
    <t>1176,333+0,768</t>
  </si>
  <si>
    <t>14</t>
  </si>
  <si>
    <t>171201211</t>
  </si>
  <si>
    <t>Poplatek za uložení stavebního odpadu na skládce (skládkovné) zeminy a kameniva zatříděného do Katalogu odpadů pod kódem 170 504</t>
  </si>
  <si>
    <t>t</t>
  </si>
  <si>
    <t>257378978</t>
  </si>
  <si>
    <t>1176,333*1,6+0,768*1,6</t>
  </si>
  <si>
    <t>174101101</t>
  </si>
  <si>
    <t>Zásyp sypaninou z jakékoliv horniny  s uložením výkopku ve vrstvách se zhutněním jam, šachet, rýh nebo kolem objektů v těchto vykopávkách</t>
  </si>
  <si>
    <t>1919292712</t>
  </si>
  <si>
    <t>propustku - štěrkopískem v cestě</t>
  </si>
  <si>
    <t>výkop - lože - beton - trubka</t>
  </si>
  <si>
    <t>156,8-40-38,4</t>
  </si>
  <si>
    <t>16</t>
  </si>
  <si>
    <t>M</t>
  </si>
  <si>
    <t>58337302</t>
  </si>
  <si>
    <t>štěrkopísek frakce 0/16</t>
  </si>
  <si>
    <t>-773930700</t>
  </si>
  <si>
    <t>78,4*1,8*1,01</t>
  </si>
  <si>
    <t>17</t>
  </si>
  <si>
    <t>181951102</t>
  </si>
  <si>
    <t>Úprava pláně vyrovnáním výškových rozdílů  v hornině tř. 1 až 4 se zhutněním</t>
  </si>
  <si>
    <t>2142740486</t>
  </si>
  <si>
    <t>450</t>
  </si>
  <si>
    <t>5436</t>
  </si>
  <si>
    <t>1047</t>
  </si>
  <si>
    <t>1710,5</t>
  </si>
  <si>
    <t>18</t>
  </si>
  <si>
    <t>182101101</t>
  </si>
  <si>
    <t>Svahování trvalých svahů do projektovaných profilů  s potřebným přemístěním výkopku při svahování v zářezech v hornině tř. 1 až 4</t>
  </si>
  <si>
    <t>-687063641</t>
  </si>
  <si>
    <t>10*1*2*8+15*1,5*2*2</t>
  </si>
  <si>
    <t>19</t>
  </si>
  <si>
    <t>184808121</t>
  </si>
  <si>
    <t>Vyvětvení a tvarový ořez dřevin s úpravou koruny  s odnesením odpadu na vzdálenost do 200 m a jeho spálením, při výšce stromu přes 3 do 5 m</t>
  </si>
  <si>
    <t>kus</t>
  </si>
  <si>
    <t>1338749110</t>
  </si>
  <si>
    <t>480</t>
  </si>
  <si>
    <t>Zakládání</t>
  </si>
  <si>
    <t>20</t>
  </si>
  <si>
    <t>275313611</t>
  </si>
  <si>
    <t>Základy z betonu prostého patky a bloky z betonu kamenem neprokládaného tř. C 16/20</t>
  </si>
  <si>
    <t>1654836704</t>
  </si>
  <si>
    <t>Svislé a kompletní konstrukce</t>
  </si>
  <si>
    <t>338171113</t>
  </si>
  <si>
    <t>Osazování sloupků a vzpěr plotových ocelových  trubkových nebo profilovaných výšky do 2,00 m se zabetonováním (tř. C 25/30) do 0,08 m3 do připravených jamek</t>
  </si>
  <si>
    <t>486629040</t>
  </si>
  <si>
    <t>3*2</t>
  </si>
  <si>
    <t>Vodorovné konstrukce</t>
  </si>
  <si>
    <t>22</t>
  </si>
  <si>
    <t>451311511</t>
  </si>
  <si>
    <t>Podklad z prostého betonu pod dlažbu pro prostředí s mrazovými cykly, ve vrstvě tl. do 100 mm</t>
  </si>
  <si>
    <t>-391240586</t>
  </si>
  <si>
    <t>propustek</t>
  </si>
  <si>
    <t>40,4</t>
  </si>
  <si>
    <t>svodnice</t>
  </si>
  <si>
    <t>5,5*0,65+5,2*0,65*18</t>
  </si>
  <si>
    <t>začátek cesty</t>
  </si>
  <si>
    <t>16*0,3</t>
  </si>
  <si>
    <t>23</t>
  </si>
  <si>
    <t>451571211</t>
  </si>
  <si>
    <t>Lože pod dlažby  z kameniva těženého hrubého, tl. vrstvy do 100 mm</t>
  </si>
  <si>
    <t>480622843</t>
  </si>
  <si>
    <t>24</t>
  </si>
  <si>
    <t>465513127</t>
  </si>
  <si>
    <t>Dlažba z lomového kamene lomařsky upraveného  na cementovou maltu, s vyspárováním cementovou maltou, tl. kamene 150 mm</t>
  </si>
  <si>
    <t>-1751748347</t>
  </si>
  <si>
    <t>propustek č.1 a 2-9</t>
  </si>
  <si>
    <t>1,5*1*2</t>
  </si>
  <si>
    <t>(3,5*1,05+1*1)*8</t>
  </si>
  <si>
    <t>Komunikace pozemní</t>
  </si>
  <si>
    <t>25</t>
  </si>
  <si>
    <t>564681111</t>
  </si>
  <si>
    <t>Podklad z kameniva hrubého drceného  vel. 63-125 mm, s rozprostřením a zhutněním, po zhutnění tl. 300 mm</t>
  </si>
  <si>
    <t>222272533</t>
  </si>
  <si>
    <t>450+21*0,5</t>
  </si>
  <si>
    <t>pod lom.kámen začátek cesty</t>
  </si>
  <si>
    <t>26</t>
  </si>
  <si>
    <t>564831111</t>
  </si>
  <si>
    <t>Podklad ze štěrkodrti ŠD  s rozprostřením a zhutněním, po zhutnění tl. 100 mm</t>
  </si>
  <si>
    <t>2002696692</t>
  </si>
  <si>
    <t>27</t>
  </si>
  <si>
    <t>564851111</t>
  </si>
  <si>
    <t>Podklad ze štěrkodrti ŠD  s rozprostřením a zhutněním, po zhutnění tl. 150 mm</t>
  </si>
  <si>
    <t>473431405</t>
  </si>
  <si>
    <t>28</t>
  </si>
  <si>
    <t>565135111</t>
  </si>
  <si>
    <t>Asfaltový beton vrstva podkladní ACP 16 (obalované kamenivo střednězrnné - OKS)  s rozprostřením a zhutněním v pruhu šířky do 3 m, po zhutnění tl. 50 mm</t>
  </si>
  <si>
    <t>1115176612</t>
  </si>
  <si>
    <t>29</t>
  </si>
  <si>
    <t>569851111</t>
  </si>
  <si>
    <t>Zpevnění krajnic nebo komunikací pro pěší  s rozprostřením a zhutněním, po zhutnění štěrkodrtí tl. 150 mm</t>
  </si>
  <si>
    <t>330312669</t>
  </si>
  <si>
    <t>(1807+1807-193)*0,5</t>
  </si>
  <si>
    <t>30</t>
  </si>
  <si>
    <t>571907118.</t>
  </si>
  <si>
    <t>Posyp podkladu nebo krytu s rozprostřením a zhutněním kamenivem drceným nebo těženým, v množství přes 65 do 70 kg/m2</t>
  </si>
  <si>
    <t>91243440</t>
  </si>
  <si>
    <t>35+79+190+122+195+23+28+36+189+40+33+36+41</t>
  </si>
  <si>
    <t>31</t>
  </si>
  <si>
    <t>577134131</t>
  </si>
  <si>
    <t>Asfaltový beton vrstva obrusná ACO 11 (ABS)  s rozprostřením a se zhutněním z modifikovaného asfaltu v pruhu šířky do 3 m, po zhutnění tl. 40 mm</t>
  </si>
  <si>
    <t>385423873</t>
  </si>
  <si>
    <t xml:space="preserve">skladba A </t>
  </si>
  <si>
    <t>32</t>
  </si>
  <si>
    <t>597161111</t>
  </si>
  <si>
    <t>Rigol dlážděný  do lože z betonu prostého tl. 100 mm, s vyplněním a zatřením spár cementovou maltou z lomového kamene tl. do 250 mm</t>
  </si>
  <si>
    <t>-1278867328</t>
  </si>
  <si>
    <t>5,5*0,3</t>
  </si>
  <si>
    <t>5,2*0,3*18</t>
  </si>
  <si>
    <t>Trubní vedení</t>
  </si>
  <si>
    <t>33</t>
  </si>
  <si>
    <t>810391111</t>
  </si>
  <si>
    <t>Přeseknutí betonové trouby  v rovině kolmé nebo skloněné k ose trouby, se začištěním DN přes 250 do 400 mm</t>
  </si>
  <si>
    <t>-1502927075</t>
  </si>
  <si>
    <t>34</t>
  </si>
  <si>
    <t>810441111</t>
  </si>
  <si>
    <t>Přeseknutí betonové trouby  v rovině kolmé nebo skloněné k ose trouby, se začištěním DN přes 400 do 600 mm</t>
  </si>
  <si>
    <t>-44967812</t>
  </si>
  <si>
    <t>Ostatní konstrukce a práce, bourání</t>
  </si>
  <si>
    <t>35</t>
  </si>
  <si>
    <t>912211111</t>
  </si>
  <si>
    <t>Montáž směrového sloupku  plastového s odrazkou prostým uložením bez betonového základu silničního</t>
  </si>
  <si>
    <t>-1209438510</t>
  </si>
  <si>
    <t>36</t>
  </si>
  <si>
    <t>404451500.</t>
  </si>
  <si>
    <t>sloupek silniční plastový s retroreflexní fólií směrový 1200 mm vč kotvící patky</t>
  </si>
  <si>
    <t>1258232591</t>
  </si>
  <si>
    <t>37</t>
  </si>
  <si>
    <t>914111111</t>
  </si>
  <si>
    <t>Montáž svislé dopravní značky základní  velikosti do 1 m2 objímkami na sloupky nebo konzoly</t>
  </si>
  <si>
    <t>1602434482</t>
  </si>
  <si>
    <t>38</t>
  </si>
  <si>
    <t>404441030.</t>
  </si>
  <si>
    <t>značka dopravní svislá reflexní zákazová B AL- NK 500 mm</t>
  </si>
  <si>
    <t>339581138</t>
  </si>
  <si>
    <t>39</t>
  </si>
  <si>
    <t>404442570.</t>
  </si>
  <si>
    <t>značka dopravní svislá reflexní AL- NK 500 x 700 mm</t>
  </si>
  <si>
    <t>1355839816</t>
  </si>
  <si>
    <t>40</t>
  </si>
  <si>
    <t>914511111</t>
  </si>
  <si>
    <t>Montáž sloupku dopravních značek  délky do 3,5 m do betonového základu</t>
  </si>
  <si>
    <t>787957596</t>
  </si>
  <si>
    <t>41</t>
  </si>
  <si>
    <t>40445225</t>
  </si>
  <si>
    <t>sloupek Zn pro dopravní značku D 60mm v 350mm</t>
  </si>
  <si>
    <t>-420259650</t>
  </si>
  <si>
    <t>42</t>
  </si>
  <si>
    <t>919122132</t>
  </si>
  <si>
    <t>Utěsnění dilatačních spár zálivkou za tepla  v cementobetonovém nebo živičném krytu včetně adhezního nátěru s těsnicím profilem pod zálivkou, pro komůrky šířky 20 mm, hloubky 40 mm</t>
  </si>
  <si>
    <t>m</t>
  </si>
  <si>
    <t>1540935179</t>
  </si>
  <si>
    <t>43</t>
  </si>
  <si>
    <t>919441211</t>
  </si>
  <si>
    <t xml:space="preserve">Čelo propustku  včetně římsy ze zdiva z lomového kamene, pro propustek z trub DN 300 až 500 mm vč.základu, bednění, lože, spárování a výkopu </t>
  </si>
  <si>
    <t>1930359678</t>
  </si>
  <si>
    <t>propustek č.10-13</t>
  </si>
  <si>
    <t>4*2</t>
  </si>
  <si>
    <t>44</t>
  </si>
  <si>
    <t>919441221</t>
  </si>
  <si>
    <t xml:space="preserve">Čelo propustku  včetně římsy ze zdiva z lomového kamene, pro propustek z trub DN 600 až 800 mm vč.základu, bednění, lože, spárování a výkopu </t>
  </si>
  <si>
    <t>-1962366398</t>
  </si>
  <si>
    <t>9*2</t>
  </si>
  <si>
    <t>45</t>
  </si>
  <si>
    <t>919521120</t>
  </si>
  <si>
    <t>Zřízení silničního propustku z trub betonových nebo železobetonových  DN 400 mm vč.beton.lože a ŠD</t>
  </si>
  <si>
    <t>-629269257</t>
  </si>
  <si>
    <t>7,5+8+7,5+7,5</t>
  </si>
  <si>
    <t>46</t>
  </si>
  <si>
    <t>592225320.</t>
  </si>
  <si>
    <t>trouba železobetonová hrdlová přímá s integrovaným spojem 40X250 cm</t>
  </si>
  <si>
    <t>-47763795</t>
  </si>
  <si>
    <t>3+3+3+4</t>
  </si>
  <si>
    <t>47</t>
  </si>
  <si>
    <t>592237310.</t>
  </si>
  <si>
    <t>podkladek betonový pod hrdlové trouby 60 x 17 x 15 cm</t>
  </si>
  <si>
    <t>-73658010</t>
  </si>
  <si>
    <t>13*2</t>
  </si>
  <si>
    <t>48</t>
  </si>
  <si>
    <t>919521140</t>
  </si>
  <si>
    <t>Zřízení silničního propustku z trub betonových nebo železobetonových  DN 600 mm vč.beton.lože a ŠD</t>
  </si>
  <si>
    <t>-1327368849</t>
  </si>
  <si>
    <t>propustek č.2-9</t>
  </si>
  <si>
    <t>5+7+5+5+5+5+5+5</t>
  </si>
  <si>
    <t>49</t>
  </si>
  <si>
    <t>592225360.</t>
  </si>
  <si>
    <t>trouba železobetonová hrdlová přímá s integrovaným spojem 60X250 cm</t>
  </si>
  <si>
    <t>1853719258</t>
  </si>
  <si>
    <t>2*7+3</t>
  </si>
  <si>
    <t>50</t>
  </si>
  <si>
    <t>592237290.</t>
  </si>
  <si>
    <t>podkladek betonový pod hrdlové trouby  80 x 17 x 15 cm</t>
  </si>
  <si>
    <t>112504546</t>
  </si>
  <si>
    <t>17*2</t>
  </si>
  <si>
    <t>51</t>
  </si>
  <si>
    <t>919521160</t>
  </si>
  <si>
    <t>Zřízení silničního propustku z trub betonových nebo železobetonových  DN 800 mm vč.beton.lože a ŠD</t>
  </si>
  <si>
    <t>-871047418</t>
  </si>
  <si>
    <t>propustek č.1</t>
  </si>
  <si>
    <t>52</t>
  </si>
  <si>
    <t>592224120.</t>
  </si>
  <si>
    <t>trouba hrdlová přímá železobet. s integrovaným těsněním  800/2500 80 x 250 x 11,5 cm</t>
  </si>
  <si>
    <t>-862290270</t>
  </si>
  <si>
    <t>53</t>
  </si>
  <si>
    <t>592237300.</t>
  </si>
  <si>
    <t>podkladek betonový pod hrdlové trouby   80 x 17 x 15 cm</t>
  </si>
  <si>
    <t>609675502</t>
  </si>
  <si>
    <t>8*2</t>
  </si>
  <si>
    <t>54</t>
  </si>
  <si>
    <t>919731122</t>
  </si>
  <si>
    <t>Zarovnání styčné plochy podkladu nebo krytu podél vybourané části komunikace nebo zpevněné plochy  živičné tl. přes 50 do 100 mm</t>
  </si>
  <si>
    <t>1996719613</t>
  </si>
  <si>
    <t>55</t>
  </si>
  <si>
    <t>919735112</t>
  </si>
  <si>
    <t>Řezání stávajícího živičného krytu nebo podkladu  hloubky přes 50 do 100 mm</t>
  </si>
  <si>
    <t>2054346291</t>
  </si>
  <si>
    <t>56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</si>
  <si>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</si>
  <si>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</t>
  </si>
  <si>
    <t>-189163763</t>
  </si>
  <si>
    <t>15*2</t>
  </si>
  <si>
    <t>997</t>
  </si>
  <si>
    <t>Přesun sutě</t>
  </si>
  <si>
    <t>57</t>
  </si>
  <si>
    <t>997221551</t>
  </si>
  <si>
    <t>Vodorovná doprava suti  bez naložení, ale se složením a s hrubým urovnáním ze sypkých materiálů, na vzdálenost do 1 km</t>
  </si>
  <si>
    <t>-1375568226</t>
  </si>
  <si>
    <t>"kamenivo</t>
  </si>
  <si>
    <t>7,56</t>
  </si>
  <si>
    <t>58</t>
  </si>
  <si>
    <t>997221559</t>
  </si>
  <si>
    <t>Vodorovná doprava suti  bez naložení, ale se složením a s hrubým urovnáním Příplatek k ceně za každý další i započatý 1 km přes 1 km</t>
  </si>
  <si>
    <t>-890482775</t>
  </si>
  <si>
    <t>"celkem 10 km</t>
  </si>
  <si>
    <t>7,56*9</t>
  </si>
  <si>
    <t>59</t>
  </si>
  <si>
    <t>997221561</t>
  </si>
  <si>
    <t>Vodorovná doprava suti  bez naložení, ale se složením a s hrubým urovnáním z kusových materiálů, na vzdálenost do 1 km</t>
  </si>
  <si>
    <t>993818914</t>
  </si>
  <si>
    <t>asfalt</t>
  </si>
  <si>
    <t>1,901</t>
  </si>
  <si>
    <t>60</t>
  </si>
  <si>
    <t>997221569</t>
  </si>
  <si>
    <t>1894837676</t>
  </si>
  <si>
    <t>10 km</t>
  </si>
  <si>
    <t>1,901*9</t>
  </si>
  <si>
    <t>61</t>
  </si>
  <si>
    <t>997221845.</t>
  </si>
  <si>
    <t>Poplatek za uložení stavebního odpadu na skládce (skládkovné) asfaltového bez obsahu dehtu zatříděného do Katalogu odpadů pod kódem 170 302</t>
  </si>
  <si>
    <t>321113246</t>
  </si>
  <si>
    <t>62</t>
  </si>
  <si>
    <t>997221855.</t>
  </si>
  <si>
    <t>1611638033</t>
  </si>
  <si>
    <t>998</t>
  </si>
  <si>
    <t>Přesun hmot</t>
  </si>
  <si>
    <t>63</t>
  </si>
  <si>
    <t>998225111</t>
  </si>
  <si>
    <t>Přesun hmot pro komunikace s krytem z kameniva, monolitickým betonovým nebo živičným  dopravní vzdálenost do 200 m jakékoliv délky objektu</t>
  </si>
  <si>
    <t>1359283665</t>
  </si>
  <si>
    <t>PSV</t>
  </si>
  <si>
    <t>Práce a dodávky PSV</t>
  </si>
  <si>
    <t>767</t>
  </si>
  <si>
    <t>Konstrukce zámečnické</t>
  </si>
  <si>
    <t>64</t>
  </si>
  <si>
    <t>767995116</t>
  </si>
  <si>
    <t>Montáž ostatních atypických zámečnických konstrukcí  hmotnosti přes 100 do 250 kg</t>
  </si>
  <si>
    <t>kg</t>
  </si>
  <si>
    <t>-1950628311</t>
  </si>
  <si>
    <t>173*2</t>
  </si>
  <si>
    <t>65</t>
  </si>
  <si>
    <t>14011052</t>
  </si>
  <si>
    <t>trubka ocelová bezešvá hladká jakost 11 353 76x4mm</t>
  </si>
  <si>
    <t>-213934516</t>
  </si>
  <si>
    <t>8,45*2</t>
  </si>
  <si>
    <t>66</t>
  </si>
  <si>
    <t>14011070</t>
  </si>
  <si>
    <t>trubka ocelová bezešvá hladká jakost 11 353 102x6,3mm</t>
  </si>
  <si>
    <t>-990717764</t>
  </si>
  <si>
    <t>5,67*2</t>
  </si>
  <si>
    <t>67</t>
  </si>
  <si>
    <t>14011082</t>
  </si>
  <si>
    <t>trubka ocelová bezešvá hladká jakost 11 353 114x4,0mm</t>
  </si>
  <si>
    <t>1171982802</t>
  </si>
  <si>
    <t>0,84*2</t>
  </si>
  <si>
    <t>68</t>
  </si>
  <si>
    <t>13611210</t>
  </si>
  <si>
    <t>plech ocelový hladký jakost S 235 JR tl 3mm tabule</t>
  </si>
  <si>
    <t>-565911941</t>
  </si>
  <si>
    <t>1m2=24kg</t>
  </si>
  <si>
    <t>(0,028+0,014)*0,024*1,1*2</t>
  </si>
  <si>
    <t>69</t>
  </si>
  <si>
    <t>13611214</t>
  </si>
  <si>
    <t>plech ocelový hladký jakost S 235 JR tl 4mm tabule</t>
  </si>
  <si>
    <t>-713623466</t>
  </si>
  <si>
    <t>1m2=32kg</t>
  </si>
  <si>
    <t>0,068*0,032*1,1*2</t>
  </si>
  <si>
    <t>70</t>
  </si>
  <si>
    <t>13611220</t>
  </si>
  <si>
    <t>plech ocelový hladký jakost S 235 JR tl 8mm tabule</t>
  </si>
  <si>
    <t>-1121102096</t>
  </si>
  <si>
    <t>1m2=64kg</t>
  </si>
  <si>
    <t>0,104*0,064*1,1*2</t>
  </si>
  <si>
    <t>71</t>
  </si>
  <si>
    <t>13611228</t>
  </si>
  <si>
    <t>plech ocelový hladký jakost S 235 JR tl 10mm tabule</t>
  </si>
  <si>
    <t>-828415775</t>
  </si>
  <si>
    <t>1m2=80kg</t>
  </si>
  <si>
    <t>0,014*0,08*1,1*2</t>
  </si>
  <si>
    <t>72</t>
  </si>
  <si>
    <t>549260430.</t>
  </si>
  <si>
    <t>zámek visací</t>
  </si>
  <si>
    <t>2078805762</t>
  </si>
  <si>
    <t>1*2</t>
  </si>
  <si>
    <t>73</t>
  </si>
  <si>
    <t>549163020.</t>
  </si>
  <si>
    <t>řetěz pozink. vysokopevnostní vč.ok</t>
  </si>
  <si>
    <t>-340417791</t>
  </si>
  <si>
    <t>0,5*2</t>
  </si>
  <si>
    <t>74</t>
  </si>
  <si>
    <t>13010018</t>
  </si>
  <si>
    <t>tyč ocelová kruhová jakost 11 375 D 25mm</t>
  </si>
  <si>
    <t>702373109</t>
  </si>
  <si>
    <t>3,85kg/m</t>
  </si>
  <si>
    <t>0,15*3,85*0,001*1,1*2</t>
  </si>
  <si>
    <t>75</t>
  </si>
  <si>
    <t>998767201</t>
  </si>
  <si>
    <t>Přesun hmot pro zámečnické konstrukce  stanovený procentní sazbou (%) z ceny vodorovná dopravní vzdálenost do 50 m v objektech výšky do 6 m</t>
  </si>
  <si>
    <t>%</t>
  </si>
  <si>
    <t>-357839157</t>
  </si>
  <si>
    <t>76</t>
  </si>
  <si>
    <t>998767294</t>
  </si>
  <si>
    <t>Přesun hmot pro zámečnické konstrukce  stanovený procentní sazbou (%) z ceny Příplatek k cenám za zvětšený přesun přes vymezenou největší dopravní vzdálenost do 1000 m</t>
  </si>
  <si>
    <t>1214697405</t>
  </si>
  <si>
    <t>783</t>
  </si>
  <si>
    <t>Dokončovací práce - nátěry</t>
  </si>
  <si>
    <t>77</t>
  </si>
  <si>
    <t>783314101</t>
  </si>
  <si>
    <t>Základní nátěr zámečnických konstrukcí jednonásobný syntetický</t>
  </si>
  <si>
    <t>1776802980</t>
  </si>
  <si>
    <t>2 závory</t>
  </si>
  <si>
    <t>(5,5+0,8+5,4+0,1+0,15)*0,315*2</t>
  </si>
  <si>
    <t>78</t>
  </si>
  <si>
    <t>783317101</t>
  </si>
  <si>
    <t>Krycí nátěr (email) zámečnických konstrukcí jednonásobný syntetický standardní</t>
  </si>
  <si>
    <t>1734690362</t>
  </si>
  <si>
    <t>2závory 2x nátěr</t>
  </si>
  <si>
    <t>3,764*2*2</t>
  </si>
  <si>
    <t>VRN</t>
  </si>
  <si>
    <t>Vedlejší rozpočtové náklady</t>
  </si>
  <si>
    <t>VRN1</t>
  </si>
  <si>
    <t>Průzkumné, geodetické a projektové práce</t>
  </si>
  <si>
    <t>79</t>
  </si>
  <si>
    <t>011002000</t>
  </si>
  <si>
    <t>Vytyčení IS</t>
  </si>
  <si>
    <t>kč</t>
  </si>
  <si>
    <t>1024</t>
  </si>
  <si>
    <t>-636297645</t>
  </si>
  <si>
    <t>80</t>
  </si>
  <si>
    <t>012002000</t>
  </si>
  <si>
    <t>Geodetické práce - geometrický plán</t>
  </si>
  <si>
    <t>127796115</t>
  </si>
  <si>
    <t>81</t>
  </si>
  <si>
    <t>013254000</t>
  </si>
  <si>
    <t>Zaměření skutečného provedení stavby</t>
  </si>
  <si>
    <t>-1328042660</t>
  </si>
  <si>
    <t>VRN3</t>
  </si>
  <si>
    <t>Zařízení staveniště</t>
  </si>
  <si>
    <t>82</t>
  </si>
  <si>
    <t>030001000</t>
  </si>
  <si>
    <t>-1547791301</t>
  </si>
  <si>
    <t>83</t>
  </si>
  <si>
    <t>034303000</t>
  </si>
  <si>
    <t>Dopravní značení na staveništi</t>
  </si>
  <si>
    <t>1730671027</t>
  </si>
  <si>
    <t>VRN4</t>
  </si>
  <si>
    <t>Inženýrská činnost</t>
  </si>
  <si>
    <t>84</t>
  </si>
  <si>
    <t>043114000</t>
  </si>
  <si>
    <t>Zkoušky statické</t>
  </si>
  <si>
    <t>ks</t>
  </si>
  <si>
    <t>-345921184</t>
  </si>
  <si>
    <t>10+5</t>
  </si>
  <si>
    <t>85</t>
  </si>
  <si>
    <t>043134000</t>
  </si>
  <si>
    <t>Vrtané sondy</t>
  </si>
  <si>
    <t>1946515983</t>
  </si>
  <si>
    <t>VRN9</t>
  </si>
  <si>
    <t>Ostatní náklady</t>
  </si>
  <si>
    <t>86</t>
  </si>
  <si>
    <t>091003000</t>
  </si>
  <si>
    <t>M+D informační desky A3</t>
  </si>
  <si>
    <t>-1776956672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</si>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</sst>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8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3" t="s">
        <v>8</v>
      </c>
      <c r="BT2" s="23" t="s">
        <v>9</v>
      </c>
    </row>
    <row r="3" spans="2:72" ht="6.9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26" t="s">
        <v>16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8"/>
      <c r="AQ5" s="30"/>
      <c r="BE5" s="324" t="s">
        <v>17</v>
      </c>
      <c r="BS5" s="23" t="s">
        <v>8</v>
      </c>
    </row>
    <row r="6" spans="2:71" ht="36.9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28" t="s">
        <v>19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8"/>
      <c r="AQ6" s="30"/>
      <c r="BE6" s="325"/>
      <c r="BS6" s="23" t="s">
        <v>20</v>
      </c>
    </row>
    <row r="7" spans="2:71" ht="14.4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25"/>
      <c r="BS7" s="23" t="s">
        <v>25</v>
      </c>
    </row>
    <row r="8" spans="2:71" ht="14.4" customHeight="1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25"/>
      <c r="BS8" s="23" t="s">
        <v>30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31</v>
      </c>
    </row>
    <row r="10" spans="2:71" ht="14.4" customHeight="1">
      <c r="B10" s="27"/>
      <c r="C10" s="28"/>
      <c r="D10" s="36" t="s">
        <v>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33</v>
      </c>
      <c r="AL10" s="28"/>
      <c r="AM10" s="28"/>
      <c r="AN10" s="34" t="s">
        <v>34</v>
      </c>
      <c r="AO10" s="28"/>
      <c r="AP10" s="28"/>
      <c r="AQ10" s="30"/>
      <c r="BE10" s="325"/>
      <c r="BS10" s="23" t="s">
        <v>20</v>
      </c>
    </row>
    <row r="11" spans="2:71" ht="18.45" customHeight="1">
      <c r="B11" s="27"/>
      <c r="C11" s="28"/>
      <c r="D11" s="28"/>
      <c r="E11" s="34" t="s">
        <v>35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36</v>
      </c>
      <c r="AL11" s="28"/>
      <c r="AM11" s="28"/>
      <c r="AN11" s="34" t="s">
        <v>34</v>
      </c>
      <c r="AO11" s="28"/>
      <c r="AP11" s="28"/>
      <c r="AQ11" s="30"/>
      <c r="BE11" s="325"/>
      <c r="BS11" s="23" t="s">
        <v>20</v>
      </c>
    </row>
    <row r="12" spans="2:71" ht="6.9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20</v>
      </c>
    </row>
    <row r="13" spans="2:71" ht="14.4" customHeight="1">
      <c r="B13" s="27"/>
      <c r="C13" s="28"/>
      <c r="D13" s="36" t="s">
        <v>37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33</v>
      </c>
      <c r="AL13" s="28"/>
      <c r="AM13" s="28"/>
      <c r="AN13" s="38" t="s">
        <v>38</v>
      </c>
      <c r="AO13" s="28"/>
      <c r="AP13" s="28"/>
      <c r="AQ13" s="30"/>
      <c r="BE13" s="325"/>
      <c r="BS13" s="23" t="s">
        <v>20</v>
      </c>
    </row>
    <row r="14" spans="2:71" ht="13.2">
      <c r="B14" s="27"/>
      <c r="C14" s="28"/>
      <c r="D14" s="28"/>
      <c r="E14" s="329" t="s">
        <v>38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36</v>
      </c>
      <c r="AL14" s="28"/>
      <c r="AM14" s="28"/>
      <c r="AN14" s="38" t="s">
        <v>38</v>
      </c>
      <c r="AO14" s="28"/>
      <c r="AP14" s="28"/>
      <c r="AQ14" s="30"/>
      <c r="BE14" s="325"/>
      <c r="BS14" s="23" t="s">
        <v>20</v>
      </c>
    </row>
    <row r="15" spans="2:71" ht="6.9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" customHeight="1">
      <c r="B16" s="27"/>
      <c r="C16" s="28"/>
      <c r="D16" s="36" t="s">
        <v>39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33</v>
      </c>
      <c r="AL16" s="28"/>
      <c r="AM16" s="28"/>
      <c r="AN16" s="34" t="s">
        <v>40</v>
      </c>
      <c r="AO16" s="28"/>
      <c r="AP16" s="28"/>
      <c r="AQ16" s="30"/>
      <c r="BE16" s="325"/>
      <c r="BS16" s="23" t="s">
        <v>6</v>
      </c>
    </row>
    <row r="17" spans="2:71" ht="18.45" customHeight="1">
      <c r="B17" s="27"/>
      <c r="C17" s="28"/>
      <c r="D17" s="28"/>
      <c r="E17" s="34" t="s">
        <v>41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36</v>
      </c>
      <c r="AL17" s="28"/>
      <c r="AM17" s="28"/>
      <c r="AN17" s="34" t="s">
        <v>34</v>
      </c>
      <c r="AO17" s="28"/>
      <c r="AP17" s="28"/>
      <c r="AQ17" s="30"/>
      <c r="BE17" s="325"/>
      <c r="BS17" s="23" t="s">
        <v>42</v>
      </c>
    </row>
    <row r="18" spans="2:71" ht="6.9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" customHeight="1">
      <c r="B19" s="27"/>
      <c r="C19" s="28"/>
      <c r="D19" s="36" t="s">
        <v>43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38.6" customHeight="1">
      <c r="B20" s="27"/>
      <c r="C20" s="28"/>
      <c r="D20" s="28"/>
      <c r="E20" s="331" t="s">
        <v>44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5"/>
      <c r="BS20" s="23" t="s">
        <v>6</v>
      </c>
    </row>
    <row r="21" spans="2:57" ht="6.9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5" customHeight="1">
      <c r="B23" s="40"/>
      <c r="C23" s="41"/>
      <c r="D23" s="42" t="s">
        <v>45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5"/>
    </row>
    <row r="24" spans="2:57" s="1" customFormat="1" ht="6.9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2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46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47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48</v>
      </c>
      <c r="AL25" s="334"/>
      <c r="AM25" s="334"/>
      <c r="AN25" s="334"/>
      <c r="AO25" s="334"/>
      <c r="AP25" s="41"/>
      <c r="AQ25" s="44"/>
      <c r="BE25" s="325"/>
    </row>
    <row r="26" spans="2:57" s="2" customFormat="1" ht="14.4" customHeight="1">
      <c r="B26" s="46"/>
      <c r="C26" s="47"/>
      <c r="D26" s="48" t="s">
        <v>49</v>
      </c>
      <c r="E26" s="47"/>
      <c r="F26" s="48" t="s">
        <v>50</v>
      </c>
      <c r="G26" s="47"/>
      <c r="H26" s="47"/>
      <c r="I26" s="47"/>
      <c r="J26" s="47"/>
      <c r="K26" s="47"/>
      <c r="L26" s="335">
        <v>0.21</v>
      </c>
      <c r="M26" s="336"/>
      <c r="N26" s="336"/>
      <c r="O26" s="336"/>
      <c r="P26" s="47"/>
      <c r="Q26" s="47"/>
      <c r="R26" s="47"/>
      <c r="S26" s="47"/>
      <c r="T26" s="47"/>
      <c r="U26" s="47"/>
      <c r="V26" s="47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7"/>
      <c r="AG26" s="47"/>
      <c r="AH26" s="47"/>
      <c r="AI26" s="47"/>
      <c r="AJ26" s="47"/>
      <c r="AK26" s="337">
        <f>ROUND(AV51,2)</f>
        <v>0</v>
      </c>
      <c r="AL26" s="336"/>
      <c r="AM26" s="336"/>
      <c r="AN26" s="336"/>
      <c r="AO26" s="336"/>
      <c r="AP26" s="47"/>
      <c r="AQ26" s="49"/>
      <c r="BE26" s="325"/>
    </row>
    <row r="27" spans="2:57" s="2" customFormat="1" ht="14.4" customHeight="1">
      <c r="B27" s="46"/>
      <c r="C27" s="47"/>
      <c r="D27" s="47"/>
      <c r="E27" s="47"/>
      <c r="F27" s="48" t="s">
        <v>51</v>
      </c>
      <c r="G27" s="47"/>
      <c r="H27" s="47"/>
      <c r="I27" s="47"/>
      <c r="J27" s="47"/>
      <c r="K27" s="47"/>
      <c r="L27" s="335">
        <v>0.15</v>
      </c>
      <c r="M27" s="336"/>
      <c r="N27" s="336"/>
      <c r="O27" s="336"/>
      <c r="P27" s="47"/>
      <c r="Q27" s="47"/>
      <c r="R27" s="47"/>
      <c r="S27" s="47"/>
      <c r="T27" s="47"/>
      <c r="U27" s="47"/>
      <c r="V27" s="47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7"/>
      <c r="AG27" s="47"/>
      <c r="AH27" s="47"/>
      <c r="AI27" s="47"/>
      <c r="AJ27" s="47"/>
      <c r="AK27" s="337">
        <f>ROUND(AW51,2)</f>
        <v>0</v>
      </c>
      <c r="AL27" s="336"/>
      <c r="AM27" s="336"/>
      <c r="AN27" s="336"/>
      <c r="AO27" s="336"/>
      <c r="AP27" s="47"/>
      <c r="AQ27" s="49"/>
      <c r="BE27" s="325"/>
    </row>
    <row r="28" spans="2:57" s="2" customFormat="1" ht="14.4" customHeight="1" hidden="1">
      <c r="B28" s="46"/>
      <c r="C28" s="47"/>
      <c r="D28" s="47"/>
      <c r="E28" s="47"/>
      <c r="F28" s="48" t="s">
        <v>52</v>
      </c>
      <c r="G28" s="47"/>
      <c r="H28" s="47"/>
      <c r="I28" s="47"/>
      <c r="J28" s="47"/>
      <c r="K28" s="47"/>
      <c r="L28" s="335">
        <v>0.21</v>
      </c>
      <c r="M28" s="336"/>
      <c r="N28" s="336"/>
      <c r="O28" s="336"/>
      <c r="P28" s="47"/>
      <c r="Q28" s="47"/>
      <c r="R28" s="47"/>
      <c r="S28" s="47"/>
      <c r="T28" s="47"/>
      <c r="U28" s="47"/>
      <c r="V28" s="47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7"/>
      <c r="AG28" s="47"/>
      <c r="AH28" s="47"/>
      <c r="AI28" s="47"/>
      <c r="AJ28" s="47"/>
      <c r="AK28" s="337">
        <v>0</v>
      </c>
      <c r="AL28" s="336"/>
      <c r="AM28" s="336"/>
      <c r="AN28" s="336"/>
      <c r="AO28" s="336"/>
      <c r="AP28" s="47"/>
      <c r="AQ28" s="49"/>
      <c r="BE28" s="325"/>
    </row>
    <row r="29" spans="2:57" s="2" customFormat="1" ht="14.4" customHeight="1" hidden="1">
      <c r="B29" s="46"/>
      <c r="C29" s="47"/>
      <c r="D29" s="47"/>
      <c r="E29" s="47"/>
      <c r="F29" s="48" t="s">
        <v>53</v>
      </c>
      <c r="G29" s="47"/>
      <c r="H29" s="47"/>
      <c r="I29" s="47"/>
      <c r="J29" s="47"/>
      <c r="K29" s="47"/>
      <c r="L29" s="335">
        <v>0.15</v>
      </c>
      <c r="M29" s="336"/>
      <c r="N29" s="336"/>
      <c r="O29" s="336"/>
      <c r="P29" s="47"/>
      <c r="Q29" s="47"/>
      <c r="R29" s="47"/>
      <c r="S29" s="47"/>
      <c r="T29" s="47"/>
      <c r="U29" s="47"/>
      <c r="V29" s="47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7"/>
      <c r="AG29" s="47"/>
      <c r="AH29" s="47"/>
      <c r="AI29" s="47"/>
      <c r="AJ29" s="47"/>
      <c r="AK29" s="337">
        <v>0</v>
      </c>
      <c r="AL29" s="336"/>
      <c r="AM29" s="336"/>
      <c r="AN29" s="336"/>
      <c r="AO29" s="336"/>
      <c r="AP29" s="47"/>
      <c r="AQ29" s="49"/>
      <c r="BE29" s="325"/>
    </row>
    <row r="30" spans="2:57" s="2" customFormat="1" ht="14.4" customHeight="1" hidden="1">
      <c r="B30" s="46"/>
      <c r="C30" s="47"/>
      <c r="D30" s="47"/>
      <c r="E30" s="47"/>
      <c r="F30" s="48" t="s">
        <v>54</v>
      </c>
      <c r="G30" s="47"/>
      <c r="H30" s="47"/>
      <c r="I30" s="47"/>
      <c r="J30" s="47"/>
      <c r="K30" s="47"/>
      <c r="L30" s="335">
        <v>0</v>
      </c>
      <c r="M30" s="336"/>
      <c r="N30" s="336"/>
      <c r="O30" s="336"/>
      <c r="P30" s="47"/>
      <c r="Q30" s="47"/>
      <c r="R30" s="47"/>
      <c r="S30" s="47"/>
      <c r="T30" s="47"/>
      <c r="U30" s="47"/>
      <c r="V30" s="47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7"/>
      <c r="AG30" s="47"/>
      <c r="AH30" s="47"/>
      <c r="AI30" s="47"/>
      <c r="AJ30" s="47"/>
      <c r="AK30" s="337">
        <v>0</v>
      </c>
      <c r="AL30" s="336"/>
      <c r="AM30" s="336"/>
      <c r="AN30" s="336"/>
      <c r="AO30" s="336"/>
      <c r="AP30" s="47"/>
      <c r="AQ30" s="49"/>
      <c r="BE30" s="325"/>
    </row>
    <row r="31" spans="2:57" s="1" customFormat="1" ht="6.9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5" customHeight="1">
      <c r="B32" s="40"/>
      <c r="C32" s="50"/>
      <c r="D32" s="51" t="s">
        <v>55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56</v>
      </c>
      <c r="U32" s="52"/>
      <c r="V32" s="52"/>
      <c r="W32" s="52"/>
      <c r="X32" s="338" t="s">
        <v>57</v>
      </c>
      <c r="Y32" s="339"/>
      <c r="Z32" s="339"/>
      <c r="AA32" s="339"/>
      <c r="AB32" s="339"/>
      <c r="AC32" s="52"/>
      <c r="AD32" s="52"/>
      <c r="AE32" s="52"/>
      <c r="AF32" s="52"/>
      <c r="AG32" s="52"/>
      <c r="AH32" s="52"/>
      <c r="AI32" s="52"/>
      <c r="AJ32" s="52"/>
      <c r="AK32" s="340">
        <f>SUM(AK23:AK30)</f>
        <v>0</v>
      </c>
      <c r="AL32" s="339"/>
      <c r="AM32" s="339"/>
      <c r="AN32" s="339"/>
      <c r="AO32" s="341"/>
      <c r="AP32" s="50"/>
      <c r="AQ32" s="54"/>
      <c r="BE32" s="325"/>
    </row>
    <row r="33" spans="2:43" s="1" customFormat="1" ht="6.9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" customHeight="1">
      <c r="B39" s="40"/>
      <c r="C39" s="61" t="s">
        <v>58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Se2016-003a1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2" t="str">
        <f>K6</f>
        <v>Stavební úpravy - Lesní cesty Pod Partyzánem, Chomutov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69"/>
      <c r="AQ42" s="69"/>
      <c r="AR42" s="70"/>
    </row>
    <row r="43" spans="2:44" s="1" customFormat="1" ht="6.9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2">
      <c r="B44" s="40"/>
      <c r="C44" s="64" t="s">
        <v>26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Chomutov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28</v>
      </c>
      <c r="AJ44" s="62"/>
      <c r="AK44" s="62"/>
      <c r="AL44" s="62"/>
      <c r="AM44" s="344" t="str">
        <f>IF(AN8="","",AN8)</f>
        <v>28. 7. 2016</v>
      </c>
      <c r="AN44" s="344"/>
      <c r="AO44" s="62"/>
      <c r="AP44" s="62"/>
      <c r="AQ44" s="62"/>
      <c r="AR44" s="60"/>
    </row>
    <row r="45" spans="2:44" s="1" customFormat="1" ht="6.9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2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Statutární město Chomutov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39</v>
      </c>
      <c r="AJ46" s="62"/>
      <c r="AK46" s="62"/>
      <c r="AL46" s="62"/>
      <c r="AM46" s="345" t="str">
        <f>IF(E17="","",E17)</f>
        <v>ing.Břetislav Sedláček</v>
      </c>
      <c r="AN46" s="345"/>
      <c r="AO46" s="345"/>
      <c r="AP46" s="345"/>
      <c r="AQ46" s="62"/>
      <c r="AR46" s="60"/>
      <c r="AS46" s="346" t="s">
        <v>59</v>
      </c>
      <c r="AT46" s="34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2">
      <c r="B47" s="40"/>
      <c r="C47" s="64" t="s">
        <v>37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8"/>
      <c r="AT47" s="34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8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0"/>
      <c r="AT48" s="35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52" t="s">
        <v>60</v>
      </c>
      <c r="D49" s="353"/>
      <c r="E49" s="353"/>
      <c r="F49" s="353"/>
      <c r="G49" s="353"/>
      <c r="H49" s="78"/>
      <c r="I49" s="354" t="s">
        <v>61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62</v>
      </c>
      <c r="AH49" s="353"/>
      <c r="AI49" s="353"/>
      <c r="AJ49" s="353"/>
      <c r="AK49" s="353"/>
      <c r="AL49" s="353"/>
      <c r="AM49" s="353"/>
      <c r="AN49" s="354" t="s">
        <v>63</v>
      </c>
      <c r="AO49" s="353"/>
      <c r="AP49" s="353"/>
      <c r="AQ49" s="79" t="s">
        <v>64</v>
      </c>
      <c r="AR49" s="60"/>
      <c r="AS49" s="80" t="s">
        <v>65</v>
      </c>
      <c r="AT49" s="81" t="s">
        <v>66</v>
      </c>
      <c r="AU49" s="81" t="s">
        <v>67</v>
      </c>
      <c r="AV49" s="81" t="s">
        <v>68</v>
      </c>
      <c r="AW49" s="81" t="s">
        <v>69</v>
      </c>
      <c r="AX49" s="81" t="s">
        <v>70</v>
      </c>
      <c r="AY49" s="81" t="s">
        <v>71</v>
      </c>
      <c r="AZ49" s="81" t="s">
        <v>72</v>
      </c>
      <c r="BA49" s="81" t="s">
        <v>73</v>
      </c>
      <c r="BB49" s="81" t="s">
        <v>74</v>
      </c>
      <c r="BC49" s="81" t="s">
        <v>75</v>
      </c>
      <c r="BD49" s="82" t="s">
        <v>76</v>
      </c>
    </row>
    <row r="50" spans="2:56" s="1" customFormat="1" ht="10.8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" customHeight="1">
      <c r="B51" s="67"/>
      <c r="C51" s="86" t="s">
        <v>77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9">
        <f>ROUND(AG52,2)</f>
        <v>0</v>
      </c>
      <c r="AH51" s="359"/>
      <c r="AI51" s="359"/>
      <c r="AJ51" s="359"/>
      <c r="AK51" s="359"/>
      <c r="AL51" s="359"/>
      <c r="AM51" s="359"/>
      <c r="AN51" s="360">
        <f>SUM(AG51,AT51)</f>
        <v>0</v>
      </c>
      <c r="AO51" s="360"/>
      <c r="AP51" s="360"/>
      <c r="AQ51" s="88" t="s">
        <v>34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78</v>
      </c>
      <c r="BT51" s="93" t="s">
        <v>79</v>
      </c>
      <c r="BU51" s="94" t="s">
        <v>80</v>
      </c>
      <c r="BV51" s="93" t="s">
        <v>81</v>
      </c>
      <c r="BW51" s="93" t="s">
        <v>7</v>
      </c>
      <c r="BX51" s="93" t="s">
        <v>82</v>
      </c>
      <c r="CL51" s="93" t="s">
        <v>22</v>
      </c>
    </row>
    <row r="52" spans="1:91" s="5" customFormat="1" ht="28.8" customHeight="1">
      <c r="A52" s="95" t="s">
        <v>83</v>
      </c>
      <c r="B52" s="96"/>
      <c r="C52" s="97"/>
      <c r="D52" s="358" t="s">
        <v>84</v>
      </c>
      <c r="E52" s="358"/>
      <c r="F52" s="358"/>
      <c r="G52" s="358"/>
      <c r="H52" s="358"/>
      <c r="I52" s="98"/>
      <c r="J52" s="358" t="s">
        <v>85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6">
        <f>'01 - SO01 - Stavební úpra...'!J27</f>
        <v>0</v>
      </c>
      <c r="AH52" s="357"/>
      <c r="AI52" s="357"/>
      <c r="AJ52" s="357"/>
      <c r="AK52" s="357"/>
      <c r="AL52" s="357"/>
      <c r="AM52" s="357"/>
      <c r="AN52" s="356">
        <f>SUM(AG52,AT52)</f>
        <v>0</v>
      </c>
      <c r="AO52" s="357"/>
      <c r="AP52" s="357"/>
      <c r="AQ52" s="99" t="s">
        <v>86</v>
      </c>
      <c r="AR52" s="100"/>
      <c r="AS52" s="101">
        <v>0</v>
      </c>
      <c r="AT52" s="102">
        <f>ROUND(SUM(AV52:AW52),2)</f>
        <v>0</v>
      </c>
      <c r="AU52" s="103">
        <f>'01 - SO01 - Stavební úpra...'!P94</f>
        <v>0</v>
      </c>
      <c r="AV52" s="102">
        <f>'01 - SO01 - Stavební úpra...'!J30</f>
        <v>0</v>
      </c>
      <c r="AW52" s="102">
        <f>'01 - SO01 - Stavební úpra...'!J31</f>
        <v>0</v>
      </c>
      <c r="AX52" s="102">
        <f>'01 - SO01 - Stavební úpra...'!J32</f>
        <v>0</v>
      </c>
      <c r="AY52" s="102">
        <f>'01 - SO01 - Stavební úpra...'!J33</f>
        <v>0</v>
      </c>
      <c r="AZ52" s="102">
        <f>'01 - SO01 - Stavební úpra...'!F30</f>
        <v>0</v>
      </c>
      <c r="BA52" s="102">
        <f>'01 - SO01 - Stavební úpra...'!F31</f>
        <v>0</v>
      </c>
      <c r="BB52" s="102">
        <f>'01 - SO01 - Stavební úpra...'!F32</f>
        <v>0</v>
      </c>
      <c r="BC52" s="102">
        <f>'01 - SO01 - Stavební úpra...'!F33</f>
        <v>0</v>
      </c>
      <c r="BD52" s="104">
        <f>'01 - SO01 - Stavební úpra...'!F34</f>
        <v>0</v>
      </c>
      <c r="BT52" s="105" t="s">
        <v>25</v>
      </c>
      <c r="BV52" s="105" t="s">
        <v>81</v>
      </c>
      <c r="BW52" s="105" t="s">
        <v>87</v>
      </c>
      <c r="BX52" s="105" t="s">
        <v>7</v>
      </c>
      <c r="CL52" s="105" t="s">
        <v>22</v>
      </c>
      <c r="CM52" s="105" t="s">
        <v>88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DRda8hofQOkl6mx5M9mrdywezwYQCdCfC8SIoR3Ih5caJt4MPjIugO0T7QWHFFfVCd+vXS3KgkZ4B5MJDsJzVA==" saltValue="wR8xYXywQF3bWVxV8yMYDUPr7iEzVKVO/6DL7vnoJTJ2eUuUKFtiqW3C9uoGVZ14D1U3lpqbcpQTlbP0B9hxdA==" spinCount="100000" sheet="1" objects="1" scenarios="1" formatColumns="0" formatRows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01 - Stavební úpr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6" customWidth="1"/>
    <col min="10" max="10" width="20.16015625" style="0" customWidth="1"/>
    <col min="11" max="11" width="19.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89</v>
      </c>
      <c r="G1" s="370" t="s">
        <v>90</v>
      </c>
      <c r="H1" s="370"/>
      <c r="I1" s="110"/>
      <c r="J1" s="109" t="s">
        <v>91</v>
      </c>
      <c r="K1" s="108" t="s">
        <v>92</v>
      </c>
      <c r="L1" s="109" t="s">
        <v>93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3" t="s">
        <v>87</v>
      </c>
    </row>
    <row r="3" spans="2:46" ht="6.9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88</v>
      </c>
    </row>
    <row r="4" spans="2:46" ht="36.9" customHeight="1">
      <c r="B4" s="27"/>
      <c r="C4" s="28"/>
      <c r="D4" s="29" t="s">
        <v>94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2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4.4" customHeight="1">
      <c r="B7" s="27"/>
      <c r="C7" s="28"/>
      <c r="D7" s="28"/>
      <c r="E7" s="362" t="str">
        <f>'Rekapitulace stavby'!K6</f>
        <v>Stavební úpravy - Lesní cesty Pod Partyzánem, Chomutov</v>
      </c>
      <c r="F7" s="363"/>
      <c r="G7" s="363"/>
      <c r="H7" s="363"/>
      <c r="I7" s="112"/>
      <c r="J7" s="28"/>
      <c r="K7" s="30"/>
    </row>
    <row r="8" spans="2:11" s="1" customFormat="1" ht="13.2">
      <c r="B8" s="40"/>
      <c r="C8" s="41"/>
      <c r="D8" s="36" t="s">
        <v>95</v>
      </c>
      <c r="E8" s="41"/>
      <c r="F8" s="41"/>
      <c r="G8" s="41"/>
      <c r="H8" s="41"/>
      <c r="I8" s="113"/>
      <c r="J8" s="41"/>
      <c r="K8" s="44"/>
    </row>
    <row r="9" spans="2:11" s="1" customFormat="1" ht="36.9" customHeight="1">
      <c r="B9" s="40"/>
      <c r="C9" s="41"/>
      <c r="D9" s="41"/>
      <c r="E9" s="364" t="s">
        <v>96</v>
      </c>
      <c r="F9" s="365"/>
      <c r="G9" s="365"/>
      <c r="H9" s="365"/>
      <c r="I9" s="113"/>
      <c r="J9" s="41"/>
      <c r="K9" s="44"/>
    </row>
    <row r="10" spans="2:11" s="1" customFormat="1" ht="12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" customHeight="1">
      <c r="B11" s="40"/>
      <c r="C11" s="41"/>
      <c r="D11" s="36" t="s">
        <v>21</v>
      </c>
      <c r="E11" s="41"/>
      <c r="F11" s="34" t="s">
        <v>22</v>
      </c>
      <c r="G11" s="41"/>
      <c r="H11" s="41"/>
      <c r="I11" s="114" t="s">
        <v>23</v>
      </c>
      <c r="J11" s="34" t="s">
        <v>24</v>
      </c>
      <c r="K11" s="44"/>
    </row>
    <row r="12" spans="2:11" s="1" customFormat="1" ht="14.4" customHeight="1">
      <c r="B12" s="40"/>
      <c r="C12" s="41"/>
      <c r="D12" s="36" t="s">
        <v>26</v>
      </c>
      <c r="E12" s="41"/>
      <c r="F12" s="34" t="s">
        <v>27</v>
      </c>
      <c r="G12" s="41"/>
      <c r="H12" s="41"/>
      <c r="I12" s="114" t="s">
        <v>28</v>
      </c>
      <c r="J12" s="115" t="str">
        <f>'Rekapitulace stavby'!AN8</f>
        <v>28. 7. 2016</v>
      </c>
      <c r="K12" s="44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" customHeight="1">
      <c r="B14" s="40"/>
      <c r="C14" s="41"/>
      <c r="D14" s="36" t="s">
        <v>32</v>
      </c>
      <c r="E14" s="41"/>
      <c r="F14" s="41"/>
      <c r="G14" s="41"/>
      <c r="H14" s="41"/>
      <c r="I14" s="114" t="s">
        <v>33</v>
      </c>
      <c r="J14" s="34" t="s">
        <v>34</v>
      </c>
      <c r="K14" s="44"/>
    </row>
    <row r="15" spans="2:11" s="1" customFormat="1" ht="18" customHeight="1">
      <c r="B15" s="40"/>
      <c r="C15" s="41"/>
      <c r="D15" s="41"/>
      <c r="E15" s="34" t="s">
        <v>35</v>
      </c>
      <c r="F15" s="41"/>
      <c r="G15" s="41"/>
      <c r="H15" s="41"/>
      <c r="I15" s="114" t="s">
        <v>36</v>
      </c>
      <c r="J15" s="34" t="s">
        <v>34</v>
      </c>
      <c r="K15" s="44"/>
    </row>
    <row r="16" spans="2:11" s="1" customFormat="1" ht="6.9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" customHeight="1">
      <c r="B17" s="40"/>
      <c r="C17" s="41"/>
      <c r="D17" s="36" t="s">
        <v>37</v>
      </c>
      <c r="E17" s="41"/>
      <c r="F17" s="41"/>
      <c r="G17" s="41"/>
      <c r="H17" s="41"/>
      <c r="I17" s="114" t="s">
        <v>33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36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" customHeight="1">
      <c r="B20" s="40"/>
      <c r="C20" s="41"/>
      <c r="D20" s="36" t="s">
        <v>39</v>
      </c>
      <c r="E20" s="41"/>
      <c r="F20" s="41"/>
      <c r="G20" s="41"/>
      <c r="H20" s="41"/>
      <c r="I20" s="114" t="s">
        <v>33</v>
      </c>
      <c r="J20" s="34" t="s">
        <v>40</v>
      </c>
      <c r="K20" s="44"/>
    </row>
    <row r="21" spans="2:11" s="1" customFormat="1" ht="18" customHeight="1">
      <c r="B21" s="40"/>
      <c r="C21" s="41"/>
      <c r="D21" s="41"/>
      <c r="E21" s="34" t="s">
        <v>41</v>
      </c>
      <c r="F21" s="41"/>
      <c r="G21" s="41"/>
      <c r="H21" s="41"/>
      <c r="I21" s="114" t="s">
        <v>36</v>
      </c>
      <c r="J21" s="34" t="s">
        <v>34</v>
      </c>
      <c r="K21" s="44"/>
    </row>
    <row r="22" spans="2:11" s="1" customFormat="1" ht="6.9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" customHeight="1">
      <c r="B23" s="40"/>
      <c r="C23" s="41"/>
      <c r="D23" s="36" t="s">
        <v>43</v>
      </c>
      <c r="E23" s="41"/>
      <c r="F23" s="41"/>
      <c r="G23" s="41"/>
      <c r="H23" s="41"/>
      <c r="I23" s="113"/>
      <c r="J23" s="41"/>
      <c r="K23" s="44"/>
    </row>
    <row r="24" spans="2:11" s="6" customFormat="1" ht="138.6" customHeight="1">
      <c r="B24" s="116"/>
      <c r="C24" s="117"/>
      <c r="D24" s="117"/>
      <c r="E24" s="331" t="s">
        <v>97</v>
      </c>
      <c r="F24" s="331"/>
      <c r="G24" s="331"/>
      <c r="H24" s="331"/>
      <c r="I24" s="118"/>
      <c r="J24" s="117"/>
      <c r="K24" s="119"/>
    </row>
    <row r="25" spans="2:11" s="1" customFormat="1" ht="6.9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45</v>
      </c>
      <c r="E27" s="41"/>
      <c r="F27" s="41"/>
      <c r="G27" s="41"/>
      <c r="H27" s="41"/>
      <c r="I27" s="113"/>
      <c r="J27" s="123">
        <f>ROUND(J94,2)</f>
        <v>0</v>
      </c>
      <c r="K27" s="44"/>
    </row>
    <row r="28" spans="2:11" s="1" customFormat="1" ht="6.9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" customHeight="1">
      <c r="B29" s="40"/>
      <c r="C29" s="41"/>
      <c r="D29" s="41"/>
      <c r="E29" s="41"/>
      <c r="F29" s="45" t="s">
        <v>47</v>
      </c>
      <c r="G29" s="41"/>
      <c r="H29" s="41"/>
      <c r="I29" s="124" t="s">
        <v>46</v>
      </c>
      <c r="J29" s="45" t="s">
        <v>48</v>
      </c>
      <c r="K29" s="44"/>
    </row>
    <row r="30" spans="2:11" s="1" customFormat="1" ht="14.4" customHeight="1">
      <c r="B30" s="40"/>
      <c r="C30" s="41"/>
      <c r="D30" s="48" t="s">
        <v>49</v>
      </c>
      <c r="E30" s="48" t="s">
        <v>50</v>
      </c>
      <c r="F30" s="125">
        <f>ROUND(SUM(BE94:BE368),2)</f>
        <v>0</v>
      </c>
      <c r="G30" s="41"/>
      <c r="H30" s="41"/>
      <c r="I30" s="126">
        <v>0.21</v>
      </c>
      <c r="J30" s="125">
        <f>ROUND(ROUND((SUM(BE94:BE368)),2)*I30,2)</f>
        <v>0</v>
      </c>
      <c r="K30" s="44"/>
    </row>
    <row r="31" spans="2:11" s="1" customFormat="1" ht="14.4" customHeight="1">
      <c r="B31" s="40"/>
      <c r="C31" s="41"/>
      <c r="D31" s="41"/>
      <c r="E31" s="48" t="s">
        <v>51</v>
      </c>
      <c r="F31" s="125">
        <f>ROUND(SUM(BF94:BF368),2)</f>
        <v>0</v>
      </c>
      <c r="G31" s="41"/>
      <c r="H31" s="41"/>
      <c r="I31" s="126">
        <v>0.15</v>
      </c>
      <c r="J31" s="125">
        <f>ROUND(ROUND((SUM(BF94:BF368)),2)*I31,2)</f>
        <v>0</v>
      </c>
      <c r="K31" s="44"/>
    </row>
    <row r="32" spans="2:11" s="1" customFormat="1" ht="14.4" customHeight="1" hidden="1">
      <c r="B32" s="40"/>
      <c r="C32" s="41"/>
      <c r="D32" s="41"/>
      <c r="E32" s="48" t="s">
        <v>52</v>
      </c>
      <c r="F32" s="125">
        <f>ROUND(SUM(BG94:BG368),2)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" customHeight="1" hidden="1">
      <c r="B33" s="40"/>
      <c r="C33" s="41"/>
      <c r="D33" s="41"/>
      <c r="E33" s="48" t="s">
        <v>53</v>
      </c>
      <c r="F33" s="125">
        <f>ROUND(SUM(BH94:BH368),2)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" customHeight="1" hidden="1">
      <c r="B34" s="40"/>
      <c r="C34" s="41"/>
      <c r="D34" s="41"/>
      <c r="E34" s="48" t="s">
        <v>54</v>
      </c>
      <c r="F34" s="125">
        <f>ROUND(SUM(BI94:BI368),2)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55</v>
      </c>
      <c r="E36" s="78"/>
      <c r="F36" s="78"/>
      <c r="G36" s="129" t="s">
        <v>56</v>
      </c>
      <c r="H36" s="130" t="s">
        <v>57</v>
      </c>
      <c r="I36" s="131"/>
      <c r="J36" s="132">
        <f>SUM(J27:J34)</f>
        <v>0</v>
      </c>
      <c r="K36" s="133"/>
    </row>
    <row r="37" spans="2:11" s="1" customFormat="1" ht="14.4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" customHeight="1">
      <c r="B42" s="40"/>
      <c r="C42" s="29" t="s">
        <v>98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4.4" customHeight="1">
      <c r="B45" s="40"/>
      <c r="C45" s="41"/>
      <c r="D45" s="41"/>
      <c r="E45" s="362" t="str">
        <f>E7</f>
        <v>Stavební úpravy - Lesní cesty Pod Partyzánem, Chomutov</v>
      </c>
      <c r="F45" s="363"/>
      <c r="G45" s="363"/>
      <c r="H45" s="363"/>
      <c r="I45" s="113"/>
      <c r="J45" s="41"/>
      <c r="K45" s="44"/>
    </row>
    <row r="46" spans="2:11" s="1" customFormat="1" ht="14.4" customHeight="1">
      <c r="B46" s="40"/>
      <c r="C46" s="36" t="s">
        <v>95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6.2" customHeight="1">
      <c r="B47" s="40"/>
      <c r="C47" s="41"/>
      <c r="D47" s="41"/>
      <c r="E47" s="364" t="str">
        <f>E9</f>
        <v>01 - SO01 - Stavební úpravy - Lesní cesty</v>
      </c>
      <c r="F47" s="365"/>
      <c r="G47" s="365"/>
      <c r="H47" s="365"/>
      <c r="I47" s="113"/>
      <c r="J47" s="41"/>
      <c r="K47" s="44"/>
    </row>
    <row r="48" spans="2:11" s="1" customFormat="1" ht="6.9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26</v>
      </c>
      <c r="D49" s="41"/>
      <c r="E49" s="41"/>
      <c r="F49" s="34" t="str">
        <f>F12</f>
        <v>Chomutov</v>
      </c>
      <c r="G49" s="41"/>
      <c r="H49" s="41"/>
      <c r="I49" s="114" t="s">
        <v>28</v>
      </c>
      <c r="J49" s="115" t="str">
        <f>IF(J12="","",J12)</f>
        <v>28. 7. 2016</v>
      </c>
      <c r="K49" s="44"/>
    </row>
    <row r="50" spans="2:11" s="1" customFormat="1" ht="6.9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2">
      <c r="B51" s="40"/>
      <c r="C51" s="36" t="s">
        <v>32</v>
      </c>
      <c r="D51" s="41"/>
      <c r="E51" s="41"/>
      <c r="F51" s="34" t="str">
        <f>E15</f>
        <v>Statutární město Chomutov</v>
      </c>
      <c r="G51" s="41"/>
      <c r="H51" s="41"/>
      <c r="I51" s="114" t="s">
        <v>39</v>
      </c>
      <c r="J51" s="331" t="str">
        <f>E21</f>
        <v>ing.Břetislav Sedláček</v>
      </c>
      <c r="K51" s="44"/>
    </row>
    <row r="52" spans="2:11" s="1" customFormat="1" ht="14.4" customHeight="1">
      <c r="B52" s="40"/>
      <c r="C52" s="36" t="s">
        <v>37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99</v>
      </c>
      <c r="D54" s="127"/>
      <c r="E54" s="127"/>
      <c r="F54" s="127"/>
      <c r="G54" s="127"/>
      <c r="H54" s="127"/>
      <c r="I54" s="140"/>
      <c r="J54" s="141" t="s">
        <v>100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101</v>
      </c>
      <c r="D56" s="41"/>
      <c r="E56" s="41"/>
      <c r="F56" s="41"/>
      <c r="G56" s="41"/>
      <c r="H56" s="41"/>
      <c r="I56" s="113"/>
      <c r="J56" s="123">
        <f>J94</f>
        <v>0</v>
      </c>
      <c r="K56" s="44"/>
      <c r="AU56" s="23" t="s">
        <v>102</v>
      </c>
    </row>
    <row r="57" spans="2:11" s="7" customFormat="1" ht="24.9" customHeight="1">
      <c r="B57" s="144"/>
      <c r="C57" s="145"/>
      <c r="D57" s="146" t="s">
        <v>103</v>
      </c>
      <c r="E57" s="147"/>
      <c r="F57" s="147"/>
      <c r="G57" s="147"/>
      <c r="H57" s="147"/>
      <c r="I57" s="148"/>
      <c r="J57" s="149">
        <f>J95</f>
        <v>0</v>
      </c>
      <c r="K57" s="150"/>
    </row>
    <row r="58" spans="2:11" s="8" customFormat="1" ht="19.95" customHeight="1">
      <c r="B58" s="151"/>
      <c r="C58" s="152"/>
      <c r="D58" s="153" t="s">
        <v>104</v>
      </c>
      <c r="E58" s="154"/>
      <c r="F58" s="154"/>
      <c r="G58" s="154"/>
      <c r="H58" s="154"/>
      <c r="I58" s="155"/>
      <c r="J58" s="156">
        <f>J96</f>
        <v>0</v>
      </c>
      <c r="K58" s="157"/>
    </row>
    <row r="59" spans="2:11" s="8" customFormat="1" ht="19.95" customHeight="1">
      <c r="B59" s="151"/>
      <c r="C59" s="152"/>
      <c r="D59" s="153" t="s">
        <v>105</v>
      </c>
      <c r="E59" s="154"/>
      <c r="F59" s="154"/>
      <c r="G59" s="154"/>
      <c r="H59" s="154"/>
      <c r="I59" s="155"/>
      <c r="J59" s="156">
        <f>J168</f>
        <v>0</v>
      </c>
      <c r="K59" s="157"/>
    </row>
    <row r="60" spans="2:11" s="8" customFormat="1" ht="19.95" customHeight="1">
      <c r="B60" s="151"/>
      <c r="C60" s="152"/>
      <c r="D60" s="153" t="s">
        <v>106</v>
      </c>
      <c r="E60" s="154"/>
      <c r="F60" s="154"/>
      <c r="G60" s="154"/>
      <c r="H60" s="154"/>
      <c r="I60" s="155"/>
      <c r="J60" s="156">
        <f>J172</f>
        <v>0</v>
      </c>
      <c r="K60" s="157"/>
    </row>
    <row r="61" spans="2:11" s="8" customFormat="1" ht="19.95" customHeight="1">
      <c r="B61" s="151"/>
      <c r="C61" s="152"/>
      <c r="D61" s="153" t="s">
        <v>107</v>
      </c>
      <c r="E61" s="154"/>
      <c r="F61" s="154"/>
      <c r="G61" s="154"/>
      <c r="H61" s="154"/>
      <c r="I61" s="155"/>
      <c r="J61" s="156">
        <f>J176</f>
        <v>0</v>
      </c>
      <c r="K61" s="157"/>
    </row>
    <row r="62" spans="2:11" s="8" customFormat="1" ht="19.95" customHeight="1">
      <c r="B62" s="151"/>
      <c r="C62" s="152"/>
      <c r="D62" s="153" t="s">
        <v>108</v>
      </c>
      <c r="E62" s="154"/>
      <c r="F62" s="154"/>
      <c r="G62" s="154"/>
      <c r="H62" s="154"/>
      <c r="I62" s="155"/>
      <c r="J62" s="156">
        <f>J193</f>
        <v>0</v>
      </c>
      <c r="K62" s="157"/>
    </row>
    <row r="63" spans="2:11" s="8" customFormat="1" ht="19.95" customHeight="1">
      <c r="B63" s="151"/>
      <c r="C63" s="152"/>
      <c r="D63" s="153" t="s">
        <v>109</v>
      </c>
      <c r="E63" s="154"/>
      <c r="F63" s="154"/>
      <c r="G63" s="154"/>
      <c r="H63" s="154"/>
      <c r="I63" s="155"/>
      <c r="J63" s="156">
        <f>J234</f>
        <v>0</v>
      </c>
      <c r="K63" s="157"/>
    </row>
    <row r="64" spans="2:11" s="8" customFormat="1" ht="19.95" customHeight="1">
      <c r="B64" s="151"/>
      <c r="C64" s="152"/>
      <c r="D64" s="153" t="s">
        <v>110</v>
      </c>
      <c r="E64" s="154"/>
      <c r="F64" s="154"/>
      <c r="G64" s="154"/>
      <c r="H64" s="154"/>
      <c r="I64" s="155"/>
      <c r="J64" s="156">
        <f>J239</f>
        <v>0</v>
      </c>
      <c r="K64" s="157"/>
    </row>
    <row r="65" spans="2:11" s="8" customFormat="1" ht="19.95" customHeight="1">
      <c r="B65" s="151"/>
      <c r="C65" s="152"/>
      <c r="D65" s="153" t="s">
        <v>111</v>
      </c>
      <c r="E65" s="154"/>
      <c r="F65" s="154"/>
      <c r="G65" s="154"/>
      <c r="H65" s="154"/>
      <c r="I65" s="155"/>
      <c r="J65" s="156">
        <f>J289</f>
        <v>0</v>
      </c>
      <c r="K65" s="157"/>
    </row>
    <row r="66" spans="2:11" s="8" customFormat="1" ht="19.95" customHeight="1">
      <c r="B66" s="151"/>
      <c r="C66" s="152"/>
      <c r="D66" s="153" t="s">
        <v>112</v>
      </c>
      <c r="E66" s="154"/>
      <c r="F66" s="154"/>
      <c r="G66" s="154"/>
      <c r="H66" s="154"/>
      <c r="I66" s="155"/>
      <c r="J66" s="156">
        <f>J307</f>
        <v>0</v>
      </c>
      <c r="K66" s="157"/>
    </row>
    <row r="67" spans="2:11" s="7" customFormat="1" ht="24.9" customHeight="1">
      <c r="B67" s="144"/>
      <c r="C67" s="145"/>
      <c r="D67" s="146" t="s">
        <v>113</v>
      </c>
      <c r="E67" s="147"/>
      <c r="F67" s="147"/>
      <c r="G67" s="147"/>
      <c r="H67" s="147"/>
      <c r="I67" s="148"/>
      <c r="J67" s="149">
        <f>J309</f>
        <v>0</v>
      </c>
      <c r="K67" s="150"/>
    </row>
    <row r="68" spans="2:11" s="8" customFormat="1" ht="19.95" customHeight="1">
      <c r="B68" s="151"/>
      <c r="C68" s="152"/>
      <c r="D68" s="153" t="s">
        <v>114</v>
      </c>
      <c r="E68" s="154"/>
      <c r="F68" s="154"/>
      <c r="G68" s="154"/>
      <c r="H68" s="154"/>
      <c r="I68" s="155"/>
      <c r="J68" s="156">
        <f>J310</f>
        <v>0</v>
      </c>
      <c r="K68" s="157"/>
    </row>
    <row r="69" spans="2:11" s="8" customFormat="1" ht="19.95" customHeight="1">
      <c r="B69" s="151"/>
      <c r="C69" s="152"/>
      <c r="D69" s="153" t="s">
        <v>115</v>
      </c>
      <c r="E69" s="154"/>
      <c r="F69" s="154"/>
      <c r="G69" s="154"/>
      <c r="H69" s="154"/>
      <c r="I69" s="155"/>
      <c r="J69" s="156">
        <f>J341</f>
        <v>0</v>
      </c>
      <c r="K69" s="157"/>
    </row>
    <row r="70" spans="2:11" s="7" customFormat="1" ht="24.9" customHeight="1">
      <c r="B70" s="144"/>
      <c r="C70" s="145"/>
      <c r="D70" s="146" t="s">
        <v>116</v>
      </c>
      <c r="E70" s="147"/>
      <c r="F70" s="147"/>
      <c r="G70" s="147"/>
      <c r="H70" s="147"/>
      <c r="I70" s="148"/>
      <c r="J70" s="149">
        <f>J348</f>
        <v>0</v>
      </c>
      <c r="K70" s="150"/>
    </row>
    <row r="71" spans="2:11" s="8" customFormat="1" ht="19.95" customHeight="1">
      <c r="B71" s="151"/>
      <c r="C71" s="152"/>
      <c r="D71" s="153" t="s">
        <v>117</v>
      </c>
      <c r="E71" s="154"/>
      <c r="F71" s="154"/>
      <c r="G71" s="154"/>
      <c r="H71" s="154"/>
      <c r="I71" s="155"/>
      <c r="J71" s="156">
        <f>J349</f>
        <v>0</v>
      </c>
      <c r="K71" s="157"/>
    </row>
    <row r="72" spans="2:11" s="8" customFormat="1" ht="19.95" customHeight="1">
      <c r="B72" s="151"/>
      <c r="C72" s="152"/>
      <c r="D72" s="153" t="s">
        <v>118</v>
      </c>
      <c r="E72" s="154"/>
      <c r="F72" s="154"/>
      <c r="G72" s="154"/>
      <c r="H72" s="154"/>
      <c r="I72" s="155"/>
      <c r="J72" s="156">
        <f>J356</f>
        <v>0</v>
      </c>
      <c r="K72" s="157"/>
    </row>
    <row r="73" spans="2:11" s="8" customFormat="1" ht="19.95" customHeight="1">
      <c r="B73" s="151"/>
      <c r="C73" s="152"/>
      <c r="D73" s="153" t="s">
        <v>119</v>
      </c>
      <c r="E73" s="154"/>
      <c r="F73" s="154"/>
      <c r="G73" s="154"/>
      <c r="H73" s="154"/>
      <c r="I73" s="155"/>
      <c r="J73" s="156">
        <f>J361</f>
        <v>0</v>
      </c>
      <c r="K73" s="157"/>
    </row>
    <row r="74" spans="2:11" s="8" customFormat="1" ht="19.95" customHeight="1">
      <c r="B74" s="151"/>
      <c r="C74" s="152"/>
      <c r="D74" s="153" t="s">
        <v>120</v>
      </c>
      <c r="E74" s="154"/>
      <c r="F74" s="154"/>
      <c r="G74" s="154"/>
      <c r="H74" s="154"/>
      <c r="I74" s="155"/>
      <c r="J74" s="156">
        <f>J366</f>
        <v>0</v>
      </c>
      <c r="K74" s="157"/>
    </row>
    <row r="75" spans="2:11" s="1" customFormat="1" ht="21.75" customHeight="1">
      <c r="B75" s="40"/>
      <c r="C75" s="41"/>
      <c r="D75" s="41"/>
      <c r="E75" s="41"/>
      <c r="F75" s="41"/>
      <c r="G75" s="41"/>
      <c r="H75" s="41"/>
      <c r="I75" s="113"/>
      <c r="J75" s="41"/>
      <c r="K75" s="44"/>
    </row>
    <row r="76" spans="2:11" s="1" customFormat="1" ht="6.9" customHeight="1">
      <c r="B76" s="55"/>
      <c r="C76" s="56"/>
      <c r="D76" s="56"/>
      <c r="E76" s="56"/>
      <c r="F76" s="56"/>
      <c r="G76" s="56"/>
      <c r="H76" s="56"/>
      <c r="I76" s="134"/>
      <c r="J76" s="56"/>
      <c r="K76" s="57"/>
    </row>
    <row r="80" spans="2:12" s="1" customFormat="1" ht="6.9" customHeight="1">
      <c r="B80" s="58"/>
      <c r="C80" s="59"/>
      <c r="D80" s="59"/>
      <c r="E80" s="59"/>
      <c r="F80" s="59"/>
      <c r="G80" s="59"/>
      <c r="H80" s="59"/>
      <c r="I80" s="137"/>
      <c r="J80" s="59"/>
      <c r="K80" s="59"/>
      <c r="L80" s="60"/>
    </row>
    <row r="81" spans="2:12" s="1" customFormat="1" ht="36.9" customHeight="1">
      <c r="B81" s="40"/>
      <c r="C81" s="61" t="s">
        <v>121</v>
      </c>
      <c r="D81" s="62"/>
      <c r="E81" s="62"/>
      <c r="F81" s="62"/>
      <c r="G81" s="62"/>
      <c r="H81" s="62"/>
      <c r="I81" s="158"/>
      <c r="J81" s="62"/>
      <c r="K81" s="62"/>
      <c r="L81" s="60"/>
    </row>
    <row r="82" spans="2:12" s="1" customFormat="1" ht="6.9" customHeight="1">
      <c r="B82" s="40"/>
      <c r="C82" s="62"/>
      <c r="D82" s="62"/>
      <c r="E82" s="62"/>
      <c r="F82" s="62"/>
      <c r="G82" s="62"/>
      <c r="H82" s="62"/>
      <c r="I82" s="158"/>
      <c r="J82" s="62"/>
      <c r="K82" s="62"/>
      <c r="L82" s="60"/>
    </row>
    <row r="83" spans="2:12" s="1" customFormat="1" ht="14.4" customHeight="1">
      <c r="B83" s="40"/>
      <c r="C83" s="64" t="s">
        <v>18</v>
      </c>
      <c r="D83" s="62"/>
      <c r="E83" s="62"/>
      <c r="F83" s="62"/>
      <c r="G83" s="62"/>
      <c r="H83" s="62"/>
      <c r="I83" s="158"/>
      <c r="J83" s="62"/>
      <c r="K83" s="62"/>
      <c r="L83" s="60"/>
    </row>
    <row r="84" spans="2:12" s="1" customFormat="1" ht="14.4" customHeight="1">
      <c r="B84" s="40"/>
      <c r="C84" s="62"/>
      <c r="D84" s="62"/>
      <c r="E84" s="367" t="str">
        <f>E7</f>
        <v>Stavební úpravy - Lesní cesty Pod Partyzánem, Chomutov</v>
      </c>
      <c r="F84" s="368"/>
      <c r="G84" s="368"/>
      <c r="H84" s="368"/>
      <c r="I84" s="158"/>
      <c r="J84" s="62"/>
      <c r="K84" s="62"/>
      <c r="L84" s="60"/>
    </row>
    <row r="85" spans="2:12" s="1" customFormat="1" ht="14.4" customHeight="1">
      <c r="B85" s="40"/>
      <c r="C85" s="64" t="s">
        <v>95</v>
      </c>
      <c r="D85" s="62"/>
      <c r="E85" s="62"/>
      <c r="F85" s="62"/>
      <c r="G85" s="62"/>
      <c r="H85" s="62"/>
      <c r="I85" s="158"/>
      <c r="J85" s="62"/>
      <c r="K85" s="62"/>
      <c r="L85" s="60"/>
    </row>
    <row r="86" spans="2:12" s="1" customFormat="1" ht="16.2" customHeight="1">
      <c r="B86" s="40"/>
      <c r="C86" s="62"/>
      <c r="D86" s="62"/>
      <c r="E86" s="342" t="str">
        <f>E9</f>
        <v>01 - SO01 - Stavební úpravy - Lesní cesty</v>
      </c>
      <c r="F86" s="369"/>
      <c r="G86" s="369"/>
      <c r="H86" s="369"/>
      <c r="I86" s="158"/>
      <c r="J86" s="62"/>
      <c r="K86" s="62"/>
      <c r="L86" s="60"/>
    </row>
    <row r="87" spans="2:12" s="1" customFormat="1" ht="6.9" customHeight="1">
      <c r="B87" s="40"/>
      <c r="C87" s="62"/>
      <c r="D87" s="62"/>
      <c r="E87" s="62"/>
      <c r="F87" s="62"/>
      <c r="G87" s="62"/>
      <c r="H87" s="62"/>
      <c r="I87" s="158"/>
      <c r="J87" s="62"/>
      <c r="K87" s="62"/>
      <c r="L87" s="60"/>
    </row>
    <row r="88" spans="2:12" s="1" customFormat="1" ht="18" customHeight="1">
      <c r="B88" s="40"/>
      <c r="C88" s="64" t="s">
        <v>26</v>
      </c>
      <c r="D88" s="62"/>
      <c r="E88" s="62"/>
      <c r="F88" s="159" t="str">
        <f>F12</f>
        <v>Chomutov</v>
      </c>
      <c r="G88" s="62"/>
      <c r="H88" s="62"/>
      <c r="I88" s="160" t="s">
        <v>28</v>
      </c>
      <c r="J88" s="72" t="str">
        <f>IF(J12="","",J12)</f>
        <v>28. 7. 2016</v>
      </c>
      <c r="K88" s="62"/>
      <c r="L88" s="60"/>
    </row>
    <row r="89" spans="2:12" s="1" customFormat="1" ht="6.9" customHeight="1">
      <c r="B89" s="40"/>
      <c r="C89" s="62"/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13.2">
      <c r="B90" s="40"/>
      <c r="C90" s="64" t="s">
        <v>32</v>
      </c>
      <c r="D90" s="62"/>
      <c r="E90" s="62"/>
      <c r="F90" s="159" t="str">
        <f>E15</f>
        <v>Statutární město Chomutov</v>
      </c>
      <c r="G90" s="62"/>
      <c r="H90" s="62"/>
      <c r="I90" s="160" t="s">
        <v>39</v>
      </c>
      <c r="J90" s="159" t="str">
        <f>E21</f>
        <v>ing.Břetislav Sedláček</v>
      </c>
      <c r="K90" s="62"/>
      <c r="L90" s="60"/>
    </row>
    <row r="91" spans="2:12" s="1" customFormat="1" ht="14.4" customHeight="1">
      <c r="B91" s="40"/>
      <c r="C91" s="64" t="s">
        <v>37</v>
      </c>
      <c r="D91" s="62"/>
      <c r="E91" s="62"/>
      <c r="F91" s="159" t="str">
        <f>IF(E18="","",E18)</f>
        <v/>
      </c>
      <c r="G91" s="62"/>
      <c r="H91" s="62"/>
      <c r="I91" s="158"/>
      <c r="J91" s="62"/>
      <c r="K91" s="62"/>
      <c r="L91" s="60"/>
    </row>
    <row r="92" spans="2:12" s="1" customFormat="1" ht="10.35" customHeight="1">
      <c r="B92" s="40"/>
      <c r="C92" s="62"/>
      <c r="D92" s="62"/>
      <c r="E92" s="62"/>
      <c r="F92" s="62"/>
      <c r="G92" s="62"/>
      <c r="H92" s="62"/>
      <c r="I92" s="158"/>
      <c r="J92" s="62"/>
      <c r="K92" s="62"/>
      <c r="L92" s="60"/>
    </row>
    <row r="93" spans="2:20" s="9" customFormat="1" ht="29.25" customHeight="1">
      <c r="B93" s="161"/>
      <c r="C93" s="162" t="s">
        <v>122</v>
      </c>
      <c r="D93" s="163" t="s">
        <v>64</v>
      </c>
      <c r="E93" s="163" t="s">
        <v>60</v>
      </c>
      <c r="F93" s="163" t="s">
        <v>123</v>
      </c>
      <c r="G93" s="163" t="s">
        <v>124</v>
      </c>
      <c r="H93" s="163" t="s">
        <v>125</v>
      </c>
      <c r="I93" s="164" t="s">
        <v>126</v>
      </c>
      <c r="J93" s="163" t="s">
        <v>100</v>
      </c>
      <c r="K93" s="165" t="s">
        <v>127</v>
      </c>
      <c r="L93" s="166"/>
      <c r="M93" s="80" t="s">
        <v>128</v>
      </c>
      <c r="N93" s="81" t="s">
        <v>49</v>
      </c>
      <c r="O93" s="81" t="s">
        <v>129</v>
      </c>
      <c r="P93" s="81" t="s">
        <v>130</v>
      </c>
      <c r="Q93" s="81" t="s">
        <v>131</v>
      </c>
      <c r="R93" s="81" t="s">
        <v>132</v>
      </c>
      <c r="S93" s="81" t="s">
        <v>133</v>
      </c>
      <c r="T93" s="82" t="s">
        <v>134</v>
      </c>
    </row>
    <row r="94" spans="2:63" s="1" customFormat="1" ht="29.25" customHeight="1">
      <c r="B94" s="40"/>
      <c r="C94" s="86" t="s">
        <v>101</v>
      </c>
      <c r="D94" s="62"/>
      <c r="E94" s="62"/>
      <c r="F94" s="62"/>
      <c r="G94" s="62"/>
      <c r="H94" s="62"/>
      <c r="I94" s="158"/>
      <c r="J94" s="167">
        <f>BK94</f>
        <v>0</v>
      </c>
      <c r="K94" s="62"/>
      <c r="L94" s="60"/>
      <c r="M94" s="83"/>
      <c r="N94" s="84"/>
      <c r="O94" s="84"/>
      <c r="P94" s="168">
        <f>P95+P309+P348</f>
        <v>0</v>
      </c>
      <c r="Q94" s="84"/>
      <c r="R94" s="168">
        <f>R95+R309+R348</f>
        <v>1189.5729857</v>
      </c>
      <c r="S94" s="84"/>
      <c r="T94" s="169">
        <f>T95+T309+T348</f>
        <v>13.095</v>
      </c>
      <c r="AT94" s="23" t="s">
        <v>78</v>
      </c>
      <c r="AU94" s="23" t="s">
        <v>102</v>
      </c>
      <c r="BK94" s="170">
        <f>BK95+BK309+BK348</f>
        <v>0</v>
      </c>
    </row>
    <row r="95" spans="2:63" s="10" customFormat="1" ht="37.35" customHeight="1">
      <c r="B95" s="171"/>
      <c r="C95" s="172"/>
      <c r="D95" s="173" t="s">
        <v>78</v>
      </c>
      <c r="E95" s="174" t="s">
        <v>135</v>
      </c>
      <c r="F95" s="174" t="s">
        <v>136</v>
      </c>
      <c r="G95" s="172"/>
      <c r="H95" s="172"/>
      <c r="I95" s="175"/>
      <c r="J95" s="176">
        <f>BK95</f>
        <v>0</v>
      </c>
      <c r="K95" s="172"/>
      <c r="L95" s="177"/>
      <c r="M95" s="178"/>
      <c r="N95" s="179"/>
      <c r="O95" s="179"/>
      <c r="P95" s="180">
        <f>P96+P168+P172+P176+P193+P234+P239+P289+P307</f>
        <v>0</v>
      </c>
      <c r="Q95" s="179"/>
      <c r="R95" s="180">
        <f>R96+R168+R172+R176+R193+R234+R239+R289+R307</f>
        <v>1189.28563812</v>
      </c>
      <c r="S95" s="179"/>
      <c r="T95" s="181">
        <f>T96+T168+T172+T176+T193+T234+T239+T289+T307</f>
        <v>13.095</v>
      </c>
      <c r="AR95" s="182" t="s">
        <v>25</v>
      </c>
      <c r="AT95" s="183" t="s">
        <v>78</v>
      </c>
      <c r="AU95" s="183" t="s">
        <v>79</v>
      </c>
      <c r="AY95" s="182" t="s">
        <v>137</v>
      </c>
      <c r="BK95" s="184">
        <f>BK96+BK168+BK172+BK176+BK193+BK234+BK239+BK289+BK307</f>
        <v>0</v>
      </c>
    </row>
    <row r="96" spans="2:63" s="10" customFormat="1" ht="19.95" customHeight="1">
      <c r="B96" s="171"/>
      <c r="C96" s="172"/>
      <c r="D96" s="173" t="s">
        <v>78</v>
      </c>
      <c r="E96" s="185" t="s">
        <v>25</v>
      </c>
      <c r="F96" s="185" t="s">
        <v>138</v>
      </c>
      <c r="G96" s="172"/>
      <c r="H96" s="172"/>
      <c r="I96" s="175"/>
      <c r="J96" s="186">
        <f>BK96</f>
        <v>0</v>
      </c>
      <c r="K96" s="172"/>
      <c r="L96" s="177"/>
      <c r="M96" s="178"/>
      <c r="N96" s="179"/>
      <c r="O96" s="179"/>
      <c r="P96" s="180">
        <f>SUM(P97:P167)</f>
        <v>0</v>
      </c>
      <c r="Q96" s="179"/>
      <c r="R96" s="180">
        <f>SUM(R97:R167)</f>
        <v>143.50678</v>
      </c>
      <c r="S96" s="179"/>
      <c r="T96" s="181">
        <f>SUM(T97:T167)</f>
        <v>10.185</v>
      </c>
      <c r="AR96" s="182" t="s">
        <v>25</v>
      </c>
      <c r="AT96" s="183" t="s">
        <v>78</v>
      </c>
      <c r="AU96" s="183" t="s">
        <v>25</v>
      </c>
      <c r="AY96" s="182" t="s">
        <v>137</v>
      </c>
      <c r="BK96" s="184">
        <f>SUM(BK97:BK167)</f>
        <v>0</v>
      </c>
    </row>
    <row r="97" spans="2:65" s="1" customFormat="1" ht="34.2" customHeight="1">
      <c r="B97" s="40"/>
      <c r="C97" s="187" t="s">
        <v>25</v>
      </c>
      <c r="D97" s="187" t="s">
        <v>139</v>
      </c>
      <c r="E97" s="188" t="s">
        <v>140</v>
      </c>
      <c r="F97" s="189" t="s">
        <v>141</v>
      </c>
      <c r="G97" s="190" t="s">
        <v>142</v>
      </c>
      <c r="H97" s="191">
        <v>5421</v>
      </c>
      <c r="I97" s="192"/>
      <c r="J97" s="193">
        <f>ROUND(I97*H97,2)</f>
        <v>0</v>
      </c>
      <c r="K97" s="189" t="s">
        <v>143</v>
      </c>
      <c r="L97" s="60"/>
      <c r="M97" s="194" t="s">
        <v>34</v>
      </c>
      <c r="N97" s="195" t="s">
        <v>50</v>
      </c>
      <c r="O97" s="41"/>
      <c r="P97" s="196">
        <f>O97*H97</f>
        <v>0</v>
      </c>
      <c r="Q97" s="196">
        <v>0</v>
      </c>
      <c r="R97" s="196">
        <f>Q97*H97</f>
        <v>0</v>
      </c>
      <c r="S97" s="196">
        <v>0</v>
      </c>
      <c r="T97" s="197">
        <f>S97*H97</f>
        <v>0</v>
      </c>
      <c r="AR97" s="23" t="s">
        <v>144</v>
      </c>
      <c r="AT97" s="23" t="s">
        <v>139</v>
      </c>
      <c r="AU97" s="23" t="s">
        <v>88</v>
      </c>
      <c r="AY97" s="23" t="s">
        <v>137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23" t="s">
        <v>25</v>
      </c>
      <c r="BK97" s="198">
        <f>ROUND(I97*H97,2)</f>
        <v>0</v>
      </c>
      <c r="BL97" s="23" t="s">
        <v>144</v>
      </c>
      <c r="BM97" s="23" t="s">
        <v>145</v>
      </c>
    </row>
    <row r="98" spans="2:51" s="11" customFormat="1" ht="12">
      <c r="B98" s="199"/>
      <c r="C98" s="200"/>
      <c r="D98" s="201" t="s">
        <v>146</v>
      </c>
      <c r="E98" s="202" t="s">
        <v>34</v>
      </c>
      <c r="F98" s="203" t="s">
        <v>147</v>
      </c>
      <c r="G98" s="200"/>
      <c r="H98" s="204">
        <v>5421</v>
      </c>
      <c r="I98" s="205"/>
      <c r="J98" s="200"/>
      <c r="K98" s="200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146</v>
      </c>
      <c r="AU98" s="210" t="s">
        <v>88</v>
      </c>
      <c r="AV98" s="11" t="s">
        <v>88</v>
      </c>
      <c r="AW98" s="11" t="s">
        <v>42</v>
      </c>
      <c r="AX98" s="11" t="s">
        <v>25</v>
      </c>
      <c r="AY98" s="210" t="s">
        <v>137</v>
      </c>
    </row>
    <row r="99" spans="2:65" s="1" customFormat="1" ht="22.8" customHeight="1">
      <c r="B99" s="40"/>
      <c r="C99" s="187" t="s">
        <v>88</v>
      </c>
      <c r="D99" s="187" t="s">
        <v>139</v>
      </c>
      <c r="E99" s="188" t="s">
        <v>148</v>
      </c>
      <c r="F99" s="189" t="s">
        <v>149</v>
      </c>
      <c r="G99" s="190" t="s">
        <v>142</v>
      </c>
      <c r="H99" s="191">
        <v>5421</v>
      </c>
      <c r="I99" s="192"/>
      <c r="J99" s="193">
        <f>ROUND(I99*H99,2)</f>
        <v>0</v>
      </c>
      <c r="K99" s="189" t="s">
        <v>143</v>
      </c>
      <c r="L99" s="60"/>
      <c r="M99" s="194" t="s">
        <v>34</v>
      </c>
      <c r="N99" s="195" t="s">
        <v>50</v>
      </c>
      <c r="O99" s="41"/>
      <c r="P99" s="196">
        <f>O99*H99</f>
        <v>0</v>
      </c>
      <c r="Q99" s="196">
        <v>0.00018</v>
      </c>
      <c r="R99" s="196">
        <f>Q99*H99</f>
        <v>0.9757800000000001</v>
      </c>
      <c r="S99" s="196">
        <v>0</v>
      </c>
      <c r="T99" s="197">
        <f>S99*H99</f>
        <v>0</v>
      </c>
      <c r="AR99" s="23" t="s">
        <v>144</v>
      </c>
      <c r="AT99" s="23" t="s">
        <v>139</v>
      </c>
      <c r="AU99" s="23" t="s">
        <v>88</v>
      </c>
      <c r="AY99" s="23" t="s">
        <v>137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23" t="s">
        <v>25</v>
      </c>
      <c r="BK99" s="198">
        <f>ROUND(I99*H99,2)</f>
        <v>0</v>
      </c>
      <c r="BL99" s="23" t="s">
        <v>144</v>
      </c>
      <c r="BM99" s="23" t="s">
        <v>150</v>
      </c>
    </row>
    <row r="100" spans="2:51" s="11" customFormat="1" ht="12">
      <c r="B100" s="199"/>
      <c r="C100" s="200"/>
      <c r="D100" s="201" t="s">
        <v>146</v>
      </c>
      <c r="E100" s="202" t="s">
        <v>34</v>
      </c>
      <c r="F100" s="203" t="s">
        <v>151</v>
      </c>
      <c r="G100" s="200"/>
      <c r="H100" s="204">
        <v>5421</v>
      </c>
      <c r="I100" s="205"/>
      <c r="J100" s="200"/>
      <c r="K100" s="200"/>
      <c r="L100" s="206"/>
      <c r="M100" s="207"/>
      <c r="N100" s="208"/>
      <c r="O100" s="208"/>
      <c r="P100" s="208"/>
      <c r="Q100" s="208"/>
      <c r="R100" s="208"/>
      <c r="S100" s="208"/>
      <c r="T100" s="209"/>
      <c r="AT100" s="210" t="s">
        <v>146</v>
      </c>
      <c r="AU100" s="210" t="s">
        <v>88</v>
      </c>
      <c r="AV100" s="11" t="s">
        <v>88</v>
      </c>
      <c r="AW100" s="11" t="s">
        <v>42</v>
      </c>
      <c r="AX100" s="11" t="s">
        <v>25</v>
      </c>
      <c r="AY100" s="210" t="s">
        <v>137</v>
      </c>
    </row>
    <row r="101" spans="2:65" s="1" customFormat="1" ht="45.6" customHeight="1">
      <c r="B101" s="40"/>
      <c r="C101" s="187" t="s">
        <v>152</v>
      </c>
      <c r="D101" s="187" t="s">
        <v>139</v>
      </c>
      <c r="E101" s="188" t="s">
        <v>153</v>
      </c>
      <c r="F101" s="189" t="s">
        <v>154</v>
      </c>
      <c r="G101" s="190" t="s">
        <v>142</v>
      </c>
      <c r="H101" s="191">
        <v>10.5</v>
      </c>
      <c r="I101" s="192"/>
      <c r="J101" s="193">
        <f>ROUND(I101*H101,2)</f>
        <v>0</v>
      </c>
      <c r="K101" s="189" t="s">
        <v>143</v>
      </c>
      <c r="L101" s="60"/>
      <c r="M101" s="194" t="s">
        <v>34</v>
      </c>
      <c r="N101" s="195" t="s">
        <v>50</v>
      </c>
      <c r="O101" s="41"/>
      <c r="P101" s="196">
        <f>O101*H101</f>
        <v>0</v>
      </c>
      <c r="Q101" s="196">
        <v>0</v>
      </c>
      <c r="R101" s="196">
        <f>Q101*H101</f>
        <v>0</v>
      </c>
      <c r="S101" s="196">
        <v>0.75</v>
      </c>
      <c r="T101" s="197">
        <f>S101*H101</f>
        <v>7.875</v>
      </c>
      <c r="AR101" s="23" t="s">
        <v>144</v>
      </c>
      <c r="AT101" s="23" t="s">
        <v>139</v>
      </c>
      <c r="AU101" s="23" t="s">
        <v>88</v>
      </c>
      <c r="AY101" s="23" t="s">
        <v>137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3" t="s">
        <v>25</v>
      </c>
      <c r="BK101" s="198">
        <f>ROUND(I101*H101,2)</f>
        <v>0</v>
      </c>
      <c r="BL101" s="23" t="s">
        <v>144</v>
      </c>
      <c r="BM101" s="23" t="s">
        <v>155</v>
      </c>
    </row>
    <row r="102" spans="2:51" s="11" customFormat="1" ht="12">
      <c r="B102" s="199"/>
      <c r="C102" s="200"/>
      <c r="D102" s="201" t="s">
        <v>146</v>
      </c>
      <c r="E102" s="202" t="s">
        <v>34</v>
      </c>
      <c r="F102" s="203" t="s">
        <v>156</v>
      </c>
      <c r="G102" s="200"/>
      <c r="H102" s="204">
        <v>10.5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146</v>
      </c>
      <c r="AU102" s="210" t="s">
        <v>88</v>
      </c>
      <c r="AV102" s="11" t="s">
        <v>88</v>
      </c>
      <c r="AW102" s="11" t="s">
        <v>42</v>
      </c>
      <c r="AX102" s="11" t="s">
        <v>25</v>
      </c>
      <c r="AY102" s="210" t="s">
        <v>137</v>
      </c>
    </row>
    <row r="103" spans="2:65" s="1" customFormat="1" ht="45.6" customHeight="1">
      <c r="B103" s="40"/>
      <c r="C103" s="187" t="s">
        <v>144</v>
      </c>
      <c r="D103" s="187" t="s">
        <v>139</v>
      </c>
      <c r="E103" s="188" t="s">
        <v>157</v>
      </c>
      <c r="F103" s="189" t="s">
        <v>158</v>
      </c>
      <c r="G103" s="190" t="s">
        <v>142</v>
      </c>
      <c r="H103" s="191">
        <v>10.5</v>
      </c>
      <c r="I103" s="192"/>
      <c r="J103" s="193">
        <f>ROUND(I103*H103,2)</f>
        <v>0</v>
      </c>
      <c r="K103" s="189" t="s">
        <v>143</v>
      </c>
      <c r="L103" s="60"/>
      <c r="M103" s="194" t="s">
        <v>34</v>
      </c>
      <c r="N103" s="195" t="s">
        <v>50</v>
      </c>
      <c r="O103" s="41"/>
      <c r="P103" s="196">
        <f>O103*H103</f>
        <v>0</v>
      </c>
      <c r="Q103" s="196">
        <v>0</v>
      </c>
      <c r="R103" s="196">
        <f>Q103*H103</f>
        <v>0</v>
      </c>
      <c r="S103" s="196">
        <v>0.22</v>
      </c>
      <c r="T103" s="197">
        <f>S103*H103</f>
        <v>2.31</v>
      </c>
      <c r="AR103" s="23" t="s">
        <v>144</v>
      </c>
      <c r="AT103" s="23" t="s">
        <v>139</v>
      </c>
      <c r="AU103" s="23" t="s">
        <v>88</v>
      </c>
      <c r="AY103" s="23" t="s">
        <v>137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23" t="s">
        <v>25</v>
      </c>
      <c r="BK103" s="198">
        <f>ROUND(I103*H103,2)</f>
        <v>0</v>
      </c>
      <c r="BL103" s="23" t="s">
        <v>144</v>
      </c>
      <c r="BM103" s="23" t="s">
        <v>159</v>
      </c>
    </row>
    <row r="104" spans="2:51" s="11" customFormat="1" ht="12">
      <c r="B104" s="199"/>
      <c r="C104" s="200"/>
      <c r="D104" s="201" t="s">
        <v>146</v>
      </c>
      <c r="E104" s="202" t="s">
        <v>34</v>
      </c>
      <c r="F104" s="203" t="s">
        <v>156</v>
      </c>
      <c r="G104" s="200"/>
      <c r="H104" s="204">
        <v>10.5</v>
      </c>
      <c r="I104" s="205"/>
      <c r="J104" s="200"/>
      <c r="K104" s="200"/>
      <c r="L104" s="206"/>
      <c r="M104" s="207"/>
      <c r="N104" s="208"/>
      <c r="O104" s="208"/>
      <c r="P104" s="208"/>
      <c r="Q104" s="208"/>
      <c r="R104" s="208"/>
      <c r="S104" s="208"/>
      <c r="T104" s="209"/>
      <c r="AT104" s="210" t="s">
        <v>146</v>
      </c>
      <c r="AU104" s="210" t="s">
        <v>88</v>
      </c>
      <c r="AV104" s="11" t="s">
        <v>88</v>
      </c>
      <c r="AW104" s="11" t="s">
        <v>42</v>
      </c>
      <c r="AX104" s="11" t="s">
        <v>25</v>
      </c>
      <c r="AY104" s="210" t="s">
        <v>137</v>
      </c>
    </row>
    <row r="105" spans="2:65" s="1" customFormat="1" ht="45.6" customHeight="1">
      <c r="B105" s="40"/>
      <c r="C105" s="187" t="s">
        <v>160</v>
      </c>
      <c r="D105" s="187" t="s">
        <v>139</v>
      </c>
      <c r="E105" s="188" t="s">
        <v>161</v>
      </c>
      <c r="F105" s="189" t="s">
        <v>162</v>
      </c>
      <c r="G105" s="190" t="s">
        <v>163</v>
      </c>
      <c r="H105" s="191">
        <v>3715.286</v>
      </c>
      <c r="I105" s="192"/>
      <c r="J105" s="193">
        <f>ROUND(I105*H105,2)</f>
        <v>0</v>
      </c>
      <c r="K105" s="189" t="s">
        <v>143</v>
      </c>
      <c r="L105" s="60"/>
      <c r="M105" s="194" t="s">
        <v>34</v>
      </c>
      <c r="N105" s="195" t="s">
        <v>50</v>
      </c>
      <c r="O105" s="41"/>
      <c r="P105" s="196">
        <f>O105*H105</f>
        <v>0</v>
      </c>
      <c r="Q105" s="196">
        <v>0</v>
      </c>
      <c r="R105" s="196">
        <f>Q105*H105</f>
        <v>0</v>
      </c>
      <c r="S105" s="196">
        <v>0</v>
      </c>
      <c r="T105" s="197">
        <f>S105*H105</f>
        <v>0</v>
      </c>
      <c r="AR105" s="23" t="s">
        <v>144</v>
      </c>
      <c r="AT105" s="23" t="s">
        <v>139</v>
      </c>
      <c r="AU105" s="23" t="s">
        <v>88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25</v>
      </c>
      <c r="BK105" s="198">
        <f>ROUND(I105*H105,2)</f>
        <v>0</v>
      </c>
      <c r="BL105" s="23" t="s">
        <v>144</v>
      </c>
      <c r="BM105" s="23" t="s">
        <v>164</v>
      </c>
    </row>
    <row r="106" spans="2:51" s="12" customFormat="1" ht="12">
      <c r="B106" s="211"/>
      <c r="C106" s="212"/>
      <c r="D106" s="201" t="s">
        <v>146</v>
      </c>
      <c r="E106" s="213" t="s">
        <v>34</v>
      </c>
      <c r="F106" s="214" t="s">
        <v>165</v>
      </c>
      <c r="G106" s="212"/>
      <c r="H106" s="213" t="s">
        <v>34</v>
      </c>
      <c r="I106" s="215"/>
      <c r="J106" s="212"/>
      <c r="K106" s="212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146</v>
      </c>
      <c r="AU106" s="220" t="s">
        <v>88</v>
      </c>
      <c r="AV106" s="12" t="s">
        <v>25</v>
      </c>
      <c r="AW106" s="12" t="s">
        <v>42</v>
      </c>
      <c r="AX106" s="12" t="s">
        <v>79</v>
      </c>
      <c r="AY106" s="220" t="s">
        <v>137</v>
      </c>
    </row>
    <row r="107" spans="2:51" s="11" customFormat="1" ht="12">
      <c r="B107" s="199"/>
      <c r="C107" s="200"/>
      <c r="D107" s="201" t="s">
        <v>146</v>
      </c>
      <c r="E107" s="202" t="s">
        <v>34</v>
      </c>
      <c r="F107" s="203" t="s">
        <v>166</v>
      </c>
      <c r="G107" s="200"/>
      <c r="H107" s="204">
        <v>175.5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146</v>
      </c>
      <c r="AU107" s="210" t="s">
        <v>88</v>
      </c>
      <c r="AV107" s="11" t="s">
        <v>88</v>
      </c>
      <c r="AW107" s="11" t="s">
        <v>42</v>
      </c>
      <c r="AX107" s="11" t="s">
        <v>79</v>
      </c>
      <c r="AY107" s="210" t="s">
        <v>137</v>
      </c>
    </row>
    <row r="108" spans="2:51" s="12" customFormat="1" ht="12">
      <c r="B108" s="211"/>
      <c r="C108" s="212"/>
      <c r="D108" s="201" t="s">
        <v>146</v>
      </c>
      <c r="E108" s="213" t="s">
        <v>34</v>
      </c>
      <c r="F108" s="214" t="s">
        <v>167</v>
      </c>
      <c r="G108" s="212"/>
      <c r="H108" s="213" t="s">
        <v>34</v>
      </c>
      <c r="I108" s="215"/>
      <c r="J108" s="212"/>
      <c r="K108" s="212"/>
      <c r="L108" s="216"/>
      <c r="M108" s="217"/>
      <c r="N108" s="218"/>
      <c r="O108" s="218"/>
      <c r="P108" s="218"/>
      <c r="Q108" s="218"/>
      <c r="R108" s="218"/>
      <c r="S108" s="218"/>
      <c r="T108" s="219"/>
      <c r="AT108" s="220" t="s">
        <v>146</v>
      </c>
      <c r="AU108" s="220" t="s">
        <v>88</v>
      </c>
      <c r="AV108" s="12" t="s">
        <v>25</v>
      </c>
      <c r="AW108" s="12" t="s">
        <v>42</v>
      </c>
      <c r="AX108" s="12" t="s">
        <v>79</v>
      </c>
      <c r="AY108" s="220" t="s">
        <v>137</v>
      </c>
    </row>
    <row r="109" spans="2:51" s="11" customFormat="1" ht="12">
      <c r="B109" s="199"/>
      <c r="C109" s="200"/>
      <c r="D109" s="201" t="s">
        <v>146</v>
      </c>
      <c r="E109" s="202" t="s">
        <v>34</v>
      </c>
      <c r="F109" s="203" t="s">
        <v>168</v>
      </c>
      <c r="G109" s="200"/>
      <c r="H109" s="204">
        <v>286.5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146</v>
      </c>
      <c r="AU109" s="210" t="s">
        <v>88</v>
      </c>
      <c r="AV109" s="11" t="s">
        <v>88</v>
      </c>
      <c r="AW109" s="11" t="s">
        <v>42</v>
      </c>
      <c r="AX109" s="11" t="s">
        <v>79</v>
      </c>
      <c r="AY109" s="210" t="s">
        <v>137</v>
      </c>
    </row>
    <row r="110" spans="2:51" s="11" customFormat="1" ht="12">
      <c r="B110" s="199"/>
      <c r="C110" s="200"/>
      <c r="D110" s="201" t="s">
        <v>146</v>
      </c>
      <c r="E110" s="202" t="s">
        <v>34</v>
      </c>
      <c r="F110" s="203" t="s">
        <v>169</v>
      </c>
      <c r="G110" s="200"/>
      <c r="H110" s="204">
        <v>1072.5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146</v>
      </c>
      <c r="AU110" s="210" t="s">
        <v>88</v>
      </c>
      <c r="AV110" s="11" t="s">
        <v>88</v>
      </c>
      <c r="AW110" s="11" t="s">
        <v>42</v>
      </c>
      <c r="AX110" s="11" t="s">
        <v>79</v>
      </c>
      <c r="AY110" s="210" t="s">
        <v>137</v>
      </c>
    </row>
    <row r="111" spans="2:51" s="12" customFormat="1" ht="12">
      <c r="B111" s="211"/>
      <c r="C111" s="212"/>
      <c r="D111" s="201" t="s">
        <v>146</v>
      </c>
      <c r="E111" s="213" t="s">
        <v>34</v>
      </c>
      <c r="F111" s="214" t="s">
        <v>170</v>
      </c>
      <c r="G111" s="212"/>
      <c r="H111" s="213" t="s">
        <v>34</v>
      </c>
      <c r="I111" s="215"/>
      <c r="J111" s="212"/>
      <c r="K111" s="212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146</v>
      </c>
      <c r="AU111" s="220" t="s">
        <v>88</v>
      </c>
      <c r="AV111" s="12" t="s">
        <v>25</v>
      </c>
      <c r="AW111" s="12" t="s">
        <v>42</v>
      </c>
      <c r="AX111" s="12" t="s">
        <v>79</v>
      </c>
      <c r="AY111" s="220" t="s">
        <v>137</v>
      </c>
    </row>
    <row r="112" spans="2:51" s="11" customFormat="1" ht="12">
      <c r="B112" s="199"/>
      <c r="C112" s="200"/>
      <c r="D112" s="201" t="s">
        <v>146</v>
      </c>
      <c r="E112" s="202" t="s">
        <v>34</v>
      </c>
      <c r="F112" s="203" t="s">
        <v>171</v>
      </c>
      <c r="G112" s="200"/>
      <c r="H112" s="204">
        <v>212.5</v>
      </c>
      <c r="I112" s="205"/>
      <c r="J112" s="200"/>
      <c r="K112" s="200"/>
      <c r="L112" s="206"/>
      <c r="M112" s="207"/>
      <c r="N112" s="208"/>
      <c r="O112" s="208"/>
      <c r="P112" s="208"/>
      <c r="Q112" s="208"/>
      <c r="R112" s="208"/>
      <c r="S112" s="208"/>
      <c r="T112" s="209"/>
      <c r="AT112" s="210" t="s">
        <v>146</v>
      </c>
      <c r="AU112" s="210" t="s">
        <v>88</v>
      </c>
      <c r="AV112" s="11" t="s">
        <v>88</v>
      </c>
      <c r="AW112" s="11" t="s">
        <v>42</v>
      </c>
      <c r="AX112" s="11" t="s">
        <v>79</v>
      </c>
      <c r="AY112" s="210" t="s">
        <v>137</v>
      </c>
    </row>
    <row r="113" spans="2:51" s="11" customFormat="1" ht="12">
      <c r="B113" s="199"/>
      <c r="C113" s="200"/>
      <c r="D113" s="201" t="s">
        <v>146</v>
      </c>
      <c r="E113" s="202" t="s">
        <v>34</v>
      </c>
      <c r="F113" s="203" t="s">
        <v>172</v>
      </c>
      <c r="G113" s="200"/>
      <c r="H113" s="204">
        <v>49.25</v>
      </c>
      <c r="I113" s="205"/>
      <c r="J113" s="200"/>
      <c r="K113" s="200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146</v>
      </c>
      <c r="AU113" s="210" t="s">
        <v>88</v>
      </c>
      <c r="AV113" s="11" t="s">
        <v>88</v>
      </c>
      <c r="AW113" s="11" t="s">
        <v>42</v>
      </c>
      <c r="AX113" s="11" t="s">
        <v>79</v>
      </c>
      <c r="AY113" s="210" t="s">
        <v>137</v>
      </c>
    </row>
    <row r="114" spans="2:51" s="12" customFormat="1" ht="12">
      <c r="B114" s="211"/>
      <c r="C114" s="212"/>
      <c r="D114" s="201" t="s">
        <v>146</v>
      </c>
      <c r="E114" s="213" t="s">
        <v>34</v>
      </c>
      <c r="F114" s="214" t="s">
        <v>173</v>
      </c>
      <c r="G114" s="212"/>
      <c r="H114" s="213" t="s">
        <v>34</v>
      </c>
      <c r="I114" s="215"/>
      <c r="J114" s="212"/>
      <c r="K114" s="212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146</v>
      </c>
      <c r="AU114" s="220" t="s">
        <v>88</v>
      </c>
      <c r="AV114" s="12" t="s">
        <v>25</v>
      </c>
      <c r="AW114" s="12" t="s">
        <v>42</v>
      </c>
      <c r="AX114" s="12" t="s">
        <v>79</v>
      </c>
      <c r="AY114" s="220" t="s">
        <v>137</v>
      </c>
    </row>
    <row r="115" spans="2:51" s="11" customFormat="1" ht="12">
      <c r="B115" s="199"/>
      <c r="C115" s="200"/>
      <c r="D115" s="201" t="s">
        <v>146</v>
      </c>
      <c r="E115" s="202" t="s">
        <v>34</v>
      </c>
      <c r="F115" s="203" t="s">
        <v>174</v>
      </c>
      <c r="G115" s="200"/>
      <c r="H115" s="204">
        <v>56.55</v>
      </c>
      <c r="I115" s="205"/>
      <c r="J115" s="200"/>
      <c r="K115" s="200"/>
      <c r="L115" s="206"/>
      <c r="M115" s="207"/>
      <c r="N115" s="208"/>
      <c r="O115" s="208"/>
      <c r="P115" s="208"/>
      <c r="Q115" s="208"/>
      <c r="R115" s="208"/>
      <c r="S115" s="208"/>
      <c r="T115" s="209"/>
      <c r="AT115" s="210" t="s">
        <v>146</v>
      </c>
      <c r="AU115" s="210" t="s">
        <v>88</v>
      </c>
      <c r="AV115" s="11" t="s">
        <v>88</v>
      </c>
      <c r="AW115" s="11" t="s">
        <v>42</v>
      </c>
      <c r="AX115" s="11" t="s">
        <v>79</v>
      </c>
      <c r="AY115" s="210" t="s">
        <v>137</v>
      </c>
    </row>
    <row r="116" spans="2:51" s="11" customFormat="1" ht="12">
      <c r="B116" s="199"/>
      <c r="C116" s="200"/>
      <c r="D116" s="201" t="s">
        <v>146</v>
      </c>
      <c r="E116" s="202" t="s">
        <v>34</v>
      </c>
      <c r="F116" s="203" t="s">
        <v>175</v>
      </c>
      <c r="G116" s="200"/>
      <c r="H116" s="204">
        <v>200.025</v>
      </c>
      <c r="I116" s="205"/>
      <c r="J116" s="200"/>
      <c r="K116" s="200"/>
      <c r="L116" s="206"/>
      <c r="M116" s="207"/>
      <c r="N116" s="208"/>
      <c r="O116" s="208"/>
      <c r="P116" s="208"/>
      <c r="Q116" s="208"/>
      <c r="R116" s="208"/>
      <c r="S116" s="208"/>
      <c r="T116" s="209"/>
      <c r="AT116" s="210" t="s">
        <v>146</v>
      </c>
      <c r="AU116" s="210" t="s">
        <v>88</v>
      </c>
      <c r="AV116" s="11" t="s">
        <v>88</v>
      </c>
      <c r="AW116" s="11" t="s">
        <v>42</v>
      </c>
      <c r="AX116" s="11" t="s">
        <v>79</v>
      </c>
      <c r="AY116" s="210" t="s">
        <v>137</v>
      </c>
    </row>
    <row r="117" spans="2:51" s="12" customFormat="1" ht="12">
      <c r="B117" s="211"/>
      <c r="C117" s="212"/>
      <c r="D117" s="201" t="s">
        <v>146</v>
      </c>
      <c r="E117" s="213" t="s">
        <v>34</v>
      </c>
      <c r="F117" s="214" t="s">
        <v>176</v>
      </c>
      <c r="G117" s="212"/>
      <c r="H117" s="213" t="s">
        <v>34</v>
      </c>
      <c r="I117" s="215"/>
      <c r="J117" s="212"/>
      <c r="K117" s="212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146</v>
      </c>
      <c r="AU117" s="220" t="s">
        <v>88</v>
      </c>
      <c r="AV117" s="12" t="s">
        <v>25</v>
      </c>
      <c r="AW117" s="12" t="s">
        <v>42</v>
      </c>
      <c r="AX117" s="12" t="s">
        <v>79</v>
      </c>
      <c r="AY117" s="220" t="s">
        <v>137</v>
      </c>
    </row>
    <row r="118" spans="2:51" s="11" customFormat="1" ht="12">
      <c r="B118" s="199"/>
      <c r="C118" s="200"/>
      <c r="D118" s="201" t="s">
        <v>146</v>
      </c>
      <c r="E118" s="202" t="s">
        <v>34</v>
      </c>
      <c r="F118" s="203" t="s">
        <v>177</v>
      </c>
      <c r="G118" s="200"/>
      <c r="H118" s="204">
        <v>375.36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146</v>
      </c>
      <c r="AU118" s="210" t="s">
        <v>88</v>
      </c>
      <c r="AV118" s="11" t="s">
        <v>88</v>
      </c>
      <c r="AW118" s="11" t="s">
        <v>42</v>
      </c>
      <c r="AX118" s="11" t="s">
        <v>79</v>
      </c>
      <c r="AY118" s="210" t="s">
        <v>137</v>
      </c>
    </row>
    <row r="119" spans="2:51" s="11" customFormat="1" ht="12">
      <c r="B119" s="199"/>
      <c r="C119" s="200"/>
      <c r="D119" s="201" t="s">
        <v>146</v>
      </c>
      <c r="E119" s="202" t="s">
        <v>34</v>
      </c>
      <c r="F119" s="203" t="s">
        <v>178</v>
      </c>
      <c r="G119" s="200"/>
      <c r="H119" s="204">
        <v>1272.96</v>
      </c>
      <c r="I119" s="205"/>
      <c r="J119" s="200"/>
      <c r="K119" s="200"/>
      <c r="L119" s="206"/>
      <c r="M119" s="207"/>
      <c r="N119" s="208"/>
      <c r="O119" s="208"/>
      <c r="P119" s="208"/>
      <c r="Q119" s="208"/>
      <c r="R119" s="208"/>
      <c r="S119" s="208"/>
      <c r="T119" s="209"/>
      <c r="AT119" s="210" t="s">
        <v>146</v>
      </c>
      <c r="AU119" s="210" t="s">
        <v>88</v>
      </c>
      <c r="AV119" s="11" t="s">
        <v>88</v>
      </c>
      <c r="AW119" s="11" t="s">
        <v>42</v>
      </c>
      <c r="AX119" s="11" t="s">
        <v>79</v>
      </c>
      <c r="AY119" s="210" t="s">
        <v>137</v>
      </c>
    </row>
    <row r="120" spans="2:51" s="12" customFormat="1" ht="12">
      <c r="B120" s="211"/>
      <c r="C120" s="212"/>
      <c r="D120" s="201" t="s">
        <v>146</v>
      </c>
      <c r="E120" s="213" t="s">
        <v>34</v>
      </c>
      <c r="F120" s="214" t="s">
        <v>179</v>
      </c>
      <c r="G120" s="212"/>
      <c r="H120" s="213" t="s">
        <v>34</v>
      </c>
      <c r="I120" s="215"/>
      <c r="J120" s="212"/>
      <c r="K120" s="212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146</v>
      </c>
      <c r="AU120" s="220" t="s">
        <v>88</v>
      </c>
      <c r="AV120" s="12" t="s">
        <v>25</v>
      </c>
      <c r="AW120" s="12" t="s">
        <v>42</v>
      </c>
      <c r="AX120" s="12" t="s">
        <v>79</v>
      </c>
      <c r="AY120" s="220" t="s">
        <v>137</v>
      </c>
    </row>
    <row r="121" spans="2:51" s="11" customFormat="1" ht="12">
      <c r="B121" s="199"/>
      <c r="C121" s="200"/>
      <c r="D121" s="201" t="s">
        <v>146</v>
      </c>
      <c r="E121" s="202" t="s">
        <v>34</v>
      </c>
      <c r="F121" s="203" t="s">
        <v>180</v>
      </c>
      <c r="G121" s="200"/>
      <c r="H121" s="204">
        <v>4.323</v>
      </c>
      <c r="I121" s="205"/>
      <c r="J121" s="200"/>
      <c r="K121" s="200"/>
      <c r="L121" s="206"/>
      <c r="M121" s="207"/>
      <c r="N121" s="208"/>
      <c r="O121" s="208"/>
      <c r="P121" s="208"/>
      <c r="Q121" s="208"/>
      <c r="R121" s="208"/>
      <c r="S121" s="208"/>
      <c r="T121" s="209"/>
      <c r="AT121" s="210" t="s">
        <v>146</v>
      </c>
      <c r="AU121" s="210" t="s">
        <v>88</v>
      </c>
      <c r="AV121" s="11" t="s">
        <v>88</v>
      </c>
      <c r="AW121" s="11" t="s">
        <v>42</v>
      </c>
      <c r="AX121" s="11" t="s">
        <v>79</v>
      </c>
      <c r="AY121" s="210" t="s">
        <v>137</v>
      </c>
    </row>
    <row r="122" spans="2:51" s="11" customFormat="1" ht="12">
      <c r="B122" s="199"/>
      <c r="C122" s="200"/>
      <c r="D122" s="201" t="s">
        <v>146</v>
      </c>
      <c r="E122" s="202" t="s">
        <v>34</v>
      </c>
      <c r="F122" s="203" t="s">
        <v>181</v>
      </c>
      <c r="G122" s="200"/>
      <c r="H122" s="204">
        <v>9.818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146</v>
      </c>
      <c r="AU122" s="210" t="s">
        <v>88</v>
      </c>
      <c r="AV122" s="11" t="s">
        <v>88</v>
      </c>
      <c r="AW122" s="11" t="s">
        <v>42</v>
      </c>
      <c r="AX122" s="11" t="s">
        <v>79</v>
      </c>
      <c r="AY122" s="210" t="s">
        <v>137</v>
      </c>
    </row>
    <row r="123" spans="2:51" s="13" customFormat="1" ht="12">
      <c r="B123" s="221"/>
      <c r="C123" s="222"/>
      <c r="D123" s="201" t="s">
        <v>146</v>
      </c>
      <c r="E123" s="223" t="s">
        <v>34</v>
      </c>
      <c r="F123" s="224" t="s">
        <v>182</v>
      </c>
      <c r="G123" s="222"/>
      <c r="H123" s="225">
        <v>3715.286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146</v>
      </c>
      <c r="AU123" s="231" t="s">
        <v>88</v>
      </c>
      <c r="AV123" s="13" t="s">
        <v>144</v>
      </c>
      <c r="AW123" s="13" t="s">
        <v>42</v>
      </c>
      <c r="AX123" s="13" t="s">
        <v>25</v>
      </c>
      <c r="AY123" s="231" t="s">
        <v>137</v>
      </c>
    </row>
    <row r="124" spans="2:65" s="1" customFormat="1" ht="45.6" customHeight="1">
      <c r="B124" s="40"/>
      <c r="C124" s="187" t="s">
        <v>183</v>
      </c>
      <c r="D124" s="187" t="s">
        <v>139</v>
      </c>
      <c r="E124" s="188" t="s">
        <v>184</v>
      </c>
      <c r="F124" s="189" t="s">
        <v>185</v>
      </c>
      <c r="G124" s="190" t="s">
        <v>163</v>
      </c>
      <c r="H124" s="191">
        <v>1114.586</v>
      </c>
      <c r="I124" s="192"/>
      <c r="J124" s="193">
        <f>ROUND(I124*H124,2)</f>
        <v>0</v>
      </c>
      <c r="K124" s="189" t="s">
        <v>143</v>
      </c>
      <c r="L124" s="60"/>
      <c r="M124" s="194" t="s">
        <v>34</v>
      </c>
      <c r="N124" s="195" t="s">
        <v>50</v>
      </c>
      <c r="O124" s="41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AR124" s="23" t="s">
        <v>144</v>
      </c>
      <c r="AT124" s="23" t="s">
        <v>139</v>
      </c>
      <c r="AU124" s="23" t="s">
        <v>88</v>
      </c>
      <c r="AY124" s="23" t="s">
        <v>137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23" t="s">
        <v>25</v>
      </c>
      <c r="BK124" s="198">
        <f>ROUND(I124*H124,2)</f>
        <v>0</v>
      </c>
      <c r="BL124" s="23" t="s">
        <v>144</v>
      </c>
      <c r="BM124" s="23" t="s">
        <v>186</v>
      </c>
    </row>
    <row r="125" spans="2:51" s="11" customFormat="1" ht="12">
      <c r="B125" s="199"/>
      <c r="C125" s="200"/>
      <c r="D125" s="201" t="s">
        <v>146</v>
      </c>
      <c r="E125" s="202" t="s">
        <v>34</v>
      </c>
      <c r="F125" s="203" t="s">
        <v>187</v>
      </c>
      <c r="G125" s="200"/>
      <c r="H125" s="204">
        <v>1114.586</v>
      </c>
      <c r="I125" s="205"/>
      <c r="J125" s="200"/>
      <c r="K125" s="200"/>
      <c r="L125" s="206"/>
      <c r="M125" s="207"/>
      <c r="N125" s="208"/>
      <c r="O125" s="208"/>
      <c r="P125" s="208"/>
      <c r="Q125" s="208"/>
      <c r="R125" s="208"/>
      <c r="S125" s="208"/>
      <c r="T125" s="209"/>
      <c r="AT125" s="210" t="s">
        <v>146</v>
      </c>
      <c r="AU125" s="210" t="s">
        <v>88</v>
      </c>
      <c r="AV125" s="11" t="s">
        <v>88</v>
      </c>
      <c r="AW125" s="11" t="s">
        <v>42</v>
      </c>
      <c r="AX125" s="11" t="s">
        <v>79</v>
      </c>
      <c r="AY125" s="210" t="s">
        <v>137</v>
      </c>
    </row>
    <row r="126" spans="2:51" s="13" customFormat="1" ht="12">
      <c r="B126" s="221"/>
      <c r="C126" s="222"/>
      <c r="D126" s="201" t="s">
        <v>146</v>
      </c>
      <c r="E126" s="223" t="s">
        <v>34</v>
      </c>
      <c r="F126" s="224" t="s">
        <v>182</v>
      </c>
      <c r="G126" s="222"/>
      <c r="H126" s="225">
        <v>1114.586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AT126" s="231" t="s">
        <v>146</v>
      </c>
      <c r="AU126" s="231" t="s">
        <v>88</v>
      </c>
      <c r="AV126" s="13" t="s">
        <v>144</v>
      </c>
      <c r="AW126" s="13" t="s">
        <v>42</v>
      </c>
      <c r="AX126" s="13" t="s">
        <v>25</v>
      </c>
      <c r="AY126" s="231" t="s">
        <v>137</v>
      </c>
    </row>
    <row r="127" spans="2:65" s="1" customFormat="1" ht="34.2" customHeight="1">
      <c r="B127" s="40"/>
      <c r="C127" s="187" t="s">
        <v>188</v>
      </c>
      <c r="D127" s="187" t="s">
        <v>139</v>
      </c>
      <c r="E127" s="188" t="s">
        <v>189</v>
      </c>
      <c r="F127" s="189" t="s">
        <v>190</v>
      </c>
      <c r="G127" s="190" t="s">
        <v>163</v>
      </c>
      <c r="H127" s="191">
        <v>156.8</v>
      </c>
      <c r="I127" s="192"/>
      <c r="J127" s="193">
        <f>ROUND(I127*H127,2)</f>
        <v>0</v>
      </c>
      <c r="K127" s="189" t="s">
        <v>143</v>
      </c>
      <c r="L127" s="60"/>
      <c r="M127" s="194" t="s">
        <v>34</v>
      </c>
      <c r="N127" s="195" t="s">
        <v>50</v>
      </c>
      <c r="O127" s="4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AR127" s="23" t="s">
        <v>144</v>
      </c>
      <c r="AT127" s="23" t="s">
        <v>139</v>
      </c>
      <c r="AU127" s="23" t="s">
        <v>88</v>
      </c>
      <c r="AY127" s="23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25</v>
      </c>
      <c r="BK127" s="198">
        <f>ROUND(I127*H127,2)</f>
        <v>0</v>
      </c>
      <c r="BL127" s="23" t="s">
        <v>144</v>
      </c>
      <c r="BM127" s="23" t="s">
        <v>191</v>
      </c>
    </row>
    <row r="128" spans="2:51" s="12" customFormat="1" ht="12">
      <c r="B128" s="211"/>
      <c r="C128" s="212"/>
      <c r="D128" s="201" t="s">
        <v>146</v>
      </c>
      <c r="E128" s="213" t="s">
        <v>34</v>
      </c>
      <c r="F128" s="214" t="s">
        <v>192</v>
      </c>
      <c r="G128" s="212"/>
      <c r="H128" s="213" t="s">
        <v>34</v>
      </c>
      <c r="I128" s="215"/>
      <c r="J128" s="212"/>
      <c r="K128" s="212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146</v>
      </c>
      <c r="AU128" s="220" t="s">
        <v>88</v>
      </c>
      <c r="AV128" s="12" t="s">
        <v>25</v>
      </c>
      <c r="AW128" s="12" t="s">
        <v>42</v>
      </c>
      <c r="AX128" s="12" t="s">
        <v>79</v>
      </c>
      <c r="AY128" s="220" t="s">
        <v>137</v>
      </c>
    </row>
    <row r="129" spans="2:51" s="11" customFormat="1" ht="12">
      <c r="B129" s="199"/>
      <c r="C129" s="200"/>
      <c r="D129" s="201" t="s">
        <v>146</v>
      </c>
      <c r="E129" s="202" t="s">
        <v>34</v>
      </c>
      <c r="F129" s="203" t="s">
        <v>193</v>
      </c>
      <c r="G129" s="200"/>
      <c r="H129" s="204">
        <v>65.6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146</v>
      </c>
      <c r="AU129" s="210" t="s">
        <v>88</v>
      </c>
      <c r="AV129" s="11" t="s">
        <v>88</v>
      </c>
      <c r="AW129" s="11" t="s">
        <v>42</v>
      </c>
      <c r="AX129" s="11" t="s">
        <v>79</v>
      </c>
      <c r="AY129" s="210" t="s">
        <v>137</v>
      </c>
    </row>
    <row r="130" spans="2:51" s="11" customFormat="1" ht="12">
      <c r="B130" s="199"/>
      <c r="C130" s="200"/>
      <c r="D130" s="201" t="s">
        <v>146</v>
      </c>
      <c r="E130" s="202" t="s">
        <v>34</v>
      </c>
      <c r="F130" s="203" t="s">
        <v>194</v>
      </c>
      <c r="G130" s="200"/>
      <c r="H130" s="204">
        <v>91.2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146</v>
      </c>
      <c r="AU130" s="210" t="s">
        <v>88</v>
      </c>
      <c r="AV130" s="11" t="s">
        <v>88</v>
      </c>
      <c r="AW130" s="11" t="s">
        <v>42</v>
      </c>
      <c r="AX130" s="11" t="s">
        <v>79</v>
      </c>
      <c r="AY130" s="210" t="s">
        <v>137</v>
      </c>
    </row>
    <row r="131" spans="2:51" s="13" customFormat="1" ht="12">
      <c r="B131" s="221"/>
      <c r="C131" s="222"/>
      <c r="D131" s="201" t="s">
        <v>146</v>
      </c>
      <c r="E131" s="223" t="s">
        <v>34</v>
      </c>
      <c r="F131" s="224" t="s">
        <v>182</v>
      </c>
      <c r="G131" s="222"/>
      <c r="H131" s="225">
        <v>156.8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146</v>
      </c>
      <c r="AU131" s="231" t="s">
        <v>88</v>
      </c>
      <c r="AV131" s="13" t="s">
        <v>144</v>
      </c>
      <c r="AW131" s="13" t="s">
        <v>42</v>
      </c>
      <c r="AX131" s="13" t="s">
        <v>25</v>
      </c>
      <c r="AY131" s="231" t="s">
        <v>137</v>
      </c>
    </row>
    <row r="132" spans="2:65" s="1" customFormat="1" ht="34.2" customHeight="1">
      <c r="B132" s="40"/>
      <c r="C132" s="187" t="s">
        <v>195</v>
      </c>
      <c r="D132" s="187" t="s">
        <v>139</v>
      </c>
      <c r="E132" s="188" t="s">
        <v>196</v>
      </c>
      <c r="F132" s="189" t="s">
        <v>197</v>
      </c>
      <c r="G132" s="190" t="s">
        <v>163</v>
      </c>
      <c r="H132" s="191">
        <v>47.04</v>
      </c>
      <c r="I132" s="192"/>
      <c r="J132" s="193">
        <f>ROUND(I132*H132,2)</f>
        <v>0</v>
      </c>
      <c r="K132" s="189" t="s">
        <v>143</v>
      </c>
      <c r="L132" s="60"/>
      <c r="M132" s="194" t="s">
        <v>34</v>
      </c>
      <c r="N132" s="195" t="s">
        <v>50</v>
      </c>
      <c r="O132" s="41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AR132" s="23" t="s">
        <v>144</v>
      </c>
      <c r="AT132" s="23" t="s">
        <v>139</v>
      </c>
      <c r="AU132" s="23" t="s">
        <v>88</v>
      </c>
      <c r="AY132" s="23" t="s">
        <v>137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23" t="s">
        <v>25</v>
      </c>
      <c r="BK132" s="198">
        <f>ROUND(I132*H132,2)</f>
        <v>0</v>
      </c>
      <c r="BL132" s="23" t="s">
        <v>144</v>
      </c>
      <c r="BM132" s="23" t="s">
        <v>198</v>
      </c>
    </row>
    <row r="133" spans="2:51" s="11" customFormat="1" ht="12">
      <c r="B133" s="199"/>
      <c r="C133" s="200"/>
      <c r="D133" s="201" t="s">
        <v>146</v>
      </c>
      <c r="E133" s="202" t="s">
        <v>34</v>
      </c>
      <c r="F133" s="203" t="s">
        <v>199</v>
      </c>
      <c r="G133" s="200"/>
      <c r="H133" s="204">
        <v>47.04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146</v>
      </c>
      <c r="AU133" s="210" t="s">
        <v>88</v>
      </c>
      <c r="AV133" s="11" t="s">
        <v>88</v>
      </c>
      <c r="AW133" s="11" t="s">
        <v>42</v>
      </c>
      <c r="AX133" s="11" t="s">
        <v>25</v>
      </c>
      <c r="AY133" s="210" t="s">
        <v>137</v>
      </c>
    </row>
    <row r="134" spans="2:65" s="1" customFormat="1" ht="45.6" customHeight="1">
      <c r="B134" s="40"/>
      <c r="C134" s="187" t="s">
        <v>200</v>
      </c>
      <c r="D134" s="187" t="s">
        <v>139</v>
      </c>
      <c r="E134" s="188" t="s">
        <v>201</v>
      </c>
      <c r="F134" s="189" t="s">
        <v>202</v>
      </c>
      <c r="G134" s="190" t="s">
        <v>163</v>
      </c>
      <c r="H134" s="191">
        <v>0.768</v>
      </c>
      <c r="I134" s="192"/>
      <c r="J134" s="193">
        <f>ROUND(I134*H134,2)</f>
        <v>0</v>
      </c>
      <c r="K134" s="189" t="s">
        <v>143</v>
      </c>
      <c r="L134" s="60"/>
      <c r="M134" s="194" t="s">
        <v>34</v>
      </c>
      <c r="N134" s="195" t="s">
        <v>50</v>
      </c>
      <c r="O134" s="41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AR134" s="23" t="s">
        <v>144</v>
      </c>
      <c r="AT134" s="23" t="s">
        <v>139</v>
      </c>
      <c r="AU134" s="23" t="s">
        <v>88</v>
      </c>
      <c r="AY134" s="23" t="s">
        <v>137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3" t="s">
        <v>25</v>
      </c>
      <c r="BK134" s="198">
        <f>ROUND(I134*H134,2)</f>
        <v>0</v>
      </c>
      <c r="BL134" s="23" t="s">
        <v>144</v>
      </c>
      <c r="BM134" s="23" t="s">
        <v>203</v>
      </c>
    </row>
    <row r="135" spans="2:51" s="12" customFormat="1" ht="12">
      <c r="B135" s="211"/>
      <c r="C135" s="212"/>
      <c r="D135" s="201" t="s">
        <v>146</v>
      </c>
      <c r="E135" s="213" t="s">
        <v>34</v>
      </c>
      <c r="F135" s="214" t="s">
        <v>204</v>
      </c>
      <c r="G135" s="212"/>
      <c r="H135" s="213" t="s">
        <v>34</v>
      </c>
      <c r="I135" s="215"/>
      <c r="J135" s="212"/>
      <c r="K135" s="212"/>
      <c r="L135" s="216"/>
      <c r="M135" s="217"/>
      <c r="N135" s="218"/>
      <c r="O135" s="218"/>
      <c r="P135" s="218"/>
      <c r="Q135" s="218"/>
      <c r="R135" s="218"/>
      <c r="S135" s="218"/>
      <c r="T135" s="219"/>
      <c r="AT135" s="220" t="s">
        <v>146</v>
      </c>
      <c r="AU135" s="220" t="s">
        <v>88</v>
      </c>
      <c r="AV135" s="12" t="s">
        <v>25</v>
      </c>
      <c r="AW135" s="12" t="s">
        <v>42</v>
      </c>
      <c r="AX135" s="12" t="s">
        <v>79</v>
      </c>
      <c r="AY135" s="220" t="s">
        <v>137</v>
      </c>
    </row>
    <row r="136" spans="2:51" s="11" customFormat="1" ht="12">
      <c r="B136" s="199"/>
      <c r="C136" s="200"/>
      <c r="D136" s="201" t="s">
        <v>146</v>
      </c>
      <c r="E136" s="202" t="s">
        <v>34</v>
      </c>
      <c r="F136" s="203" t="s">
        <v>205</v>
      </c>
      <c r="G136" s="200"/>
      <c r="H136" s="204">
        <v>0.768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146</v>
      </c>
      <c r="AU136" s="210" t="s">
        <v>88</v>
      </c>
      <c r="AV136" s="11" t="s">
        <v>88</v>
      </c>
      <c r="AW136" s="11" t="s">
        <v>42</v>
      </c>
      <c r="AX136" s="11" t="s">
        <v>25</v>
      </c>
      <c r="AY136" s="210" t="s">
        <v>137</v>
      </c>
    </row>
    <row r="137" spans="2:65" s="1" customFormat="1" ht="45.6" customHeight="1">
      <c r="B137" s="40"/>
      <c r="C137" s="187" t="s">
        <v>30</v>
      </c>
      <c r="D137" s="187" t="s">
        <v>139</v>
      </c>
      <c r="E137" s="188" t="s">
        <v>206</v>
      </c>
      <c r="F137" s="189" t="s">
        <v>207</v>
      </c>
      <c r="G137" s="190" t="s">
        <v>163</v>
      </c>
      <c r="H137" s="191">
        <v>0.23</v>
      </c>
      <c r="I137" s="192"/>
      <c r="J137" s="193">
        <f>ROUND(I137*H137,2)</f>
        <v>0</v>
      </c>
      <c r="K137" s="189" t="s">
        <v>143</v>
      </c>
      <c r="L137" s="60"/>
      <c r="M137" s="194" t="s">
        <v>34</v>
      </c>
      <c r="N137" s="195" t="s">
        <v>50</v>
      </c>
      <c r="O137" s="4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AR137" s="23" t="s">
        <v>144</v>
      </c>
      <c r="AT137" s="23" t="s">
        <v>139</v>
      </c>
      <c r="AU137" s="23" t="s">
        <v>88</v>
      </c>
      <c r="AY137" s="23" t="s">
        <v>137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3" t="s">
        <v>25</v>
      </c>
      <c r="BK137" s="198">
        <f>ROUND(I137*H137,2)</f>
        <v>0</v>
      </c>
      <c r="BL137" s="23" t="s">
        <v>144</v>
      </c>
      <c r="BM137" s="23" t="s">
        <v>208</v>
      </c>
    </row>
    <row r="138" spans="2:51" s="11" customFormat="1" ht="12">
      <c r="B138" s="199"/>
      <c r="C138" s="200"/>
      <c r="D138" s="201" t="s">
        <v>146</v>
      </c>
      <c r="E138" s="202" t="s">
        <v>34</v>
      </c>
      <c r="F138" s="203" t="s">
        <v>209</v>
      </c>
      <c r="G138" s="200"/>
      <c r="H138" s="204">
        <v>0.23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146</v>
      </c>
      <c r="AU138" s="210" t="s">
        <v>88</v>
      </c>
      <c r="AV138" s="11" t="s">
        <v>88</v>
      </c>
      <c r="AW138" s="11" t="s">
        <v>42</v>
      </c>
      <c r="AX138" s="11" t="s">
        <v>25</v>
      </c>
      <c r="AY138" s="210" t="s">
        <v>137</v>
      </c>
    </row>
    <row r="139" spans="2:65" s="1" customFormat="1" ht="45.6" customHeight="1">
      <c r="B139" s="40"/>
      <c r="C139" s="187" t="s">
        <v>210</v>
      </c>
      <c r="D139" s="187" t="s">
        <v>139</v>
      </c>
      <c r="E139" s="188" t="s">
        <v>211</v>
      </c>
      <c r="F139" s="189" t="s">
        <v>212</v>
      </c>
      <c r="G139" s="190" t="s">
        <v>163</v>
      </c>
      <c r="H139" s="191">
        <v>2695.753</v>
      </c>
      <c r="I139" s="192"/>
      <c r="J139" s="193">
        <f>ROUND(I139*H139,2)</f>
        <v>0</v>
      </c>
      <c r="K139" s="189" t="s">
        <v>143</v>
      </c>
      <c r="L139" s="60"/>
      <c r="M139" s="194" t="s">
        <v>34</v>
      </c>
      <c r="N139" s="195" t="s">
        <v>50</v>
      </c>
      <c r="O139" s="41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AR139" s="23" t="s">
        <v>144</v>
      </c>
      <c r="AT139" s="23" t="s">
        <v>139</v>
      </c>
      <c r="AU139" s="23" t="s">
        <v>88</v>
      </c>
      <c r="AY139" s="23" t="s">
        <v>137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23" t="s">
        <v>25</v>
      </c>
      <c r="BK139" s="198">
        <f>ROUND(I139*H139,2)</f>
        <v>0</v>
      </c>
      <c r="BL139" s="23" t="s">
        <v>144</v>
      </c>
      <c r="BM139" s="23" t="s">
        <v>213</v>
      </c>
    </row>
    <row r="140" spans="2:51" s="12" customFormat="1" ht="12">
      <c r="B140" s="211"/>
      <c r="C140" s="212"/>
      <c r="D140" s="201" t="s">
        <v>146</v>
      </c>
      <c r="E140" s="213" t="s">
        <v>34</v>
      </c>
      <c r="F140" s="214" t="s">
        <v>214</v>
      </c>
      <c r="G140" s="212"/>
      <c r="H140" s="213" t="s">
        <v>34</v>
      </c>
      <c r="I140" s="215"/>
      <c r="J140" s="212"/>
      <c r="K140" s="212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146</v>
      </c>
      <c r="AU140" s="220" t="s">
        <v>88</v>
      </c>
      <c r="AV140" s="12" t="s">
        <v>25</v>
      </c>
      <c r="AW140" s="12" t="s">
        <v>42</v>
      </c>
      <c r="AX140" s="12" t="s">
        <v>79</v>
      </c>
      <c r="AY140" s="220" t="s">
        <v>137</v>
      </c>
    </row>
    <row r="141" spans="2:51" s="11" customFormat="1" ht="12">
      <c r="B141" s="199"/>
      <c r="C141" s="200"/>
      <c r="D141" s="201" t="s">
        <v>146</v>
      </c>
      <c r="E141" s="202" t="s">
        <v>34</v>
      </c>
      <c r="F141" s="203" t="s">
        <v>215</v>
      </c>
      <c r="G141" s="200"/>
      <c r="H141" s="204">
        <v>2695.753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146</v>
      </c>
      <c r="AU141" s="210" t="s">
        <v>88</v>
      </c>
      <c r="AV141" s="11" t="s">
        <v>88</v>
      </c>
      <c r="AW141" s="11" t="s">
        <v>42</v>
      </c>
      <c r="AX141" s="11" t="s">
        <v>25</v>
      </c>
      <c r="AY141" s="210" t="s">
        <v>137</v>
      </c>
    </row>
    <row r="142" spans="2:65" s="1" customFormat="1" ht="45.6" customHeight="1">
      <c r="B142" s="40"/>
      <c r="C142" s="187" t="s">
        <v>216</v>
      </c>
      <c r="D142" s="187" t="s">
        <v>139</v>
      </c>
      <c r="E142" s="188" t="s">
        <v>217</v>
      </c>
      <c r="F142" s="189" t="s">
        <v>218</v>
      </c>
      <c r="G142" s="190" t="s">
        <v>163</v>
      </c>
      <c r="H142" s="191">
        <v>1177.101</v>
      </c>
      <c r="I142" s="192"/>
      <c r="J142" s="193">
        <f>ROUND(I142*H142,2)</f>
        <v>0</v>
      </c>
      <c r="K142" s="189" t="s">
        <v>143</v>
      </c>
      <c r="L142" s="60"/>
      <c r="M142" s="194" t="s">
        <v>34</v>
      </c>
      <c r="N142" s="195" t="s">
        <v>50</v>
      </c>
      <c r="O142" s="4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AR142" s="23" t="s">
        <v>144</v>
      </c>
      <c r="AT142" s="23" t="s">
        <v>139</v>
      </c>
      <c r="AU142" s="23" t="s">
        <v>88</v>
      </c>
      <c r="AY142" s="23" t="s">
        <v>137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23" t="s">
        <v>25</v>
      </c>
      <c r="BK142" s="198">
        <f>ROUND(I142*H142,2)</f>
        <v>0</v>
      </c>
      <c r="BL142" s="23" t="s">
        <v>144</v>
      </c>
      <c r="BM142" s="23" t="s">
        <v>219</v>
      </c>
    </row>
    <row r="143" spans="2:51" s="11" customFormat="1" ht="12">
      <c r="B143" s="199"/>
      <c r="C143" s="200"/>
      <c r="D143" s="201" t="s">
        <v>146</v>
      </c>
      <c r="E143" s="202" t="s">
        <v>34</v>
      </c>
      <c r="F143" s="203" t="s">
        <v>220</v>
      </c>
      <c r="G143" s="200"/>
      <c r="H143" s="204">
        <v>1177.101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146</v>
      </c>
      <c r="AU143" s="210" t="s">
        <v>88</v>
      </c>
      <c r="AV143" s="11" t="s">
        <v>88</v>
      </c>
      <c r="AW143" s="11" t="s">
        <v>42</v>
      </c>
      <c r="AX143" s="11" t="s">
        <v>25</v>
      </c>
      <c r="AY143" s="210" t="s">
        <v>137</v>
      </c>
    </row>
    <row r="144" spans="2:65" s="1" customFormat="1" ht="14.4" customHeight="1">
      <c r="B144" s="40"/>
      <c r="C144" s="187" t="s">
        <v>221</v>
      </c>
      <c r="D144" s="187" t="s">
        <v>139</v>
      </c>
      <c r="E144" s="188" t="s">
        <v>222</v>
      </c>
      <c r="F144" s="189" t="s">
        <v>223</v>
      </c>
      <c r="G144" s="190" t="s">
        <v>163</v>
      </c>
      <c r="H144" s="191">
        <v>1177.101</v>
      </c>
      <c r="I144" s="192"/>
      <c r="J144" s="193">
        <f>ROUND(I144*H144,2)</f>
        <v>0</v>
      </c>
      <c r="K144" s="189" t="s">
        <v>143</v>
      </c>
      <c r="L144" s="60"/>
      <c r="M144" s="194" t="s">
        <v>34</v>
      </c>
      <c r="N144" s="195" t="s">
        <v>50</v>
      </c>
      <c r="O144" s="41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AR144" s="23" t="s">
        <v>144</v>
      </c>
      <c r="AT144" s="23" t="s">
        <v>139</v>
      </c>
      <c r="AU144" s="23" t="s">
        <v>88</v>
      </c>
      <c r="AY144" s="23" t="s">
        <v>137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23" t="s">
        <v>25</v>
      </c>
      <c r="BK144" s="198">
        <f>ROUND(I144*H144,2)</f>
        <v>0</v>
      </c>
      <c r="BL144" s="23" t="s">
        <v>144</v>
      </c>
      <c r="BM144" s="23" t="s">
        <v>224</v>
      </c>
    </row>
    <row r="145" spans="2:51" s="11" customFormat="1" ht="12">
      <c r="B145" s="199"/>
      <c r="C145" s="200"/>
      <c r="D145" s="201" t="s">
        <v>146</v>
      </c>
      <c r="E145" s="202" t="s">
        <v>34</v>
      </c>
      <c r="F145" s="203" t="s">
        <v>225</v>
      </c>
      <c r="G145" s="200"/>
      <c r="H145" s="204">
        <v>1177.101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146</v>
      </c>
      <c r="AU145" s="210" t="s">
        <v>88</v>
      </c>
      <c r="AV145" s="11" t="s">
        <v>88</v>
      </c>
      <c r="AW145" s="11" t="s">
        <v>42</v>
      </c>
      <c r="AX145" s="11" t="s">
        <v>25</v>
      </c>
      <c r="AY145" s="210" t="s">
        <v>137</v>
      </c>
    </row>
    <row r="146" spans="2:65" s="1" customFormat="1" ht="34.2" customHeight="1">
      <c r="B146" s="40"/>
      <c r="C146" s="187" t="s">
        <v>226</v>
      </c>
      <c r="D146" s="187" t="s">
        <v>139</v>
      </c>
      <c r="E146" s="188" t="s">
        <v>227</v>
      </c>
      <c r="F146" s="189" t="s">
        <v>228</v>
      </c>
      <c r="G146" s="190" t="s">
        <v>229</v>
      </c>
      <c r="H146" s="191">
        <v>1883.362</v>
      </c>
      <c r="I146" s="192"/>
      <c r="J146" s="193">
        <f>ROUND(I146*H146,2)</f>
        <v>0</v>
      </c>
      <c r="K146" s="189" t="s">
        <v>143</v>
      </c>
      <c r="L146" s="60"/>
      <c r="M146" s="194" t="s">
        <v>34</v>
      </c>
      <c r="N146" s="195" t="s">
        <v>50</v>
      </c>
      <c r="O146" s="41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AR146" s="23" t="s">
        <v>144</v>
      </c>
      <c r="AT146" s="23" t="s">
        <v>139</v>
      </c>
      <c r="AU146" s="23" t="s">
        <v>88</v>
      </c>
      <c r="AY146" s="23" t="s">
        <v>137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23" t="s">
        <v>25</v>
      </c>
      <c r="BK146" s="198">
        <f>ROUND(I146*H146,2)</f>
        <v>0</v>
      </c>
      <c r="BL146" s="23" t="s">
        <v>144</v>
      </c>
      <c r="BM146" s="23" t="s">
        <v>230</v>
      </c>
    </row>
    <row r="147" spans="2:51" s="11" customFormat="1" ht="12">
      <c r="B147" s="199"/>
      <c r="C147" s="200"/>
      <c r="D147" s="201" t="s">
        <v>146</v>
      </c>
      <c r="E147" s="202" t="s">
        <v>34</v>
      </c>
      <c r="F147" s="203" t="s">
        <v>231</v>
      </c>
      <c r="G147" s="200"/>
      <c r="H147" s="204">
        <v>1883.362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146</v>
      </c>
      <c r="AU147" s="210" t="s">
        <v>88</v>
      </c>
      <c r="AV147" s="11" t="s">
        <v>88</v>
      </c>
      <c r="AW147" s="11" t="s">
        <v>42</v>
      </c>
      <c r="AX147" s="11" t="s">
        <v>25</v>
      </c>
      <c r="AY147" s="210" t="s">
        <v>137</v>
      </c>
    </row>
    <row r="148" spans="2:65" s="1" customFormat="1" ht="34.2" customHeight="1">
      <c r="B148" s="40"/>
      <c r="C148" s="187" t="s">
        <v>10</v>
      </c>
      <c r="D148" s="187" t="s">
        <v>139</v>
      </c>
      <c r="E148" s="188" t="s">
        <v>232</v>
      </c>
      <c r="F148" s="189" t="s">
        <v>233</v>
      </c>
      <c r="G148" s="190" t="s">
        <v>163</v>
      </c>
      <c r="H148" s="191">
        <v>78.4</v>
      </c>
      <c r="I148" s="192"/>
      <c r="J148" s="193">
        <f>ROUND(I148*H148,2)</f>
        <v>0</v>
      </c>
      <c r="K148" s="189" t="s">
        <v>143</v>
      </c>
      <c r="L148" s="60"/>
      <c r="M148" s="194" t="s">
        <v>34</v>
      </c>
      <c r="N148" s="195" t="s">
        <v>50</v>
      </c>
      <c r="O148" s="4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AR148" s="23" t="s">
        <v>144</v>
      </c>
      <c r="AT148" s="23" t="s">
        <v>139</v>
      </c>
      <c r="AU148" s="23" t="s">
        <v>88</v>
      </c>
      <c r="AY148" s="23" t="s">
        <v>137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23" t="s">
        <v>25</v>
      </c>
      <c r="BK148" s="198">
        <f>ROUND(I148*H148,2)</f>
        <v>0</v>
      </c>
      <c r="BL148" s="23" t="s">
        <v>144</v>
      </c>
      <c r="BM148" s="23" t="s">
        <v>234</v>
      </c>
    </row>
    <row r="149" spans="2:51" s="12" customFormat="1" ht="12">
      <c r="B149" s="211"/>
      <c r="C149" s="212"/>
      <c r="D149" s="201" t="s">
        <v>146</v>
      </c>
      <c r="E149" s="213" t="s">
        <v>34</v>
      </c>
      <c r="F149" s="214" t="s">
        <v>235</v>
      </c>
      <c r="G149" s="212"/>
      <c r="H149" s="213" t="s">
        <v>34</v>
      </c>
      <c r="I149" s="215"/>
      <c r="J149" s="212"/>
      <c r="K149" s="212"/>
      <c r="L149" s="216"/>
      <c r="M149" s="217"/>
      <c r="N149" s="218"/>
      <c r="O149" s="218"/>
      <c r="P149" s="218"/>
      <c r="Q149" s="218"/>
      <c r="R149" s="218"/>
      <c r="S149" s="218"/>
      <c r="T149" s="219"/>
      <c r="AT149" s="220" t="s">
        <v>146</v>
      </c>
      <c r="AU149" s="220" t="s">
        <v>88</v>
      </c>
      <c r="AV149" s="12" t="s">
        <v>25</v>
      </c>
      <c r="AW149" s="12" t="s">
        <v>42</v>
      </c>
      <c r="AX149" s="12" t="s">
        <v>79</v>
      </c>
      <c r="AY149" s="220" t="s">
        <v>137</v>
      </c>
    </row>
    <row r="150" spans="2:51" s="12" customFormat="1" ht="12">
      <c r="B150" s="211"/>
      <c r="C150" s="212"/>
      <c r="D150" s="201" t="s">
        <v>146</v>
      </c>
      <c r="E150" s="213" t="s">
        <v>34</v>
      </c>
      <c r="F150" s="214" t="s">
        <v>236</v>
      </c>
      <c r="G150" s="212"/>
      <c r="H150" s="213" t="s">
        <v>34</v>
      </c>
      <c r="I150" s="215"/>
      <c r="J150" s="212"/>
      <c r="K150" s="212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146</v>
      </c>
      <c r="AU150" s="220" t="s">
        <v>88</v>
      </c>
      <c r="AV150" s="12" t="s">
        <v>25</v>
      </c>
      <c r="AW150" s="12" t="s">
        <v>42</v>
      </c>
      <c r="AX150" s="12" t="s">
        <v>79</v>
      </c>
      <c r="AY150" s="220" t="s">
        <v>137</v>
      </c>
    </row>
    <row r="151" spans="2:51" s="11" customFormat="1" ht="12">
      <c r="B151" s="199"/>
      <c r="C151" s="200"/>
      <c r="D151" s="201" t="s">
        <v>146</v>
      </c>
      <c r="E151" s="202" t="s">
        <v>34</v>
      </c>
      <c r="F151" s="203" t="s">
        <v>237</v>
      </c>
      <c r="G151" s="200"/>
      <c r="H151" s="204">
        <v>78.4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146</v>
      </c>
      <c r="AU151" s="210" t="s">
        <v>88</v>
      </c>
      <c r="AV151" s="11" t="s">
        <v>88</v>
      </c>
      <c r="AW151" s="11" t="s">
        <v>42</v>
      </c>
      <c r="AX151" s="11" t="s">
        <v>25</v>
      </c>
      <c r="AY151" s="210" t="s">
        <v>137</v>
      </c>
    </row>
    <row r="152" spans="2:65" s="1" customFormat="1" ht="14.4" customHeight="1">
      <c r="B152" s="40"/>
      <c r="C152" s="232" t="s">
        <v>238</v>
      </c>
      <c r="D152" s="232" t="s">
        <v>239</v>
      </c>
      <c r="E152" s="233" t="s">
        <v>240</v>
      </c>
      <c r="F152" s="234" t="s">
        <v>241</v>
      </c>
      <c r="G152" s="235" t="s">
        <v>229</v>
      </c>
      <c r="H152" s="236">
        <v>142.531</v>
      </c>
      <c r="I152" s="237"/>
      <c r="J152" s="238">
        <f>ROUND(I152*H152,2)</f>
        <v>0</v>
      </c>
      <c r="K152" s="234" t="s">
        <v>143</v>
      </c>
      <c r="L152" s="239"/>
      <c r="M152" s="240" t="s">
        <v>34</v>
      </c>
      <c r="N152" s="241" t="s">
        <v>50</v>
      </c>
      <c r="O152" s="41"/>
      <c r="P152" s="196">
        <f>O152*H152</f>
        <v>0</v>
      </c>
      <c r="Q152" s="196">
        <v>1</v>
      </c>
      <c r="R152" s="196">
        <f>Q152*H152</f>
        <v>142.531</v>
      </c>
      <c r="S152" s="196">
        <v>0</v>
      </c>
      <c r="T152" s="197">
        <f>S152*H152</f>
        <v>0</v>
      </c>
      <c r="AR152" s="23" t="s">
        <v>195</v>
      </c>
      <c r="AT152" s="23" t="s">
        <v>239</v>
      </c>
      <c r="AU152" s="23" t="s">
        <v>88</v>
      </c>
      <c r="AY152" s="23" t="s">
        <v>137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25</v>
      </c>
      <c r="BK152" s="198">
        <f>ROUND(I152*H152,2)</f>
        <v>0</v>
      </c>
      <c r="BL152" s="23" t="s">
        <v>144</v>
      </c>
      <c r="BM152" s="23" t="s">
        <v>242</v>
      </c>
    </row>
    <row r="153" spans="2:51" s="11" customFormat="1" ht="12">
      <c r="B153" s="199"/>
      <c r="C153" s="200"/>
      <c r="D153" s="201" t="s">
        <v>146</v>
      </c>
      <c r="E153" s="202" t="s">
        <v>34</v>
      </c>
      <c r="F153" s="203" t="s">
        <v>243</v>
      </c>
      <c r="G153" s="200"/>
      <c r="H153" s="204">
        <v>142.531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146</v>
      </c>
      <c r="AU153" s="210" t="s">
        <v>88</v>
      </c>
      <c r="AV153" s="11" t="s">
        <v>88</v>
      </c>
      <c r="AW153" s="11" t="s">
        <v>42</v>
      </c>
      <c r="AX153" s="11" t="s">
        <v>25</v>
      </c>
      <c r="AY153" s="210" t="s">
        <v>137</v>
      </c>
    </row>
    <row r="154" spans="2:65" s="1" customFormat="1" ht="22.8" customHeight="1">
      <c r="B154" s="40"/>
      <c r="C154" s="187" t="s">
        <v>244</v>
      </c>
      <c r="D154" s="187" t="s">
        <v>139</v>
      </c>
      <c r="E154" s="188" t="s">
        <v>245</v>
      </c>
      <c r="F154" s="189" t="s">
        <v>246</v>
      </c>
      <c r="G154" s="190" t="s">
        <v>142</v>
      </c>
      <c r="H154" s="191">
        <v>8643.5</v>
      </c>
      <c r="I154" s="192"/>
      <c r="J154" s="193">
        <f>ROUND(I154*H154,2)</f>
        <v>0</v>
      </c>
      <c r="K154" s="189" t="s">
        <v>143</v>
      </c>
      <c r="L154" s="60"/>
      <c r="M154" s="194" t="s">
        <v>34</v>
      </c>
      <c r="N154" s="195" t="s">
        <v>50</v>
      </c>
      <c r="O154" s="41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AR154" s="23" t="s">
        <v>144</v>
      </c>
      <c r="AT154" s="23" t="s">
        <v>139</v>
      </c>
      <c r="AU154" s="23" t="s">
        <v>88</v>
      </c>
      <c r="AY154" s="23" t="s">
        <v>137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23" t="s">
        <v>25</v>
      </c>
      <c r="BK154" s="198">
        <f>ROUND(I154*H154,2)</f>
        <v>0</v>
      </c>
      <c r="BL154" s="23" t="s">
        <v>144</v>
      </c>
      <c r="BM154" s="23" t="s">
        <v>247</v>
      </c>
    </row>
    <row r="155" spans="2:51" s="12" customFormat="1" ht="12">
      <c r="B155" s="211"/>
      <c r="C155" s="212"/>
      <c r="D155" s="201" t="s">
        <v>146</v>
      </c>
      <c r="E155" s="213" t="s">
        <v>34</v>
      </c>
      <c r="F155" s="214" t="s">
        <v>165</v>
      </c>
      <c r="G155" s="212"/>
      <c r="H155" s="213" t="s">
        <v>34</v>
      </c>
      <c r="I155" s="215"/>
      <c r="J155" s="212"/>
      <c r="K155" s="212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146</v>
      </c>
      <c r="AU155" s="220" t="s">
        <v>88</v>
      </c>
      <c r="AV155" s="12" t="s">
        <v>25</v>
      </c>
      <c r="AW155" s="12" t="s">
        <v>42</v>
      </c>
      <c r="AX155" s="12" t="s">
        <v>79</v>
      </c>
      <c r="AY155" s="220" t="s">
        <v>137</v>
      </c>
    </row>
    <row r="156" spans="2:51" s="11" customFormat="1" ht="12">
      <c r="B156" s="199"/>
      <c r="C156" s="200"/>
      <c r="D156" s="201" t="s">
        <v>146</v>
      </c>
      <c r="E156" s="202" t="s">
        <v>34</v>
      </c>
      <c r="F156" s="203" t="s">
        <v>248</v>
      </c>
      <c r="G156" s="200"/>
      <c r="H156" s="204">
        <v>450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146</v>
      </c>
      <c r="AU156" s="210" t="s">
        <v>88</v>
      </c>
      <c r="AV156" s="11" t="s">
        <v>88</v>
      </c>
      <c r="AW156" s="11" t="s">
        <v>42</v>
      </c>
      <c r="AX156" s="11" t="s">
        <v>79</v>
      </c>
      <c r="AY156" s="210" t="s">
        <v>137</v>
      </c>
    </row>
    <row r="157" spans="2:51" s="12" customFormat="1" ht="12">
      <c r="B157" s="211"/>
      <c r="C157" s="212"/>
      <c r="D157" s="201" t="s">
        <v>146</v>
      </c>
      <c r="E157" s="213" t="s">
        <v>34</v>
      </c>
      <c r="F157" s="214" t="s">
        <v>167</v>
      </c>
      <c r="G157" s="212"/>
      <c r="H157" s="213" t="s">
        <v>34</v>
      </c>
      <c r="I157" s="215"/>
      <c r="J157" s="212"/>
      <c r="K157" s="212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146</v>
      </c>
      <c r="AU157" s="220" t="s">
        <v>88</v>
      </c>
      <c r="AV157" s="12" t="s">
        <v>25</v>
      </c>
      <c r="AW157" s="12" t="s">
        <v>42</v>
      </c>
      <c r="AX157" s="12" t="s">
        <v>79</v>
      </c>
      <c r="AY157" s="220" t="s">
        <v>137</v>
      </c>
    </row>
    <row r="158" spans="2:51" s="11" customFormat="1" ht="12">
      <c r="B158" s="199"/>
      <c r="C158" s="200"/>
      <c r="D158" s="201" t="s">
        <v>146</v>
      </c>
      <c r="E158" s="202" t="s">
        <v>34</v>
      </c>
      <c r="F158" s="203" t="s">
        <v>249</v>
      </c>
      <c r="G158" s="200"/>
      <c r="H158" s="204">
        <v>5436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146</v>
      </c>
      <c r="AU158" s="210" t="s">
        <v>88</v>
      </c>
      <c r="AV158" s="11" t="s">
        <v>88</v>
      </c>
      <c r="AW158" s="11" t="s">
        <v>42</v>
      </c>
      <c r="AX158" s="11" t="s">
        <v>79</v>
      </c>
      <c r="AY158" s="210" t="s">
        <v>137</v>
      </c>
    </row>
    <row r="159" spans="2:51" s="12" customFormat="1" ht="12">
      <c r="B159" s="211"/>
      <c r="C159" s="212"/>
      <c r="D159" s="201" t="s">
        <v>146</v>
      </c>
      <c r="E159" s="213" t="s">
        <v>34</v>
      </c>
      <c r="F159" s="214" t="s">
        <v>170</v>
      </c>
      <c r="G159" s="212"/>
      <c r="H159" s="213" t="s">
        <v>34</v>
      </c>
      <c r="I159" s="215"/>
      <c r="J159" s="212"/>
      <c r="K159" s="212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146</v>
      </c>
      <c r="AU159" s="220" t="s">
        <v>88</v>
      </c>
      <c r="AV159" s="12" t="s">
        <v>25</v>
      </c>
      <c r="AW159" s="12" t="s">
        <v>42</v>
      </c>
      <c r="AX159" s="12" t="s">
        <v>79</v>
      </c>
      <c r="AY159" s="220" t="s">
        <v>137</v>
      </c>
    </row>
    <row r="160" spans="2:51" s="11" customFormat="1" ht="12">
      <c r="B160" s="199"/>
      <c r="C160" s="200"/>
      <c r="D160" s="201" t="s">
        <v>146</v>
      </c>
      <c r="E160" s="202" t="s">
        <v>34</v>
      </c>
      <c r="F160" s="203" t="s">
        <v>250</v>
      </c>
      <c r="G160" s="200"/>
      <c r="H160" s="204">
        <v>1047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146</v>
      </c>
      <c r="AU160" s="210" t="s">
        <v>88</v>
      </c>
      <c r="AV160" s="11" t="s">
        <v>88</v>
      </c>
      <c r="AW160" s="11" t="s">
        <v>42</v>
      </c>
      <c r="AX160" s="11" t="s">
        <v>79</v>
      </c>
      <c r="AY160" s="210" t="s">
        <v>137</v>
      </c>
    </row>
    <row r="161" spans="2:51" s="12" customFormat="1" ht="12">
      <c r="B161" s="211"/>
      <c r="C161" s="212"/>
      <c r="D161" s="201" t="s">
        <v>146</v>
      </c>
      <c r="E161" s="213" t="s">
        <v>34</v>
      </c>
      <c r="F161" s="214" t="s">
        <v>173</v>
      </c>
      <c r="G161" s="212"/>
      <c r="H161" s="213" t="s">
        <v>34</v>
      </c>
      <c r="I161" s="215"/>
      <c r="J161" s="212"/>
      <c r="K161" s="212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146</v>
      </c>
      <c r="AU161" s="220" t="s">
        <v>88</v>
      </c>
      <c r="AV161" s="12" t="s">
        <v>25</v>
      </c>
      <c r="AW161" s="12" t="s">
        <v>42</v>
      </c>
      <c r="AX161" s="12" t="s">
        <v>79</v>
      </c>
      <c r="AY161" s="220" t="s">
        <v>137</v>
      </c>
    </row>
    <row r="162" spans="2:51" s="11" customFormat="1" ht="12">
      <c r="B162" s="199"/>
      <c r="C162" s="200"/>
      <c r="D162" s="201" t="s">
        <v>146</v>
      </c>
      <c r="E162" s="202" t="s">
        <v>34</v>
      </c>
      <c r="F162" s="203" t="s">
        <v>251</v>
      </c>
      <c r="G162" s="200"/>
      <c r="H162" s="204">
        <v>1710.5</v>
      </c>
      <c r="I162" s="205"/>
      <c r="J162" s="200"/>
      <c r="K162" s="200"/>
      <c r="L162" s="206"/>
      <c r="M162" s="207"/>
      <c r="N162" s="208"/>
      <c r="O162" s="208"/>
      <c r="P162" s="208"/>
      <c r="Q162" s="208"/>
      <c r="R162" s="208"/>
      <c r="S162" s="208"/>
      <c r="T162" s="209"/>
      <c r="AT162" s="210" t="s">
        <v>146</v>
      </c>
      <c r="AU162" s="210" t="s">
        <v>88</v>
      </c>
      <c r="AV162" s="11" t="s">
        <v>88</v>
      </c>
      <c r="AW162" s="11" t="s">
        <v>42</v>
      </c>
      <c r="AX162" s="11" t="s">
        <v>79</v>
      </c>
      <c r="AY162" s="210" t="s">
        <v>137</v>
      </c>
    </row>
    <row r="163" spans="2:51" s="13" customFormat="1" ht="12">
      <c r="B163" s="221"/>
      <c r="C163" s="222"/>
      <c r="D163" s="201" t="s">
        <v>146</v>
      </c>
      <c r="E163" s="223" t="s">
        <v>34</v>
      </c>
      <c r="F163" s="224" t="s">
        <v>182</v>
      </c>
      <c r="G163" s="222"/>
      <c r="H163" s="225">
        <v>8643.5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146</v>
      </c>
      <c r="AU163" s="231" t="s">
        <v>88</v>
      </c>
      <c r="AV163" s="13" t="s">
        <v>144</v>
      </c>
      <c r="AW163" s="13" t="s">
        <v>42</v>
      </c>
      <c r="AX163" s="13" t="s">
        <v>25</v>
      </c>
      <c r="AY163" s="231" t="s">
        <v>137</v>
      </c>
    </row>
    <row r="164" spans="2:65" s="1" customFormat="1" ht="34.2" customHeight="1">
      <c r="B164" s="40"/>
      <c r="C164" s="187" t="s">
        <v>252</v>
      </c>
      <c r="D164" s="187" t="s">
        <v>139</v>
      </c>
      <c r="E164" s="188" t="s">
        <v>253</v>
      </c>
      <c r="F164" s="189" t="s">
        <v>254</v>
      </c>
      <c r="G164" s="190" t="s">
        <v>142</v>
      </c>
      <c r="H164" s="191">
        <v>250</v>
      </c>
      <c r="I164" s="192"/>
      <c r="J164" s="193">
        <f>ROUND(I164*H164,2)</f>
        <v>0</v>
      </c>
      <c r="K164" s="189" t="s">
        <v>143</v>
      </c>
      <c r="L164" s="60"/>
      <c r="M164" s="194" t="s">
        <v>34</v>
      </c>
      <c r="N164" s="195" t="s">
        <v>50</v>
      </c>
      <c r="O164" s="4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AR164" s="23" t="s">
        <v>144</v>
      </c>
      <c r="AT164" s="23" t="s">
        <v>139</v>
      </c>
      <c r="AU164" s="23" t="s">
        <v>88</v>
      </c>
      <c r="AY164" s="23" t="s">
        <v>137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23" t="s">
        <v>25</v>
      </c>
      <c r="BK164" s="198">
        <f>ROUND(I164*H164,2)</f>
        <v>0</v>
      </c>
      <c r="BL164" s="23" t="s">
        <v>144</v>
      </c>
      <c r="BM164" s="23" t="s">
        <v>255</v>
      </c>
    </row>
    <row r="165" spans="2:51" s="11" customFormat="1" ht="12">
      <c r="B165" s="199"/>
      <c r="C165" s="200"/>
      <c r="D165" s="201" t="s">
        <v>146</v>
      </c>
      <c r="E165" s="202" t="s">
        <v>34</v>
      </c>
      <c r="F165" s="203" t="s">
        <v>256</v>
      </c>
      <c r="G165" s="200"/>
      <c r="H165" s="204">
        <v>250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146</v>
      </c>
      <c r="AU165" s="210" t="s">
        <v>88</v>
      </c>
      <c r="AV165" s="11" t="s">
        <v>88</v>
      </c>
      <c r="AW165" s="11" t="s">
        <v>42</v>
      </c>
      <c r="AX165" s="11" t="s">
        <v>25</v>
      </c>
      <c r="AY165" s="210" t="s">
        <v>137</v>
      </c>
    </row>
    <row r="166" spans="2:65" s="1" customFormat="1" ht="34.2" customHeight="1">
      <c r="B166" s="40"/>
      <c r="C166" s="187" t="s">
        <v>257</v>
      </c>
      <c r="D166" s="187" t="s">
        <v>139</v>
      </c>
      <c r="E166" s="188" t="s">
        <v>258</v>
      </c>
      <c r="F166" s="189" t="s">
        <v>259</v>
      </c>
      <c r="G166" s="190" t="s">
        <v>260</v>
      </c>
      <c r="H166" s="191">
        <v>480</v>
      </c>
      <c r="I166" s="192"/>
      <c r="J166" s="193">
        <f>ROUND(I166*H166,2)</f>
        <v>0</v>
      </c>
      <c r="K166" s="189" t="s">
        <v>143</v>
      </c>
      <c r="L166" s="60"/>
      <c r="M166" s="194" t="s">
        <v>34</v>
      </c>
      <c r="N166" s="195" t="s">
        <v>50</v>
      </c>
      <c r="O166" s="41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AR166" s="23" t="s">
        <v>144</v>
      </c>
      <c r="AT166" s="23" t="s">
        <v>139</v>
      </c>
      <c r="AU166" s="23" t="s">
        <v>88</v>
      </c>
      <c r="AY166" s="23" t="s">
        <v>137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23" t="s">
        <v>25</v>
      </c>
      <c r="BK166" s="198">
        <f>ROUND(I166*H166,2)</f>
        <v>0</v>
      </c>
      <c r="BL166" s="23" t="s">
        <v>144</v>
      </c>
      <c r="BM166" s="23" t="s">
        <v>261</v>
      </c>
    </row>
    <row r="167" spans="2:51" s="11" customFormat="1" ht="12">
      <c r="B167" s="199"/>
      <c r="C167" s="200"/>
      <c r="D167" s="201" t="s">
        <v>146</v>
      </c>
      <c r="E167" s="202" t="s">
        <v>34</v>
      </c>
      <c r="F167" s="203" t="s">
        <v>262</v>
      </c>
      <c r="G167" s="200"/>
      <c r="H167" s="204">
        <v>480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146</v>
      </c>
      <c r="AU167" s="210" t="s">
        <v>88</v>
      </c>
      <c r="AV167" s="11" t="s">
        <v>88</v>
      </c>
      <c r="AW167" s="11" t="s">
        <v>42</v>
      </c>
      <c r="AX167" s="11" t="s">
        <v>25</v>
      </c>
      <c r="AY167" s="210" t="s">
        <v>137</v>
      </c>
    </row>
    <row r="168" spans="2:63" s="10" customFormat="1" ht="29.85" customHeight="1">
      <c r="B168" s="171"/>
      <c r="C168" s="172"/>
      <c r="D168" s="173" t="s">
        <v>78</v>
      </c>
      <c r="E168" s="185" t="s">
        <v>88</v>
      </c>
      <c r="F168" s="185" t="s">
        <v>263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SUM(P169:P171)</f>
        <v>0</v>
      </c>
      <c r="Q168" s="179"/>
      <c r="R168" s="180">
        <f>SUM(R169:R171)</f>
        <v>1.73286912</v>
      </c>
      <c r="S168" s="179"/>
      <c r="T168" s="181">
        <f>SUM(T169:T171)</f>
        <v>0</v>
      </c>
      <c r="AR168" s="182" t="s">
        <v>25</v>
      </c>
      <c r="AT168" s="183" t="s">
        <v>78</v>
      </c>
      <c r="AU168" s="183" t="s">
        <v>25</v>
      </c>
      <c r="AY168" s="182" t="s">
        <v>137</v>
      </c>
      <c r="BK168" s="184">
        <f>SUM(BK169:BK171)</f>
        <v>0</v>
      </c>
    </row>
    <row r="169" spans="2:65" s="1" customFormat="1" ht="22.8" customHeight="1">
      <c r="B169" s="40"/>
      <c r="C169" s="187" t="s">
        <v>264</v>
      </c>
      <c r="D169" s="187" t="s">
        <v>139</v>
      </c>
      <c r="E169" s="188" t="s">
        <v>265</v>
      </c>
      <c r="F169" s="189" t="s">
        <v>266</v>
      </c>
      <c r="G169" s="190" t="s">
        <v>163</v>
      </c>
      <c r="H169" s="191">
        <v>0.768</v>
      </c>
      <c r="I169" s="192"/>
      <c r="J169" s="193">
        <f>ROUND(I169*H169,2)</f>
        <v>0</v>
      </c>
      <c r="K169" s="189" t="s">
        <v>143</v>
      </c>
      <c r="L169" s="60"/>
      <c r="M169" s="194" t="s">
        <v>34</v>
      </c>
      <c r="N169" s="195" t="s">
        <v>50</v>
      </c>
      <c r="O169" s="41"/>
      <c r="P169" s="196">
        <f>O169*H169</f>
        <v>0</v>
      </c>
      <c r="Q169" s="196">
        <v>2.25634</v>
      </c>
      <c r="R169" s="196">
        <f>Q169*H169</f>
        <v>1.73286912</v>
      </c>
      <c r="S169" s="196">
        <v>0</v>
      </c>
      <c r="T169" s="197">
        <f>S169*H169</f>
        <v>0</v>
      </c>
      <c r="AR169" s="23" t="s">
        <v>144</v>
      </c>
      <c r="AT169" s="23" t="s">
        <v>139</v>
      </c>
      <c r="AU169" s="23" t="s">
        <v>88</v>
      </c>
      <c r="AY169" s="23" t="s">
        <v>137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23" t="s">
        <v>25</v>
      </c>
      <c r="BK169" s="198">
        <f>ROUND(I169*H169,2)</f>
        <v>0</v>
      </c>
      <c r="BL169" s="23" t="s">
        <v>144</v>
      </c>
      <c r="BM169" s="23" t="s">
        <v>267</v>
      </c>
    </row>
    <row r="170" spans="2:51" s="12" customFormat="1" ht="12">
      <c r="B170" s="211"/>
      <c r="C170" s="212"/>
      <c r="D170" s="201" t="s">
        <v>146</v>
      </c>
      <c r="E170" s="213" t="s">
        <v>34</v>
      </c>
      <c r="F170" s="214" t="s">
        <v>204</v>
      </c>
      <c r="G170" s="212"/>
      <c r="H170" s="213" t="s">
        <v>34</v>
      </c>
      <c r="I170" s="215"/>
      <c r="J170" s="212"/>
      <c r="K170" s="212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146</v>
      </c>
      <c r="AU170" s="220" t="s">
        <v>88</v>
      </c>
      <c r="AV170" s="12" t="s">
        <v>25</v>
      </c>
      <c r="AW170" s="12" t="s">
        <v>42</v>
      </c>
      <c r="AX170" s="12" t="s">
        <v>79</v>
      </c>
      <c r="AY170" s="220" t="s">
        <v>137</v>
      </c>
    </row>
    <row r="171" spans="2:51" s="11" customFormat="1" ht="12">
      <c r="B171" s="199"/>
      <c r="C171" s="200"/>
      <c r="D171" s="201" t="s">
        <v>146</v>
      </c>
      <c r="E171" s="202" t="s">
        <v>34</v>
      </c>
      <c r="F171" s="203" t="s">
        <v>205</v>
      </c>
      <c r="G171" s="200"/>
      <c r="H171" s="204">
        <v>0.768</v>
      </c>
      <c r="I171" s="205"/>
      <c r="J171" s="200"/>
      <c r="K171" s="200"/>
      <c r="L171" s="206"/>
      <c r="M171" s="207"/>
      <c r="N171" s="208"/>
      <c r="O171" s="208"/>
      <c r="P171" s="208"/>
      <c r="Q171" s="208"/>
      <c r="R171" s="208"/>
      <c r="S171" s="208"/>
      <c r="T171" s="209"/>
      <c r="AT171" s="210" t="s">
        <v>146</v>
      </c>
      <c r="AU171" s="210" t="s">
        <v>88</v>
      </c>
      <c r="AV171" s="11" t="s">
        <v>88</v>
      </c>
      <c r="AW171" s="11" t="s">
        <v>42</v>
      </c>
      <c r="AX171" s="11" t="s">
        <v>25</v>
      </c>
      <c r="AY171" s="210" t="s">
        <v>137</v>
      </c>
    </row>
    <row r="172" spans="2:63" s="10" customFormat="1" ht="29.85" customHeight="1">
      <c r="B172" s="171"/>
      <c r="C172" s="172"/>
      <c r="D172" s="173" t="s">
        <v>78</v>
      </c>
      <c r="E172" s="185" t="s">
        <v>152</v>
      </c>
      <c r="F172" s="185" t="s">
        <v>268</v>
      </c>
      <c r="G172" s="172"/>
      <c r="H172" s="172"/>
      <c r="I172" s="175"/>
      <c r="J172" s="186">
        <f>BK172</f>
        <v>0</v>
      </c>
      <c r="K172" s="172"/>
      <c r="L172" s="177"/>
      <c r="M172" s="178"/>
      <c r="N172" s="179"/>
      <c r="O172" s="179"/>
      <c r="P172" s="180">
        <f>SUM(P173:P175)</f>
        <v>0</v>
      </c>
      <c r="Q172" s="179"/>
      <c r="R172" s="180">
        <f>SUM(R173:R175)</f>
        <v>1.04934</v>
      </c>
      <c r="S172" s="179"/>
      <c r="T172" s="181">
        <f>SUM(T173:T175)</f>
        <v>0</v>
      </c>
      <c r="AR172" s="182" t="s">
        <v>25</v>
      </c>
      <c r="AT172" s="183" t="s">
        <v>78</v>
      </c>
      <c r="AU172" s="183" t="s">
        <v>25</v>
      </c>
      <c r="AY172" s="182" t="s">
        <v>137</v>
      </c>
      <c r="BK172" s="184">
        <f>SUM(BK173:BK175)</f>
        <v>0</v>
      </c>
    </row>
    <row r="173" spans="2:65" s="1" customFormat="1" ht="34.2" customHeight="1">
      <c r="B173" s="40"/>
      <c r="C173" s="187" t="s">
        <v>9</v>
      </c>
      <c r="D173" s="187" t="s">
        <v>139</v>
      </c>
      <c r="E173" s="188" t="s">
        <v>269</v>
      </c>
      <c r="F173" s="189" t="s">
        <v>270</v>
      </c>
      <c r="G173" s="190" t="s">
        <v>260</v>
      </c>
      <c r="H173" s="191">
        <v>6</v>
      </c>
      <c r="I173" s="192"/>
      <c r="J173" s="193">
        <f>ROUND(I173*H173,2)</f>
        <v>0</v>
      </c>
      <c r="K173" s="189" t="s">
        <v>143</v>
      </c>
      <c r="L173" s="60"/>
      <c r="M173" s="194" t="s">
        <v>34</v>
      </c>
      <c r="N173" s="195" t="s">
        <v>50</v>
      </c>
      <c r="O173" s="41"/>
      <c r="P173" s="196">
        <f>O173*H173</f>
        <v>0</v>
      </c>
      <c r="Q173" s="196">
        <v>0.17489</v>
      </c>
      <c r="R173" s="196">
        <f>Q173*H173</f>
        <v>1.04934</v>
      </c>
      <c r="S173" s="196">
        <v>0</v>
      </c>
      <c r="T173" s="197">
        <f>S173*H173</f>
        <v>0</v>
      </c>
      <c r="AR173" s="23" t="s">
        <v>144</v>
      </c>
      <c r="AT173" s="23" t="s">
        <v>139</v>
      </c>
      <c r="AU173" s="23" t="s">
        <v>88</v>
      </c>
      <c r="AY173" s="23" t="s">
        <v>137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23" t="s">
        <v>25</v>
      </c>
      <c r="BK173" s="198">
        <f>ROUND(I173*H173,2)</f>
        <v>0</v>
      </c>
      <c r="BL173" s="23" t="s">
        <v>144</v>
      </c>
      <c r="BM173" s="23" t="s">
        <v>271</v>
      </c>
    </row>
    <row r="174" spans="2:51" s="12" customFormat="1" ht="12">
      <c r="B174" s="211"/>
      <c r="C174" s="212"/>
      <c r="D174" s="201" t="s">
        <v>146</v>
      </c>
      <c r="E174" s="213" t="s">
        <v>34</v>
      </c>
      <c r="F174" s="214" t="s">
        <v>204</v>
      </c>
      <c r="G174" s="212"/>
      <c r="H174" s="213" t="s">
        <v>34</v>
      </c>
      <c r="I174" s="215"/>
      <c r="J174" s="212"/>
      <c r="K174" s="212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146</v>
      </c>
      <c r="AU174" s="220" t="s">
        <v>88</v>
      </c>
      <c r="AV174" s="12" t="s">
        <v>25</v>
      </c>
      <c r="AW174" s="12" t="s">
        <v>42</v>
      </c>
      <c r="AX174" s="12" t="s">
        <v>79</v>
      </c>
      <c r="AY174" s="220" t="s">
        <v>137</v>
      </c>
    </row>
    <row r="175" spans="2:51" s="11" customFormat="1" ht="12">
      <c r="B175" s="199"/>
      <c r="C175" s="200"/>
      <c r="D175" s="201" t="s">
        <v>146</v>
      </c>
      <c r="E175" s="202" t="s">
        <v>34</v>
      </c>
      <c r="F175" s="203" t="s">
        <v>272</v>
      </c>
      <c r="G175" s="200"/>
      <c r="H175" s="204">
        <v>6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146</v>
      </c>
      <c r="AU175" s="210" t="s">
        <v>88</v>
      </c>
      <c r="AV175" s="11" t="s">
        <v>88</v>
      </c>
      <c r="AW175" s="11" t="s">
        <v>42</v>
      </c>
      <c r="AX175" s="11" t="s">
        <v>25</v>
      </c>
      <c r="AY175" s="210" t="s">
        <v>137</v>
      </c>
    </row>
    <row r="176" spans="2:63" s="10" customFormat="1" ht="29.85" customHeight="1">
      <c r="B176" s="171"/>
      <c r="C176" s="172"/>
      <c r="D176" s="173" t="s">
        <v>78</v>
      </c>
      <c r="E176" s="185" t="s">
        <v>144</v>
      </c>
      <c r="F176" s="185" t="s">
        <v>273</v>
      </c>
      <c r="G176" s="172"/>
      <c r="H176" s="172"/>
      <c r="I176" s="175"/>
      <c r="J176" s="186">
        <f>BK176</f>
        <v>0</v>
      </c>
      <c r="K176" s="172"/>
      <c r="L176" s="177"/>
      <c r="M176" s="178"/>
      <c r="N176" s="179"/>
      <c r="O176" s="179"/>
      <c r="P176" s="180">
        <f>SUM(P177:P192)</f>
        <v>0</v>
      </c>
      <c r="Q176" s="179"/>
      <c r="R176" s="180">
        <f>SUM(R177:R192)</f>
        <v>38.613915999999996</v>
      </c>
      <c r="S176" s="179"/>
      <c r="T176" s="181">
        <f>SUM(T177:T192)</f>
        <v>0</v>
      </c>
      <c r="AR176" s="182" t="s">
        <v>25</v>
      </c>
      <c r="AT176" s="183" t="s">
        <v>78</v>
      </c>
      <c r="AU176" s="183" t="s">
        <v>25</v>
      </c>
      <c r="AY176" s="182" t="s">
        <v>137</v>
      </c>
      <c r="BK176" s="184">
        <f>SUM(BK177:BK192)</f>
        <v>0</v>
      </c>
    </row>
    <row r="177" spans="2:65" s="1" customFormat="1" ht="22.8" customHeight="1">
      <c r="B177" s="40"/>
      <c r="C177" s="187" t="s">
        <v>274</v>
      </c>
      <c r="D177" s="187" t="s">
        <v>139</v>
      </c>
      <c r="E177" s="188" t="s">
        <v>275</v>
      </c>
      <c r="F177" s="189" t="s">
        <v>276</v>
      </c>
      <c r="G177" s="190" t="s">
        <v>142</v>
      </c>
      <c r="H177" s="191">
        <v>109.615</v>
      </c>
      <c r="I177" s="192"/>
      <c r="J177" s="193">
        <f>ROUND(I177*H177,2)</f>
        <v>0</v>
      </c>
      <c r="K177" s="189" t="s">
        <v>143</v>
      </c>
      <c r="L177" s="60"/>
      <c r="M177" s="194" t="s">
        <v>34</v>
      </c>
      <c r="N177" s="195" t="s">
        <v>50</v>
      </c>
      <c r="O177" s="4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AR177" s="23" t="s">
        <v>144</v>
      </c>
      <c r="AT177" s="23" t="s">
        <v>139</v>
      </c>
      <c r="AU177" s="23" t="s">
        <v>88</v>
      </c>
      <c r="AY177" s="23" t="s">
        <v>137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25</v>
      </c>
      <c r="BK177" s="198">
        <f>ROUND(I177*H177,2)</f>
        <v>0</v>
      </c>
      <c r="BL177" s="23" t="s">
        <v>144</v>
      </c>
      <c r="BM177" s="23" t="s">
        <v>277</v>
      </c>
    </row>
    <row r="178" spans="2:51" s="12" customFormat="1" ht="12">
      <c r="B178" s="211"/>
      <c r="C178" s="212"/>
      <c r="D178" s="201" t="s">
        <v>146</v>
      </c>
      <c r="E178" s="213" t="s">
        <v>34</v>
      </c>
      <c r="F178" s="214" t="s">
        <v>278</v>
      </c>
      <c r="G178" s="212"/>
      <c r="H178" s="213" t="s">
        <v>34</v>
      </c>
      <c r="I178" s="215"/>
      <c r="J178" s="212"/>
      <c r="K178" s="212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146</v>
      </c>
      <c r="AU178" s="220" t="s">
        <v>88</v>
      </c>
      <c r="AV178" s="12" t="s">
        <v>25</v>
      </c>
      <c r="AW178" s="12" t="s">
        <v>42</v>
      </c>
      <c r="AX178" s="12" t="s">
        <v>79</v>
      </c>
      <c r="AY178" s="220" t="s">
        <v>137</v>
      </c>
    </row>
    <row r="179" spans="2:51" s="11" customFormat="1" ht="12">
      <c r="B179" s="199"/>
      <c r="C179" s="200"/>
      <c r="D179" s="201" t="s">
        <v>146</v>
      </c>
      <c r="E179" s="202" t="s">
        <v>34</v>
      </c>
      <c r="F179" s="203" t="s">
        <v>279</v>
      </c>
      <c r="G179" s="200"/>
      <c r="H179" s="204">
        <v>40.4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146</v>
      </c>
      <c r="AU179" s="210" t="s">
        <v>88</v>
      </c>
      <c r="AV179" s="11" t="s">
        <v>88</v>
      </c>
      <c r="AW179" s="11" t="s">
        <v>42</v>
      </c>
      <c r="AX179" s="11" t="s">
        <v>79</v>
      </c>
      <c r="AY179" s="210" t="s">
        <v>137</v>
      </c>
    </row>
    <row r="180" spans="2:51" s="12" customFormat="1" ht="12">
      <c r="B180" s="211"/>
      <c r="C180" s="212"/>
      <c r="D180" s="201" t="s">
        <v>146</v>
      </c>
      <c r="E180" s="213" t="s">
        <v>34</v>
      </c>
      <c r="F180" s="214" t="s">
        <v>280</v>
      </c>
      <c r="G180" s="212"/>
      <c r="H180" s="213" t="s">
        <v>34</v>
      </c>
      <c r="I180" s="215"/>
      <c r="J180" s="212"/>
      <c r="K180" s="212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146</v>
      </c>
      <c r="AU180" s="220" t="s">
        <v>88</v>
      </c>
      <c r="AV180" s="12" t="s">
        <v>25</v>
      </c>
      <c r="AW180" s="12" t="s">
        <v>42</v>
      </c>
      <c r="AX180" s="12" t="s">
        <v>79</v>
      </c>
      <c r="AY180" s="220" t="s">
        <v>137</v>
      </c>
    </row>
    <row r="181" spans="2:51" s="11" customFormat="1" ht="12">
      <c r="B181" s="199"/>
      <c r="C181" s="200"/>
      <c r="D181" s="201" t="s">
        <v>146</v>
      </c>
      <c r="E181" s="202" t="s">
        <v>34</v>
      </c>
      <c r="F181" s="203" t="s">
        <v>281</v>
      </c>
      <c r="G181" s="200"/>
      <c r="H181" s="204">
        <v>64.415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146</v>
      </c>
      <c r="AU181" s="210" t="s">
        <v>88</v>
      </c>
      <c r="AV181" s="11" t="s">
        <v>88</v>
      </c>
      <c r="AW181" s="11" t="s">
        <v>42</v>
      </c>
      <c r="AX181" s="11" t="s">
        <v>79</v>
      </c>
      <c r="AY181" s="210" t="s">
        <v>137</v>
      </c>
    </row>
    <row r="182" spans="2:51" s="12" customFormat="1" ht="12">
      <c r="B182" s="211"/>
      <c r="C182" s="212"/>
      <c r="D182" s="201" t="s">
        <v>146</v>
      </c>
      <c r="E182" s="213" t="s">
        <v>34</v>
      </c>
      <c r="F182" s="214" t="s">
        <v>282</v>
      </c>
      <c r="G182" s="212"/>
      <c r="H182" s="213" t="s">
        <v>34</v>
      </c>
      <c r="I182" s="215"/>
      <c r="J182" s="212"/>
      <c r="K182" s="212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146</v>
      </c>
      <c r="AU182" s="220" t="s">
        <v>88</v>
      </c>
      <c r="AV182" s="12" t="s">
        <v>25</v>
      </c>
      <c r="AW182" s="12" t="s">
        <v>42</v>
      </c>
      <c r="AX182" s="12" t="s">
        <v>79</v>
      </c>
      <c r="AY182" s="220" t="s">
        <v>137</v>
      </c>
    </row>
    <row r="183" spans="2:51" s="11" customFormat="1" ht="12">
      <c r="B183" s="199"/>
      <c r="C183" s="200"/>
      <c r="D183" s="201" t="s">
        <v>146</v>
      </c>
      <c r="E183" s="202" t="s">
        <v>34</v>
      </c>
      <c r="F183" s="203" t="s">
        <v>283</v>
      </c>
      <c r="G183" s="200"/>
      <c r="H183" s="204">
        <v>4.8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146</v>
      </c>
      <c r="AU183" s="210" t="s">
        <v>88</v>
      </c>
      <c r="AV183" s="11" t="s">
        <v>88</v>
      </c>
      <c r="AW183" s="11" t="s">
        <v>42</v>
      </c>
      <c r="AX183" s="11" t="s">
        <v>79</v>
      </c>
      <c r="AY183" s="210" t="s">
        <v>137</v>
      </c>
    </row>
    <row r="184" spans="2:51" s="13" customFormat="1" ht="12">
      <c r="B184" s="221"/>
      <c r="C184" s="222"/>
      <c r="D184" s="201" t="s">
        <v>146</v>
      </c>
      <c r="E184" s="223" t="s">
        <v>34</v>
      </c>
      <c r="F184" s="224" t="s">
        <v>182</v>
      </c>
      <c r="G184" s="222"/>
      <c r="H184" s="225">
        <v>109.615</v>
      </c>
      <c r="I184" s="226"/>
      <c r="J184" s="222"/>
      <c r="K184" s="222"/>
      <c r="L184" s="227"/>
      <c r="M184" s="228"/>
      <c r="N184" s="229"/>
      <c r="O184" s="229"/>
      <c r="P184" s="229"/>
      <c r="Q184" s="229"/>
      <c r="R184" s="229"/>
      <c r="S184" s="229"/>
      <c r="T184" s="230"/>
      <c r="AT184" s="231" t="s">
        <v>146</v>
      </c>
      <c r="AU184" s="231" t="s">
        <v>88</v>
      </c>
      <c r="AV184" s="13" t="s">
        <v>144</v>
      </c>
      <c r="AW184" s="13" t="s">
        <v>42</v>
      </c>
      <c r="AX184" s="13" t="s">
        <v>25</v>
      </c>
      <c r="AY184" s="231" t="s">
        <v>137</v>
      </c>
    </row>
    <row r="185" spans="2:65" s="1" customFormat="1" ht="22.8" customHeight="1">
      <c r="B185" s="40"/>
      <c r="C185" s="187" t="s">
        <v>284</v>
      </c>
      <c r="D185" s="187" t="s">
        <v>139</v>
      </c>
      <c r="E185" s="188" t="s">
        <v>285</v>
      </c>
      <c r="F185" s="189" t="s">
        <v>286</v>
      </c>
      <c r="G185" s="190" t="s">
        <v>142</v>
      </c>
      <c r="H185" s="191">
        <v>40.4</v>
      </c>
      <c r="I185" s="192"/>
      <c r="J185" s="193">
        <f>ROUND(I185*H185,2)</f>
        <v>0</v>
      </c>
      <c r="K185" s="189" t="s">
        <v>143</v>
      </c>
      <c r="L185" s="60"/>
      <c r="M185" s="194" t="s">
        <v>34</v>
      </c>
      <c r="N185" s="195" t="s">
        <v>50</v>
      </c>
      <c r="O185" s="41"/>
      <c r="P185" s="196">
        <f>O185*H185</f>
        <v>0</v>
      </c>
      <c r="Q185" s="196">
        <v>0.21252</v>
      </c>
      <c r="R185" s="196">
        <f>Q185*H185</f>
        <v>8.585807999999998</v>
      </c>
      <c r="S185" s="196">
        <v>0</v>
      </c>
      <c r="T185" s="197">
        <f>S185*H185</f>
        <v>0</v>
      </c>
      <c r="AR185" s="23" t="s">
        <v>144</v>
      </c>
      <c r="AT185" s="23" t="s">
        <v>139</v>
      </c>
      <c r="AU185" s="23" t="s">
        <v>88</v>
      </c>
      <c r="AY185" s="23" t="s">
        <v>137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23" t="s">
        <v>25</v>
      </c>
      <c r="BK185" s="198">
        <f>ROUND(I185*H185,2)</f>
        <v>0</v>
      </c>
      <c r="BL185" s="23" t="s">
        <v>144</v>
      </c>
      <c r="BM185" s="23" t="s">
        <v>287</v>
      </c>
    </row>
    <row r="186" spans="2:51" s="12" customFormat="1" ht="12">
      <c r="B186" s="211"/>
      <c r="C186" s="212"/>
      <c r="D186" s="201" t="s">
        <v>146</v>
      </c>
      <c r="E186" s="213" t="s">
        <v>34</v>
      </c>
      <c r="F186" s="214" t="s">
        <v>278</v>
      </c>
      <c r="G186" s="212"/>
      <c r="H186" s="213" t="s">
        <v>34</v>
      </c>
      <c r="I186" s="215"/>
      <c r="J186" s="212"/>
      <c r="K186" s="212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146</v>
      </c>
      <c r="AU186" s="220" t="s">
        <v>88</v>
      </c>
      <c r="AV186" s="12" t="s">
        <v>25</v>
      </c>
      <c r="AW186" s="12" t="s">
        <v>42</v>
      </c>
      <c r="AX186" s="12" t="s">
        <v>79</v>
      </c>
      <c r="AY186" s="220" t="s">
        <v>137</v>
      </c>
    </row>
    <row r="187" spans="2:51" s="11" customFormat="1" ht="12">
      <c r="B187" s="199"/>
      <c r="C187" s="200"/>
      <c r="D187" s="201" t="s">
        <v>146</v>
      </c>
      <c r="E187" s="202" t="s">
        <v>34</v>
      </c>
      <c r="F187" s="203" t="s">
        <v>279</v>
      </c>
      <c r="G187" s="200"/>
      <c r="H187" s="204">
        <v>40.4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146</v>
      </c>
      <c r="AU187" s="210" t="s">
        <v>88</v>
      </c>
      <c r="AV187" s="11" t="s">
        <v>88</v>
      </c>
      <c r="AW187" s="11" t="s">
        <v>42</v>
      </c>
      <c r="AX187" s="11" t="s">
        <v>25</v>
      </c>
      <c r="AY187" s="210" t="s">
        <v>137</v>
      </c>
    </row>
    <row r="188" spans="2:65" s="1" customFormat="1" ht="34.2" customHeight="1">
      <c r="B188" s="40"/>
      <c r="C188" s="187" t="s">
        <v>288</v>
      </c>
      <c r="D188" s="187" t="s">
        <v>139</v>
      </c>
      <c r="E188" s="188" t="s">
        <v>289</v>
      </c>
      <c r="F188" s="189" t="s">
        <v>290</v>
      </c>
      <c r="G188" s="190" t="s">
        <v>142</v>
      </c>
      <c r="H188" s="191">
        <v>40.4</v>
      </c>
      <c r="I188" s="192"/>
      <c r="J188" s="193">
        <f>ROUND(I188*H188,2)</f>
        <v>0</v>
      </c>
      <c r="K188" s="189" t="s">
        <v>143</v>
      </c>
      <c r="L188" s="60"/>
      <c r="M188" s="194" t="s">
        <v>34</v>
      </c>
      <c r="N188" s="195" t="s">
        <v>50</v>
      </c>
      <c r="O188" s="41"/>
      <c r="P188" s="196">
        <f>O188*H188</f>
        <v>0</v>
      </c>
      <c r="Q188" s="196">
        <v>0.74327</v>
      </c>
      <c r="R188" s="196">
        <f>Q188*H188</f>
        <v>30.028108</v>
      </c>
      <c r="S188" s="196">
        <v>0</v>
      </c>
      <c r="T188" s="197">
        <f>S188*H188</f>
        <v>0</v>
      </c>
      <c r="AR188" s="23" t="s">
        <v>144</v>
      </c>
      <c r="AT188" s="23" t="s">
        <v>139</v>
      </c>
      <c r="AU188" s="23" t="s">
        <v>88</v>
      </c>
      <c r="AY188" s="23" t="s">
        <v>137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23" t="s">
        <v>25</v>
      </c>
      <c r="BK188" s="198">
        <f>ROUND(I188*H188,2)</f>
        <v>0</v>
      </c>
      <c r="BL188" s="23" t="s">
        <v>144</v>
      </c>
      <c r="BM188" s="23" t="s">
        <v>291</v>
      </c>
    </row>
    <row r="189" spans="2:51" s="12" customFormat="1" ht="12">
      <c r="B189" s="211"/>
      <c r="C189" s="212"/>
      <c r="D189" s="201" t="s">
        <v>146</v>
      </c>
      <c r="E189" s="213" t="s">
        <v>34</v>
      </c>
      <c r="F189" s="214" t="s">
        <v>292</v>
      </c>
      <c r="G189" s="212"/>
      <c r="H189" s="213" t="s">
        <v>34</v>
      </c>
      <c r="I189" s="215"/>
      <c r="J189" s="212"/>
      <c r="K189" s="212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146</v>
      </c>
      <c r="AU189" s="220" t="s">
        <v>88</v>
      </c>
      <c r="AV189" s="12" t="s">
        <v>25</v>
      </c>
      <c r="AW189" s="12" t="s">
        <v>42</v>
      </c>
      <c r="AX189" s="12" t="s">
        <v>79</v>
      </c>
      <c r="AY189" s="220" t="s">
        <v>137</v>
      </c>
    </row>
    <row r="190" spans="2:51" s="11" customFormat="1" ht="12">
      <c r="B190" s="199"/>
      <c r="C190" s="200"/>
      <c r="D190" s="201" t="s">
        <v>146</v>
      </c>
      <c r="E190" s="202" t="s">
        <v>34</v>
      </c>
      <c r="F190" s="203" t="s">
        <v>293</v>
      </c>
      <c r="G190" s="200"/>
      <c r="H190" s="204">
        <v>3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146</v>
      </c>
      <c r="AU190" s="210" t="s">
        <v>88</v>
      </c>
      <c r="AV190" s="11" t="s">
        <v>88</v>
      </c>
      <c r="AW190" s="11" t="s">
        <v>42</v>
      </c>
      <c r="AX190" s="11" t="s">
        <v>79</v>
      </c>
      <c r="AY190" s="210" t="s">
        <v>137</v>
      </c>
    </row>
    <row r="191" spans="2:51" s="11" customFormat="1" ht="12">
      <c r="B191" s="199"/>
      <c r="C191" s="200"/>
      <c r="D191" s="201" t="s">
        <v>146</v>
      </c>
      <c r="E191" s="202" t="s">
        <v>34</v>
      </c>
      <c r="F191" s="203" t="s">
        <v>294</v>
      </c>
      <c r="G191" s="200"/>
      <c r="H191" s="204">
        <v>37.4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146</v>
      </c>
      <c r="AU191" s="210" t="s">
        <v>88</v>
      </c>
      <c r="AV191" s="11" t="s">
        <v>88</v>
      </c>
      <c r="AW191" s="11" t="s">
        <v>42</v>
      </c>
      <c r="AX191" s="11" t="s">
        <v>79</v>
      </c>
      <c r="AY191" s="210" t="s">
        <v>137</v>
      </c>
    </row>
    <row r="192" spans="2:51" s="13" customFormat="1" ht="12">
      <c r="B192" s="221"/>
      <c r="C192" s="222"/>
      <c r="D192" s="201" t="s">
        <v>146</v>
      </c>
      <c r="E192" s="223" t="s">
        <v>34</v>
      </c>
      <c r="F192" s="224" t="s">
        <v>182</v>
      </c>
      <c r="G192" s="222"/>
      <c r="H192" s="225">
        <v>40.4</v>
      </c>
      <c r="I192" s="226"/>
      <c r="J192" s="222"/>
      <c r="K192" s="222"/>
      <c r="L192" s="227"/>
      <c r="M192" s="228"/>
      <c r="N192" s="229"/>
      <c r="O192" s="229"/>
      <c r="P192" s="229"/>
      <c r="Q192" s="229"/>
      <c r="R192" s="229"/>
      <c r="S192" s="229"/>
      <c r="T192" s="230"/>
      <c r="AT192" s="231" t="s">
        <v>146</v>
      </c>
      <c r="AU192" s="231" t="s">
        <v>88</v>
      </c>
      <c r="AV192" s="13" t="s">
        <v>144</v>
      </c>
      <c r="AW192" s="13" t="s">
        <v>42</v>
      </c>
      <c r="AX192" s="13" t="s">
        <v>25</v>
      </c>
      <c r="AY192" s="231" t="s">
        <v>137</v>
      </c>
    </row>
    <row r="193" spans="2:63" s="10" customFormat="1" ht="29.85" customHeight="1">
      <c r="B193" s="171"/>
      <c r="C193" s="172"/>
      <c r="D193" s="173" t="s">
        <v>78</v>
      </c>
      <c r="E193" s="185" t="s">
        <v>160</v>
      </c>
      <c r="F193" s="185" t="s">
        <v>295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SUM(P194:P233)</f>
        <v>0</v>
      </c>
      <c r="Q193" s="179"/>
      <c r="R193" s="180">
        <f>SUM(R194:R233)</f>
        <v>505.08029300000004</v>
      </c>
      <c r="S193" s="179"/>
      <c r="T193" s="181">
        <f>SUM(T194:T233)</f>
        <v>0</v>
      </c>
      <c r="AR193" s="182" t="s">
        <v>25</v>
      </c>
      <c r="AT193" s="183" t="s">
        <v>78</v>
      </c>
      <c r="AU193" s="183" t="s">
        <v>25</v>
      </c>
      <c r="AY193" s="182" t="s">
        <v>137</v>
      </c>
      <c r="BK193" s="184">
        <f>SUM(BK194:BK233)</f>
        <v>0</v>
      </c>
    </row>
    <row r="194" spans="2:65" s="1" customFormat="1" ht="22.8" customHeight="1">
      <c r="B194" s="40"/>
      <c r="C194" s="187" t="s">
        <v>296</v>
      </c>
      <c r="D194" s="187" t="s">
        <v>139</v>
      </c>
      <c r="E194" s="188" t="s">
        <v>297</v>
      </c>
      <c r="F194" s="189" t="s">
        <v>298</v>
      </c>
      <c r="G194" s="190" t="s">
        <v>142</v>
      </c>
      <c r="H194" s="191">
        <v>6948.3</v>
      </c>
      <c r="I194" s="192"/>
      <c r="J194" s="193">
        <f>ROUND(I194*H194,2)</f>
        <v>0</v>
      </c>
      <c r="K194" s="189" t="s">
        <v>143</v>
      </c>
      <c r="L194" s="60"/>
      <c r="M194" s="194" t="s">
        <v>34</v>
      </c>
      <c r="N194" s="195" t="s">
        <v>50</v>
      </c>
      <c r="O194" s="4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AR194" s="23" t="s">
        <v>144</v>
      </c>
      <c r="AT194" s="23" t="s">
        <v>139</v>
      </c>
      <c r="AU194" s="23" t="s">
        <v>88</v>
      </c>
      <c r="AY194" s="23" t="s">
        <v>137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23" t="s">
        <v>25</v>
      </c>
      <c r="BK194" s="198">
        <f>ROUND(I194*H194,2)</f>
        <v>0</v>
      </c>
      <c r="BL194" s="23" t="s">
        <v>144</v>
      </c>
      <c r="BM194" s="23" t="s">
        <v>299</v>
      </c>
    </row>
    <row r="195" spans="2:51" s="12" customFormat="1" ht="12">
      <c r="B195" s="211"/>
      <c r="C195" s="212"/>
      <c r="D195" s="201" t="s">
        <v>146</v>
      </c>
      <c r="E195" s="213" t="s">
        <v>34</v>
      </c>
      <c r="F195" s="214" t="s">
        <v>165</v>
      </c>
      <c r="G195" s="212"/>
      <c r="H195" s="213" t="s">
        <v>34</v>
      </c>
      <c r="I195" s="215"/>
      <c r="J195" s="212"/>
      <c r="K195" s="212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146</v>
      </c>
      <c r="AU195" s="220" t="s">
        <v>88</v>
      </c>
      <c r="AV195" s="12" t="s">
        <v>25</v>
      </c>
      <c r="AW195" s="12" t="s">
        <v>42</v>
      </c>
      <c r="AX195" s="12" t="s">
        <v>79</v>
      </c>
      <c r="AY195" s="220" t="s">
        <v>137</v>
      </c>
    </row>
    <row r="196" spans="2:51" s="11" customFormat="1" ht="12">
      <c r="B196" s="199"/>
      <c r="C196" s="200"/>
      <c r="D196" s="201" t="s">
        <v>146</v>
      </c>
      <c r="E196" s="202" t="s">
        <v>34</v>
      </c>
      <c r="F196" s="203" t="s">
        <v>300</v>
      </c>
      <c r="G196" s="200"/>
      <c r="H196" s="204">
        <v>460.5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146</v>
      </c>
      <c r="AU196" s="210" t="s">
        <v>88</v>
      </c>
      <c r="AV196" s="11" t="s">
        <v>88</v>
      </c>
      <c r="AW196" s="11" t="s">
        <v>42</v>
      </c>
      <c r="AX196" s="11" t="s">
        <v>79</v>
      </c>
      <c r="AY196" s="210" t="s">
        <v>137</v>
      </c>
    </row>
    <row r="197" spans="2:51" s="12" customFormat="1" ht="12">
      <c r="B197" s="211"/>
      <c r="C197" s="212"/>
      <c r="D197" s="201" t="s">
        <v>146</v>
      </c>
      <c r="E197" s="213" t="s">
        <v>34</v>
      </c>
      <c r="F197" s="214" t="s">
        <v>167</v>
      </c>
      <c r="G197" s="212"/>
      <c r="H197" s="213" t="s">
        <v>34</v>
      </c>
      <c r="I197" s="215"/>
      <c r="J197" s="212"/>
      <c r="K197" s="212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146</v>
      </c>
      <c r="AU197" s="220" t="s">
        <v>88</v>
      </c>
      <c r="AV197" s="12" t="s">
        <v>25</v>
      </c>
      <c r="AW197" s="12" t="s">
        <v>42</v>
      </c>
      <c r="AX197" s="12" t="s">
        <v>79</v>
      </c>
      <c r="AY197" s="220" t="s">
        <v>137</v>
      </c>
    </row>
    <row r="198" spans="2:51" s="11" customFormat="1" ht="12">
      <c r="B198" s="199"/>
      <c r="C198" s="200"/>
      <c r="D198" s="201" t="s">
        <v>146</v>
      </c>
      <c r="E198" s="202" t="s">
        <v>34</v>
      </c>
      <c r="F198" s="203" t="s">
        <v>249</v>
      </c>
      <c r="G198" s="200"/>
      <c r="H198" s="204">
        <v>5436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146</v>
      </c>
      <c r="AU198" s="210" t="s">
        <v>88</v>
      </c>
      <c r="AV198" s="11" t="s">
        <v>88</v>
      </c>
      <c r="AW198" s="11" t="s">
        <v>42</v>
      </c>
      <c r="AX198" s="11" t="s">
        <v>79</v>
      </c>
      <c r="AY198" s="210" t="s">
        <v>137</v>
      </c>
    </row>
    <row r="199" spans="2:51" s="12" customFormat="1" ht="12">
      <c r="B199" s="211"/>
      <c r="C199" s="212"/>
      <c r="D199" s="201" t="s">
        <v>146</v>
      </c>
      <c r="E199" s="213" t="s">
        <v>34</v>
      </c>
      <c r="F199" s="214" t="s">
        <v>170</v>
      </c>
      <c r="G199" s="212"/>
      <c r="H199" s="213" t="s">
        <v>34</v>
      </c>
      <c r="I199" s="215"/>
      <c r="J199" s="212"/>
      <c r="K199" s="212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146</v>
      </c>
      <c r="AU199" s="220" t="s">
        <v>88</v>
      </c>
      <c r="AV199" s="12" t="s">
        <v>25</v>
      </c>
      <c r="AW199" s="12" t="s">
        <v>42</v>
      </c>
      <c r="AX199" s="12" t="s">
        <v>79</v>
      </c>
      <c r="AY199" s="220" t="s">
        <v>137</v>
      </c>
    </row>
    <row r="200" spans="2:51" s="11" customFormat="1" ht="12">
      <c r="B200" s="199"/>
      <c r="C200" s="200"/>
      <c r="D200" s="201" t="s">
        <v>146</v>
      </c>
      <c r="E200" s="202" t="s">
        <v>34</v>
      </c>
      <c r="F200" s="203" t="s">
        <v>250</v>
      </c>
      <c r="G200" s="200"/>
      <c r="H200" s="204">
        <v>1047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146</v>
      </c>
      <c r="AU200" s="210" t="s">
        <v>88</v>
      </c>
      <c r="AV200" s="11" t="s">
        <v>88</v>
      </c>
      <c r="AW200" s="11" t="s">
        <v>42</v>
      </c>
      <c r="AX200" s="11" t="s">
        <v>79</v>
      </c>
      <c r="AY200" s="210" t="s">
        <v>137</v>
      </c>
    </row>
    <row r="201" spans="2:51" s="12" customFormat="1" ht="12">
      <c r="B201" s="211"/>
      <c r="C201" s="212"/>
      <c r="D201" s="201" t="s">
        <v>146</v>
      </c>
      <c r="E201" s="213" t="s">
        <v>34</v>
      </c>
      <c r="F201" s="214" t="s">
        <v>301</v>
      </c>
      <c r="G201" s="212"/>
      <c r="H201" s="213" t="s">
        <v>34</v>
      </c>
      <c r="I201" s="215"/>
      <c r="J201" s="212"/>
      <c r="K201" s="212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146</v>
      </c>
      <c r="AU201" s="220" t="s">
        <v>88</v>
      </c>
      <c r="AV201" s="12" t="s">
        <v>25</v>
      </c>
      <c r="AW201" s="12" t="s">
        <v>42</v>
      </c>
      <c r="AX201" s="12" t="s">
        <v>79</v>
      </c>
      <c r="AY201" s="220" t="s">
        <v>137</v>
      </c>
    </row>
    <row r="202" spans="2:51" s="11" customFormat="1" ht="12">
      <c r="B202" s="199"/>
      <c r="C202" s="200"/>
      <c r="D202" s="201" t="s">
        <v>146</v>
      </c>
      <c r="E202" s="202" t="s">
        <v>34</v>
      </c>
      <c r="F202" s="203" t="s">
        <v>283</v>
      </c>
      <c r="G202" s="200"/>
      <c r="H202" s="204">
        <v>4.8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146</v>
      </c>
      <c r="AU202" s="210" t="s">
        <v>88</v>
      </c>
      <c r="AV202" s="11" t="s">
        <v>88</v>
      </c>
      <c r="AW202" s="11" t="s">
        <v>42</v>
      </c>
      <c r="AX202" s="11" t="s">
        <v>79</v>
      </c>
      <c r="AY202" s="210" t="s">
        <v>137</v>
      </c>
    </row>
    <row r="203" spans="2:51" s="13" customFormat="1" ht="12">
      <c r="B203" s="221"/>
      <c r="C203" s="222"/>
      <c r="D203" s="201" t="s">
        <v>146</v>
      </c>
      <c r="E203" s="223" t="s">
        <v>34</v>
      </c>
      <c r="F203" s="224" t="s">
        <v>182</v>
      </c>
      <c r="G203" s="222"/>
      <c r="H203" s="225">
        <v>6948.3</v>
      </c>
      <c r="I203" s="226"/>
      <c r="J203" s="222"/>
      <c r="K203" s="222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146</v>
      </c>
      <c r="AU203" s="231" t="s">
        <v>88</v>
      </c>
      <c r="AV203" s="13" t="s">
        <v>144</v>
      </c>
      <c r="AW203" s="13" t="s">
        <v>42</v>
      </c>
      <c r="AX203" s="13" t="s">
        <v>25</v>
      </c>
      <c r="AY203" s="231" t="s">
        <v>137</v>
      </c>
    </row>
    <row r="204" spans="2:65" s="1" customFormat="1" ht="22.8" customHeight="1">
      <c r="B204" s="40"/>
      <c r="C204" s="187" t="s">
        <v>302</v>
      </c>
      <c r="D204" s="187" t="s">
        <v>139</v>
      </c>
      <c r="E204" s="188" t="s">
        <v>303</v>
      </c>
      <c r="F204" s="189" t="s">
        <v>304</v>
      </c>
      <c r="G204" s="190" t="s">
        <v>142</v>
      </c>
      <c r="H204" s="191">
        <v>6483</v>
      </c>
      <c r="I204" s="192"/>
      <c r="J204" s="193">
        <f>ROUND(I204*H204,2)</f>
        <v>0</v>
      </c>
      <c r="K204" s="189" t="s">
        <v>143</v>
      </c>
      <c r="L204" s="60"/>
      <c r="M204" s="194" t="s">
        <v>34</v>
      </c>
      <c r="N204" s="195" t="s">
        <v>50</v>
      </c>
      <c r="O204" s="41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AR204" s="23" t="s">
        <v>144</v>
      </c>
      <c r="AT204" s="23" t="s">
        <v>139</v>
      </c>
      <c r="AU204" s="23" t="s">
        <v>88</v>
      </c>
      <c r="AY204" s="23" t="s">
        <v>137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23" t="s">
        <v>25</v>
      </c>
      <c r="BK204" s="198">
        <f>ROUND(I204*H204,2)</f>
        <v>0</v>
      </c>
      <c r="BL204" s="23" t="s">
        <v>144</v>
      </c>
      <c r="BM204" s="23" t="s">
        <v>305</v>
      </c>
    </row>
    <row r="205" spans="2:51" s="12" customFormat="1" ht="12">
      <c r="B205" s="211"/>
      <c r="C205" s="212"/>
      <c r="D205" s="201" t="s">
        <v>146</v>
      </c>
      <c r="E205" s="213" t="s">
        <v>34</v>
      </c>
      <c r="F205" s="214" t="s">
        <v>167</v>
      </c>
      <c r="G205" s="212"/>
      <c r="H205" s="213" t="s">
        <v>34</v>
      </c>
      <c r="I205" s="215"/>
      <c r="J205" s="212"/>
      <c r="K205" s="212"/>
      <c r="L205" s="216"/>
      <c r="M205" s="217"/>
      <c r="N205" s="218"/>
      <c r="O205" s="218"/>
      <c r="P205" s="218"/>
      <c r="Q205" s="218"/>
      <c r="R205" s="218"/>
      <c r="S205" s="218"/>
      <c r="T205" s="219"/>
      <c r="AT205" s="220" t="s">
        <v>146</v>
      </c>
      <c r="AU205" s="220" t="s">
        <v>88</v>
      </c>
      <c r="AV205" s="12" t="s">
        <v>25</v>
      </c>
      <c r="AW205" s="12" t="s">
        <v>42</v>
      </c>
      <c r="AX205" s="12" t="s">
        <v>79</v>
      </c>
      <c r="AY205" s="220" t="s">
        <v>137</v>
      </c>
    </row>
    <row r="206" spans="2:51" s="11" customFormat="1" ht="12">
      <c r="B206" s="199"/>
      <c r="C206" s="200"/>
      <c r="D206" s="201" t="s">
        <v>146</v>
      </c>
      <c r="E206" s="202" t="s">
        <v>34</v>
      </c>
      <c r="F206" s="203" t="s">
        <v>249</v>
      </c>
      <c r="G206" s="200"/>
      <c r="H206" s="204">
        <v>5436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146</v>
      </c>
      <c r="AU206" s="210" t="s">
        <v>88</v>
      </c>
      <c r="AV206" s="11" t="s">
        <v>88</v>
      </c>
      <c r="AW206" s="11" t="s">
        <v>42</v>
      </c>
      <c r="AX206" s="11" t="s">
        <v>79</v>
      </c>
      <c r="AY206" s="210" t="s">
        <v>137</v>
      </c>
    </row>
    <row r="207" spans="2:51" s="12" customFormat="1" ht="12">
      <c r="B207" s="211"/>
      <c r="C207" s="212"/>
      <c r="D207" s="201" t="s">
        <v>146</v>
      </c>
      <c r="E207" s="213" t="s">
        <v>34</v>
      </c>
      <c r="F207" s="214" t="s">
        <v>170</v>
      </c>
      <c r="G207" s="212"/>
      <c r="H207" s="213" t="s">
        <v>34</v>
      </c>
      <c r="I207" s="215"/>
      <c r="J207" s="212"/>
      <c r="K207" s="212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146</v>
      </c>
      <c r="AU207" s="220" t="s">
        <v>88</v>
      </c>
      <c r="AV207" s="12" t="s">
        <v>25</v>
      </c>
      <c r="AW207" s="12" t="s">
        <v>42</v>
      </c>
      <c r="AX207" s="12" t="s">
        <v>79</v>
      </c>
      <c r="AY207" s="220" t="s">
        <v>137</v>
      </c>
    </row>
    <row r="208" spans="2:51" s="11" customFormat="1" ht="12">
      <c r="B208" s="199"/>
      <c r="C208" s="200"/>
      <c r="D208" s="201" t="s">
        <v>146</v>
      </c>
      <c r="E208" s="202" t="s">
        <v>34</v>
      </c>
      <c r="F208" s="203" t="s">
        <v>250</v>
      </c>
      <c r="G208" s="200"/>
      <c r="H208" s="204">
        <v>1047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146</v>
      </c>
      <c r="AU208" s="210" t="s">
        <v>88</v>
      </c>
      <c r="AV208" s="11" t="s">
        <v>88</v>
      </c>
      <c r="AW208" s="11" t="s">
        <v>42</v>
      </c>
      <c r="AX208" s="11" t="s">
        <v>79</v>
      </c>
      <c r="AY208" s="210" t="s">
        <v>137</v>
      </c>
    </row>
    <row r="209" spans="2:51" s="13" customFormat="1" ht="12">
      <c r="B209" s="221"/>
      <c r="C209" s="222"/>
      <c r="D209" s="201" t="s">
        <v>146</v>
      </c>
      <c r="E209" s="223" t="s">
        <v>34</v>
      </c>
      <c r="F209" s="224" t="s">
        <v>182</v>
      </c>
      <c r="G209" s="222"/>
      <c r="H209" s="225">
        <v>6483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146</v>
      </c>
      <c r="AU209" s="231" t="s">
        <v>88</v>
      </c>
      <c r="AV209" s="13" t="s">
        <v>144</v>
      </c>
      <c r="AW209" s="13" t="s">
        <v>42</v>
      </c>
      <c r="AX209" s="13" t="s">
        <v>25</v>
      </c>
      <c r="AY209" s="231" t="s">
        <v>137</v>
      </c>
    </row>
    <row r="210" spans="2:65" s="1" customFormat="1" ht="22.8" customHeight="1">
      <c r="B210" s="40"/>
      <c r="C210" s="187" t="s">
        <v>306</v>
      </c>
      <c r="D210" s="187" t="s">
        <v>139</v>
      </c>
      <c r="E210" s="188" t="s">
        <v>307</v>
      </c>
      <c r="F210" s="189" t="s">
        <v>308</v>
      </c>
      <c r="G210" s="190" t="s">
        <v>142</v>
      </c>
      <c r="H210" s="191">
        <v>460.5</v>
      </c>
      <c r="I210" s="192"/>
      <c r="J210" s="193">
        <f>ROUND(I210*H210,2)</f>
        <v>0</v>
      </c>
      <c r="K210" s="189" t="s">
        <v>143</v>
      </c>
      <c r="L210" s="60"/>
      <c r="M210" s="194" t="s">
        <v>34</v>
      </c>
      <c r="N210" s="195" t="s">
        <v>50</v>
      </c>
      <c r="O210" s="41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7">
        <f>S210*H210</f>
        <v>0</v>
      </c>
      <c r="AR210" s="23" t="s">
        <v>144</v>
      </c>
      <c r="AT210" s="23" t="s">
        <v>139</v>
      </c>
      <c r="AU210" s="23" t="s">
        <v>88</v>
      </c>
      <c r="AY210" s="23" t="s">
        <v>137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23" t="s">
        <v>25</v>
      </c>
      <c r="BK210" s="198">
        <f>ROUND(I210*H210,2)</f>
        <v>0</v>
      </c>
      <c r="BL210" s="23" t="s">
        <v>144</v>
      </c>
      <c r="BM210" s="23" t="s">
        <v>309</v>
      </c>
    </row>
    <row r="211" spans="2:51" s="12" customFormat="1" ht="12">
      <c r="B211" s="211"/>
      <c r="C211" s="212"/>
      <c r="D211" s="201" t="s">
        <v>146</v>
      </c>
      <c r="E211" s="213" t="s">
        <v>34</v>
      </c>
      <c r="F211" s="214" t="s">
        <v>165</v>
      </c>
      <c r="G211" s="212"/>
      <c r="H211" s="213" t="s">
        <v>34</v>
      </c>
      <c r="I211" s="215"/>
      <c r="J211" s="212"/>
      <c r="K211" s="212"/>
      <c r="L211" s="216"/>
      <c r="M211" s="217"/>
      <c r="N211" s="218"/>
      <c r="O211" s="218"/>
      <c r="P211" s="218"/>
      <c r="Q211" s="218"/>
      <c r="R211" s="218"/>
      <c r="S211" s="218"/>
      <c r="T211" s="219"/>
      <c r="AT211" s="220" t="s">
        <v>146</v>
      </c>
      <c r="AU211" s="220" t="s">
        <v>88</v>
      </c>
      <c r="AV211" s="12" t="s">
        <v>25</v>
      </c>
      <c r="AW211" s="12" t="s">
        <v>42</v>
      </c>
      <c r="AX211" s="12" t="s">
        <v>79</v>
      </c>
      <c r="AY211" s="220" t="s">
        <v>137</v>
      </c>
    </row>
    <row r="212" spans="2:51" s="11" customFormat="1" ht="12">
      <c r="B212" s="199"/>
      <c r="C212" s="200"/>
      <c r="D212" s="201" t="s">
        <v>146</v>
      </c>
      <c r="E212" s="202" t="s">
        <v>34</v>
      </c>
      <c r="F212" s="203" t="s">
        <v>300</v>
      </c>
      <c r="G212" s="200"/>
      <c r="H212" s="204">
        <v>460.5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146</v>
      </c>
      <c r="AU212" s="210" t="s">
        <v>88</v>
      </c>
      <c r="AV212" s="11" t="s">
        <v>88</v>
      </c>
      <c r="AW212" s="11" t="s">
        <v>42</v>
      </c>
      <c r="AX212" s="11" t="s">
        <v>25</v>
      </c>
      <c r="AY212" s="210" t="s">
        <v>137</v>
      </c>
    </row>
    <row r="213" spans="2:65" s="1" customFormat="1" ht="34.2" customHeight="1">
      <c r="B213" s="40"/>
      <c r="C213" s="187" t="s">
        <v>310</v>
      </c>
      <c r="D213" s="187" t="s">
        <v>139</v>
      </c>
      <c r="E213" s="188" t="s">
        <v>311</v>
      </c>
      <c r="F213" s="189" t="s">
        <v>312</v>
      </c>
      <c r="G213" s="190" t="s">
        <v>142</v>
      </c>
      <c r="H213" s="191">
        <v>460.5</v>
      </c>
      <c r="I213" s="192"/>
      <c r="J213" s="193">
        <f>ROUND(I213*H213,2)</f>
        <v>0</v>
      </c>
      <c r="K213" s="189" t="s">
        <v>143</v>
      </c>
      <c r="L213" s="60"/>
      <c r="M213" s="194" t="s">
        <v>34</v>
      </c>
      <c r="N213" s="195" t="s">
        <v>50</v>
      </c>
      <c r="O213" s="41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7">
        <f>S213*H213</f>
        <v>0</v>
      </c>
      <c r="AR213" s="23" t="s">
        <v>144</v>
      </c>
      <c r="AT213" s="23" t="s">
        <v>139</v>
      </c>
      <c r="AU213" s="23" t="s">
        <v>88</v>
      </c>
      <c r="AY213" s="23" t="s">
        <v>137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23" t="s">
        <v>25</v>
      </c>
      <c r="BK213" s="198">
        <f>ROUND(I213*H213,2)</f>
        <v>0</v>
      </c>
      <c r="BL213" s="23" t="s">
        <v>144</v>
      </c>
      <c r="BM213" s="23" t="s">
        <v>313</v>
      </c>
    </row>
    <row r="214" spans="2:51" s="12" customFormat="1" ht="12">
      <c r="B214" s="211"/>
      <c r="C214" s="212"/>
      <c r="D214" s="201" t="s">
        <v>146</v>
      </c>
      <c r="E214" s="213" t="s">
        <v>34</v>
      </c>
      <c r="F214" s="214" t="s">
        <v>165</v>
      </c>
      <c r="G214" s="212"/>
      <c r="H214" s="213" t="s">
        <v>34</v>
      </c>
      <c r="I214" s="215"/>
      <c r="J214" s="212"/>
      <c r="K214" s="212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146</v>
      </c>
      <c r="AU214" s="220" t="s">
        <v>88</v>
      </c>
      <c r="AV214" s="12" t="s">
        <v>25</v>
      </c>
      <c r="AW214" s="12" t="s">
        <v>42</v>
      </c>
      <c r="AX214" s="12" t="s">
        <v>79</v>
      </c>
      <c r="AY214" s="220" t="s">
        <v>137</v>
      </c>
    </row>
    <row r="215" spans="2:51" s="11" customFormat="1" ht="12">
      <c r="B215" s="199"/>
      <c r="C215" s="200"/>
      <c r="D215" s="201" t="s">
        <v>146</v>
      </c>
      <c r="E215" s="202" t="s">
        <v>34</v>
      </c>
      <c r="F215" s="203" t="s">
        <v>300</v>
      </c>
      <c r="G215" s="200"/>
      <c r="H215" s="204">
        <v>460.5</v>
      </c>
      <c r="I215" s="205"/>
      <c r="J215" s="200"/>
      <c r="K215" s="200"/>
      <c r="L215" s="206"/>
      <c r="M215" s="207"/>
      <c r="N215" s="208"/>
      <c r="O215" s="208"/>
      <c r="P215" s="208"/>
      <c r="Q215" s="208"/>
      <c r="R215" s="208"/>
      <c r="S215" s="208"/>
      <c r="T215" s="209"/>
      <c r="AT215" s="210" t="s">
        <v>146</v>
      </c>
      <c r="AU215" s="210" t="s">
        <v>88</v>
      </c>
      <c r="AV215" s="11" t="s">
        <v>88</v>
      </c>
      <c r="AW215" s="11" t="s">
        <v>42</v>
      </c>
      <c r="AX215" s="11" t="s">
        <v>25</v>
      </c>
      <c r="AY215" s="210" t="s">
        <v>137</v>
      </c>
    </row>
    <row r="216" spans="2:65" s="1" customFormat="1" ht="22.8" customHeight="1">
      <c r="B216" s="40"/>
      <c r="C216" s="187" t="s">
        <v>314</v>
      </c>
      <c r="D216" s="187" t="s">
        <v>139</v>
      </c>
      <c r="E216" s="188" t="s">
        <v>315</v>
      </c>
      <c r="F216" s="189" t="s">
        <v>316</v>
      </c>
      <c r="G216" s="190" t="s">
        <v>142</v>
      </c>
      <c r="H216" s="191">
        <v>1710.5</v>
      </c>
      <c r="I216" s="192"/>
      <c r="J216" s="193">
        <f>ROUND(I216*H216,2)</f>
        <v>0</v>
      </c>
      <c r="K216" s="189" t="s">
        <v>143</v>
      </c>
      <c r="L216" s="60"/>
      <c r="M216" s="194" t="s">
        <v>34</v>
      </c>
      <c r="N216" s="195" t="s">
        <v>50</v>
      </c>
      <c r="O216" s="41"/>
      <c r="P216" s="196">
        <f>O216*H216</f>
        <v>0</v>
      </c>
      <c r="Q216" s="196">
        <v>0.27799</v>
      </c>
      <c r="R216" s="196">
        <f>Q216*H216</f>
        <v>475.50189500000005</v>
      </c>
      <c r="S216" s="196">
        <v>0</v>
      </c>
      <c r="T216" s="197">
        <f>S216*H216</f>
        <v>0</v>
      </c>
      <c r="AR216" s="23" t="s">
        <v>144</v>
      </c>
      <c r="AT216" s="23" t="s">
        <v>139</v>
      </c>
      <c r="AU216" s="23" t="s">
        <v>88</v>
      </c>
      <c r="AY216" s="23" t="s">
        <v>137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23" t="s">
        <v>25</v>
      </c>
      <c r="BK216" s="198">
        <f>ROUND(I216*H216,2)</f>
        <v>0</v>
      </c>
      <c r="BL216" s="23" t="s">
        <v>144</v>
      </c>
      <c r="BM216" s="23" t="s">
        <v>317</v>
      </c>
    </row>
    <row r="217" spans="2:51" s="11" customFormat="1" ht="12">
      <c r="B217" s="199"/>
      <c r="C217" s="200"/>
      <c r="D217" s="201" t="s">
        <v>146</v>
      </c>
      <c r="E217" s="202" t="s">
        <v>34</v>
      </c>
      <c r="F217" s="203" t="s">
        <v>318</v>
      </c>
      <c r="G217" s="200"/>
      <c r="H217" s="204">
        <v>1710.5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146</v>
      </c>
      <c r="AU217" s="210" t="s">
        <v>88</v>
      </c>
      <c r="AV217" s="11" t="s">
        <v>88</v>
      </c>
      <c r="AW217" s="11" t="s">
        <v>42</v>
      </c>
      <c r="AX217" s="11" t="s">
        <v>25</v>
      </c>
      <c r="AY217" s="210" t="s">
        <v>137</v>
      </c>
    </row>
    <row r="218" spans="2:65" s="1" customFormat="1" ht="34.2" customHeight="1">
      <c r="B218" s="40"/>
      <c r="C218" s="187" t="s">
        <v>319</v>
      </c>
      <c r="D218" s="187" t="s">
        <v>139</v>
      </c>
      <c r="E218" s="188" t="s">
        <v>320</v>
      </c>
      <c r="F218" s="189" t="s">
        <v>321</v>
      </c>
      <c r="G218" s="190" t="s">
        <v>142</v>
      </c>
      <c r="H218" s="191">
        <v>6483</v>
      </c>
      <c r="I218" s="192"/>
      <c r="J218" s="193">
        <f>ROUND(I218*H218,2)</f>
        <v>0</v>
      </c>
      <c r="K218" s="189" t="s">
        <v>34</v>
      </c>
      <c r="L218" s="60"/>
      <c r="M218" s="194" t="s">
        <v>34</v>
      </c>
      <c r="N218" s="195" t="s">
        <v>50</v>
      </c>
      <c r="O218" s="41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AR218" s="23" t="s">
        <v>144</v>
      </c>
      <c r="AT218" s="23" t="s">
        <v>139</v>
      </c>
      <c r="AU218" s="23" t="s">
        <v>88</v>
      </c>
      <c r="AY218" s="23" t="s">
        <v>137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23" t="s">
        <v>25</v>
      </c>
      <c r="BK218" s="198">
        <f>ROUND(I218*H218,2)</f>
        <v>0</v>
      </c>
      <c r="BL218" s="23" t="s">
        <v>144</v>
      </c>
      <c r="BM218" s="23" t="s">
        <v>322</v>
      </c>
    </row>
    <row r="219" spans="2:51" s="12" customFormat="1" ht="12">
      <c r="B219" s="211"/>
      <c r="C219" s="212"/>
      <c r="D219" s="201" t="s">
        <v>146</v>
      </c>
      <c r="E219" s="213" t="s">
        <v>34</v>
      </c>
      <c r="F219" s="214" t="s">
        <v>167</v>
      </c>
      <c r="G219" s="212"/>
      <c r="H219" s="213" t="s">
        <v>34</v>
      </c>
      <c r="I219" s="215"/>
      <c r="J219" s="212"/>
      <c r="K219" s="212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146</v>
      </c>
      <c r="AU219" s="220" t="s">
        <v>88</v>
      </c>
      <c r="AV219" s="12" t="s">
        <v>25</v>
      </c>
      <c r="AW219" s="12" t="s">
        <v>42</v>
      </c>
      <c r="AX219" s="12" t="s">
        <v>79</v>
      </c>
      <c r="AY219" s="220" t="s">
        <v>137</v>
      </c>
    </row>
    <row r="220" spans="2:51" s="11" customFormat="1" ht="12">
      <c r="B220" s="199"/>
      <c r="C220" s="200"/>
      <c r="D220" s="201" t="s">
        <v>146</v>
      </c>
      <c r="E220" s="202" t="s">
        <v>34</v>
      </c>
      <c r="F220" s="203" t="s">
        <v>249</v>
      </c>
      <c r="G220" s="200"/>
      <c r="H220" s="204">
        <v>5436</v>
      </c>
      <c r="I220" s="205"/>
      <c r="J220" s="200"/>
      <c r="K220" s="200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146</v>
      </c>
      <c r="AU220" s="210" t="s">
        <v>88</v>
      </c>
      <c r="AV220" s="11" t="s">
        <v>88</v>
      </c>
      <c r="AW220" s="11" t="s">
        <v>42</v>
      </c>
      <c r="AX220" s="11" t="s">
        <v>79</v>
      </c>
      <c r="AY220" s="210" t="s">
        <v>137</v>
      </c>
    </row>
    <row r="221" spans="2:51" s="12" customFormat="1" ht="12">
      <c r="B221" s="211"/>
      <c r="C221" s="212"/>
      <c r="D221" s="201" t="s">
        <v>146</v>
      </c>
      <c r="E221" s="213" t="s">
        <v>34</v>
      </c>
      <c r="F221" s="214" t="s">
        <v>170</v>
      </c>
      <c r="G221" s="212"/>
      <c r="H221" s="213" t="s">
        <v>34</v>
      </c>
      <c r="I221" s="215"/>
      <c r="J221" s="212"/>
      <c r="K221" s="212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146</v>
      </c>
      <c r="AU221" s="220" t="s">
        <v>88</v>
      </c>
      <c r="AV221" s="12" t="s">
        <v>25</v>
      </c>
      <c r="AW221" s="12" t="s">
        <v>42</v>
      </c>
      <c r="AX221" s="12" t="s">
        <v>79</v>
      </c>
      <c r="AY221" s="220" t="s">
        <v>137</v>
      </c>
    </row>
    <row r="222" spans="2:51" s="11" customFormat="1" ht="12">
      <c r="B222" s="199"/>
      <c r="C222" s="200"/>
      <c r="D222" s="201" t="s">
        <v>146</v>
      </c>
      <c r="E222" s="202" t="s">
        <v>34</v>
      </c>
      <c r="F222" s="203" t="s">
        <v>323</v>
      </c>
      <c r="G222" s="200"/>
      <c r="H222" s="204">
        <v>1047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146</v>
      </c>
      <c r="AU222" s="210" t="s">
        <v>88</v>
      </c>
      <c r="AV222" s="11" t="s">
        <v>88</v>
      </c>
      <c r="AW222" s="11" t="s">
        <v>42</v>
      </c>
      <c r="AX222" s="11" t="s">
        <v>79</v>
      </c>
      <c r="AY222" s="210" t="s">
        <v>137</v>
      </c>
    </row>
    <row r="223" spans="2:51" s="13" customFormat="1" ht="12">
      <c r="B223" s="221"/>
      <c r="C223" s="222"/>
      <c r="D223" s="201" t="s">
        <v>146</v>
      </c>
      <c r="E223" s="223" t="s">
        <v>34</v>
      </c>
      <c r="F223" s="224" t="s">
        <v>182</v>
      </c>
      <c r="G223" s="222"/>
      <c r="H223" s="225">
        <v>6483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146</v>
      </c>
      <c r="AU223" s="231" t="s">
        <v>88</v>
      </c>
      <c r="AV223" s="13" t="s">
        <v>144</v>
      </c>
      <c r="AW223" s="13" t="s">
        <v>42</v>
      </c>
      <c r="AX223" s="13" t="s">
        <v>25</v>
      </c>
      <c r="AY223" s="231" t="s">
        <v>137</v>
      </c>
    </row>
    <row r="224" spans="2:65" s="1" customFormat="1" ht="34.2" customHeight="1">
      <c r="B224" s="40"/>
      <c r="C224" s="187" t="s">
        <v>324</v>
      </c>
      <c r="D224" s="187" t="s">
        <v>139</v>
      </c>
      <c r="E224" s="188" t="s">
        <v>325</v>
      </c>
      <c r="F224" s="189" t="s">
        <v>326</v>
      </c>
      <c r="G224" s="190" t="s">
        <v>142</v>
      </c>
      <c r="H224" s="191">
        <v>460.5</v>
      </c>
      <c r="I224" s="192"/>
      <c r="J224" s="193">
        <f>ROUND(I224*H224,2)</f>
        <v>0</v>
      </c>
      <c r="K224" s="189" t="s">
        <v>143</v>
      </c>
      <c r="L224" s="60"/>
      <c r="M224" s="194" t="s">
        <v>34</v>
      </c>
      <c r="N224" s="195" t="s">
        <v>50</v>
      </c>
      <c r="O224" s="41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AR224" s="23" t="s">
        <v>144</v>
      </c>
      <c r="AT224" s="23" t="s">
        <v>139</v>
      </c>
      <c r="AU224" s="23" t="s">
        <v>88</v>
      </c>
      <c r="AY224" s="23" t="s">
        <v>137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23" t="s">
        <v>25</v>
      </c>
      <c r="BK224" s="198">
        <f>ROUND(I224*H224,2)</f>
        <v>0</v>
      </c>
      <c r="BL224" s="23" t="s">
        <v>144</v>
      </c>
      <c r="BM224" s="23" t="s">
        <v>327</v>
      </c>
    </row>
    <row r="225" spans="2:51" s="12" customFormat="1" ht="12">
      <c r="B225" s="211"/>
      <c r="C225" s="212"/>
      <c r="D225" s="201" t="s">
        <v>146</v>
      </c>
      <c r="E225" s="213" t="s">
        <v>34</v>
      </c>
      <c r="F225" s="214" t="s">
        <v>328</v>
      </c>
      <c r="G225" s="212"/>
      <c r="H225" s="213" t="s">
        <v>34</v>
      </c>
      <c r="I225" s="215"/>
      <c r="J225" s="212"/>
      <c r="K225" s="212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146</v>
      </c>
      <c r="AU225" s="220" t="s">
        <v>88</v>
      </c>
      <c r="AV225" s="12" t="s">
        <v>25</v>
      </c>
      <c r="AW225" s="12" t="s">
        <v>42</v>
      </c>
      <c r="AX225" s="12" t="s">
        <v>79</v>
      </c>
      <c r="AY225" s="220" t="s">
        <v>137</v>
      </c>
    </row>
    <row r="226" spans="2:51" s="11" customFormat="1" ht="12">
      <c r="B226" s="199"/>
      <c r="C226" s="200"/>
      <c r="D226" s="201" t="s">
        <v>146</v>
      </c>
      <c r="E226" s="202" t="s">
        <v>34</v>
      </c>
      <c r="F226" s="203" t="s">
        <v>300</v>
      </c>
      <c r="G226" s="200"/>
      <c r="H226" s="204">
        <v>460.5</v>
      </c>
      <c r="I226" s="205"/>
      <c r="J226" s="200"/>
      <c r="K226" s="200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146</v>
      </c>
      <c r="AU226" s="210" t="s">
        <v>88</v>
      </c>
      <c r="AV226" s="11" t="s">
        <v>88</v>
      </c>
      <c r="AW226" s="11" t="s">
        <v>42</v>
      </c>
      <c r="AX226" s="11" t="s">
        <v>25</v>
      </c>
      <c r="AY226" s="210" t="s">
        <v>137</v>
      </c>
    </row>
    <row r="227" spans="2:65" s="1" customFormat="1" ht="34.2" customHeight="1">
      <c r="B227" s="40"/>
      <c r="C227" s="187" t="s">
        <v>329</v>
      </c>
      <c r="D227" s="187" t="s">
        <v>139</v>
      </c>
      <c r="E227" s="188" t="s">
        <v>330</v>
      </c>
      <c r="F227" s="189" t="s">
        <v>331</v>
      </c>
      <c r="G227" s="190" t="s">
        <v>142</v>
      </c>
      <c r="H227" s="191">
        <v>34.53</v>
      </c>
      <c r="I227" s="192"/>
      <c r="J227" s="193">
        <f>ROUND(I227*H227,2)</f>
        <v>0</v>
      </c>
      <c r="K227" s="189" t="s">
        <v>143</v>
      </c>
      <c r="L227" s="60"/>
      <c r="M227" s="194" t="s">
        <v>34</v>
      </c>
      <c r="N227" s="195" t="s">
        <v>50</v>
      </c>
      <c r="O227" s="41"/>
      <c r="P227" s="196">
        <f>O227*H227</f>
        <v>0</v>
      </c>
      <c r="Q227" s="196">
        <v>0.8566</v>
      </c>
      <c r="R227" s="196">
        <f>Q227*H227</f>
        <v>29.578398000000004</v>
      </c>
      <c r="S227" s="196">
        <v>0</v>
      </c>
      <c r="T227" s="197">
        <f>S227*H227</f>
        <v>0</v>
      </c>
      <c r="AR227" s="23" t="s">
        <v>144</v>
      </c>
      <c r="AT227" s="23" t="s">
        <v>139</v>
      </c>
      <c r="AU227" s="23" t="s">
        <v>88</v>
      </c>
      <c r="AY227" s="23" t="s">
        <v>137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23" t="s">
        <v>25</v>
      </c>
      <c r="BK227" s="198">
        <f>ROUND(I227*H227,2)</f>
        <v>0</v>
      </c>
      <c r="BL227" s="23" t="s">
        <v>144</v>
      </c>
      <c r="BM227" s="23" t="s">
        <v>332</v>
      </c>
    </row>
    <row r="228" spans="2:51" s="12" customFormat="1" ht="12">
      <c r="B228" s="211"/>
      <c r="C228" s="212"/>
      <c r="D228" s="201" t="s">
        <v>146</v>
      </c>
      <c r="E228" s="213" t="s">
        <v>34</v>
      </c>
      <c r="F228" s="214" t="s">
        <v>280</v>
      </c>
      <c r="G228" s="212"/>
      <c r="H228" s="213" t="s">
        <v>34</v>
      </c>
      <c r="I228" s="215"/>
      <c r="J228" s="212"/>
      <c r="K228" s="212"/>
      <c r="L228" s="216"/>
      <c r="M228" s="217"/>
      <c r="N228" s="218"/>
      <c r="O228" s="218"/>
      <c r="P228" s="218"/>
      <c r="Q228" s="218"/>
      <c r="R228" s="218"/>
      <c r="S228" s="218"/>
      <c r="T228" s="219"/>
      <c r="AT228" s="220" t="s">
        <v>146</v>
      </c>
      <c r="AU228" s="220" t="s">
        <v>88</v>
      </c>
      <c r="AV228" s="12" t="s">
        <v>25</v>
      </c>
      <c r="AW228" s="12" t="s">
        <v>42</v>
      </c>
      <c r="AX228" s="12" t="s">
        <v>79</v>
      </c>
      <c r="AY228" s="220" t="s">
        <v>137</v>
      </c>
    </row>
    <row r="229" spans="2:51" s="11" customFormat="1" ht="12">
      <c r="B229" s="199"/>
      <c r="C229" s="200"/>
      <c r="D229" s="201" t="s">
        <v>146</v>
      </c>
      <c r="E229" s="202" t="s">
        <v>34</v>
      </c>
      <c r="F229" s="203" t="s">
        <v>333</v>
      </c>
      <c r="G229" s="200"/>
      <c r="H229" s="204">
        <v>1.65</v>
      </c>
      <c r="I229" s="205"/>
      <c r="J229" s="200"/>
      <c r="K229" s="200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146</v>
      </c>
      <c r="AU229" s="210" t="s">
        <v>88</v>
      </c>
      <c r="AV229" s="11" t="s">
        <v>88</v>
      </c>
      <c r="AW229" s="11" t="s">
        <v>42</v>
      </c>
      <c r="AX229" s="11" t="s">
        <v>79</v>
      </c>
      <c r="AY229" s="210" t="s">
        <v>137</v>
      </c>
    </row>
    <row r="230" spans="2:51" s="11" customFormat="1" ht="12">
      <c r="B230" s="199"/>
      <c r="C230" s="200"/>
      <c r="D230" s="201" t="s">
        <v>146</v>
      </c>
      <c r="E230" s="202" t="s">
        <v>34</v>
      </c>
      <c r="F230" s="203" t="s">
        <v>334</v>
      </c>
      <c r="G230" s="200"/>
      <c r="H230" s="204">
        <v>28.08</v>
      </c>
      <c r="I230" s="205"/>
      <c r="J230" s="200"/>
      <c r="K230" s="200"/>
      <c r="L230" s="206"/>
      <c r="M230" s="207"/>
      <c r="N230" s="208"/>
      <c r="O230" s="208"/>
      <c r="P230" s="208"/>
      <c r="Q230" s="208"/>
      <c r="R230" s="208"/>
      <c r="S230" s="208"/>
      <c r="T230" s="209"/>
      <c r="AT230" s="210" t="s">
        <v>146</v>
      </c>
      <c r="AU230" s="210" t="s">
        <v>88</v>
      </c>
      <c r="AV230" s="11" t="s">
        <v>88</v>
      </c>
      <c r="AW230" s="11" t="s">
        <v>42</v>
      </c>
      <c r="AX230" s="11" t="s">
        <v>79</v>
      </c>
      <c r="AY230" s="210" t="s">
        <v>137</v>
      </c>
    </row>
    <row r="231" spans="2:51" s="12" customFormat="1" ht="12">
      <c r="B231" s="211"/>
      <c r="C231" s="212"/>
      <c r="D231" s="201" t="s">
        <v>146</v>
      </c>
      <c r="E231" s="213" t="s">
        <v>34</v>
      </c>
      <c r="F231" s="214" t="s">
        <v>282</v>
      </c>
      <c r="G231" s="212"/>
      <c r="H231" s="213" t="s">
        <v>34</v>
      </c>
      <c r="I231" s="215"/>
      <c r="J231" s="212"/>
      <c r="K231" s="212"/>
      <c r="L231" s="216"/>
      <c r="M231" s="217"/>
      <c r="N231" s="218"/>
      <c r="O231" s="218"/>
      <c r="P231" s="218"/>
      <c r="Q231" s="218"/>
      <c r="R231" s="218"/>
      <c r="S231" s="218"/>
      <c r="T231" s="219"/>
      <c r="AT231" s="220" t="s">
        <v>146</v>
      </c>
      <c r="AU231" s="220" t="s">
        <v>88</v>
      </c>
      <c r="AV231" s="12" t="s">
        <v>25</v>
      </c>
      <c r="AW231" s="12" t="s">
        <v>42</v>
      </c>
      <c r="AX231" s="12" t="s">
        <v>79</v>
      </c>
      <c r="AY231" s="220" t="s">
        <v>137</v>
      </c>
    </row>
    <row r="232" spans="2:51" s="11" customFormat="1" ht="12">
      <c r="B232" s="199"/>
      <c r="C232" s="200"/>
      <c r="D232" s="201" t="s">
        <v>146</v>
      </c>
      <c r="E232" s="202" t="s">
        <v>34</v>
      </c>
      <c r="F232" s="203" t="s">
        <v>283</v>
      </c>
      <c r="G232" s="200"/>
      <c r="H232" s="204">
        <v>4.8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146</v>
      </c>
      <c r="AU232" s="210" t="s">
        <v>88</v>
      </c>
      <c r="AV232" s="11" t="s">
        <v>88</v>
      </c>
      <c r="AW232" s="11" t="s">
        <v>42</v>
      </c>
      <c r="AX232" s="11" t="s">
        <v>79</v>
      </c>
      <c r="AY232" s="210" t="s">
        <v>137</v>
      </c>
    </row>
    <row r="233" spans="2:51" s="13" customFormat="1" ht="12">
      <c r="B233" s="221"/>
      <c r="C233" s="222"/>
      <c r="D233" s="201" t="s">
        <v>146</v>
      </c>
      <c r="E233" s="223" t="s">
        <v>34</v>
      </c>
      <c r="F233" s="224" t="s">
        <v>182</v>
      </c>
      <c r="G233" s="222"/>
      <c r="H233" s="225">
        <v>34.53</v>
      </c>
      <c r="I233" s="226"/>
      <c r="J233" s="222"/>
      <c r="K233" s="222"/>
      <c r="L233" s="227"/>
      <c r="M233" s="228"/>
      <c r="N233" s="229"/>
      <c r="O233" s="229"/>
      <c r="P233" s="229"/>
      <c r="Q233" s="229"/>
      <c r="R233" s="229"/>
      <c r="S233" s="229"/>
      <c r="T233" s="230"/>
      <c r="AT233" s="231" t="s">
        <v>146</v>
      </c>
      <c r="AU233" s="231" t="s">
        <v>88</v>
      </c>
      <c r="AV233" s="13" t="s">
        <v>144</v>
      </c>
      <c r="AW233" s="13" t="s">
        <v>42</v>
      </c>
      <c r="AX233" s="13" t="s">
        <v>25</v>
      </c>
      <c r="AY233" s="231" t="s">
        <v>137</v>
      </c>
    </row>
    <row r="234" spans="2:63" s="10" customFormat="1" ht="29.85" customHeight="1">
      <c r="B234" s="171"/>
      <c r="C234" s="172"/>
      <c r="D234" s="173" t="s">
        <v>78</v>
      </c>
      <c r="E234" s="185" t="s">
        <v>195</v>
      </c>
      <c r="F234" s="185" t="s">
        <v>335</v>
      </c>
      <c r="G234" s="172"/>
      <c r="H234" s="172"/>
      <c r="I234" s="175"/>
      <c r="J234" s="186">
        <f>BK234</f>
        <v>0</v>
      </c>
      <c r="K234" s="172"/>
      <c r="L234" s="177"/>
      <c r="M234" s="178"/>
      <c r="N234" s="179"/>
      <c r="O234" s="179"/>
      <c r="P234" s="180">
        <f>SUM(P235:P238)</f>
        <v>0</v>
      </c>
      <c r="Q234" s="179"/>
      <c r="R234" s="180">
        <f>SUM(R235:R238)</f>
        <v>0</v>
      </c>
      <c r="S234" s="179"/>
      <c r="T234" s="181">
        <f>SUM(T235:T238)</f>
        <v>0</v>
      </c>
      <c r="AR234" s="182" t="s">
        <v>25</v>
      </c>
      <c r="AT234" s="183" t="s">
        <v>78</v>
      </c>
      <c r="AU234" s="183" t="s">
        <v>25</v>
      </c>
      <c r="AY234" s="182" t="s">
        <v>137</v>
      </c>
      <c r="BK234" s="184">
        <f>SUM(BK235:BK238)</f>
        <v>0</v>
      </c>
    </row>
    <row r="235" spans="2:65" s="1" customFormat="1" ht="22.8" customHeight="1">
      <c r="B235" s="40"/>
      <c r="C235" s="187" t="s">
        <v>336</v>
      </c>
      <c r="D235" s="187" t="s">
        <v>139</v>
      </c>
      <c r="E235" s="188" t="s">
        <v>337</v>
      </c>
      <c r="F235" s="189" t="s">
        <v>338</v>
      </c>
      <c r="G235" s="190" t="s">
        <v>260</v>
      </c>
      <c r="H235" s="191">
        <v>1</v>
      </c>
      <c r="I235" s="192"/>
      <c r="J235" s="193">
        <f>ROUND(I235*H235,2)</f>
        <v>0</v>
      </c>
      <c r="K235" s="189" t="s">
        <v>143</v>
      </c>
      <c r="L235" s="60"/>
      <c r="M235" s="194" t="s">
        <v>34</v>
      </c>
      <c r="N235" s="195" t="s">
        <v>50</v>
      </c>
      <c r="O235" s="41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7">
        <f>S235*H235</f>
        <v>0</v>
      </c>
      <c r="AR235" s="23" t="s">
        <v>144</v>
      </c>
      <c r="AT235" s="23" t="s">
        <v>139</v>
      </c>
      <c r="AU235" s="23" t="s">
        <v>88</v>
      </c>
      <c r="AY235" s="23" t="s">
        <v>137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23" t="s">
        <v>25</v>
      </c>
      <c r="BK235" s="198">
        <f>ROUND(I235*H235,2)</f>
        <v>0</v>
      </c>
      <c r="BL235" s="23" t="s">
        <v>144</v>
      </c>
      <c r="BM235" s="23" t="s">
        <v>339</v>
      </c>
    </row>
    <row r="236" spans="2:51" s="11" customFormat="1" ht="12">
      <c r="B236" s="199"/>
      <c r="C236" s="200"/>
      <c r="D236" s="201" t="s">
        <v>146</v>
      </c>
      <c r="E236" s="202" t="s">
        <v>34</v>
      </c>
      <c r="F236" s="203" t="s">
        <v>25</v>
      </c>
      <c r="G236" s="200"/>
      <c r="H236" s="204">
        <v>1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146</v>
      </c>
      <c r="AU236" s="210" t="s">
        <v>88</v>
      </c>
      <c r="AV236" s="11" t="s">
        <v>88</v>
      </c>
      <c r="AW236" s="11" t="s">
        <v>42</v>
      </c>
      <c r="AX236" s="11" t="s">
        <v>25</v>
      </c>
      <c r="AY236" s="210" t="s">
        <v>137</v>
      </c>
    </row>
    <row r="237" spans="2:65" s="1" customFormat="1" ht="22.8" customHeight="1">
      <c r="B237" s="40"/>
      <c r="C237" s="187" t="s">
        <v>340</v>
      </c>
      <c r="D237" s="187" t="s">
        <v>139</v>
      </c>
      <c r="E237" s="188" t="s">
        <v>341</v>
      </c>
      <c r="F237" s="189" t="s">
        <v>342</v>
      </c>
      <c r="G237" s="190" t="s">
        <v>260</v>
      </c>
      <c r="H237" s="191">
        <v>1</v>
      </c>
      <c r="I237" s="192"/>
      <c r="J237" s="193">
        <f>ROUND(I237*H237,2)</f>
        <v>0</v>
      </c>
      <c r="K237" s="189" t="s">
        <v>143</v>
      </c>
      <c r="L237" s="60"/>
      <c r="M237" s="194" t="s">
        <v>34</v>
      </c>
      <c r="N237" s="195" t="s">
        <v>50</v>
      </c>
      <c r="O237" s="41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7">
        <f>S237*H237</f>
        <v>0</v>
      </c>
      <c r="AR237" s="23" t="s">
        <v>144</v>
      </c>
      <c r="AT237" s="23" t="s">
        <v>139</v>
      </c>
      <c r="AU237" s="23" t="s">
        <v>88</v>
      </c>
      <c r="AY237" s="23" t="s">
        <v>137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23" t="s">
        <v>25</v>
      </c>
      <c r="BK237" s="198">
        <f>ROUND(I237*H237,2)</f>
        <v>0</v>
      </c>
      <c r="BL237" s="23" t="s">
        <v>144</v>
      </c>
      <c r="BM237" s="23" t="s">
        <v>343</v>
      </c>
    </row>
    <row r="238" spans="2:51" s="11" customFormat="1" ht="12">
      <c r="B238" s="199"/>
      <c r="C238" s="200"/>
      <c r="D238" s="201" t="s">
        <v>146</v>
      </c>
      <c r="E238" s="202" t="s">
        <v>34</v>
      </c>
      <c r="F238" s="203" t="s">
        <v>25</v>
      </c>
      <c r="G238" s="200"/>
      <c r="H238" s="204">
        <v>1</v>
      </c>
      <c r="I238" s="205"/>
      <c r="J238" s="200"/>
      <c r="K238" s="200"/>
      <c r="L238" s="206"/>
      <c r="M238" s="207"/>
      <c r="N238" s="208"/>
      <c r="O238" s="208"/>
      <c r="P238" s="208"/>
      <c r="Q238" s="208"/>
      <c r="R238" s="208"/>
      <c r="S238" s="208"/>
      <c r="T238" s="209"/>
      <c r="AT238" s="210" t="s">
        <v>146</v>
      </c>
      <c r="AU238" s="210" t="s">
        <v>88</v>
      </c>
      <c r="AV238" s="11" t="s">
        <v>88</v>
      </c>
      <c r="AW238" s="11" t="s">
        <v>42</v>
      </c>
      <c r="AX238" s="11" t="s">
        <v>25</v>
      </c>
      <c r="AY238" s="210" t="s">
        <v>137</v>
      </c>
    </row>
    <row r="239" spans="2:63" s="10" customFormat="1" ht="29.85" customHeight="1">
      <c r="B239" s="171"/>
      <c r="C239" s="172"/>
      <c r="D239" s="173" t="s">
        <v>78</v>
      </c>
      <c r="E239" s="185" t="s">
        <v>200</v>
      </c>
      <c r="F239" s="185" t="s">
        <v>344</v>
      </c>
      <c r="G239" s="172"/>
      <c r="H239" s="172"/>
      <c r="I239" s="175"/>
      <c r="J239" s="186">
        <f>BK239</f>
        <v>0</v>
      </c>
      <c r="K239" s="172"/>
      <c r="L239" s="177"/>
      <c r="M239" s="178"/>
      <c r="N239" s="179"/>
      <c r="O239" s="179"/>
      <c r="P239" s="180">
        <f>SUM(P240:P288)</f>
        <v>0</v>
      </c>
      <c r="Q239" s="179"/>
      <c r="R239" s="180">
        <f>SUM(R240:R288)</f>
        <v>499.30244000000005</v>
      </c>
      <c r="S239" s="179"/>
      <c r="T239" s="181">
        <f>SUM(T240:T288)</f>
        <v>2.91</v>
      </c>
      <c r="AR239" s="182" t="s">
        <v>25</v>
      </c>
      <c r="AT239" s="183" t="s">
        <v>78</v>
      </c>
      <c r="AU239" s="183" t="s">
        <v>25</v>
      </c>
      <c r="AY239" s="182" t="s">
        <v>137</v>
      </c>
      <c r="BK239" s="184">
        <f>SUM(BK240:BK288)</f>
        <v>0</v>
      </c>
    </row>
    <row r="240" spans="2:65" s="1" customFormat="1" ht="22.8" customHeight="1">
      <c r="B240" s="40"/>
      <c r="C240" s="187" t="s">
        <v>345</v>
      </c>
      <c r="D240" s="187" t="s">
        <v>139</v>
      </c>
      <c r="E240" s="188" t="s">
        <v>346</v>
      </c>
      <c r="F240" s="189" t="s">
        <v>347</v>
      </c>
      <c r="G240" s="190" t="s">
        <v>260</v>
      </c>
      <c r="H240" s="191">
        <v>2</v>
      </c>
      <c r="I240" s="192"/>
      <c r="J240" s="193">
        <f>ROUND(I240*H240,2)</f>
        <v>0</v>
      </c>
      <c r="K240" s="189" t="s">
        <v>143</v>
      </c>
      <c r="L240" s="60"/>
      <c r="M240" s="194" t="s">
        <v>34</v>
      </c>
      <c r="N240" s="195" t="s">
        <v>50</v>
      </c>
      <c r="O240" s="41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AR240" s="23" t="s">
        <v>144</v>
      </c>
      <c r="AT240" s="23" t="s">
        <v>139</v>
      </c>
      <c r="AU240" s="23" t="s">
        <v>88</v>
      </c>
      <c r="AY240" s="23" t="s">
        <v>137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23" t="s">
        <v>25</v>
      </c>
      <c r="BK240" s="198">
        <f>ROUND(I240*H240,2)</f>
        <v>0</v>
      </c>
      <c r="BL240" s="23" t="s">
        <v>144</v>
      </c>
      <c r="BM240" s="23" t="s">
        <v>348</v>
      </c>
    </row>
    <row r="241" spans="2:51" s="11" customFormat="1" ht="12">
      <c r="B241" s="199"/>
      <c r="C241" s="200"/>
      <c r="D241" s="201" t="s">
        <v>146</v>
      </c>
      <c r="E241" s="202" t="s">
        <v>34</v>
      </c>
      <c r="F241" s="203" t="s">
        <v>88</v>
      </c>
      <c r="G241" s="200"/>
      <c r="H241" s="204">
        <v>2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146</v>
      </c>
      <c r="AU241" s="210" t="s">
        <v>88</v>
      </c>
      <c r="AV241" s="11" t="s">
        <v>88</v>
      </c>
      <c r="AW241" s="11" t="s">
        <v>42</v>
      </c>
      <c r="AX241" s="11" t="s">
        <v>25</v>
      </c>
      <c r="AY241" s="210" t="s">
        <v>137</v>
      </c>
    </row>
    <row r="242" spans="2:65" s="1" customFormat="1" ht="22.8" customHeight="1">
      <c r="B242" s="40"/>
      <c r="C242" s="232" t="s">
        <v>349</v>
      </c>
      <c r="D242" s="232" t="s">
        <v>239</v>
      </c>
      <c r="E242" s="233" t="s">
        <v>350</v>
      </c>
      <c r="F242" s="234" t="s">
        <v>351</v>
      </c>
      <c r="G242" s="235" t="s">
        <v>260</v>
      </c>
      <c r="H242" s="236">
        <v>2</v>
      </c>
      <c r="I242" s="237"/>
      <c r="J242" s="238">
        <f>ROUND(I242*H242,2)</f>
        <v>0</v>
      </c>
      <c r="K242" s="234" t="s">
        <v>34</v>
      </c>
      <c r="L242" s="239"/>
      <c r="M242" s="240" t="s">
        <v>34</v>
      </c>
      <c r="N242" s="241" t="s">
        <v>50</v>
      </c>
      <c r="O242" s="41"/>
      <c r="P242" s="196">
        <f>O242*H242</f>
        <v>0</v>
      </c>
      <c r="Q242" s="196">
        <v>0.0022</v>
      </c>
      <c r="R242" s="196">
        <f>Q242*H242</f>
        <v>0.0044</v>
      </c>
      <c r="S242" s="196">
        <v>0</v>
      </c>
      <c r="T242" s="197">
        <f>S242*H242</f>
        <v>0</v>
      </c>
      <c r="AR242" s="23" t="s">
        <v>195</v>
      </c>
      <c r="AT242" s="23" t="s">
        <v>239</v>
      </c>
      <c r="AU242" s="23" t="s">
        <v>88</v>
      </c>
      <c r="AY242" s="23" t="s">
        <v>137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23" t="s">
        <v>25</v>
      </c>
      <c r="BK242" s="198">
        <f>ROUND(I242*H242,2)</f>
        <v>0</v>
      </c>
      <c r="BL242" s="23" t="s">
        <v>144</v>
      </c>
      <c r="BM242" s="23" t="s">
        <v>352</v>
      </c>
    </row>
    <row r="243" spans="2:51" s="11" customFormat="1" ht="12">
      <c r="B243" s="199"/>
      <c r="C243" s="200"/>
      <c r="D243" s="201" t="s">
        <v>146</v>
      </c>
      <c r="E243" s="202" t="s">
        <v>34</v>
      </c>
      <c r="F243" s="203" t="s">
        <v>88</v>
      </c>
      <c r="G243" s="200"/>
      <c r="H243" s="204">
        <v>2</v>
      </c>
      <c r="I243" s="205"/>
      <c r="J243" s="200"/>
      <c r="K243" s="200"/>
      <c r="L243" s="206"/>
      <c r="M243" s="207"/>
      <c r="N243" s="208"/>
      <c r="O243" s="208"/>
      <c r="P243" s="208"/>
      <c r="Q243" s="208"/>
      <c r="R243" s="208"/>
      <c r="S243" s="208"/>
      <c r="T243" s="209"/>
      <c r="AT243" s="210" t="s">
        <v>146</v>
      </c>
      <c r="AU243" s="210" t="s">
        <v>88</v>
      </c>
      <c r="AV243" s="11" t="s">
        <v>88</v>
      </c>
      <c r="AW243" s="11" t="s">
        <v>42</v>
      </c>
      <c r="AX243" s="11" t="s">
        <v>25</v>
      </c>
      <c r="AY243" s="210" t="s">
        <v>137</v>
      </c>
    </row>
    <row r="244" spans="2:65" s="1" customFormat="1" ht="22.8" customHeight="1">
      <c r="B244" s="40"/>
      <c r="C244" s="187" t="s">
        <v>353</v>
      </c>
      <c r="D244" s="187" t="s">
        <v>139</v>
      </c>
      <c r="E244" s="188" t="s">
        <v>354</v>
      </c>
      <c r="F244" s="189" t="s">
        <v>355</v>
      </c>
      <c r="G244" s="190" t="s">
        <v>260</v>
      </c>
      <c r="H244" s="191">
        <v>4</v>
      </c>
      <c r="I244" s="192"/>
      <c r="J244" s="193">
        <f>ROUND(I244*H244,2)</f>
        <v>0</v>
      </c>
      <c r="K244" s="189" t="s">
        <v>143</v>
      </c>
      <c r="L244" s="60"/>
      <c r="M244" s="194" t="s">
        <v>34</v>
      </c>
      <c r="N244" s="195" t="s">
        <v>50</v>
      </c>
      <c r="O244" s="41"/>
      <c r="P244" s="196">
        <f>O244*H244</f>
        <v>0</v>
      </c>
      <c r="Q244" s="196">
        <v>0.0007</v>
      </c>
      <c r="R244" s="196">
        <f>Q244*H244</f>
        <v>0.0028</v>
      </c>
      <c r="S244" s="196">
        <v>0</v>
      </c>
      <c r="T244" s="197">
        <f>S244*H244</f>
        <v>0</v>
      </c>
      <c r="AR244" s="23" t="s">
        <v>144</v>
      </c>
      <c r="AT244" s="23" t="s">
        <v>139</v>
      </c>
      <c r="AU244" s="23" t="s">
        <v>88</v>
      </c>
      <c r="AY244" s="23" t="s">
        <v>137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3" t="s">
        <v>25</v>
      </c>
      <c r="BK244" s="198">
        <f>ROUND(I244*H244,2)</f>
        <v>0</v>
      </c>
      <c r="BL244" s="23" t="s">
        <v>144</v>
      </c>
      <c r="BM244" s="23" t="s">
        <v>356</v>
      </c>
    </row>
    <row r="245" spans="2:51" s="11" customFormat="1" ht="12">
      <c r="B245" s="199"/>
      <c r="C245" s="200"/>
      <c r="D245" s="201" t="s">
        <v>146</v>
      </c>
      <c r="E245" s="202" t="s">
        <v>34</v>
      </c>
      <c r="F245" s="203" t="s">
        <v>144</v>
      </c>
      <c r="G245" s="200"/>
      <c r="H245" s="204">
        <v>4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146</v>
      </c>
      <c r="AU245" s="210" t="s">
        <v>88</v>
      </c>
      <c r="AV245" s="11" t="s">
        <v>88</v>
      </c>
      <c r="AW245" s="11" t="s">
        <v>42</v>
      </c>
      <c r="AX245" s="11" t="s">
        <v>25</v>
      </c>
      <c r="AY245" s="210" t="s">
        <v>137</v>
      </c>
    </row>
    <row r="246" spans="2:65" s="1" customFormat="1" ht="14.4" customHeight="1">
      <c r="B246" s="40"/>
      <c r="C246" s="232" t="s">
        <v>357</v>
      </c>
      <c r="D246" s="232" t="s">
        <v>239</v>
      </c>
      <c r="E246" s="233" t="s">
        <v>358</v>
      </c>
      <c r="F246" s="234" t="s">
        <v>359</v>
      </c>
      <c r="G246" s="235" t="s">
        <v>260</v>
      </c>
      <c r="H246" s="236">
        <v>2</v>
      </c>
      <c r="I246" s="237"/>
      <c r="J246" s="238">
        <f>ROUND(I246*H246,2)</f>
        <v>0</v>
      </c>
      <c r="K246" s="234" t="s">
        <v>34</v>
      </c>
      <c r="L246" s="239"/>
      <c r="M246" s="240" t="s">
        <v>34</v>
      </c>
      <c r="N246" s="241" t="s">
        <v>50</v>
      </c>
      <c r="O246" s="41"/>
      <c r="P246" s="196">
        <f>O246*H246</f>
        <v>0</v>
      </c>
      <c r="Q246" s="196">
        <v>0.0014</v>
      </c>
      <c r="R246" s="196">
        <f>Q246*H246</f>
        <v>0.0028</v>
      </c>
      <c r="S246" s="196">
        <v>0</v>
      </c>
      <c r="T246" s="197">
        <f>S246*H246</f>
        <v>0</v>
      </c>
      <c r="AR246" s="23" t="s">
        <v>195</v>
      </c>
      <c r="AT246" s="23" t="s">
        <v>239</v>
      </c>
      <c r="AU246" s="23" t="s">
        <v>88</v>
      </c>
      <c r="AY246" s="23" t="s">
        <v>137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23" t="s">
        <v>25</v>
      </c>
      <c r="BK246" s="198">
        <f>ROUND(I246*H246,2)</f>
        <v>0</v>
      </c>
      <c r="BL246" s="23" t="s">
        <v>144</v>
      </c>
      <c r="BM246" s="23" t="s">
        <v>360</v>
      </c>
    </row>
    <row r="247" spans="2:51" s="11" customFormat="1" ht="12">
      <c r="B247" s="199"/>
      <c r="C247" s="200"/>
      <c r="D247" s="201" t="s">
        <v>146</v>
      </c>
      <c r="E247" s="202" t="s">
        <v>34</v>
      </c>
      <c r="F247" s="203" t="s">
        <v>88</v>
      </c>
      <c r="G247" s="200"/>
      <c r="H247" s="204">
        <v>2</v>
      </c>
      <c r="I247" s="205"/>
      <c r="J247" s="200"/>
      <c r="K247" s="200"/>
      <c r="L247" s="206"/>
      <c r="M247" s="207"/>
      <c r="N247" s="208"/>
      <c r="O247" s="208"/>
      <c r="P247" s="208"/>
      <c r="Q247" s="208"/>
      <c r="R247" s="208"/>
      <c r="S247" s="208"/>
      <c r="T247" s="209"/>
      <c r="AT247" s="210" t="s">
        <v>146</v>
      </c>
      <c r="AU247" s="210" t="s">
        <v>88</v>
      </c>
      <c r="AV247" s="11" t="s">
        <v>88</v>
      </c>
      <c r="AW247" s="11" t="s">
        <v>42</v>
      </c>
      <c r="AX247" s="11" t="s">
        <v>25</v>
      </c>
      <c r="AY247" s="210" t="s">
        <v>137</v>
      </c>
    </row>
    <row r="248" spans="2:65" s="1" customFormat="1" ht="14.4" customHeight="1">
      <c r="B248" s="40"/>
      <c r="C248" s="232" t="s">
        <v>361</v>
      </c>
      <c r="D248" s="232" t="s">
        <v>239</v>
      </c>
      <c r="E248" s="233" t="s">
        <v>362</v>
      </c>
      <c r="F248" s="234" t="s">
        <v>363</v>
      </c>
      <c r="G248" s="235" t="s">
        <v>260</v>
      </c>
      <c r="H248" s="236">
        <v>2</v>
      </c>
      <c r="I248" s="237"/>
      <c r="J248" s="238">
        <f>ROUND(I248*H248,2)</f>
        <v>0</v>
      </c>
      <c r="K248" s="234" t="s">
        <v>34</v>
      </c>
      <c r="L248" s="239"/>
      <c r="M248" s="240" t="s">
        <v>34</v>
      </c>
      <c r="N248" s="241" t="s">
        <v>50</v>
      </c>
      <c r="O248" s="41"/>
      <c r="P248" s="196">
        <f>O248*H248</f>
        <v>0</v>
      </c>
      <c r="Q248" s="196">
        <v>0.003</v>
      </c>
      <c r="R248" s="196">
        <f>Q248*H248</f>
        <v>0.006</v>
      </c>
      <c r="S248" s="196">
        <v>0</v>
      </c>
      <c r="T248" s="197">
        <f>S248*H248</f>
        <v>0</v>
      </c>
      <c r="AR248" s="23" t="s">
        <v>195</v>
      </c>
      <c r="AT248" s="23" t="s">
        <v>239</v>
      </c>
      <c r="AU248" s="23" t="s">
        <v>88</v>
      </c>
      <c r="AY248" s="23" t="s">
        <v>137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23" t="s">
        <v>25</v>
      </c>
      <c r="BK248" s="198">
        <f>ROUND(I248*H248,2)</f>
        <v>0</v>
      </c>
      <c r="BL248" s="23" t="s">
        <v>144</v>
      </c>
      <c r="BM248" s="23" t="s">
        <v>364</v>
      </c>
    </row>
    <row r="249" spans="2:51" s="11" customFormat="1" ht="12">
      <c r="B249" s="199"/>
      <c r="C249" s="200"/>
      <c r="D249" s="201" t="s">
        <v>146</v>
      </c>
      <c r="E249" s="202" t="s">
        <v>34</v>
      </c>
      <c r="F249" s="203" t="s">
        <v>88</v>
      </c>
      <c r="G249" s="200"/>
      <c r="H249" s="204">
        <v>2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146</v>
      </c>
      <c r="AU249" s="210" t="s">
        <v>88</v>
      </c>
      <c r="AV249" s="11" t="s">
        <v>88</v>
      </c>
      <c r="AW249" s="11" t="s">
        <v>42</v>
      </c>
      <c r="AX249" s="11" t="s">
        <v>25</v>
      </c>
      <c r="AY249" s="210" t="s">
        <v>137</v>
      </c>
    </row>
    <row r="250" spans="2:65" s="1" customFormat="1" ht="22.8" customHeight="1">
      <c r="B250" s="40"/>
      <c r="C250" s="187" t="s">
        <v>365</v>
      </c>
      <c r="D250" s="187" t="s">
        <v>139</v>
      </c>
      <c r="E250" s="188" t="s">
        <v>366</v>
      </c>
      <c r="F250" s="189" t="s">
        <v>367</v>
      </c>
      <c r="G250" s="190" t="s">
        <v>260</v>
      </c>
      <c r="H250" s="191">
        <v>2</v>
      </c>
      <c r="I250" s="192"/>
      <c r="J250" s="193">
        <f>ROUND(I250*H250,2)</f>
        <v>0</v>
      </c>
      <c r="K250" s="189" t="s">
        <v>143</v>
      </c>
      <c r="L250" s="60"/>
      <c r="M250" s="194" t="s">
        <v>34</v>
      </c>
      <c r="N250" s="195" t="s">
        <v>50</v>
      </c>
      <c r="O250" s="41"/>
      <c r="P250" s="196">
        <f>O250*H250</f>
        <v>0</v>
      </c>
      <c r="Q250" s="196">
        <v>0.10941</v>
      </c>
      <c r="R250" s="196">
        <f>Q250*H250</f>
        <v>0.21882</v>
      </c>
      <c r="S250" s="196">
        <v>0</v>
      </c>
      <c r="T250" s="197">
        <f>S250*H250</f>
        <v>0</v>
      </c>
      <c r="AR250" s="23" t="s">
        <v>144</v>
      </c>
      <c r="AT250" s="23" t="s">
        <v>139</v>
      </c>
      <c r="AU250" s="23" t="s">
        <v>88</v>
      </c>
      <c r="AY250" s="23" t="s">
        <v>137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23" t="s">
        <v>25</v>
      </c>
      <c r="BK250" s="198">
        <f>ROUND(I250*H250,2)</f>
        <v>0</v>
      </c>
      <c r="BL250" s="23" t="s">
        <v>144</v>
      </c>
      <c r="BM250" s="23" t="s">
        <v>368</v>
      </c>
    </row>
    <row r="251" spans="2:51" s="11" customFormat="1" ht="12">
      <c r="B251" s="199"/>
      <c r="C251" s="200"/>
      <c r="D251" s="201" t="s">
        <v>146</v>
      </c>
      <c r="E251" s="202" t="s">
        <v>34</v>
      </c>
      <c r="F251" s="203" t="s">
        <v>88</v>
      </c>
      <c r="G251" s="200"/>
      <c r="H251" s="204">
        <v>2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146</v>
      </c>
      <c r="AU251" s="210" t="s">
        <v>88</v>
      </c>
      <c r="AV251" s="11" t="s">
        <v>88</v>
      </c>
      <c r="AW251" s="11" t="s">
        <v>42</v>
      </c>
      <c r="AX251" s="11" t="s">
        <v>25</v>
      </c>
      <c r="AY251" s="210" t="s">
        <v>137</v>
      </c>
    </row>
    <row r="252" spans="2:65" s="1" customFormat="1" ht="14.4" customHeight="1">
      <c r="B252" s="40"/>
      <c r="C252" s="232" t="s">
        <v>369</v>
      </c>
      <c r="D252" s="232" t="s">
        <v>239</v>
      </c>
      <c r="E252" s="233" t="s">
        <v>370</v>
      </c>
      <c r="F252" s="234" t="s">
        <v>371</v>
      </c>
      <c r="G252" s="235" t="s">
        <v>260</v>
      </c>
      <c r="H252" s="236">
        <v>2</v>
      </c>
      <c r="I252" s="237"/>
      <c r="J252" s="238">
        <f>ROUND(I252*H252,2)</f>
        <v>0</v>
      </c>
      <c r="K252" s="234" t="s">
        <v>143</v>
      </c>
      <c r="L252" s="239"/>
      <c r="M252" s="240" t="s">
        <v>34</v>
      </c>
      <c r="N252" s="241" t="s">
        <v>50</v>
      </c>
      <c r="O252" s="41"/>
      <c r="P252" s="196">
        <f>O252*H252</f>
        <v>0</v>
      </c>
      <c r="Q252" s="196">
        <v>0.0061</v>
      </c>
      <c r="R252" s="196">
        <f>Q252*H252</f>
        <v>0.0122</v>
      </c>
      <c r="S252" s="196">
        <v>0</v>
      </c>
      <c r="T252" s="197">
        <f>S252*H252</f>
        <v>0</v>
      </c>
      <c r="AR252" s="23" t="s">
        <v>195</v>
      </c>
      <c r="AT252" s="23" t="s">
        <v>239</v>
      </c>
      <c r="AU252" s="23" t="s">
        <v>88</v>
      </c>
      <c r="AY252" s="23" t="s">
        <v>137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23" t="s">
        <v>25</v>
      </c>
      <c r="BK252" s="198">
        <f>ROUND(I252*H252,2)</f>
        <v>0</v>
      </c>
      <c r="BL252" s="23" t="s">
        <v>144</v>
      </c>
      <c r="BM252" s="23" t="s">
        <v>372</v>
      </c>
    </row>
    <row r="253" spans="2:51" s="11" customFormat="1" ht="12">
      <c r="B253" s="199"/>
      <c r="C253" s="200"/>
      <c r="D253" s="201" t="s">
        <v>146</v>
      </c>
      <c r="E253" s="202" t="s">
        <v>34</v>
      </c>
      <c r="F253" s="203" t="s">
        <v>88</v>
      </c>
      <c r="G253" s="200"/>
      <c r="H253" s="204">
        <v>2</v>
      </c>
      <c r="I253" s="205"/>
      <c r="J253" s="200"/>
      <c r="K253" s="200"/>
      <c r="L253" s="206"/>
      <c r="M253" s="207"/>
      <c r="N253" s="208"/>
      <c r="O253" s="208"/>
      <c r="P253" s="208"/>
      <c r="Q253" s="208"/>
      <c r="R253" s="208"/>
      <c r="S253" s="208"/>
      <c r="T253" s="209"/>
      <c r="AT253" s="210" t="s">
        <v>146</v>
      </c>
      <c r="AU253" s="210" t="s">
        <v>88</v>
      </c>
      <c r="AV253" s="11" t="s">
        <v>88</v>
      </c>
      <c r="AW253" s="11" t="s">
        <v>42</v>
      </c>
      <c r="AX253" s="11" t="s">
        <v>25</v>
      </c>
      <c r="AY253" s="210" t="s">
        <v>137</v>
      </c>
    </row>
    <row r="254" spans="2:65" s="1" customFormat="1" ht="45.6" customHeight="1">
      <c r="B254" s="40"/>
      <c r="C254" s="187" t="s">
        <v>373</v>
      </c>
      <c r="D254" s="187" t="s">
        <v>139</v>
      </c>
      <c r="E254" s="188" t="s">
        <v>374</v>
      </c>
      <c r="F254" s="189" t="s">
        <v>375</v>
      </c>
      <c r="G254" s="190" t="s">
        <v>376</v>
      </c>
      <c r="H254" s="191">
        <v>21</v>
      </c>
      <c r="I254" s="192"/>
      <c r="J254" s="193">
        <f>ROUND(I254*H254,2)</f>
        <v>0</v>
      </c>
      <c r="K254" s="189" t="s">
        <v>143</v>
      </c>
      <c r="L254" s="60"/>
      <c r="M254" s="194" t="s">
        <v>34</v>
      </c>
      <c r="N254" s="195" t="s">
        <v>50</v>
      </c>
      <c r="O254" s="41"/>
      <c r="P254" s="196">
        <f>O254*H254</f>
        <v>0</v>
      </c>
      <c r="Q254" s="196">
        <v>0.00034</v>
      </c>
      <c r="R254" s="196">
        <f>Q254*H254</f>
        <v>0.0071400000000000005</v>
      </c>
      <c r="S254" s="196">
        <v>0</v>
      </c>
      <c r="T254" s="197">
        <f>S254*H254</f>
        <v>0</v>
      </c>
      <c r="AR254" s="23" t="s">
        <v>144</v>
      </c>
      <c r="AT254" s="23" t="s">
        <v>139</v>
      </c>
      <c r="AU254" s="23" t="s">
        <v>88</v>
      </c>
      <c r="AY254" s="23" t="s">
        <v>137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23" t="s">
        <v>25</v>
      </c>
      <c r="BK254" s="198">
        <f>ROUND(I254*H254,2)</f>
        <v>0</v>
      </c>
      <c r="BL254" s="23" t="s">
        <v>144</v>
      </c>
      <c r="BM254" s="23" t="s">
        <v>377</v>
      </c>
    </row>
    <row r="255" spans="2:51" s="11" customFormat="1" ht="12">
      <c r="B255" s="199"/>
      <c r="C255" s="200"/>
      <c r="D255" s="201" t="s">
        <v>146</v>
      </c>
      <c r="E255" s="202" t="s">
        <v>34</v>
      </c>
      <c r="F255" s="203" t="s">
        <v>9</v>
      </c>
      <c r="G255" s="200"/>
      <c r="H255" s="204">
        <v>21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146</v>
      </c>
      <c r="AU255" s="210" t="s">
        <v>88</v>
      </c>
      <c r="AV255" s="11" t="s">
        <v>88</v>
      </c>
      <c r="AW255" s="11" t="s">
        <v>42</v>
      </c>
      <c r="AX255" s="11" t="s">
        <v>25</v>
      </c>
      <c r="AY255" s="210" t="s">
        <v>137</v>
      </c>
    </row>
    <row r="256" spans="2:65" s="1" customFormat="1" ht="34.2" customHeight="1">
      <c r="B256" s="40"/>
      <c r="C256" s="187" t="s">
        <v>378</v>
      </c>
      <c r="D256" s="187" t="s">
        <v>139</v>
      </c>
      <c r="E256" s="188" t="s">
        <v>379</v>
      </c>
      <c r="F256" s="189" t="s">
        <v>380</v>
      </c>
      <c r="G256" s="190" t="s">
        <v>260</v>
      </c>
      <c r="H256" s="191">
        <v>8</v>
      </c>
      <c r="I256" s="192"/>
      <c r="J256" s="193">
        <f>ROUND(I256*H256,2)</f>
        <v>0</v>
      </c>
      <c r="K256" s="189" t="s">
        <v>143</v>
      </c>
      <c r="L256" s="60"/>
      <c r="M256" s="194" t="s">
        <v>34</v>
      </c>
      <c r="N256" s="195" t="s">
        <v>50</v>
      </c>
      <c r="O256" s="41"/>
      <c r="P256" s="196">
        <f>O256*H256</f>
        <v>0</v>
      </c>
      <c r="Q256" s="196">
        <v>7.00566</v>
      </c>
      <c r="R256" s="196">
        <f>Q256*H256</f>
        <v>56.04528</v>
      </c>
      <c r="S256" s="196">
        <v>0</v>
      </c>
      <c r="T256" s="197">
        <f>S256*H256</f>
        <v>0</v>
      </c>
      <c r="AR256" s="23" t="s">
        <v>144</v>
      </c>
      <c r="AT256" s="23" t="s">
        <v>139</v>
      </c>
      <c r="AU256" s="23" t="s">
        <v>88</v>
      </c>
      <c r="AY256" s="23" t="s">
        <v>137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23" t="s">
        <v>25</v>
      </c>
      <c r="BK256" s="198">
        <f>ROUND(I256*H256,2)</f>
        <v>0</v>
      </c>
      <c r="BL256" s="23" t="s">
        <v>144</v>
      </c>
      <c r="BM256" s="23" t="s">
        <v>381</v>
      </c>
    </row>
    <row r="257" spans="2:51" s="12" customFormat="1" ht="12">
      <c r="B257" s="211"/>
      <c r="C257" s="212"/>
      <c r="D257" s="201" t="s">
        <v>146</v>
      </c>
      <c r="E257" s="213" t="s">
        <v>34</v>
      </c>
      <c r="F257" s="214" t="s">
        <v>382</v>
      </c>
      <c r="G257" s="212"/>
      <c r="H257" s="213" t="s">
        <v>34</v>
      </c>
      <c r="I257" s="215"/>
      <c r="J257" s="212"/>
      <c r="K257" s="212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146</v>
      </c>
      <c r="AU257" s="220" t="s">
        <v>88</v>
      </c>
      <c r="AV257" s="12" t="s">
        <v>25</v>
      </c>
      <c r="AW257" s="12" t="s">
        <v>42</v>
      </c>
      <c r="AX257" s="12" t="s">
        <v>79</v>
      </c>
      <c r="AY257" s="220" t="s">
        <v>137</v>
      </c>
    </row>
    <row r="258" spans="2:51" s="11" customFormat="1" ht="12">
      <c r="B258" s="199"/>
      <c r="C258" s="200"/>
      <c r="D258" s="201" t="s">
        <v>146</v>
      </c>
      <c r="E258" s="202" t="s">
        <v>34</v>
      </c>
      <c r="F258" s="203" t="s">
        <v>383</v>
      </c>
      <c r="G258" s="200"/>
      <c r="H258" s="204">
        <v>8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146</v>
      </c>
      <c r="AU258" s="210" t="s">
        <v>88</v>
      </c>
      <c r="AV258" s="11" t="s">
        <v>88</v>
      </c>
      <c r="AW258" s="11" t="s">
        <v>42</v>
      </c>
      <c r="AX258" s="11" t="s">
        <v>25</v>
      </c>
      <c r="AY258" s="210" t="s">
        <v>137</v>
      </c>
    </row>
    <row r="259" spans="2:65" s="1" customFormat="1" ht="34.2" customHeight="1">
      <c r="B259" s="40"/>
      <c r="C259" s="187" t="s">
        <v>384</v>
      </c>
      <c r="D259" s="187" t="s">
        <v>139</v>
      </c>
      <c r="E259" s="188" t="s">
        <v>385</v>
      </c>
      <c r="F259" s="189" t="s">
        <v>386</v>
      </c>
      <c r="G259" s="190" t="s">
        <v>260</v>
      </c>
      <c r="H259" s="191">
        <v>18</v>
      </c>
      <c r="I259" s="192"/>
      <c r="J259" s="193">
        <f>ROUND(I259*H259,2)</f>
        <v>0</v>
      </c>
      <c r="K259" s="189" t="s">
        <v>143</v>
      </c>
      <c r="L259" s="60"/>
      <c r="M259" s="194" t="s">
        <v>34</v>
      </c>
      <c r="N259" s="195" t="s">
        <v>50</v>
      </c>
      <c r="O259" s="41"/>
      <c r="P259" s="196">
        <f>O259*H259</f>
        <v>0</v>
      </c>
      <c r="Q259" s="196">
        <v>16.75142</v>
      </c>
      <c r="R259" s="196">
        <f>Q259*H259</f>
        <v>301.52556</v>
      </c>
      <c r="S259" s="196">
        <v>0</v>
      </c>
      <c r="T259" s="197">
        <f>S259*H259</f>
        <v>0</v>
      </c>
      <c r="AR259" s="23" t="s">
        <v>144</v>
      </c>
      <c r="AT259" s="23" t="s">
        <v>139</v>
      </c>
      <c r="AU259" s="23" t="s">
        <v>88</v>
      </c>
      <c r="AY259" s="23" t="s">
        <v>137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23" t="s">
        <v>25</v>
      </c>
      <c r="BK259" s="198">
        <f>ROUND(I259*H259,2)</f>
        <v>0</v>
      </c>
      <c r="BL259" s="23" t="s">
        <v>144</v>
      </c>
      <c r="BM259" s="23" t="s">
        <v>387</v>
      </c>
    </row>
    <row r="260" spans="2:51" s="12" customFormat="1" ht="12">
      <c r="B260" s="211"/>
      <c r="C260" s="212"/>
      <c r="D260" s="201" t="s">
        <v>146</v>
      </c>
      <c r="E260" s="213" t="s">
        <v>34</v>
      </c>
      <c r="F260" s="214" t="s">
        <v>292</v>
      </c>
      <c r="G260" s="212"/>
      <c r="H260" s="213" t="s">
        <v>34</v>
      </c>
      <c r="I260" s="215"/>
      <c r="J260" s="212"/>
      <c r="K260" s="212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146</v>
      </c>
      <c r="AU260" s="220" t="s">
        <v>88</v>
      </c>
      <c r="AV260" s="12" t="s">
        <v>25</v>
      </c>
      <c r="AW260" s="12" t="s">
        <v>42</v>
      </c>
      <c r="AX260" s="12" t="s">
        <v>79</v>
      </c>
      <c r="AY260" s="220" t="s">
        <v>137</v>
      </c>
    </row>
    <row r="261" spans="2:51" s="11" customFormat="1" ht="12">
      <c r="B261" s="199"/>
      <c r="C261" s="200"/>
      <c r="D261" s="201" t="s">
        <v>146</v>
      </c>
      <c r="E261" s="202" t="s">
        <v>34</v>
      </c>
      <c r="F261" s="203" t="s">
        <v>388</v>
      </c>
      <c r="G261" s="200"/>
      <c r="H261" s="204">
        <v>18</v>
      </c>
      <c r="I261" s="205"/>
      <c r="J261" s="200"/>
      <c r="K261" s="200"/>
      <c r="L261" s="206"/>
      <c r="M261" s="207"/>
      <c r="N261" s="208"/>
      <c r="O261" s="208"/>
      <c r="P261" s="208"/>
      <c r="Q261" s="208"/>
      <c r="R261" s="208"/>
      <c r="S261" s="208"/>
      <c r="T261" s="209"/>
      <c r="AT261" s="210" t="s">
        <v>146</v>
      </c>
      <c r="AU261" s="210" t="s">
        <v>88</v>
      </c>
      <c r="AV261" s="11" t="s">
        <v>88</v>
      </c>
      <c r="AW261" s="11" t="s">
        <v>42</v>
      </c>
      <c r="AX261" s="11" t="s">
        <v>25</v>
      </c>
      <c r="AY261" s="210" t="s">
        <v>137</v>
      </c>
    </row>
    <row r="262" spans="2:65" s="1" customFormat="1" ht="22.8" customHeight="1">
      <c r="B262" s="40"/>
      <c r="C262" s="187" t="s">
        <v>389</v>
      </c>
      <c r="D262" s="187" t="s">
        <v>139</v>
      </c>
      <c r="E262" s="188" t="s">
        <v>390</v>
      </c>
      <c r="F262" s="189" t="s">
        <v>391</v>
      </c>
      <c r="G262" s="190" t="s">
        <v>376</v>
      </c>
      <c r="H262" s="191">
        <v>30.5</v>
      </c>
      <c r="I262" s="192"/>
      <c r="J262" s="193">
        <f>ROUND(I262*H262,2)</f>
        <v>0</v>
      </c>
      <c r="K262" s="189" t="s">
        <v>143</v>
      </c>
      <c r="L262" s="60"/>
      <c r="M262" s="194" t="s">
        <v>34</v>
      </c>
      <c r="N262" s="195" t="s">
        <v>50</v>
      </c>
      <c r="O262" s="41"/>
      <c r="P262" s="196">
        <f>O262*H262</f>
        <v>0</v>
      </c>
      <c r="Q262" s="196">
        <v>0.61348</v>
      </c>
      <c r="R262" s="196">
        <f>Q262*H262</f>
        <v>18.71114</v>
      </c>
      <c r="S262" s="196">
        <v>0</v>
      </c>
      <c r="T262" s="197">
        <f>S262*H262</f>
        <v>0</v>
      </c>
      <c r="AR262" s="23" t="s">
        <v>144</v>
      </c>
      <c r="AT262" s="23" t="s">
        <v>139</v>
      </c>
      <c r="AU262" s="23" t="s">
        <v>88</v>
      </c>
      <c r="AY262" s="23" t="s">
        <v>137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23" t="s">
        <v>25</v>
      </c>
      <c r="BK262" s="198">
        <f>ROUND(I262*H262,2)</f>
        <v>0</v>
      </c>
      <c r="BL262" s="23" t="s">
        <v>144</v>
      </c>
      <c r="BM262" s="23" t="s">
        <v>392</v>
      </c>
    </row>
    <row r="263" spans="2:51" s="12" customFormat="1" ht="12">
      <c r="B263" s="211"/>
      <c r="C263" s="212"/>
      <c r="D263" s="201" t="s">
        <v>146</v>
      </c>
      <c r="E263" s="213" t="s">
        <v>34</v>
      </c>
      <c r="F263" s="214" t="s">
        <v>382</v>
      </c>
      <c r="G263" s="212"/>
      <c r="H263" s="213" t="s">
        <v>34</v>
      </c>
      <c r="I263" s="215"/>
      <c r="J263" s="212"/>
      <c r="K263" s="212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146</v>
      </c>
      <c r="AU263" s="220" t="s">
        <v>88</v>
      </c>
      <c r="AV263" s="12" t="s">
        <v>25</v>
      </c>
      <c r="AW263" s="12" t="s">
        <v>42</v>
      </c>
      <c r="AX263" s="12" t="s">
        <v>79</v>
      </c>
      <c r="AY263" s="220" t="s">
        <v>137</v>
      </c>
    </row>
    <row r="264" spans="2:51" s="11" customFormat="1" ht="12">
      <c r="B264" s="199"/>
      <c r="C264" s="200"/>
      <c r="D264" s="201" t="s">
        <v>146</v>
      </c>
      <c r="E264" s="202" t="s">
        <v>34</v>
      </c>
      <c r="F264" s="203" t="s">
        <v>393</v>
      </c>
      <c r="G264" s="200"/>
      <c r="H264" s="204">
        <v>30.5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146</v>
      </c>
      <c r="AU264" s="210" t="s">
        <v>88</v>
      </c>
      <c r="AV264" s="11" t="s">
        <v>88</v>
      </c>
      <c r="AW264" s="11" t="s">
        <v>42</v>
      </c>
      <c r="AX264" s="11" t="s">
        <v>25</v>
      </c>
      <c r="AY264" s="210" t="s">
        <v>137</v>
      </c>
    </row>
    <row r="265" spans="2:65" s="1" customFormat="1" ht="22.8" customHeight="1">
      <c r="B265" s="40"/>
      <c r="C265" s="232" t="s">
        <v>394</v>
      </c>
      <c r="D265" s="232" t="s">
        <v>239</v>
      </c>
      <c r="E265" s="233" t="s">
        <v>395</v>
      </c>
      <c r="F265" s="234" t="s">
        <v>396</v>
      </c>
      <c r="G265" s="235" t="s">
        <v>260</v>
      </c>
      <c r="H265" s="236">
        <v>13</v>
      </c>
      <c r="I265" s="237"/>
      <c r="J265" s="238">
        <f>ROUND(I265*H265,2)</f>
        <v>0</v>
      </c>
      <c r="K265" s="234" t="s">
        <v>34</v>
      </c>
      <c r="L265" s="239"/>
      <c r="M265" s="240" t="s">
        <v>34</v>
      </c>
      <c r="N265" s="241" t="s">
        <v>50</v>
      </c>
      <c r="O265" s="41"/>
      <c r="P265" s="196">
        <f>O265*H265</f>
        <v>0</v>
      </c>
      <c r="Q265" s="196">
        <v>0.8</v>
      </c>
      <c r="R265" s="196">
        <f>Q265*H265</f>
        <v>10.4</v>
      </c>
      <c r="S265" s="196">
        <v>0</v>
      </c>
      <c r="T265" s="197">
        <f>S265*H265</f>
        <v>0</v>
      </c>
      <c r="AR265" s="23" t="s">
        <v>195</v>
      </c>
      <c r="AT265" s="23" t="s">
        <v>239</v>
      </c>
      <c r="AU265" s="23" t="s">
        <v>88</v>
      </c>
      <c r="AY265" s="23" t="s">
        <v>137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23" t="s">
        <v>25</v>
      </c>
      <c r="BK265" s="198">
        <f>ROUND(I265*H265,2)</f>
        <v>0</v>
      </c>
      <c r="BL265" s="23" t="s">
        <v>144</v>
      </c>
      <c r="BM265" s="23" t="s">
        <v>397</v>
      </c>
    </row>
    <row r="266" spans="2:51" s="11" customFormat="1" ht="12">
      <c r="B266" s="199"/>
      <c r="C266" s="200"/>
      <c r="D266" s="201" t="s">
        <v>146</v>
      </c>
      <c r="E266" s="202" t="s">
        <v>34</v>
      </c>
      <c r="F266" s="203" t="s">
        <v>398</v>
      </c>
      <c r="G266" s="200"/>
      <c r="H266" s="204">
        <v>13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146</v>
      </c>
      <c r="AU266" s="210" t="s">
        <v>88</v>
      </c>
      <c r="AV266" s="11" t="s">
        <v>88</v>
      </c>
      <c r="AW266" s="11" t="s">
        <v>42</v>
      </c>
      <c r="AX266" s="11" t="s">
        <v>79</v>
      </c>
      <c r="AY266" s="210" t="s">
        <v>137</v>
      </c>
    </row>
    <row r="267" spans="2:65" s="1" customFormat="1" ht="14.4" customHeight="1">
      <c r="B267" s="40"/>
      <c r="C267" s="232" t="s">
        <v>399</v>
      </c>
      <c r="D267" s="232" t="s">
        <v>239</v>
      </c>
      <c r="E267" s="233" t="s">
        <v>400</v>
      </c>
      <c r="F267" s="234" t="s">
        <v>401</v>
      </c>
      <c r="G267" s="235" t="s">
        <v>260</v>
      </c>
      <c r="H267" s="236">
        <v>26</v>
      </c>
      <c r="I267" s="237"/>
      <c r="J267" s="238">
        <f>ROUND(I267*H267,2)</f>
        <v>0</v>
      </c>
      <c r="K267" s="234" t="s">
        <v>34</v>
      </c>
      <c r="L267" s="239"/>
      <c r="M267" s="240" t="s">
        <v>34</v>
      </c>
      <c r="N267" s="241" t="s">
        <v>50</v>
      </c>
      <c r="O267" s="41"/>
      <c r="P267" s="196">
        <f>O267*H267</f>
        <v>0</v>
      </c>
      <c r="Q267" s="196">
        <v>0.031</v>
      </c>
      <c r="R267" s="196">
        <f>Q267*H267</f>
        <v>0.806</v>
      </c>
      <c r="S267" s="196">
        <v>0</v>
      </c>
      <c r="T267" s="197">
        <f>S267*H267</f>
        <v>0</v>
      </c>
      <c r="AR267" s="23" t="s">
        <v>195</v>
      </c>
      <c r="AT267" s="23" t="s">
        <v>239</v>
      </c>
      <c r="AU267" s="23" t="s">
        <v>88</v>
      </c>
      <c r="AY267" s="23" t="s">
        <v>137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23" t="s">
        <v>25</v>
      </c>
      <c r="BK267" s="198">
        <f>ROUND(I267*H267,2)</f>
        <v>0</v>
      </c>
      <c r="BL267" s="23" t="s">
        <v>144</v>
      </c>
      <c r="BM267" s="23" t="s">
        <v>402</v>
      </c>
    </row>
    <row r="268" spans="2:51" s="11" customFormat="1" ht="12">
      <c r="B268" s="199"/>
      <c r="C268" s="200"/>
      <c r="D268" s="201" t="s">
        <v>146</v>
      </c>
      <c r="E268" s="202" t="s">
        <v>34</v>
      </c>
      <c r="F268" s="203" t="s">
        <v>403</v>
      </c>
      <c r="G268" s="200"/>
      <c r="H268" s="204">
        <v>26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146</v>
      </c>
      <c r="AU268" s="210" t="s">
        <v>88</v>
      </c>
      <c r="AV268" s="11" t="s">
        <v>88</v>
      </c>
      <c r="AW268" s="11" t="s">
        <v>42</v>
      </c>
      <c r="AX268" s="11" t="s">
        <v>25</v>
      </c>
      <c r="AY268" s="210" t="s">
        <v>137</v>
      </c>
    </row>
    <row r="269" spans="2:65" s="1" customFormat="1" ht="22.8" customHeight="1">
      <c r="B269" s="40"/>
      <c r="C269" s="187" t="s">
        <v>404</v>
      </c>
      <c r="D269" s="187" t="s">
        <v>139</v>
      </c>
      <c r="E269" s="188" t="s">
        <v>405</v>
      </c>
      <c r="F269" s="189" t="s">
        <v>406</v>
      </c>
      <c r="G269" s="190" t="s">
        <v>376</v>
      </c>
      <c r="H269" s="191">
        <v>42</v>
      </c>
      <c r="I269" s="192"/>
      <c r="J269" s="193">
        <f>ROUND(I269*H269,2)</f>
        <v>0</v>
      </c>
      <c r="K269" s="189" t="s">
        <v>143</v>
      </c>
      <c r="L269" s="60"/>
      <c r="M269" s="194" t="s">
        <v>34</v>
      </c>
      <c r="N269" s="195" t="s">
        <v>50</v>
      </c>
      <c r="O269" s="41"/>
      <c r="P269" s="196">
        <f>O269*H269</f>
        <v>0</v>
      </c>
      <c r="Q269" s="196">
        <v>0.88535</v>
      </c>
      <c r="R269" s="196">
        <f>Q269*H269</f>
        <v>37.1847</v>
      </c>
      <c r="S269" s="196">
        <v>0</v>
      </c>
      <c r="T269" s="197">
        <f>S269*H269</f>
        <v>0</v>
      </c>
      <c r="AR269" s="23" t="s">
        <v>144</v>
      </c>
      <c r="AT269" s="23" t="s">
        <v>139</v>
      </c>
      <c r="AU269" s="23" t="s">
        <v>88</v>
      </c>
      <c r="AY269" s="23" t="s">
        <v>137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23" t="s">
        <v>25</v>
      </c>
      <c r="BK269" s="198">
        <f>ROUND(I269*H269,2)</f>
        <v>0</v>
      </c>
      <c r="BL269" s="23" t="s">
        <v>144</v>
      </c>
      <c r="BM269" s="23" t="s">
        <v>407</v>
      </c>
    </row>
    <row r="270" spans="2:51" s="12" customFormat="1" ht="12">
      <c r="B270" s="211"/>
      <c r="C270" s="212"/>
      <c r="D270" s="201" t="s">
        <v>146</v>
      </c>
      <c r="E270" s="213" t="s">
        <v>34</v>
      </c>
      <c r="F270" s="214" t="s">
        <v>408</v>
      </c>
      <c r="G270" s="212"/>
      <c r="H270" s="213" t="s">
        <v>34</v>
      </c>
      <c r="I270" s="215"/>
      <c r="J270" s="212"/>
      <c r="K270" s="212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146</v>
      </c>
      <c r="AU270" s="220" t="s">
        <v>88</v>
      </c>
      <c r="AV270" s="12" t="s">
        <v>25</v>
      </c>
      <c r="AW270" s="12" t="s">
        <v>42</v>
      </c>
      <c r="AX270" s="12" t="s">
        <v>79</v>
      </c>
      <c r="AY270" s="220" t="s">
        <v>137</v>
      </c>
    </row>
    <row r="271" spans="2:51" s="11" customFormat="1" ht="12">
      <c r="B271" s="199"/>
      <c r="C271" s="200"/>
      <c r="D271" s="201" t="s">
        <v>146</v>
      </c>
      <c r="E271" s="202" t="s">
        <v>34</v>
      </c>
      <c r="F271" s="203" t="s">
        <v>409</v>
      </c>
      <c r="G271" s="200"/>
      <c r="H271" s="204">
        <v>42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146</v>
      </c>
      <c r="AU271" s="210" t="s">
        <v>88</v>
      </c>
      <c r="AV271" s="11" t="s">
        <v>88</v>
      </c>
      <c r="AW271" s="11" t="s">
        <v>42</v>
      </c>
      <c r="AX271" s="11" t="s">
        <v>25</v>
      </c>
      <c r="AY271" s="210" t="s">
        <v>137</v>
      </c>
    </row>
    <row r="272" spans="2:65" s="1" customFormat="1" ht="22.8" customHeight="1">
      <c r="B272" s="40"/>
      <c r="C272" s="232" t="s">
        <v>410</v>
      </c>
      <c r="D272" s="232" t="s">
        <v>239</v>
      </c>
      <c r="E272" s="233" t="s">
        <v>411</v>
      </c>
      <c r="F272" s="234" t="s">
        <v>412</v>
      </c>
      <c r="G272" s="235" t="s">
        <v>260</v>
      </c>
      <c r="H272" s="236">
        <v>17</v>
      </c>
      <c r="I272" s="237"/>
      <c r="J272" s="238">
        <f>ROUND(I272*H272,2)</f>
        <v>0</v>
      </c>
      <c r="K272" s="234" t="s">
        <v>34</v>
      </c>
      <c r="L272" s="239"/>
      <c r="M272" s="240" t="s">
        <v>34</v>
      </c>
      <c r="N272" s="241" t="s">
        <v>50</v>
      </c>
      <c r="O272" s="41"/>
      <c r="P272" s="196">
        <f>O272*H272</f>
        <v>0</v>
      </c>
      <c r="Q272" s="196">
        <v>1.48</v>
      </c>
      <c r="R272" s="196">
        <f>Q272*H272</f>
        <v>25.16</v>
      </c>
      <c r="S272" s="196">
        <v>0</v>
      </c>
      <c r="T272" s="197">
        <f>S272*H272</f>
        <v>0</v>
      </c>
      <c r="AR272" s="23" t="s">
        <v>195</v>
      </c>
      <c r="AT272" s="23" t="s">
        <v>239</v>
      </c>
      <c r="AU272" s="23" t="s">
        <v>88</v>
      </c>
      <c r="AY272" s="23" t="s">
        <v>137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23" t="s">
        <v>25</v>
      </c>
      <c r="BK272" s="198">
        <f>ROUND(I272*H272,2)</f>
        <v>0</v>
      </c>
      <c r="BL272" s="23" t="s">
        <v>144</v>
      </c>
      <c r="BM272" s="23" t="s">
        <v>413</v>
      </c>
    </row>
    <row r="273" spans="2:51" s="11" customFormat="1" ht="12">
      <c r="B273" s="199"/>
      <c r="C273" s="200"/>
      <c r="D273" s="201" t="s">
        <v>146</v>
      </c>
      <c r="E273" s="202" t="s">
        <v>34</v>
      </c>
      <c r="F273" s="203" t="s">
        <v>414</v>
      </c>
      <c r="G273" s="200"/>
      <c r="H273" s="204">
        <v>17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146</v>
      </c>
      <c r="AU273" s="210" t="s">
        <v>88</v>
      </c>
      <c r="AV273" s="11" t="s">
        <v>88</v>
      </c>
      <c r="AW273" s="11" t="s">
        <v>42</v>
      </c>
      <c r="AX273" s="11" t="s">
        <v>79</v>
      </c>
      <c r="AY273" s="210" t="s">
        <v>137</v>
      </c>
    </row>
    <row r="274" spans="2:65" s="1" customFormat="1" ht="14.4" customHeight="1">
      <c r="B274" s="40"/>
      <c r="C274" s="232" t="s">
        <v>415</v>
      </c>
      <c r="D274" s="232" t="s">
        <v>239</v>
      </c>
      <c r="E274" s="233" t="s">
        <v>416</v>
      </c>
      <c r="F274" s="234" t="s">
        <v>417</v>
      </c>
      <c r="G274" s="235" t="s">
        <v>260</v>
      </c>
      <c r="H274" s="236">
        <v>34</v>
      </c>
      <c r="I274" s="237"/>
      <c r="J274" s="238">
        <f>ROUND(I274*H274,2)</f>
        <v>0</v>
      </c>
      <c r="K274" s="234" t="s">
        <v>34</v>
      </c>
      <c r="L274" s="239"/>
      <c r="M274" s="240" t="s">
        <v>34</v>
      </c>
      <c r="N274" s="241" t="s">
        <v>50</v>
      </c>
      <c r="O274" s="41"/>
      <c r="P274" s="196">
        <f>O274*H274</f>
        <v>0</v>
      </c>
      <c r="Q274" s="196">
        <v>0.045</v>
      </c>
      <c r="R274" s="196">
        <f>Q274*H274</f>
        <v>1.53</v>
      </c>
      <c r="S274" s="196">
        <v>0</v>
      </c>
      <c r="T274" s="197">
        <f>S274*H274</f>
        <v>0</v>
      </c>
      <c r="AR274" s="23" t="s">
        <v>195</v>
      </c>
      <c r="AT274" s="23" t="s">
        <v>239</v>
      </c>
      <c r="AU274" s="23" t="s">
        <v>88</v>
      </c>
      <c r="AY274" s="23" t="s">
        <v>137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23" t="s">
        <v>25</v>
      </c>
      <c r="BK274" s="198">
        <f>ROUND(I274*H274,2)</f>
        <v>0</v>
      </c>
      <c r="BL274" s="23" t="s">
        <v>144</v>
      </c>
      <c r="BM274" s="23" t="s">
        <v>418</v>
      </c>
    </row>
    <row r="275" spans="2:51" s="11" customFormat="1" ht="12">
      <c r="B275" s="199"/>
      <c r="C275" s="200"/>
      <c r="D275" s="201" t="s">
        <v>146</v>
      </c>
      <c r="E275" s="202" t="s">
        <v>34</v>
      </c>
      <c r="F275" s="203" t="s">
        <v>419</v>
      </c>
      <c r="G275" s="200"/>
      <c r="H275" s="204">
        <v>34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146</v>
      </c>
      <c r="AU275" s="210" t="s">
        <v>88</v>
      </c>
      <c r="AV275" s="11" t="s">
        <v>88</v>
      </c>
      <c r="AW275" s="11" t="s">
        <v>42</v>
      </c>
      <c r="AX275" s="11" t="s">
        <v>25</v>
      </c>
      <c r="AY275" s="210" t="s">
        <v>137</v>
      </c>
    </row>
    <row r="276" spans="2:65" s="1" customFormat="1" ht="22.8" customHeight="1">
      <c r="B276" s="40"/>
      <c r="C276" s="187" t="s">
        <v>420</v>
      </c>
      <c r="D276" s="187" t="s">
        <v>139</v>
      </c>
      <c r="E276" s="188" t="s">
        <v>421</v>
      </c>
      <c r="F276" s="189" t="s">
        <v>422</v>
      </c>
      <c r="G276" s="190" t="s">
        <v>376</v>
      </c>
      <c r="H276" s="191">
        <v>20</v>
      </c>
      <c r="I276" s="192"/>
      <c r="J276" s="193">
        <f>ROUND(I276*H276,2)</f>
        <v>0</v>
      </c>
      <c r="K276" s="189" t="s">
        <v>143</v>
      </c>
      <c r="L276" s="60"/>
      <c r="M276" s="194" t="s">
        <v>34</v>
      </c>
      <c r="N276" s="195" t="s">
        <v>50</v>
      </c>
      <c r="O276" s="41"/>
      <c r="P276" s="196">
        <f>O276*H276</f>
        <v>0</v>
      </c>
      <c r="Q276" s="196">
        <v>1.36828</v>
      </c>
      <c r="R276" s="196">
        <f>Q276*H276</f>
        <v>27.3656</v>
      </c>
      <c r="S276" s="196">
        <v>0</v>
      </c>
      <c r="T276" s="197">
        <f>S276*H276</f>
        <v>0</v>
      </c>
      <c r="AR276" s="23" t="s">
        <v>144</v>
      </c>
      <c r="AT276" s="23" t="s">
        <v>139</v>
      </c>
      <c r="AU276" s="23" t="s">
        <v>88</v>
      </c>
      <c r="AY276" s="23" t="s">
        <v>137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3" t="s">
        <v>25</v>
      </c>
      <c r="BK276" s="198">
        <f>ROUND(I276*H276,2)</f>
        <v>0</v>
      </c>
      <c r="BL276" s="23" t="s">
        <v>144</v>
      </c>
      <c r="BM276" s="23" t="s">
        <v>423</v>
      </c>
    </row>
    <row r="277" spans="2:51" s="12" customFormat="1" ht="12">
      <c r="B277" s="211"/>
      <c r="C277" s="212"/>
      <c r="D277" s="201" t="s">
        <v>146</v>
      </c>
      <c r="E277" s="213" t="s">
        <v>34</v>
      </c>
      <c r="F277" s="214" t="s">
        <v>424</v>
      </c>
      <c r="G277" s="212"/>
      <c r="H277" s="213" t="s">
        <v>34</v>
      </c>
      <c r="I277" s="215"/>
      <c r="J277" s="212"/>
      <c r="K277" s="212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146</v>
      </c>
      <c r="AU277" s="220" t="s">
        <v>88</v>
      </c>
      <c r="AV277" s="12" t="s">
        <v>25</v>
      </c>
      <c r="AW277" s="12" t="s">
        <v>42</v>
      </c>
      <c r="AX277" s="12" t="s">
        <v>79</v>
      </c>
      <c r="AY277" s="220" t="s">
        <v>137</v>
      </c>
    </row>
    <row r="278" spans="2:51" s="11" customFormat="1" ht="12">
      <c r="B278" s="199"/>
      <c r="C278" s="200"/>
      <c r="D278" s="201" t="s">
        <v>146</v>
      </c>
      <c r="E278" s="202" t="s">
        <v>34</v>
      </c>
      <c r="F278" s="203" t="s">
        <v>264</v>
      </c>
      <c r="G278" s="200"/>
      <c r="H278" s="204">
        <v>20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146</v>
      </c>
      <c r="AU278" s="210" t="s">
        <v>88</v>
      </c>
      <c r="AV278" s="11" t="s">
        <v>88</v>
      </c>
      <c r="AW278" s="11" t="s">
        <v>42</v>
      </c>
      <c r="AX278" s="11" t="s">
        <v>25</v>
      </c>
      <c r="AY278" s="210" t="s">
        <v>137</v>
      </c>
    </row>
    <row r="279" spans="2:65" s="1" customFormat="1" ht="22.8" customHeight="1">
      <c r="B279" s="40"/>
      <c r="C279" s="232" t="s">
        <v>425</v>
      </c>
      <c r="D279" s="232" t="s">
        <v>239</v>
      </c>
      <c r="E279" s="233" t="s">
        <v>426</v>
      </c>
      <c r="F279" s="234" t="s">
        <v>427</v>
      </c>
      <c r="G279" s="235" t="s">
        <v>260</v>
      </c>
      <c r="H279" s="236">
        <v>8</v>
      </c>
      <c r="I279" s="237"/>
      <c r="J279" s="238">
        <f>ROUND(I279*H279,2)</f>
        <v>0</v>
      </c>
      <c r="K279" s="234" t="s">
        <v>34</v>
      </c>
      <c r="L279" s="239"/>
      <c r="M279" s="240" t="s">
        <v>34</v>
      </c>
      <c r="N279" s="241" t="s">
        <v>50</v>
      </c>
      <c r="O279" s="41"/>
      <c r="P279" s="196">
        <f>O279*H279</f>
        <v>0</v>
      </c>
      <c r="Q279" s="196">
        <v>2.45</v>
      </c>
      <c r="R279" s="196">
        <f>Q279*H279</f>
        <v>19.6</v>
      </c>
      <c r="S279" s="196">
        <v>0</v>
      </c>
      <c r="T279" s="197">
        <f>S279*H279</f>
        <v>0</v>
      </c>
      <c r="AR279" s="23" t="s">
        <v>195</v>
      </c>
      <c r="AT279" s="23" t="s">
        <v>239</v>
      </c>
      <c r="AU279" s="23" t="s">
        <v>88</v>
      </c>
      <c r="AY279" s="23" t="s">
        <v>137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23" t="s">
        <v>25</v>
      </c>
      <c r="BK279" s="198">
        <f>ROUND(I279*H279,2)</f>
        <v>0</v>
      </c>
      <c r="BL279" s="23" t="s">
        <v>144</v>
      </c>
      <c r="BM279" s="23" t="s">
        <v>428</v>
      </c>
    </row>
    <row r="280" spans="2:51" s="11" customFormat="1" ht="12">
      <c r="B280" s="199"/>
      <c r="C280" s="200"/>
      <c r="D280" s="201" t="s">
        <v>146</v>
      </c>
      <c r="E280" s="202" t="s">
        <v>34</v>
      </c>
      <c r="F280" s="203" t="s">
        <v>195</v>
      </c>
      <c r="G280" s="200"/>
      <c r="H280" s="204">
        <v>8</v>
      </c>
      <c r="I280" s="205"/>
      <c r="J280" s="200"/>
      <c r="K280" s="200"/>
      <c r="L280" s="206"/>
      <c r="M280" s="207"/>
      <c r="N280" s="208"/>
      <c r="O280" s="208"/>
      <c r="P280" s="208"/>
      <c r="Q280" s="208"/>
      <c r="R280" s="208"/>
      <c r="S280" s="208"/>
      <c r="T280" s="209"/>
      <c r="AT280" s="210" t="s">
        <v>146</v>
      </c>
      <c r="AU280" s="210" t="s">
        <v>88</v>
      </c>
      <c r="AV280" s="11" t="s">
        <v>88</v>
      </c>
      <c r="AW280" s="11" t="s">
        <v>42</v>
      </c>
      <c r="AX280" s="11" t="s">
        <v>79</v>
      </c>
      <c r="AY280" s="210" t="s">
        <v>137</v>
      </c>
    </row>
    <row r="281" spans="2:65" s="1" customFormat="1" ht="14.4" customHeight="1">
      <c r="B281" s="40"/>
      <c r="C281" s="232" t="s">
        <v>429</v>
      </c>
      <c r="D281" s="232" t="s">
        <v>239</v>
      </c>
      <c r="E281" s="233" t="s">
        <v>430</v>
      </c>
      <c r="F281" s="234" t="s">
        <v>431</v>
      </c>
      <c r="G281" s="235" t="s">
        <v>260</v>
      </c>
      <c r="H281" s="236">
        <v>16</v>
      </c>
      <c r="I281" s="237"/>
      <c r="J281" s="238">
        <f>ROUND(I281*H281,2)</f>
        <v>0</v>
      </c>
      <c r="K281" s="234" t="s">
        <v>34</v>
      </c>
      <c r="L281" s="239"/>
      <c r="M281" s="240" t="s">
        <v>34</v>
      </c>
      <c r="N281" s="241" t="s">
        <v>50</v>
      </c>
      <c r="O281" s="41"/>
      <c r="P281" s="196">
        <f>O281*H281</f>
        <v>0</v>
      </c>
      <c r="Q281" s="196">
        <v>0.045</v>
      </c>
      <c r="R281" s="196">
        <f>Q281*H281</f>
        <v>0.72</v>
      </c>
      <c r="S281" s="196">
        <v>0</v>
      </c>
      <c r="T281" s="197">
        <f>S281*H281</f>
        <v>0</v>
      </c>
      <c r="AR281" s="23" t="s">
        <v>195</v>
      </c>
      <c r="AT281" s="23" t="s">
        <v>239</v>
      </c>
      <c r="AU281" s="23" t="s">
        <v>88</v>
      </c>
      <c r="AY281" s="23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25</v>
      </c>
      <c r="BK281" s="198">
        <f>ROUND(I281*H281,2)</f>
        <v>0</v>
      </c>
      <c r="BL281" s="23" t="s">
        <v>144</v>
      </c>
      <c r="BM281" s="23" t="s">
        <v>432</v>
      </c>
    </row>
    <row r="282" spans="2:51" s="11" customFormat="1" ht="12">
      <c r="B282" s="199"/>
      <c r="C282" s="200"/>
      <c r="D282" s="201" t="s">
        <v>146</v>
      </c>
      <c r="E282" s="202" t="s">
        <v>34</v>
      </c>
      <c r="F282" s="203" t="s">
        <v>433</v>
      </c>
      <c r="G282" s="200"/>
      <c r="H282" s="204">
        <v>16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146</v>
      </c>
      <c r="AU282" s="210" t="s">
        <v>88</v>
      </c>
      <c r="AV282" s="11" t="s">
        <v>88</v>
      </c>
      <c r="AW282" s="11" t="s">
        <v>42</v>
      </c>
      <c r="AX282" s="11" t="s">
        <v>25</v>
      </c>
      <c r="AY282" s="210" t="s">
        <v>137</v>
      </c>
    </row>
    <row r="283" spans="2:65" s="1" customFormat="1" ht="34.2" customHeight="1">
      <c r="B283" s="40"/>
      <c r="C283" s="187" t="s">
        <v>434</v>
      </c>
      <c r="D283" s="187" t="s">
        <v>139</v>
      </c>
      <c r="E283" s="188" t="s">
        <v>435</v>
      </c>
      <c r="F283" s="189" t="s">
        <v>436</v>
      </c>
      <c r="G283" s="190" t="s">
        <v>376</v>
      </c>
      <c r="H283" s="191">
        <v>21</v>
      </c>
      <c r="I283" s="192"/>
      <c r="J283" s="193">
        <f>ROUND(I283*H283,2)</f>
        <v>0</v>
      </c>
      <c r="K283" s="189" t="s">
        <v>143</v>
      </c>
      <c r="L283" s="60"/>
      <c r="M283" s="194" t="s">
        <v>34</v>
      </c>
      <c r="N283" s="195" t="s">
        <v>50</v>
      </c>
      <c r="O283" s="41"/>
      <c r="P283" s="196">
        <f>O283*H283</f>
        <v>0</v>
      </c>
      <c r="Q283" s="196">
        <v>0</v>
      </c>
      <c r="R283" s="196">
        <f>Q283*H283</f>
        <v>0</v>
      </c>
      <c r="S283" s="196">
        <v>0</v>
      </c>
      <c r="T283" s="197">
        <f>S283*H283</f>
        <v>0</v>
      </c>
      <c r="AR283" s="23" t="s">
        <v>144</v>
      </c>
      <c r="AT283" s="23" t="s">
        <v>139</v>
      </c>
      <c r="AU283" s="23" t="s">
        <v>88</v>
      </c>
      <c r="AY283" s="23" t="s">
        <v>137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23" t="s">
        <v>25</v>
      </c>
      <c r="BK283" s="198">
        <f>ROUND(I283*H283,2)</f>
        <v>0</v>
      </c>
      <c r="BL283" s="23" t="s">
        <v>144</v>
      </c>
      <c r="BM283" s="23" t="s">
        <v>437</v>
      </c>
    </row>
    <row r="284" spans="2:51" s="11" customFormat="1" ht="12">
      <c r="B284" s="199"/>
      <c r="C284" s="200"/>
      <c r="D284" s="201" t="s">
        <v>146</v>
      </c>
      <c r="E284" s="202" t="s">
        <v>34</v>
      </c>
      <c r="F284" s="203" t="s">
        <v>9</v>
      </c>
      <c r="G284" s="200"/>
      <c r="H284" s="204">
        <v>21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146</v>
      </c>
      <c r="AU284" s="210" t="s">
        <v>88</v>
      </c>
      <c r="AV284" s="11" t="s">
        <v>88</v>
      </c>
      <c r="AW284" s="11" t="s">
        <v>42</v>
      </c>
      <c r="AX284" s="11" t="s">
        <v>25</v>
      </c>
      <c r="AY284" s="210" t="s">
        <v>137</v>
      </c>
    </row>
    <row r="285" spans="2:65" s="1" customFormat="1" ht="22.8" customHeight="1">
      <c r="B285" s="40"/>
      <c r="C285" s="187" t="s">
        <v>438</v>
      </c>
      <c r="D285" s="187" t="s">
        <v>139</v>
      </c>
      <c r="E285" s="188" t="s">
        <v>439</v>
      </c>
      <c r="F285" s="189" t="s">
        <v>440</v>
      </c>
      <c r="G285" s="190" t="s">
        <v>376</v>
      </c>
      <c r="H285" s="191">
        <v>21</v>
      </c>
      <c r="I285" s="192"/>
      <c r="J285" s="193">
        <f>ROUND(I285*H285,2)</f>
        <v>0</v>
      </c>
      <c r="K285" s="189" t="s">
        <v>143</v>
      </c>
      <c r="L285" s="60"/>
      <c r="M285" s="194" t="s">
        <v>34</v>
      </c>
      <c r="N285" s="195" t="s">
        <v>50</v>
      </c>
      <c r="O285" s="41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AR285" s="23" t="s">
        <v>144</v>
      </c>
      <c r="AT285" s="23" t="s">
        <v>139</v>
      </c>
      <c r="AU285" s="23" t="s">
        <v>88</v>
      </c>
      <c r="AY285" s="23" t="s">
        <v>137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23" t="s">
        <v>25</v>
      </c>
      <c r="BK285" s="198">
        <f>ROUND(I285*H285,2)</f>
        <v>0</v>
      </c>
      <c r="BL285" s="23" t="s">
        <v>144</v>
      </c>
      <c r="BM285" s="23" t="s">
        <v>441</v>
      </c>
    </row>
    <row r="286" spans="2:51" s="11" customFormat="1" ht="12">
      <c r="B286" s="199"/>
      <c r="C286" s="200"/>
      <c r="D286" s="201" t="s">
        <v>146</v>
      </c>
      <c r="E286" s="202" t="s">
        <v>34</v>
      </c>
      <c r="F286" s="203" t="s">
        <v>9</v>
      </c>
      <c r="G286" s="200"/>
      <c r="H286" s="204">
        <v>21</v>
      </c>
      <c r="I286" s="205"/>
      <c r="J286" s="200"/>
      <c r="K286" s="200"/>
      <c r="L286" s="206"/>
      <c r="M286" s="207"/>
      <c r="N286" s="208"/>
      <c r="O286" s="208"/>
      <c r="P286" s="208"/>
      <c r="Q286" s="208"/>
      <c r="R286" s="208"/>
      <c r="S286" s="208"/>
      <c r="T286" s="209"/>
      <c r="AT286" s="210" t="s">
        <v>146</v>
      </c>
      <c r="AU286" s="210" t="s">
        <v>88</v>
      </c>
      <c r="AV286" s="11" t="s">
        <v>88</v>
      </c>
      <c r="AW286" s="11" t="s">
        <v>42</v>
      </c>
      <c r="AX286" s="11" t="s">
        <v>25</v>
      </c>
      <c r="AY286" s="210" t="s">
        <v>137</v>
      </c>
    </row>
    <row r="287" spans="2:65" s="1" customFormat="1" ht="68.4" customHeight="1">
      <c r="B287" s="40"/>
      <c r="C287" s="187" t="s">
        <v>442</v>
      </c>
      <c r="D287" s="187" t="s">
        <v>139</v>
      </c>
      <c r="E287" s="188" t="s">
        <v>443</v>
      </c>
      <c r="F287" s="189" t="s">
        <v>444</v>
      </c>
      <c r="G287" s="190" t="s">
        <v>376</v>
      </c>
      <c r="H287" s="191">
        <v>30</v>
      </c>
      <c r="I287" s="192"/>
      <c r="J287" s="193">
        <f>ROUND(I287*H287,2)</f>
        <v>0</v>
      </c>
      <c r="K287" s="189" t="s">
        <v>143</v>
      </c>
      <c r="L287" s="60"/>
      <c r="M287" s="194" t="s">
        <v>34</v>
      </c>
      <c r="N287" s="195" t="s">
        <v>50</v>
      </c>
      <c r="O287" s="41"/>
      <c r="P287" s="196">
        <f>O287*H287</f>
        <v>0</v>
      </c>
      <c r="Q287" s="196">
        <v>0</v>
      </c>
      <c r="R287" s="196">
        <f>Q287*H287</f>
        <v>0</v>
      </c>
      <c r="S287" s="196">
        <v>0.097</v>
      </c>
      <c r="T287" s="197">
        <f>S287*H287</f>
        <v>2.91</v>
      </c>
      <c r="AR287" s="23" t="s">
        <v>144</v>
      </c>
      <c r="AT287" s="23" t="s">
        <v>139</v>
      </c>
      <c r="AU287" s="23" t="s">
        <v>88</v>
      </c>
      <c r="AY287" s="23" t="s">
        <v>137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3" t="s">
        <v>25</v>
      </c>
      <c r="BK287" s="198">
        <f>ROUND(I287*H287,2)</f>
        <v>0</v>
      </c>
      <c r="BL287" s="23" t="s">
        <v>144</v>
      </c>
      <c r="BM287" s="23" t="s">
        <v>445</v>
      </c>
    </row>
    <row r="288" spans="2:51" s="11" customFormat="1" ht="12">
      <c r="B288" s="199"/>
      <c r="C288" s="200"/>
      <c r="D288" s="201" t="s">
        <v>146</v>
      </c>
      <c r="E288" s="202" t="s">
        <v>34</v>
      </c>
      <c r="F288" s="203" t="s">
        <v>446</v>
      </c>
      <c r="G288" s="200"/>
      <c r="H288" s="204">
        <v>30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146</v>
      </c>
      <c r="AU288" s="210" t="s">
        <v>88</v>
      </c>
      <c r="AV288" s="11" t="s">
        <v>88</v>
      </c>
      <c r="AW288" s="11" t="s">
        <v>42</v>
      </c>
      <c r="AX288" s="11" t="s">
        <v>25</v>
      </c>
      <c r="AY288" s="210" t="s">
        <v>137</v>
      </c>
    </row>
    <row r="289" spans="2:63" s="10" customFormat="1" ht="29.85" customHeight="1">
      <c r="B289" s="171"/>
      <c r="C289" s="172"/>
      <c r="D289" s="173" t="s">
        <v>78</v>
      </c>
      <c r="E289" s="185" t="s">
        <v>447</v>
      </c>
      <c r="F289" s="185" t="s">
        <v>448</v>
      </c>
      <c r="G289" s="172"/>
      <c r="H289" s="172"/>
      <c r="I289" s="175"/>
      <c r="J289" s="186">
        <f>BK289</f>
        <v>0</v>
      </c>
      <c r="K289" s="172"/>
      <c r="L289" s="177"/>
      <c r="M289" s="178"/>
      <c r="N289" s="179"/>
      <c r="O289" s="179"/>
      <c r="P289" s="180">
        <f>SUM(P290:P306)</f>
        <v>0</v>
      </c>
      <c r="Q289" s="179"/>
      <c r="R289" s="180">
        <f>SUM(R290:R306)</f>
        <v>0</v>
      </c>
      <c r="S289" s="179"/>
      <c r="T289" s="181">
        <f>SUM(T290:T306)</f>
        <v>0</v>
      </c>
      <c r="AR289" s="182" t="s">
        <v>25</v>
      </c>
      <c r="AT289" s="183" t="s">
        <v>78</v>
      </c>
      <c r="AU289" s="183" t="s">
        <v>25</v>
      </c>
      <c r="AY289" s="182" t="s">
        <v>137</v>
      </c>
      <c r="BK289" s="184">
        <f>SUM(BK290:BK306)</f>
        <v>0</v>
      </c>
    </row>
    <row r="290" spans="2:65" s="1" customFormat="1" ht="22.8" customHeight="1">
      <c r="B290" s="40"/>
      <c r="C290" s="187" t="s">
        <v>449</v>
      </c>
      <c r="D290" s="187" t="s">
        <v>139</v>
      </c>
      <c r="E290" s="188" t="s">
        <v>450</v>
      </c>
      <c r="F290" s="189" t="s">
        <v>451</v>
      </c>
      <c r="G290" s="190" t="s">
        <v>229</v>
      </c>
      <c r="H290" s="191">
        <v>7.56</v>
      </c>
      <c r="I290" s="192"/>
      <c r="J290" s="193">
        <f>ROUND(I290*H290,2)</f>
        <v>0</v>
      </c>
      <c r="K290" s="189" t="s">
        <v>143</v>
      </c>
      <c r="L290" s="60"/>
      <c r="M290" s="194" t="s">
        <v>34</v>
      </c>
      <c r="N290" s="195" t="s">
        <v>50</v>
      </c>
      <c r="O290" s="41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AR290" s="23" t="s">
        <v>144</v>
      </c>
      <c r="AT290" s="23" t="s">
        <v>139</v>
      </c>
      <c r="AU290" s="23" t="s">
        <v>88</v>
      </c>
      <c r="AY290" s="23" t="s">
        <v>137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23" t="s">
        <v>25</v>
      </c>
      <c r="BK290" s="198">
        <f>ROUND(I290*H290,2)</f>
        <v>0</v>
      </c>
      <c r="BL290" s="23" t="s">
        <v>144</v>
      </c>
      <c r="BM290" s="23" t="s">
        <v>452</v>
      </c>
    </row>
    <row r="291" spans="2:51" s="12" customFormat="1" ht="12">
      <c r="B291" s="211"/>
      <c r="C291" s="212"/>
      <c r="D291" s="201" t="s">
        <v>146</v>
      </c>
      <c r="E291" s="213" t="s">
        <v>34</v>
      </c>
      <c r="F291" s="214" t="s">
        <v>453</v>
      </c>
      <c r="G291" s="212"/>
      <c r="H291" s="213" t="s">
        <v>34</v>
      </c>
      <c r="I291" s="215"/>
      <c r="J291" s="212"/>
      <c r="K291" s="212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146</v>
      </c>
      <c r="AU291" s="220" t="s">
        <v>88</v>
      </c>
      <c r="AV291" s="12" t="s">
        <v>25</v>
      </c>
      <c r="AW291" s="12" t="s">
        <v>42</v>
      </c>
      <c r="AX291" s="12" t="s">
        <v>79</v>
      </c>
      <c r="AY291" s="220" t="s">
        <v>137</v>
      </c>
    </row>
    <row r="292" spans="2:51" s="11" customFormat="1" ht="12">
      <c r="B292" s="199"/>
      <c r="C292" s="200"/>
      <c r="D292" s="201" t="s">
        <v>146</v>
      </c>
      <c r="E292" s="202" t="s">
        <v>34</v>
      </c>
      <c r="F292" s="203" t="s">
        <v>454</v>
      </c>
      <c r="G292" s="200"/>
      <c r="H292" s="204">
        <v>7.56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146</v>
      </c>
      <c r="AU292" s="210" t="s">
        <v>88</v>
      </c>
      <c r="AV292" s="11" t="s">
        <v>88</v>
      </c>
      <c r="AW292" s="11" t="s">
        <v>42</v>
      </c>
      <c r="AX292" s="11" t="s">
        <v>79</v>
      </c>
      <c r="AY292" s="210" t="s">
        <v>137</v>
      </c>
    </row>
    <row r="293" spans="2:51" s="13" customFormat="1" ht="12">
      <c r="B293" s="221"/>
      <c r="C293" s="222"/>
      <c r="D293" s="201" t="s">
        <v>146</v>
      </c>
      <c r="E293" s="223" t="s">
        <v>34</v>
      </c>
      <c r="F293" s="224" t="s">
        <v>182</v>
      </c>
      <c r="G293" s="222"/>
      <c r="H293" s="225">
        <v>7.56</v>
      </c>
      <c r="I293" s="226"/>
      <c r="J293" s="222"/>
      <c r="K293" s="222"/>
      <c r="L293" s="227"/>
      <c r="M293" s="228"/>
      <c r="N293" s="229"/>
      <c r="O293" s="229"/>
      <c r="P293" s="229"/>
      <c r="Q293" s="229"/>
      <c r="R293" s="229"/>
      <c r="S293" s="229"/>
      <c r="T293" s="230"/>
      <c r="AT293" s="231" t="s">
        <v>146</v>
      </c>
      <c r="AU293" s="231" t="s">
        <v>88</v>
      </c>
      <c r="AV293" s="13" t="s">
        <v>144</v>
      </c>
      <c r="AW293" s="13" t="s">
        <v>42</v>
      </c>
      <c r="AX293" s="13" t="s">
        <v>25</v>
      </c>
      <c r="AY293" s="231" t="s">
        <v>137</v>
      </c>
    </row>
    <row r="294" spans="2:65" s="1" customFormat="1" ht="34.2" customHeight="1">
      <c r="B294" s="40"/>
      <c r="C294" s="187" t="s">
        <v>455</v>
      </c>
      <c r="D294" s="187" t="s">
        <v>139</v>
      </c>
      <c r="E294" s="188" t="s">
        <v>456</v>
      </c>
      <c r="F294" s="189" t="s">
        <v>457</v>
      </c>
      <c r="G294" s="190" t="s">
        <v>229</v>
      </c>
      <c r="H294" s="191">
        <v>68.04</v>
      </c>
      <c r="I294" s="192"/>
      <c r="J294" s="193">
        <f>ROUND(I294*H294,2)</f>
        <v>0</v>
      </c>
      <c r="K294" s="189" t="s">
        <v>143</v>
      </c>
      <c r="L294" s="60"/>
      <c r="M294" s="194" t="s">
        <v>34</v>
      </c>
      <c r="N294" s="195" t="s">
        <v>50</v>
      </c>
      <c r="O294" s="41"/>
      <c r="P294" s="196">
        <f>O294*H294</f>
        <v>0</v>
      </c>
      <c r="Q294" s="196">
        <v>0</v>
      </c>
      <c r="R294" s="196">
        <f>Q294*H294</f>
        <v>0</v>
      </c>
      <c r="S294" s="196">
        <v>0</v>
      </c>
      <c r="T294" s="197">
        <f>S294*H294</f>
        <v>0</v>
      </c>
      <c r="AR294" s="23" t="s">
        <v>144</v>
      </c>
      <c r="AT294" s="23" t="s">
        <v>139</v>
      </c>
      <c r="AU294" s="23" t="s">
        <v>88</v>
      </c>
      <c r="AY294" s="23" t="s">
        <v>137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23" t="s">
        <v>25</v>
      </c>
      <c r="BK294" s="198">
        <f>ROUND(I294*H294,2)</f>
        <v>0</v>
      </c>
      <c r="BL294" s="23" t="s">
        <v>144</v>
      </c>
      <c r="BM294" s="23" t="s">
        <v>458</v>
      </c>
    </row>
    <row r="295" spans="2:51" s="12" customFormat="1" ht="12">
      <c r="B295" s="211"/>
      <c r="C295" s="212"/>
      <c r="D295" s="201" t="s">
        <v>146</v>
      </c>
      <c r="E295" s="213" t="s">
        <v>34</v>
      </c>
      <c r="F295" s="214" t="s">
        <v>459</v>
      </c>
      <c r="G295" s="212"/>
      <c r="H295" s="213" t="s">
        <v>34</v>
      </c>
      <c r="I295" s="215"/>
      <c r="J295" s="212"/>
      <c r="K295" s="212"/>
      <c r="L295" s="216"/>
      <c r="M295" s="217"/>
      <c r="N295" s="218"/>
      <c r="O295" s="218"/>
      <c r="P295" s="218"/>
      <c r="Q295" s="218"/>
      <c r="R295" s="218"/>
      <c r="S295" s="218"/>
      <c r="T295" s="219"/>
      <c r="AT295" s="220" t="s">
        <v>146</v>
      </c>
      <c r="AU295" s="220" t="s">
        <v>88</v>
      </c>
      <c r="AV295" s="12" t="s">
        <v>25</v>
      </c>
      <c r="AW295" s="12" t="s">
        <v>42</v>
      </c>
      <c r="AX295" s="12" t="s">
        <v>79</v>
      </c>
      <c r="AY295" s="220" t="s">
        <v>137</v>
      </c>
    </row>
    <row r="296" spans="2:51" s="11" customFormat="1" ht="12">
      <c r="B296" s="199"/>
      <c r="C296" s="200"/>
      <c r="D296" s="201" t="s">
        <v>146</v>
      </c>
      <c r="E296" s="202" t="s">
        <v>34</v>
      </c>
      <c r="F296" s="203" t="s">
        <v>460</v>
      </c>
      <c r="G296" s="200"/>
      <c r="H296" s="204">
        <v>68.04</v>
      </c>
      <c r="I296" s="205"/>
      <c r="J296" s="200"/>
      <c r="K296" s="200"/>
      <c r="L296" s="206"/>
      <c r="M296" s="207"/>
      <c r="N296" s="208"/>
      <c r="O296" s="208"/>
      <c r="P296" s="208"/>
      <c r="Q296" s="208"/>
      <c r="R296" s="208"/>
      <c r="S296" s="208"/>
      <c r="T296" s="209"/>
      <c r="AT296" s="210" t="s">
        <v>146</v>
      </c>
      <c r="AU296" s="210" t="s">
        <v>88</v>
      </c>
      <c r="AV296" s="11" t="s">
        <v>88</v>
      </c>
      <c r="AW296" s="11" t="s">
        <v>42</v>
      </c>
      <c r="AX296" s="11" t="s">
        <v>25</v>
      </c>
      <c r="AY296" s="210" t="s">
        <v>137</v>
      </c>
    </row>
    <row r="297" spans="2:65" s="1" customFormat="1" ht="22.8" customHeight="1">
      <c r="B297" s="40"/>
      <c r="C297" s="187" t="s">
        <v>461</v>
      </c>
      <c r="D297" s="187" t="s">
        <v>139</v>
      </c>
      <c r="E297" s="188" t="s">
        <v>462</v>
      </c>
      <c r="F297" s="189" t="s">
        <v>463</v>
      </c>
      <c r="G297" s="190" t="s">
        <v>229</v>
      </c>
      <c r="H297" s="191">
        <v>1.901</v>
      </c>
      <c r="I297" s="192"/>
      <c r="J297" s="193">
        <f>ROUND(I297*H297,2)</f>
        <v>0</v>
      </c>
      <c r="K297" s="189" t="s">
        <v>143</v>
      </c>
      <c r="L297" s="60"/>
      <c r="M297" s="194" t="s">
        <v>34</v>
      </c>
      <c r="N297" s="195" t="s">
        <v>50</v>
      </c>
      <c r="O297" s="41"/>
      <c r="P297" s="196">
        <f>O297*H297</f>
        <v>0</v>
      </c>
      <c r="Q297" s="196">
        <v>0</v>
      </c>
      <c r="R297" s="196">
        <f>Q297*H297</f>
        <v>0</v>
      </c>
      <c r="S297" s="196">
        <v>0</v>
      </c>
      <c r="T297" s="197">
        <f>S297*H297</f>
        <v>0</v>
      </c>
      <c r="AR297" s="23" t="s">
        <v>144</v>
      </c>
      <c r="AT297" s="23" t="s">
        <v>139</v>
      </c>
      <c r="AU297" s="23" t="s">
        <v>88</v>
      </c>
      <c r="AY297" s="23" t="s">
        <v>137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23" t="s">
        <v>25</v>
      </c>
      <c r="BK297" s="198">
        <f>ROUND(I297*H297,2)</f>
        <v>0</v>
      </c>
      <c r="BL297" s="23" t="s">
        <v>144</v>
      </c>
      <c r="BM297" s="23" t="s">
        <v>464</v>
      </c>
    </row>
    <row r="298" spans="2:51" s="12" customFormat="1" ht="12">
      <c r="B298" s="211"/>
      <c r="C298" s="212"/>
      <c r="D298" s="201" t="s">
        <v>146</v>
      </c>
      <c r="E298" s="213" t="s">
        <v>34</v>
      </c>
      <c r="F298" s="214" t="s">
        <v>465</v>
      </c>
      <c r="G298" s="212"/>
      <c r="H298" s="213" t="s">
        <v>34</v>
      </c>
      <c r="I298" s="215"/>
      <c r="J298" s="212"/>
      <c r="K298" s="212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146</v>
      </c>
      <c r="AU298" s="220" t="s">
        <v>88</v>
      </c>
      <c r="AV298" s="12" t="s">
        <v>25</v>
      </c>
      <c r="AW298" s="12" t="s">
        <v>42</v>
      </c>
      <c r="AX298" s="12" t="s">
        <v>79</v>
      </c>
      <c r="AY298" s="220" t="s">
        <v>137</v>
      </c>
    </row>
    <row r="299" spans="2:51" s="11" customFormat="1" ht="12">
      <c r="B299" s="199"/>
      <c r="C299" s="200"/>
      <c r="D299" s="201" t="s">
        <v>146</v>
      </c>
      <c r="E299" s="202" t="s">
        <v>34</v>
      </c>
      <c r="F299" s="203" t="s">
        <v>466</v>
      </c>
      <c r="G299" s="200"/>
      <c r="H299" s="204">
        <v>1.901</v>
      </c>
      <c r="I299" s="205"/>
      <c r="J299" s="200"/>
      <c r="K299" s="200"/>
      <c r="L299" s="206"/>
      <c r="M299" s="207"/>
      <c r="N299" s="208"/>
      <c r="O299" s="208"/>
      <c r="P299" s="208"/>
      <c r="Q299" s="208"/>
      <c r="R299" s="208"/>
      <c r="S299" s="208"/>
      <c r="T299" s="209"/>
      <c r="AT299" s="210" t="s">
        <v>146</v>
      </c>
      <c r="AU299" s="210" t="s">
        <v>88</v>
      </c>
      <c r="AV299" s="11" t="s">
        <v>88</v>
      </c>
      <c r="AW299" s="11" t="s">
        <v>42</v>
      </c>
      <c r="AX299" s="11" t="s">
        <v>25</v>
      </c>
      <c r="AY299" s="210" t="s">
        <v>137</v>
      </c>
    </row>
    <row r="300" spans="2:65" s="1" customFormat="1" ht="34.2" customHeight="1">
      <c r="B300" s="40"/>
      <c r="C300" s="187" t="s">
        <v>467</v>
      </c>
      <c r="D300" s="187" t="s">
        <v>139</v>
      </c>
      <c r="E300" s="188" t="s">
        <v>468</v>
      </c>
      <c r="F300" s="189" t="s">
        <v>457</v>
      </c>
      <c r="G300" s="190" t="s">
        <v>229</v>
      </c>
      <c r="H300" s="191">
        <v>17.109</v>
      </c>
      <c r="I300" s="192"/>
      <c r="J300" s="193">
        <f>ROUND(I300*H300,2)</f>
        <v>0</v>
      </c>
      <c r="K300" s="189" t="s">
        <v>143</v>
      </c>
      <c r="L300" s="60"/>
      <c r="M300" s="194" t="s">
        <v>34</v>
      </c>
      <c r="N300" s="195" t="s">
        <v>50</v>
      </c>
      <c r="O300" s="41"/>
      <c r="P300" s="196">
        <f>O300*H300</f>
        <v>0</v>
      </c>
      <c r="Q300" s="196">
        <v>0</v>
      </c>
      <c r="R300" s="196">
        <f>Q300*H300</f>
        <v>0</v>
      </c>
      <c r="S300" s="196">
        <v>0</v>
      </c>
      <c r="T300" s="197">
        <f>S300*H300</f>
        <v>0</v>
      </c>
      <c r="AR300" s="23" t="s">
        <v>144</v>
      </c>
      <c r="AT300" s="23" t="s">
        <v>139</v>
      </c>
      <c r="AU300" s="23" t="s">
        <v>88</v>
      </c>
      <c r="AY300" s="23" t="s">
        <v>137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23" t="s">
        <v>25</v>
      </c>
      <c r="BK300" s="198">
        <f>ROUND(I300*H300,2)</f>
        <v>0</v>
      </c>
      <c r="BL300" s="23" t="s">
        <v>144</v>
      </c>
      <c r="BM300" s="23" t="s">
        <v>469</v>
      </c>
    </row>
    <row r="301" spans="2:51" s="12" customFormat="1" ht="12">
      <c r="B301" s="211"/>
      <c r="C301" s="212"/>
      <c r="D301" s="201" t="s">
        <v>146</v>
      </c>
      <c r="E301" s="213" t="s">
        <v>34</v>
      </c>
      <c r="F301" s="214" t="s">
        <v>470</v>
      </c>
      <c r="G301" s="212"/>
      <c r="H301" s="213" t="s">
        <v>34</v>
      </c>
      <c r="I301" s="215"/>
      <c r="J301" s="212"/>
      <c r="K301" s="212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146</v>
      </c>
      <c r="AU301" s="220" t="s">
        <v>88</v>
      </c>
      <c r="AV301" s="12" t="s">
        <v>25</v>
      </c>
      <c r="AW301" s="12" t="s">
        <v>42</v>
      </c>
      <c r="AX301" s="12" t="s">
        <v>79</v>
      </c>
      <c r="AY301" s="220" t="s">
        <v>137</v>
      </c>
    </row>
    <row r="302" spans="2:51" s="11" customFormat="1" ht="12">
      <c r="B302" s="199"/>
      <c r="C302" s="200"/>
      <c r="D302" s="201" t="s">
        <v>146</v>
      </c>
      <c r="E302" s="202" t="s">
        <v>34</v>
      </c>
      <c r="F302" s="203" t="s">
        <v>471</v>
      </c>
      <c r="G302" s="200"/>
      <c r="H302" s="204">
        <v>17.109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146</v>
      </c>
      <c r="AU302" s="210" t="s">
        <v>88</v>
      </c>
      <c r="AV302" s="11" t="s">
        <v>88</v>
      </c>
      <c r="AW302" s="11" t="s">
        <v>42</v>
      </c>
      <c r="AX302" s="11" t="s">
        <v>25</v>
      </c>
      <c r="AY302" s="210" t="s">
        <v>137</v>
      </c>
    </row>
    <row r="303" spans="2:65" s="1" customFormat="1" ht="34.2" customHeight="1">
      <c r="B303" s="40"/>
      <c r="C303" s="187" t="s">
        <v>472</v>
      </c>
      <c r="D303" s="187" t="s">
        <v>139</v>
      </c>
      <c r="E303" s="188" t="s">
        <v>473</v>
      </c>
      <c r="F303" s="189" t="s">
        <v>474</v>
      </c>
      <c r="G303" s="190" t="s">
        <v>229</v>
      </c>
      <c r="H303" s="191">
        <v>1.901</v>
      </c>
      <c r="I303" s="192"/>
      <c r="J303" s="193">
        <f>ROUND(I303*H303,2)</f>
        <v>0</v>
      </c>
      <c r="K303" s="189" t="s">
        <v>34</v>
      </c>
      <c r="L303" s="60"/>
      <c r="M303" s="194" t="s">
        <v>34</v>
      </c>
      <c r="N303" s="195" t="s">
        <v>50</v>
      </c>
      <c r="O303" s="41"/>
      <c r="P303" s="196">
        <f>O303*H303</f>
        <v>0</v>
      </c>
      <c r="Q303" s="196">
        <v>0</v>
      </c>
      <c r="R303" s="196">
        <f>Q303*H303</f>
        <v>0</v>
      </c>
      <c r="S303" s="196">
        <v>0</v>
      </c>
      <c r="T303" s="197">
        <f>S303*H303</f>
        <v>0</v>
      </c>
      <c r="AR303" s="23" t="s">
        <v>144</v>
      </c>
      <c r="AT303" s="23" t="s">
        <v>139</v>
      </c>
      <c r="AU303" s="23" t="s">
        <v>88</v>
      </c>
      <c r="AY303" s="23" t="s">
        <v>137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23" t="s">
        <v>25</v>
      </c>
      <c r="BK303" s="198">
        <f>ROUND(I303*H303,2)</f>
        <v>0</v>
      </c>
      <c r="BL303" s="23" t="s">
        <v>144</v>
      </c>
      <c r="BM303" s="23" t="s">
        <v>475</v>
      </c>
    </row>
    <row r="304" spans="2:51" s="11" customFormat="1" ht="12">
      <c r="B304" s="199"/>
      <c r="C304" s="200"/>
      <c r="D304" s="201" t="s">
        <v>146</v>
      </c>
      <c r="E304" s="202" t="s">
        <v>34</v>
      </c>
      <c r="F304" s="203" t="s">
        <v>466</v>
      </c>
      <c r="G304" s="200"/>
      <c r="H304" s="204">
        <v>1.901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146</v>
      </c>
      <c r="AU304" s="210" t="s">
        <v>88</v>
      </c>
      <c r="AV304" s="11" t="s">
        <v>88</v>
      </c>
      <c r="AW304" s="11" t="s">
        <v>42</v>
      </c>
      <c r="AX304" s="11" t="s">
        <v>25</v>
      </c>
      <c r="AY304" s="210" t="s">
        <v>137</v>
      </c>
    </row>
    <row r="305" spans="2:65" s="1" customFormat="1" ht="34.2" customHeight="1">
      <c r="B305" s="40"/>
      <c r="C305" s="187" t="s">
        <v>476</v>
      </c>
      <c r="D305" s="187" t="s">
        <v>139</v>
      </c>
      <c r="E305" s="188" t="s">
        <v>477</v>
      </c>
      <c r="F305" s="189" t="s">
        <v>228</v>
      </c>
      <c r="G305" s="190" t="s">
        <v>229</v>
      </c>
      <c r="H305" s="191">
        <v>7.56</v>
      </c>
      <c r="I305" s="192"/>
      <c r="J305" s="193">
        <f>ROUND(I305*H305,2)</f>
        <v>0</v>
      </c>
      <c r="K305" s="189" t="s">
        <v>34</v>
      </c>
      <c r="L305" s="60"/>
      <c r="M305" s="194" t="s">
        <v>34</v>
      </c>
      <c r="N305" s="195" t="s">
        <v>50</v>
      </c>
      <c r="O305" s="41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AR305" s="23" t="s">
        <v>144</v>
      </c>
      <c r="AT305" s="23" t="s">
        <v>139</v>
      </c>
      <c r="AU305" s="23" t="s">
        <v>88</v>
      </c>
      <c r="AY305" s="23" t="s">
        <v>137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23" t="s">
        <v>25</v>
      </c>
      <c r="BK305" s="198">
        <f>ROUND(I305*H305,2)</f>
        <v>0</v>
      </c>
      <c r="BL305" s="23" t="s">
        <v>144</v>
      </c>
      <c r="BM305" s="23" t="s">
        <v>478</v>
      </c>
    </row>
    <row r="306" spans="2:51" s="11" customFormat="1" ht="12">
      <c r="B306" s="199"/>
      <c r="C306" s="200"/>
      <c r="D306" s="201" t="s">
        <v>146</v>
      </c>
      <c r="E306" s="202" t="s">
        <v>34</v>
      </c>
      <c r="F306" s="203" t="s">
        <v>454</v>
      </c>
      <c r="G306" s="200"/>
      <c r="H306" s="204">
        <v>7.56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146</v>
      </c>
      <c r="AU306" s="210" t="s">
        <v>88</v>
      </c>
      <c r="AV306" s="11" t="s">
        <v>88</v>
      </c>
      <c r="AW306" s="11" t="s">
        <v>42</v>
      </c>
      <c r="AX306" s="11" t="s">
        <v>25</v>
      </c>
      <c r="AY306" s="210" t="s">
        <v>137</v>
      </c>
    </row>
    <row r="307" spans="2:63" s="10" customFormat="1" ht="29.85" customHeight="1">
      <c r="B307" s="171"/>
      <c r="C307" s="172"/>
      <c r="D307" s="173" t="s">
        <v>78</v>
      </c>
      <c r="E307" s="185" t="s">
        <v>479</v>
      </c>
      <c r="F307" s="185" t="s">
        <v>480</v>
      </c>
      <c r="G307" s="172"/>
      <c r="H307" s="172"/>
      <c r="I307" s="175"/>
      <c r="J307" s="186">
        <f>BK307</f>
        <v>0</v>
      </c>
      <c r="K307" s="172"/>
      <c r="L307" s="177"/>
      <c r="M307" s="178"/>
      <c r="N307" s="179"/>
      <c r="O307" s="179"/>
      <c r="P307" s="180">
        <f>P308</f>
        <v>0</v>
      </c>
      <c r="Q307" s="179"/>
      <c r="R307" s="180">
        <f>R308</f>
        <v>0</v>
      </c>
      <c r="S307" s="179"/>
      <c r="T307" s="181">
        <f>T308</f>
        <v>0</v>
      </c>
      <c r="AR307" s="182" t="s">
        <v>25</v>
      </c>
      <c r="AT307" s="183" t="s">
        <v>78</v>
      </c>
      <c r="AU307" s="183" t="s">
        <v>25</v>
      </c>
      <c r="AY307" s="182" t="s">
        <v>137</v>
      </c>
      <c r="BK307" s="184">
        <f>BK308</f>
        <v>0</v>
      </c>
    </row>
    <row r="308" spans="2:65" s="1" customFormat="1" ht="34.2" customHeight="1">
      <c r="B308" s="40"/>
      <c r="C308" s="187" t="s">
        <v>481</v>
      </c>
      <c r="D308" s="187" t="s">
        <v>139</v>
      </c>
      <c r="E308" s="188" t="s">
        <v>482</v>
      </c>
      <c r="F308" s="189" t="s">
        <v>483</v>
      </c>
      <c r="G308" s="190" t="s">
        <v>229</v>
      </c>
      <c r="H308" s="191">
        <v>1189.286</v>
      </c>
      <c r="I308" s="192"/>
      <c r="J308" s="193">
        <f>ROUND(I308*H308,2)</f>
        <v>0</v>
      </c>
      <c r="K308" s="189" t="s">
        <v>143</v>
      </c>
      <c r="L308" s="60"/>
      <c r="M308" s="194" t="s">
        <v>34</v>
      </c>
      <c r="N308" s="195" t="s">
        <v>50</v>
      </c>
      <c r="O308" s="41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AR308" s="23" t="s">
        <v>144</v>
      </c>
      <c r="AT308" s="23" t="s">
        <v>139</v>
      </c>
      <c r="AU308" s="23" t="s">
        <v>88</v>
      </c>
      <c r="AY308" s="23" t="s">
        <v>137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23" t="s">
        <v>25</v>
      </c>
      <c r="BK308" s="198">
        <f>ROUND(I308*H308,2)</f>
        <v>0</v>
      </c>
      <c r="BL308" s="23" t="s">
        <v>144</v>
      </c>
      <c r="BM308" s="23" t="s">
        <v>484</v>
      </c>
    </row>
    <row r="309" spans="2:63" s="10" customFormat="1" ht="37.35" customHeight="1">
      <c r="B309" s="171"/>
      <c r="C309" s="172"/>
      <c r="D309" s="173" t="s">
        <v>78</v>
      </c>
      <c r="E309" s="174" t="s">
        <v>485</v>
      </c>
      <c r="F309" s="174" t="s">
        <v>486</v>
      </c>
      <c r="G309" s="172"/>
      <c r="H309" s="172"/>
      <c r="I309" s="175"/>
      <c r="J309" s="176">
        <f>BK309</f>
        <v>0</v>
      </c>
      <c r="K309" s="172"/>
      <c r="L309" s="177"/>
      <c r="M309" s="178"/>
      <c r="N309" s="179"/>
      <c r="O309" s="179"/>
      <c r="P309" s="180">
        <f>P310+P341</f>
        <v>0</v>
      </c>
      <c r="Q309" s="179"/>
      <c r="R309" s="180">
        <f>R310+R341</f>
        <v>0.28734758</v>
      </c>
      <c r="S309" s="179"/>
      <c r="T309" s="181">
        <f>T310+T341</f>
        <v>0</v>
      </c>
      <c r="AR309" s="182" t="s">
        <v>88</v>
      </c>
      <c r="AT309" s="183" t="s">
        <v>78</v>
      </c>
      <c r="AU309" s="183" t="s">
        <v>79</v>
      </c>
      <c r="AY309" s="182" t="s">
        <v>137</v>
      </c>
      <c r="BK309" s="184">
        <f>BK310+BK341</f>
        <v>0</v>
      </c>
    </row>
    <row r="310" spans="2:63" s="10" customFormat="1" ht="19.95" customHeight="1">
      <c r="B310" s="171"/>
      <c r="C310" s="172"/>
      <c r="D310" s="173" t="s">
        <v>78</v>
      </c>
      <c r="E310" s="185" t="s">
        <v>487</v>
      </c>
      <c r="F310" s="185" t="s">
        <v>488</v>
      </c>
      <c r="G310" s="172"/>
      <c r="H310" s="172"/>
      <c r="I310" s="175"/>
      <c r="J310" s="186">
        <f>BK310</f>
        <v>0</v>
      </c>
      <c r="K310" s="172"/>
      <c r="L310" s="177"/>
      <c r="M310" s="178"/>
      <c r="N310" s="179"/>
      <c r="O310" s="179"/>
      <c r="P310" s="180">
        <f>SUM(P311:P340)</f>
        <v>0</v>
      </c>
      <c r="Q310" s="179"/>
      <c r="R310" s="180">
        <f>SUM(R311:R340)</f>
        <v>0.2844868</v>
      </c>
      <c r="S310" s="179"/>
      <c r="T310" s="181">
        <f>SUM(T311:T340)</f>
        <v>0</v>
      </c>
      <c r="AR310" s="182" t="s">
        <v>88</v>
      </c>
      <c r="AT310" s="183" t="s">
        <v>78</v>
      </c>
      <c r="AU310" s="183" t="s">
        <v>25</v>
      </c>
      <c r="AY310" s="182" t="s">
        <v>137</v>
      </c>
      <c r="BK310" s="184">
        <f>SUM(BK311:BK340)</f>
        <v>0</v>
      </c>
    </row>
    <row r="311" spans="2:65" s="1" customFormat="1" ht="22.8" customHeight="1">
      <c r="B311" s="40"/>
      <c r="C311" s="187" t="s">
        <v>489</v>
      </c>
      <c r="D311" s="187" t="s">
        <v>139</v>
      </c>
      <c r="E311" s="188" t="s">
        <v>490</v>
      </c>
      <c r="F311" s="189" t="s">
        <v>491</v>
      </c>
      <c r="G311" s="190" t="s">
        <v>492</v>
      </c>
      <c r="H311" s="191">
        <v>346</v>
      </c>
      <c r="I311" s="192"/>
      <c r="J311" s="193">
        <f>ROUND(I311*H311,2)</f>
        <v>0</v>
      </c>
      <c r="K311" s="189" t="s">
        <v>143</v>
      </c>
      <c r="L311" s="60"/>
      <c r="M311" s="194" t="s">
        <v>34</v>
      </c>
      <c r="N311" s="195" t="s">
        <v>50</v>
      </c>
      <c r="O311" s="41"/>
      <c r="P311" s="196">
        <f>O311*H311</f>
        <v>0</v>
      </c>
      <c r="Q311" s="196">
        <v>5E-05</v>
      </c>
      <c r="R311" s="196">
        <f>Q311*H311</f>
        <v>0.0173</v>
      </c>
      <c r="S311" s="196">
        <v>0</v>
      </c>
      <c r="T311" s="197">
        <f>S311*H311</f>
        <v>0</v>
      </c>
      <c r="AR311" s="23" t="s">
        <v>238</v>
      </c>
      <c r="AT311" s="23" t="s">
        <v>139</v>
      </c>
      <c r="AU311" s="23" t="s">
        <v>88</v>
      </c>
      <c r="AY311" s="23" t="s">
        <v>137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23" t="s">
        <v>25</v>
      </c>
      <c r="BK311" s="198">
        <f>ROUND(I311*H311,2)</f>
        <v>0</v>
      </c>
      <c r="BL311" s="23" t="s">
        <v>238</v>
      </c>
      <c r="BM311" s="23" t="s">
        <v>493</v>
      </c>
    </row>
    <row r="312" spans="2:51" s="12" customFormat="1" ht="12">
      <c r="B312" s="211"/>
      <c r="C312" s="212"/>
      <c r="D312" s="201" t="s">
        <v>146</v>
      </c>
      <c r="E312" s="213" t="s">
        <v>34</v>
      </c>
      <c r="F312" s="214" t="s">
        <v>204</v>
      </c>
      <c r="G312" s="212"/>
      <c r="H312" s="213" t="s">
        <v>34</v>
      </c>
      <c r="I312" s="215"/>
      <c r="J312" s="212"/>
      <c r="K312" s="212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146</v>
      </c>
      <c r="AU312" s="220" t="s">
        <v>88</v>
      </c>
      <c r="AV312" s="12" t="s">
        <v>25</v>
      </c>
      <c r="AW312" s="12" t="s">
        <v>42</v>
      </c>
      <c r="AX312" s="12" t="s">
        <v>79</v>
      </c>
      <c r="AY312" s="220" t="s">
        <v>137</v>
      </c>
    </row>
    <row r="313" spans="2:51" s="11" customFormat="1" ht="12">
      <c r="B313" s="199"/>
      <c r="C313" s="200"/>
      <c r="D313" s="201" t="s">
        <v>146</v>
      </c>
      <c r="E313" s="202" t="s">
        <v>34</v>
      </c>
      <c r="F313" s="203" t="s">
        <v>494</v>
      </c>
      <c r="G313" s="200"/>
      <c r="H313" s="204">
        <v>346</v>
      </c>
      <c r="I313" s="205"/>
      <c r="J313" s="200"/>
      <c r="K313" s="200"/>
      <c r="L313" s="206"/>
      <c r="M313" s="207"/>
      <c r="N313" s="208"/>
      <c r="O313" s="208"/>
      <c r="P313" s="208"/>
      <c r="Q313" s="208"/>
      <c r="R313" s="208"/>
      <c r="S313" s="208"/>
      <c r="T313" s="209"/>
      <c r="AT313" s="210" t="s">
        <v>146</v>
      </c>
      <c r="AU313" s="210" t="s">
        <v>88</v>
      </c>
      <c r="AV313" s="11" t="s">
        <v>88</v>
      </c>
      <c r="AW313" s="11" t="s">
        <v>42</v>
      </c>
      <c r="AX313" s="11" t="s">
        <v>25</v>
      </c>
      <c r="AY313" s="210" t="s">
        <v>137</v>
      </c>
    </row>
    <row r="314" spans="2:65" s="1" customFormat="1" ht="14.4" customHeight="1">
      <c r="B314" s="40"/>
      <c r="C314" s="232" t="s">
        <v>495</v>
      </c>
      <c r="D314" s="232" t="s">
        <v>239</v>
      </c>
      <c r="E314" s="233" t="s">
        <v>496</v>
      </c>
      <c r="F314" s="234" t="s">
        <v>497</v>
      </c>
      <c r="G314" s="235" t="s">
        <v>376</v>
      </c>
      <c r="H314" s="236">
        <v>16.9</v>
      </c>
      <c r="I314" s="237"/>
      <c r="J314" s="238">
        <f>ROUND(I314*H314,2)</f>
        <v>0</v>
      </c>
      <c r="K314" s="234" t="s">
        <v>143</v>
      </c>
      <c r="L314" s="239"/>
      <c r="M314" s="240" t="s">
        <v>34</v>
      </c>
      <c r="N314" s="241" t="s">
        <v>50</v>
      </c>
      <c r="O314" s="41"/>
      <c r="P314" s="196">
        <f>O314*H314</f>
        <v>0</v>
      </c>
      <c r="Q314" s="196">
        <v>0.00669</v>
      </c>
      <c r="R314" s="196">
        <f>Q314*H314</f>
        <v>0.11306099999999998</v>
      </c>
      <c r="S314" s="196">
        <v>0</v>
      </c>
      <c r="T314" s="197">
        <f>S314*H314</f>
        <v>0</v>
      </c>
      <c r="AR314" s="23" t="s">
        <v>329</v>
      </c>
      <c r="AT314" s="23" t="s">
        <v>239</v>
      </c>
      <c r="AU314" s="23" t="s">
        <v>88</v>
      </c>
      <c r="AY314" s="23" t="s">
        <v>137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23" t="s">
        <v>25</v>
      </c>
      <c r="BK314" s="198">
        <f>ROUND(I314*H314,2)</f>
        <v>0</v>
      </c>
      <c r="BL314" s="23" t="s">
        <v>238</v>
      </c>
      <c r="BM314" s="23" t="s">
        <v>498</v>
      </c>
    </row>
    <row r="315" spans="2:51" s="11" customFormat="1" ht="12">
      <c r="B315" s="199"/>
      <c r="C315" s="200"/>
      <c r="D315" s="201" t="s">
        <v>146</v>
      </c>
      <c r="E315" s="202" t="s">
        <v>34</v>
      </c>
      <c r="F315" s="203" t="s">
        <v>499</v>
      </c>
      <c r="G315" s="200"/>
      <c r="H315" s="204">
        <v>16.9</v>
      </c>
      <c r="I315" s="205"/>
      <c r="J315" s="200"/>
      <c r="K315" s="200"/>
      <c r="L315" s="206"/>
      <c r="M315" s="207"/>
      <c r="N315" s="208"/>
      <c r="O315" s="208"/>
      <c r="P315" s="208"/>
      <c r="Q315" s="208"/>
      <c r="R315" s="208"/>
      <c r="S315" s="208"/>
      <c r="T315" s="209"/>
      <c r="AT315" s="210" t="s">
        <v>146</v>
      </c>
      <c r="AU315" s="210" t="s">
        <v>88</v>
      </c>
      <c r="AV315" s="11" t="s">
        <v>88</v>
      </c>
      <c r="AW315" s="11" t="s">
        <v>42</v>
      </c>
      <c r="AX315" s="11" t="s">
        <v>25</v>
      </c>
      <c r="AY315" s="210" t="s">
        <v>137</v>
      </c>
    </row>
    <row r="316" spans="2:65" s="1" customFormat="1" ht="14.4" customHeight="1">
      <c r="B316" s="40"/>
      <c r="C316" s="232" t="s">
        <v>500</v>
      </c>
      <c r="D316" s="232" t="s">
        <v>239</v>
      </c>
      <c r="E316" s="233" t="s">
        <v>501</v>
      </c>
      <c r="F316" s="234" t="s">
        <v>502</v>
      </c>
      <c r="G316" s="235" t="s">
        <v>376</v>
      </c>
      <c r="H316" s="236">
        <v>11.34</v>
      </c>
      <c r="I316" s="237"/>
      <c r="J316" s="238">
        <f>ROUND(I316*H316,2)</f>
        <v>0</v>
      </c>
      <c r="K316" s="234" t="s">
        <v>143</v>
      </c>
      <c r="L316" s="239"/>
      <c r="M316" s="240" t="s">
        <v>34</v>
      </c>
      <c r="N316" s="241" t="s">
        <v>50</v>
      </c>
      <c r="O316" s="41"/>
      <c r="P316" s="196">
        <f>O316*H316</f>
        <v>0</v>
      </c>
      <c r="Q316" s="196">
        <v>0.00967</v>
      </c>
      <c r="R316" s="196">
        <f>Q316*H316</f>
        <v>0.1096578</v>
      </c>
      <c r="S316" s="196">
        <v>0</v>
      </c>
      <c r="T316" s="197">
        <f>S316*H316</f>
        <v>0</v>
      </c>
      <c r="AR316" s="23" t="s">
        <v>329</v>
      </c>
      <c r="AT316" s="23" t="s">
        <v>239</v>
      </c>
      <c r="AU316" s="23" t="s">
        <v>88</v>
      </c>
      <c r="AY316" s="23" t="s">
        <v>137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23" t="s">
        <v>25</v>
      </c>
      <c r="BK316" s="198">
        <f>ROUND(I316*H316,2)</f>
        <v>0</v>
      </c>
      <c r="BL316" s="23" t="s">
        <v>238</v>
      </c>
      <c r="BM316" s="23" t="s">
        <v>503</v>
      </c>
    </row>
    <row r="317" spans="2:51" s="11" customFormat="1" ht="12">
      <c r="B317" s="199"/>
      <c r="C317" s="200"/>
      <c r="D317" s="201" t="s">
        <v>146</v>
      </c>
      <c r="E317" s="202" t="s">
        <v>34</v>
      </c>
      <c r="F317" s="203" t="s">
        <v>504</v>
      </c>
      <c r="G317" s="200"/>
      <c r="H317" s="204">
        <v>11.34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146</v>
      </c>
      <c r="AU317" s="210" t="s">
        <v>88</v>
      </c>
      <c r="AV317" s="11" t="s">
        <v>88</v>
      </c>
      <c r="AW317" s="11" t="s">
        <v>42</v>
      </c>
      <c r="AX317" s="11" t="s">
        <v>25</v>
      </c>
      <c r="AY317" s="210" t="s">
        <v>137</v>
      </c>
    </row>
    <row r="318" spans="2:65" s="1" customFormat="1" ht="14.4" customHeight="1">
      <c r="B318" s="40"/>
      <c r="C318" s="232" t="s">
        <v>505</v>
      </c>
      <c r="D318" s="232" t="s">
        <v>239</v>
      </c>
      <c r="E318" s="233" t="s">
        <v>506</v>
      </c>
      <c r="F318" s="234" t="s">
        <v>507</v>
      </c>
      <c r="G318" s="235" t="s">
        <v>376</v>
      </c>
      <c r="H318" s="236">
        <v>1.68</v>
      </c>
      <c r="I318" s="237"/>
      <c r="J318" s="238">
        <f>ROUND(I318*H318,2)</f>
        <v>0</v>
      </c>
      <c r="K318" s="234" t="s">
        <v>143</v>
      </c>
      <c r="L318" s="239"/>
      <c r="M318" s="240" t="s">
        <v>34</v>
      </c>
      <c r="N318" s="241" t="s">
        <v>50</v>
      </c>
      <c r="O318" s="41"/>
      <c r="P318" s="196">
        <f>O318*H318</f>
        <v>0</v>
      </c>
      <c r="Q318" s="196">
        <v>0.01085</v>
      </c>
      <c r="R318" s="196">
        <f>Q318*H318</f>
        <v>0.018228</v>
      </c>
      <c r="S318" s="196">
        <v>0</v>
      </c>
      <c r="T318" s="197">
        <f>S318*H318</f>
        <v>0</v>
      </c>
      <c r="AR318" s="23" t="s">
        <v>329</v>
      </c>
      <c r="AT318" s="23" t="s">
        <v>239</v>
      </c>
      <c r="AU318" s="23" t="s">
        <v>88</v>
      </c>
      <c r="AY318" s="23" t="s">
        <v>137</v>
      </c>
      <c r="BE318" s="198">
        <f>IF(N318="základní",J318,0)</f>
        <v>0</v>
      </c>
      <c r="BF318" s="198">
        <f>IF(N318="snížená",J318,0)</f>
        <v>0</v>
      </c>
      <c r="BG318" s="198">
        <f>IF(N318="zákl. přenesená",J318,0)</f>
        <v>0</v>
      </c>
      <c r="BH318" s="198">
        <f>IF(N318="sníž. přenesená",J318,0)</f>
        <v>0</v>
      </c>
      <c r="BI318" s="198">
        <f>IF(N318="nulová",J318,0)</f>
        <v>0</v>
      </c>
      <c r="BJ318" s="23" t="s">
        <v>25</v>
      </c>
      <c r="BK318" s="198">
        <f>ROUND(I318*H318,2)</f>
        <v>0</v>
      </c>
      <c r="BL318" s="23" t="s">
        <v>238</v>
      </c>
      <c r="BM318" s="23" t="s">
        <v>508</v>
      </c>
    </row>
    <row r="319" spans="2:51" s="11" customFormat="1" ht="12">
      <c r="B319" s="199"/>
      <c r="C319" s="200"/>
      <c r="D319" s="201" t="s">
        <v>146</v>
      </c>
      <c r="E319" s="202" t="s">
        <v>34</v>
      </c>
      <c r="F319" s="203" t="s">
        <v>509</v>
      </c>
      <c r="G319" s="200"/>
      <c r="H319" s="204">
        <v>1.68</v>
      </c>
      <c r="I319" s="205"/>
      <c r="J319" s="200"/>
      <c r="K319" s="200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146</v>
      </c>
      <c r="AU319" s="210" t="s">
        <v>88</v>
      </c>
      <c r="AV319" s="11" t="s">
        <v>88</v>
      </c>
      <c r="AW319" s="11" t="s">
        <v>42</v>
      </c>
      <c r="AX319" s="11" t="s">
        <v>25</v>
      </c>
      <c r="AY319" s="210" t="s">
        <v>137</v>
      </c>
    </row>
    <row r="320" spans="2:65" s="1" customFormat="1" ht="14.4" customHeight="1">
      <c r="B320" s="40"/>
      <c r="C320" s="232" t="s">
        <v>510</v>
      </c>
      <c r="D320" s="232" t="s">
        <v>239</v>
      </c>
      <c r="E320" s="233" t="s">
        <v>511</v>
      </c>
      <c r="F320" s="234" t="s">
        <v>512</v>
      </c>
      <c r="G320" s="235" t="s">
        <v>229</v>
      </c>
      <c r="H320" s="236">
        <v>0.002</v>
      </c>
      <c r="I320" s="237"/>
      <c r="J320" s="238">
        <f>ROUND(I320*H320,2)</f>
        <v>0</v>
      </c>
      <c r="K320" s="234" t="s">
        <v>143</v>
      </c>
      <c r="L320" s="239"/>
      <c r="M320" s="240" t="s">
        <v>34</v>
      </c>
      <c r="N320" s="241" t="s">
        <v>50</v>
      </c>
      <c r="O320" s="41"/>
      <c r="P320" s="196">
        <f>O320*H320</f>
        <v>0</v>
      </c>
      <c r="Q320" s="196">
        <v>1</v>
      </c>
      <c r="R320" s="196">
        <f>Q320*H320</f>
        <v>0.002</v>
      </c>
      <c r="S320" s="196">
        <v>0</v>
      </c>
      <c r="T320" s="197">
        <f>S320*H320</f>
        <v>0</v>
      </c>
      <c r="AR320" s="23" t="s">
        <v>329</v>
      </c>
      <c r="AT320" s="23" t="s">
        <v>239</v>
      </c>
      <c r="AU320" s="23" t="s">
        <v>88</v>
      </c>
      <c r="AY320" s="23" t="s">
        <v>137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23" t="s">
        <v>25</v>
      </c>
      <c r="BK320" s="198">
        <f>ROUND(I320*H320,2)</f>
        <v>0</v>
      </c>
      <c r="BL320" s="23" t="s">
        <v>238</v>
      </c>
      <c r="BM320" s="23" t="s">
        <v>513</v>
      </c>
    </row>
    <row r="321" spans="2:51" s="12" customFormat="1" ht="12">
      <c r="B321" s="211"/>
      <c r="C321" s="212"/>
      <c r="D321" s="201" t="s">
        <v>146</v>
      </c>
      <c r="E321" s="213" t="s">
        <v>34</v>
      </c>
      <c r="F321" s="214" t="s">
        <v>514</v>
      </c>
      <c r="G321" s="212"/>
      <c r="H321" s="213" t="s">
        <v>34</v>
      </c>
      <c r="I321" s="215"/>
      <c r="J321" s="212"/>
      <c r="K321" s="212"/>
      <c r="L321" s="216"/>
      <c r="M321" s="217"/>
      <c r="N321" s="218"/>
      <c r="O321" s="218"/>
      <c r="P321" s="218"/>
      <c r="Q321" s="218"/>
      <c r="R321" s="218"/>
      <c r="S321" s="218"/>
      <c r="T321" s="219"/>
      <c r="AT321" s="220" t="s">
        <v>146</v>
      </c>
      <c r="AU321" s="220" t="s">
        <v>88</v>
      </c>
      <c r="AV321" s="12" t="s">
        <v>25</v>
      </c>
      <c r="AW321" s="12" t="s">
        <v>42</v>
      </c>
      <c r="AX321" s="12" t="s">
        <v>79</v>
      </c>
      <c r="AY321" s="220" t="s">
        <v>137</v>
      </c>
    </row>
    <row r="322" spans="2:51" s="11" customFormat="1" ht="12">
      <c r="B322" s="199"/>
      <c r="C322" s="200"/>
      <c r="D322" s="201" t="s">
        <v>146</v>
      </c>
      <c r="E322" s="202" t="s">
        <v>34</v>
      </c>
      <c r="F322" s="203" t="s">
        <v>515</v>
      </c>
      <c r="G322" s="200"/>
      <c r="H322" s="204">
        <v>0.002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146</v>
      </c>
      <c r="AU322" s="210" t="s">
        <v>88</v>
      </c>
      <c r="AV322" s="11" t="s">
        <v>88</v>
      </c>
      <c r="AW322" s="11" t="s">
        <v>42</v>
      </c>
      <c r="AX322" s="11" t="s">
        <v>25</v>
      </c>
      <c r="AY322" s="210" t="s">
        <v>137</v>
      </c>
    </row>
    <row r="323" spans="2:65" s="1" customFormat="1" ht="14.4" customHeight="1">
      <c r="B323" s="40"/>
      <c r="C323" s="232" t="s">
        <v>516</v>
      </c>
      <c r="D323" s="232" t="s">
        <v>239</v>
      </c>
      <c r="E323" s="233" t="s">
        <v>517</v>
      </c>
      <c r="F323" s="234" t="s">
        <v>518</v>
      </c>
      <c r="G323" s="235" t="s">
        <v>229</v>
      </c>
      <c r="H323" s="236">
        <v>0.005</v>
      </c>
      <c r="I323" s="237"/>
      <c r="J323" s="238">
        <f>ROUND(I323*H323,2)</f>
        <v>0</v>
      </c>
      <c r="K323" s="234" t="s">
        <v>143</v>
      </c>
      <c r="L323" s="239"/>
      <c r="M323" s="240" t="s">
        <v>34</v>
      </c>
      <c r="N323" s="241" t="s">
        <v>50</v>
      </c>
      <c r="O323" s="41"/>
      <c r="P323" s="196">
        <f>O323*H323</f>
        <v>0</v>
      </c>
      <c r="Q323" s="196">
        <v>1</v>
      </c>
      <c r="R323" s="196">
        <f>Q323*H323</f>
        <v>0.005</v>
      </c>
      <c r="S323" s="196">
        <v>0</v>
      </c>
      <c r="T323" s="197">
        <f>S323*H323</f>
        <v>0</v>
      </c>
      <c r="AR323" s="23" t="s">
        <v>329</v>
      </c>
      <c r="AT323" s="23" t="s">
        <v>239</v>
      </c>
      <c r="AU323" s="23" t="s">
        <v>88</v>
      </c>
      <c r="AY323" s="23" t="s">
        <v>137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23" t="s">
        <v>25</v>
      </c>
      <c r="BK323" s="198">
        <f>ROUND(I323*H323,2)</f>
        <v>0</v>
      </c>
      <c r="BL323" s="23" t="s">
        <v>238</v>
      </c>
      <c r="BM323" s="23" t="s">
        <v>519</v>
      </c>
    </row>
    <row r="324" spans="2:51" s="12" customFormat="1" ht="12">
      <c r="B324" s="211"/>
      <c r="C324" s="212"/>
      <c r="D324" s="201" t="s">
        <v>146</v>
      </c>
      <c r="E324" s="213" t="s">
        <v>34</v>
      </c>
      <c r="F324" s="214" t="s">
        <v>520</v>
      </c>
      <c r="G324" s="212"/>
      <c r="H324" s="213" t="s">
        <v>34</v>
      </c>
      <c r="I324" s="215"/>
      <c r="J324" s="212"/>
      <c r="K324" s="212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146</v>
      </c>
      <c r="AU324" s="220" t="s">
        <v>88</v>
      </c>
      <c r="AV324" s="12" t="s">
        <v>25</v>
      </c>
      <c r="AW324" s="12" t="s">
        <v>42</v>
      </c>
      <c r="AX324" s="12" t="s">
        <v>79</v>
      </c>
      <c r="AY324" s="220" t="s">
        <v>137</v>
      </c>
    </row>
    <row r="325" spans="2:51" s="11" customFormat="1" ht="12">
      <c r="B325" s="199"/>
      <c r="C325" s="200"/>
      <c r="D325" s="201" t="s">
        <v>146</v>
      </c>
      <c r="E325" s="202" t="s">
        <v>34</v>
      </c>
      <c r="F325" s="203" t="s">
        <v>521</v>
      </c>
      <c r="G325" s="200"/>
      <c r="H325" s="204">
        <v>0.005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146</v>
      </c>
      <c r="AU325" s="210" t="s">
        <v>88</v>
      </c>
      <c r="AV325" s="11" t="s">
        <v>88</v>
      </c>
      <c r="AW325" s="11" t="s">
        <v>42</v>
      </c>
      <c r="AX325" s="11" t="s">
        <v>25</v>
      </c>
      <c r="AY325" s="210" t="s">
        <v>137</v>
      </c>
    </row>
    <row r="326" spans="2:65" s="1" customFormat="1" ht="14.4" customHeight="1">
      <c r="B326" s="40"/>
      <c r="C326" s="232" t="s">
        <v>522</v>
      </c>
      <c r="D326" s="232" t="s">
        <v>239</v>
      </c>
      <c r="E326" s="233" t="s">
        <v>523</v>
      </c>
      <c r="F326" s="234" t="s">
        <v>524</v>
      </c>
      <c r="G326" s="235" t="s">
        <v>229</v>
      </c>
      <c r="H326" s="236">
        <v>0.015</v>
      </c>
      <c r="I326" s="237"/>
      <c r="J326" s="238">
        <f>ROUND(I326*H326,2)</f>
        <v>0</v>
      </c>
      <c r="K326" s="234" t="s">
        <v>143</v>
      </c>
      <c r="L326" s="239"/>
      <c r="M326" s="240" t="s">
        <v>34</v>
      </c>
      <c r="N326" s="241" t="s">
        <v>50</v>
      </c>
      <c r="O326" s="41"/>
      <c r="P326" s="196">
        <f>O326*H326</f>
        <v>0</v>
      </c>
      <c r="Q326" s="196">
        <v>1</v>
      </c>
      <c r="R326" s="196">
        <f>Q326*H326</f>
        <v>0.015</v>
      </c>
      <c r="S326" s="196">
        <v>0</v>
      </c>
      <c r="T326" s="197">
        <f>S326*H326</f>
        <v>0</v>
      </c>
      <c r="AR326" s="23" t="s">
        <v>329</v>
      </c>
      <c r="AT326" s="23" t="s">
        <v>239</v>
      </c>
      <c r="AU326" s="23" t="s">
        <v>88</v>
      </c>
      <c r="AY326" s="23" t="s">
        <v>137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23" t="s">
        <v>25</v>
      </c>
      <c r="BK326" s="198">
        <f>ROUND(I326*H326,2)</f>
        <v>0</v>
      </c>
      <c r="BL326" s="23" t="s">
        <v>238</v>
      </c>
      <c r="BM326" s="23" t="s">
        <v>525</v>
      </c>
    </row>
    <row r="327" spans="2:51" s="12" customFormat="1" ht="12">
      <c r="B327" s="211"/>
      <c r="C327" s="212"/>
      <c r="D327" s="201" t="s">
        <v>146</v>
      </c>
      <c r="E327" s="213" t="s">
        <v>34</v>
      </c>
      <c r="F327" s="214" t="s">
        <v>526</v>
      </c>
      <c r="G327" s="212"/>
      <c r="H327" s="213" t="s">
        <v>34</v>
      </c>
      <c r="I327" s="215"/>
      <c r="J327" s="212"/>
      <c r="K327" s="212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146</v>
      </c>
      <c r="AU327" s="220" t="s">
        <v>88</v>
      </c>
      <c r="AV327" s="12" t="s">
        <v>25</v>
      </c>
      <c r="AW327" s="12" t="s">
        <v>42</v>
      </c>
      <c r="AX327" s="12" t="s">
        <v>79</v>
      </c>
      <c r="AY327" s="220" t="s">
        <v>137</v>
      </c>
    </row>
    <row r="328" spans="2:51" s="11" customFormat="1" ht="12">
      <c r="B328" s="199"/>
      <c r="C328" s="200"/>
      <c r="D328" s="201" t="s">
        <v>146</v>
      </c>
      <c r="E328" s="202" t="s">
        <v>34</v>
      </c>
      <c r="F328" s="203" t="s">
        <v>527</v>
      </c>
      <c r="G328" s="200"/>
      <c r="H328" s="204">
        <v>0.015</v>
      </c>
      <c r="I328" s="205"/>
      <c r="J328" s="200"/>
      <c r="K328" s="200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146</v>
      </c>
      <c r="AU328" s="210" t="s">
        <v>88</v>
      </c>
      <c r="AV328" s="11" t="s">
        <v>88</v>
      </c>
      <c r="AW328" s="11" t="s">
        <v>42</v>
      </c>
      <c r="AX328" s="11" t="s">
        <v>25</v>
      </c>
      <c r="AY328" s="210" t="s">
        <v>137</v>
      </c>
    </row>
    <row r="329" spans="2:65" s="1" customFormat="1" ht="14.4" customHeight="1">
      <c r="B329" s="40"/>
      <c r="C329" s="232" t="s">
        <v>528</v>
      </c>
      <c r="D329" s="232" t="s">
        <v>239</v>
      </c>
      <c r="E329" s="233" t="s">
        <v>529</v>
      </c>
      <c r="F329" s="234" t="s">
        <v>530</v>
      </c>
      <c r="G329" s="235" t="s">
        <v>229</v>
      </c>
      <c r="H329" s="236">
        <v>0.002</v>
      </c>
      <c r="I329" s="237"/>
      <c r="J329" s="238">
        <f>ROUND(I329*H329,2)</f>
        <v>0</v>
      </c>
      <c r="K329" s="234" t="s">
        <v>143</v>
      </c>
      <c r="L329" s="239"/>
      <c r="M329" s="240" t="s">
        <v>34</v>
      </c>
      <c r="N329" s="241" t="s">
        <v>50</v>
      </c>
      <c r="O329" s="41"/>
      <c r="P329" s="196">
        <f>O329*H329</f>
        <v>0</v>
      </c>
      <c r="Q329" s="196">
        <v>1</v>
      </c>
      <c r="R329" s="196">
        <f>Q329*H329</f>
        <v>0.002</v>
      </c>
      <c r="S329" s="196">
        <v>0</v>
      </c>
      <c r="T329" s="197">
        <f>S329*H329</f>
        <v>0</v>
      </c>
      <c r="AR329" s="23" t="s">
        <v>329</v>
      </c>
      <c r="AT329" s="23" t="s">
        <v>239</v>
      </c>
      <c r="AU329" s="23" t="s">
        <v>88</v>
      </c>
      <c r="AY329" s="23" t="s">
        <v>137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23" t="s">
        <v>25</v>
      </c>
      <c r="BK329" s="198">
        <f>ROUND(I329*H329,2)</f>
        <v>0</v>
      </c>
      <c r="BL329" s="23" t="s">
        <v>238</v>
      </c>
      <c r="BM329" s="23" t="s">
        <v>531</v>
      </c>
    </row>
    <row r="330" spans="2:51" s="12" customFormat="1" ht="12">
      <c r="B330" s="211"/>
      <c r="C330" s="212"/>
      <c r="D330" s="201" t="s">
        <v>146</v>
      </c>
      <c r="E330" s="213" t="s">
        <v>34</v>
      </c>
      <c r="F330" s="214" t="s">
        <v>532</v>
      </c>
      <c r="G330" s="212"/>
      <c r="H330" s="213" t="s">
        <v>34</v>
      </c>
      <c r="I330" s="215"/>
      <c r="J330" s="212"/>
      <c r="K330" s="212"/>
      <c r="L330" s="216"/>
      <c r="M330" s="217"/>
      <c r="N330" s="218"/>
      <c r="O330" s="218"/>
      <c r="P330" s="218"/>
      <c r="Q330" s="218"/>
      <c r="R330" s="218"/>
      <c r="S330" s="218"/>
      <c r="T330" s="219"/>
      <c r="AT330" s="220" t="s">
        <v>146</v>
      </c>
      <c r="AU330" s="220" t="s">
        <v>88</v>
      </c>
      <c r="AV330" s="12" t="s">
        <v>25</v>
      </c>
      <c r="AW330" s="12" t="s">
        <v>42</v>
      </c>
      <c r="AX330" s="12" t="s">
        <v>79</v>
      </c>
      <c r="AY330" s="220" t="s">
        <v>137</v>
      </c>
    </row>
    <row r="331" spans="2:51" s="11" customFormat="1" ht="12">
      <c r="B331" s="199"/>
      <c r="C331" s="200"/>
      <c r="D331" s="201" t="s">
        <v>146</v>
      </c>
      <c r="E331" s="202" t="s">
        <v>34</v>
      </c>
      <c r="F331" s="203" t="s">
        <v>533</v>
      </c>
      <c r="G331" s="200"/>
      <c r="H331" s="204">
        <v>0.002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146</v>
      </c>
      <c r="AU331" s="210" t="s">
        <v>88</v>
      </c>
      <c r="AV331" s="11" t="s">
        <v>88</v>
      </c>
      <c r="AW331" s="11" t="s">
        <v>42</v>
      </c>
      <c r="AX331" s="11" t="s">
        <v>25</v>
      </c>
      <c r="AY331" s="210" t="s">
        <v>137</v>
      </c>
    </row>
    <row r="332" spans="2:65" s="1" customFormat="1" ht="14.4" customHeight="1">
      <c r="B332" s="40"/>
      <c r="C332" s="232" t="s">
        <v>534</v>
      </c>
      <c r="D332" s="232" t="s">
        <v>239</v>
      </c>
      <c r="E332" s="233" t="s">
        <v>535</v>
      </c>
      <c r="F332" s="234" t="s">
        <v>536</v>
      </c>
      <c r="G332" s="235" t="s">
        <v>260</v>
      </c>
      <c r="H332" s="236">
        <v>2</v>
      </c>
      <c r="I332" s="237"/>
      <c r="J332" s="238">
        <f>ROUND(I332*H332,2)</f>
        <v>0</v>
      </c>
      <c r="K332" s="234" t="s">
        <v>34</v>
      </c>
      <c r="L332" s="239"/>
      <c r="M332" s="240" t="s">
        <v>34</v>
      </c>
      <c r="N332" s="241" t="s">
        <v>50</v>
      </c>
      <c r="O332" s="41"/>
      <c r="P332" s="196">
        <f>O332*H332</f>
        <v>0</v>
      </c>
      <c r="Q332" s="196">
        <v>0.00052</v>
      </c>
      <c r="R332" s="196">
        <f>Q332*H332</f>
        <v>0.00104</v>
      </c>
      <c r="S332" s="196">
        <v>0</v>
      </c>
      <c r="T332" s="197">
        <f>S332*H332</f>
        <v>0</v>
      </c>
      <c r="AR332" s="23" t="s">
        <v>329</v>
      </c>
      <c r="AT332" s="23" t="s">
        <v>239</v>
      </c>
      <c r="AU332" s="23" t="s">
        <v>88</v>
      </c>
      <c r="AY332" s="23" t="s">
        <v>137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23" t="s">
        <v>25</v>
      </c>
      <c r="BK332" s="198">
        <f>ROUND(I332*H332,2)</f>
        <v>0</v>
      </c>
      <c r="BL332" s="23" t="s">
        <v>238</v>
      </c>
      <c r="BM332" s="23" t="s">
        <v>537</v>
      </c>
    </row>
    <row r="333" spans="2:51" s="11" customFormat="1" ht="12">
      <c r="B333" s="199"/>
      <c r="C333" s="200"/>
      <c r="D333" s="201" t="s">
        <v>146</v>
      </c>
      <c r="E333" s="202" t="s">
        <v>34</v>
      </c>
      <c r="F333" s="203" t="s">
        <v>538</v>
      </c>
      <c r="G333" s="200"/>
      <c r="H333" s="204">
        <v>2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146</v>
      </c>
      <c r="AU333" s="210" t="s">
        <v>88</v>
      </c>
      <c r="AV333" s="11" t="s">
        <v>88</v>
      </c>
      <c r="AW333" s="11" t="s">
        <v>42</v>
      </c>
      <c r="AX333" s="11" t="s">
        <v>25</v>
      </c>
      <c r="AY333" s="210" t="s">
        <v>137</v>
      </c>
    </row>
    <row r="334" spans="2:65" s="1" customFormat="1" ht="14.4" customHeight="1">
      <c r="B334" s="40"/>
      <c r="C334" s="232" t="s">
        <v>539</v>
      </c>
      <c r="D334" s="232" t="s">
        <v>239</v>
      </c>
      <c r="E334" s="233" t="s">
        <v>540</v>
      </c>
      <c r="F334" s="234" t="s">
        <v>541</v>
      </c>
      <c r="G334" s="235" t="s">
        <v>376</v>
      </c>
      <c r="H334" s="236">
        <v>1</v>
      </c>
      <c r="I334" s="237"/>
      <c r="J334" s="238">
        <f>ROUND(I334*H334,2)</f>
        <v>0</v>
      </c>
      <c r="K334" s="234" t="s">
        <v>34</v>
      </c>
      <c r="L334" s="239"/>
      <c r="M334" s="240" t="s">
        <v>34</v>
      </c>
      <c r="N334" s="241" t="s">
        <v>50</v>
      </c>
      <c r="O334" s="41"/>
      <c r="P334" s="196">
        <f>O334*H334</f>
        <v>0</v>
      </c>
      <c r="Q334" s="196">
        <v>0.0002</v>
      </c>
      <c r="R334" s="196">
        <f>Q334*H334</f>
        <v>0.0002</v>
      </c>
      <c r="S334" s="196">
        <v>0</v>
      </c>
      <c r="T334" s="197">
        <f>S334*H334</f>
        <v>0</v>
      </c>
      <c r="AR334" s="23" t="s">
        <v>329</v>
      </c>
      <c r="AT334" s="23" t="s">
        <v>239</v>
      </c>
      <c r="AU334" s="23" t="s">
        <v>88</v>
      </c>
      <c r="AY334" s="23" t="s">
        <v>137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23" t="s">
        <v>25</v>
      </c>
      <c r="BK334" s="198">
        <f>ROUND(I334*H334,2)</f>
        <v>0</v>
      </c>
      <c r="BL334" s="23" t="s">
        <v>238</v>
      </c>
      <c r="BM334" s="23" t="s">
        <v>542</v>
      </c>
    </row>
    <row r="335" spans="2:51" s="11" customFormat="1" ht="12">
      <c r="B335" s="199"/>
      <c r="C335" s="200"/>
      <c r="D335" s="201" t="s">
        <v>146</v>
      </c>
      <c r="E335" s="202" t="s">
        <v>34</v>
      </c>
      <c r="F335" s="203" t="s">
        <v>543</v>
      </c>
      <c r="G335" s="200"/>
      <c r="H335" s="204">
        <v>1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146</v>
      </c>
      <c r="AU335" s="210" t="s">
        <v>88</v>
      </c>
      <c r="AV335" s="11" t="s">
        <v>88</v>
      </c>
      <c r="AW335" s="11" t="s">
        <v>42</v>
      </c>
      <c r="AX335" s="11" t="s">
        <v>25</v>
      </c>
      <c r="AY335" s="210" t="s">
        <v>137</v>
      </c>
    </row>
    <row r="336" spans="2:65" s="1" customFormat="1" ht="14.4" customHeight="1">
      <c r="B336" s="40"/>
      <c r="C336" s="232" t="s">
        <v>544</v>
      </c>
      <c r="D336" s="232" t="s">
        <v>239</v>
      </c>
      <c r="E336" s="233" t="s">
        <v>545</v>
      </c>
      <c r="F336" s="234" t="s">
        <v>546</v>
      </c>
      <c r="G336" s="235" t="s">
        <v>229</v>
      </c>
      <c r="H336" s="236">
        <v>0.001</v>
      </c>
      <c r="I336" s="237"/>
      <c r="J336" s="238">
        <f>ROUND(I336*H336,2)</f>
        <v>0</v>
      </c>
      <c r="K336" s="234" t="s">
        <v>143</v>
      </c>
      <c r="L336" s="239"/>
      <c r="M336" s="240" t="s">
        <v>34</v>
      </c>
      <c r="N336" s="241" t="s">
        <v>50</v>
      </c>
      <c r="O336" s="41"/>
      <c r="P336" s="196">
        <f>O336*H336</f>
        <v>0</v>
      </c>
      <c r="Q336" s="196">
        <v>1</v>
      </c>
      <c r="R336" s="196">
        <f>Q336*H336</f>
        <v>0.001</v>
      </c>
      <c r="S336" s="196">
        <v>0</v>
      </c>
      <c r="T336" s="197">
        <f>S336*H336</f>
        <v>0</v>
      </c>
      <c r="AR336" s="23" t="s">
        <v>329</v>
      </c>
      <c r="AT336" s="23" t="s">
        <v>239</v>
      </c>
      <c r="AU336" s="23" t="s">
        <v>88</v>
      </c>
      <c r="AY336" s="23" t="s">
        <v>137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23" t="s">
        <v>25</v>
      </c>
      <c r="BK336" s="198">
        <f>ROUND(I336*H336,2)</f>
        <v>0</v>
      </c>
      <c r="BL336" s="23" t="s">
        <v>238</v>
      </c>
      <c r="BM336" s="23" t="s">
        <v>547</v>
      </c>
    </row>
    <row r="337" spans="2:51" s="12" customFormat="1" ht="12">
      <c r="B337" s="211"/>
      <c r="C337" s="212"/>
      <c r="D337" s="201" t="s">
        <v>146</v>
      </c>
      <c r="E337" s="213" t="s">
        <v>34</v>
      </c>
      <c r="F337" s="214" t="s">
        <v>548</v>
      </c>
      <c r="G337" s="212"/>
      <c r="H337" s="213" t="s">
        <v>34</v>
      </c>
      <c r="I337" s="215"/>
      <c r="J337" s="212"/>
      <c r="K337" s="212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146</v>
      </c>
      <c r="AU337" s="220" t="s">
        <v>88</v>
      </c>
      <c r="AV337" s="12" t="s">
        <v>25</v>
      </c>
      <c r="AW337" s="12" t="s">
        <v>42</v>
      </c>
      <c r="AX337" s="12" t="s">
        <v>79</v>
      </c>
      <c r="AY337" s="220" t="s">
        <v>137</v>
      </c>
    </row>
    <row r="338" spans="2:51" s="11" customFormat="1" ht="12">
      <c r="B338" s="199"/>
      <c r="C338" s="200"/>
      <c r="D338" s="201" t="s">
        <v>146</v>
      </c>
      <c r="E338" s="202" t="s">
        <v>34</v>
      </c>
      <c r="F338" s="203" t="s">
        <v>549</v>
      </c>
      <c r="G338" s="200"/>
      <c r="H338" s="204">
        <v>0.001</v>
      </c>
      <c r="I338" s="205"/>
      <c r="J338" s="200"/>
      <c r="K338" s="200"/>
      <c r="L338" s="206"/>
      <c r="M338" s="207"/>
      <c r="N338" s="208"/>
      <c r="O338" s="208"/>
      <c r="P338" s="208"/>
      <c r="Q338" s="208"/>
      <c r="R338" s="208"/>
      <c r="S338" s="208"/>
      <c r="T338" s="209"/>
      <c r="AT338" s="210" t="s">
        <v>146</v>
      </c>
      <c r="AU338" s="210" t="s">
        <v>88</v>
      </c>
      <c r="AV338" s="11" t="s">
        <v>88</v>
      </c>
      <c r="AW338" s="11" t="s">
        <v>42</v>
      </c>
      <c r="AX338" s="11" t="s">
        <v>25</v>
      </c>
      <c r="AY338" s="210" t="s">
        <v>137</v>
      </c>
    </row>
    <row r="339" spans="2:65" s="1" customFormat="1" ht="34.2" customHeight="1">
      <c r="B339" s="40"/>
      <c r="C339" s="187" t="s">
        <v>550</v>
      </c>
      <c r="D339" s="187" t="s">
        <v>139</v>
      </c>
      <c r="E339" s="188" t="s">
        <v>551</v>
      </c>
      <c r="F339" s="189" t="s">
        <v>552</v>
      </c>
      <c r="G339" s="190" t="s">
        <v>553</v>
      </c>
      <c r="H339" s="242"/>
      <c r="I339" s="192"/>
      <c r="J339" s="193">
        <f>ROUND(I339*H339,2)</f>
        <v>0</v>
      </c>
      <c r="K339" s="189" t="s">
        <v>143</v>
      </c>
      <c r="L339" s="60"/>
      <c r="M339" s="194" t="s">
        <v>34</v>
      </c>
      <c r="N339" s="195" t="s">
        <v>50</v>
      </c>
      <c r="O339" s="41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AR339" s="23" t="s">
        <v>238</v>
      </c>
      <c r="AT339" s="23" t="s">
        <v>139</v>
      </c>
      <c r="AU339" s="23" t="s">
        <v>88</v>
      </c>
      <c r="AY339" s="23" t="s">
        <v>137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3" t="s">
        <v>25</v>
      </c>
      <c r="BK339" s="198">
        <f>ROUND(I339*H339,2)</f>
        <v>0</v>
      </c>
      <c r="BL339" s="23" t="s">
        <v>238</v>
      </c>
      <c r="BM339" s="23" t="s">
        <v>554</v>
      </c>
    </row>
    <row r="340" spans="2:65" s="1" customFormat="1" ht="34.2" customHeight="1">
      <c r="B340" s="40"/>
      <c r="C340" s="187" t="s">
        <v>555</v>
      </c>
      <c r="D340" s="187" t="s">
        <v>139</v>
      </c>
      <c r="E340" s="188" t="s">
        <v>556</v>
      </c>
      <c r="F340" s="189" t="s">
        <v>557</v>
      </c>
      <c r="G340" s="190" t="s">
        <v>553</v>
      </c>
      <c r="H340" s="242"/>
      <c r="I340" s="192"/>
      <c r="J340" s="193">
        <f>ROUND(I340*H340,2)</f>
        <v>0</v>
      </c>
      <c r="K340" s="189" t="s">
        <v>143</v>
      </c>
      <c r="L340" s="60"/>
      <c r="M340" s="194" t="s">
        <v>34</v>
      </c>
      <c r="N340" s="195" t="s">
        <v>50</v>
      </c>
      <c r="O340" s="4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AR340" s="23" t="s">
        <v>238</v>
      </c>
      <c r="AT340" s="23" t="s">
        <v>139</v>
      </c>
      <c r="AU340" s="23" t="s">
        <v>88</v>
      </c>
      <c r="AY340" s="23" t="s">
        <v>137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23" t="s">
        <v>25</v>
      </c>
      <c r="BK340" s="198">
        <f>ROUND(I340*H340,2)</f>
        <v>0</v>
      </c>
      <c r="BL340" s="23" t="s">
        <v>238</v>
      </c>
      <c r="BM340" s="23" t="s">
        <v>558</v>
      </c>
    </row>
    <row r="341" spans="2:63" s="10" customFormat="1" ht="29.85" customHeight="1">
      <c r="B341" s="171"/>
      <c r="C341" s="172"/>
      <c r="D341" s="173" t="s">
        <v>78</v>
      </c>
      <c r="E341" s="185" t="s">
        <v>559</v>
      </c>
      <c r="F341" s="185" t="s">
        <v>560</v>
      </c>
      <c r="G341" s="172"/>
      <c r="H341" s="172"/>
      <c r="I341" s="175"/>
      <c r="J341" s="186">
        <f>BK341</f>
        <v>0</v>
      </c>
      <c r="K341" s="172"/>
      <c r="L341" s="177"/>
      <c r="M341" s="178"/>
      <c r="N341" s="179"/>
      <c r="O341" s="179"/>
      <c r="P341" s="180">
        <f>SUM(P342:P347)</f>
        <v>0</v>
      </c>
      <c r="Q341" s="179"/>
      <c r="R341" s="180">
        <f>SUM(R342:R347)</f>
        <v>0.00286078</v>
      </c>
      <c r="S341" s="179"/>
      <c r="T341" s="181">
        <f>SUM(T342:T347)</f>
        <v>0</v>
      </c>
      <c r="AR341" s="182" t="s">
        <v>88</v>
      </c>
      <c r="AT341" s="183" t="s">
        <v>78</v>
      </c>
      <c r="AU341" s="183" t="s">
        <v>25</v>
      </c>
      <c r="AY341" s="182" t="s">
        <v>137</v>
      </c>
      <c r="BK341" s="184">
        <f>SUM(BK342:BK347)</f>
        <v>0</v>
      </c>
    </row>
    <row r="342" spans="2:65" s="1" customFormat="1" ht="14.4" customHeight="1">
      <c r="B342" s="40"/>
      <c r="C342" s="187" t="s">
        <v>561</v>
      </c>
      <c r="D342" s="187" t="s">
        <v>139</v>
      </c>
      <c r="E342" s="188" t="s">
        <v>562</v>
      </c>
      <c r="F342" s="189" t="s">
        <v>563</v>
      </c>
      <c r="G342" s="190" t="s">
        <v>142</v>
      </c>
      <c r="H342" s="191">
        <v>7.529</v>
      </c>
      <c r="I342" s="192"/>
      <c r="J342" s="193">
        <f>ROUND(I342*H342,2)</f>
        <v>0</v>
      </c>
      <c r="K342" s="189" t="s">
        <v>143</v>
      </c>
      <c r="L342" s="60"/>
      <c r="M342" s="194" t="s">
        <v>34</v>
      </c>
      <c r="N342" s="195" t="s">
        <v>50</v>
      </c>
      <c r="O342" s="41"/>
      <c r="P342" s="196">
        <f>O342*H342</f>
        <v>0</v>
      </c>
      <c r="Q342" s="196">
        <v>0.00014</v>
      </c>
      <c r="R342" s="196">
        <f>Q342*H342</f>
        <v>0.00105406</v>
      </c>
      <c r="S342" s="196">
        <v>0</v>
      </c>
      <c r="T342" s="197">
        <f>S342*H342</f>
        <v>0</v>
      </c>
      <c r="AR342" s="23" t="s">
        <v>238</v>
      </c>
      <c r="AT342" s="23" t="s">
        <v>139</v>
      </c>
      <c r="AU342" s="23" t="s">
        <v>88</v>
      </c>
      <c r="AY342" s="23" t="s">
        <v>137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3" t="s">
        <v>25</v>
      </c>
      <c r="BK342" s="198">
        <f>ROUND(I342*H342,2)</f>
        <v>0</v>
      </c>
      <c r="BL342" s="23" t="s">
        <v>238</v>
      </c>
      <c r="BM342" s="23" t="s">
        <v>564</v>
      </c>
    </row>
    <row r="343" spans="2:51" s="12" customFormat="1" ht="12">
      <c r="B343" s="211"/>
      <c r="C343" s="212"/>
      <c r="D343" s="201" t="s">
        <v>146</v>
      </c>
      <c r="E343" s="213" t="s">
        <v>34</v>
      </c>
      <c r="F343" s="214" t="s">
        <v>565</v>
      </c>
      <c r="G343" s="212"/>
      <c r="H343" s="213" t="s">
        <v>34</v>
      </c>
      <c r="I343" s="215"/>
      <c r="J343" s="212"/>
      <c r="K343" s="212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146</v>
      </c>
      <c r="AU343" s="220" t="s">
        <v>88</v>
      </c>
      <c r="AV343" s="12" t="s">
        <v>25</v>
      </c>
      <c r="AW343" s="12" t="s">
        <v>42</v>
      </c>
      <c r="AX343" s="12" t="s">
        <v>79</v>
      </c>
      <c r="AY343" s="220" t="s">
        <v>137</v>
      </c>
    </row>
    <row r="344" spans="2:51" s="11" customFormat="1" ht="12">
      <c r="B344" s="199"/>
      <c r="C344" s="200"/>
      <c r="D344" s="201" t="s">
        <v>146</v>
      </c>
      <c r="E344" s="202" t="s">
        <v>34</v>
      </c>
      <c r="F344" s="203" t="s">
        <v>566</v>
      </c>
      <c r="G344" s="200"/>
      <c r="H344" s="204">
        <v>7.529</v>
      </c>
      <c r="I344" s="205"/>
      <c r="J344" s="200"/>
      <c r="K344" s="200"/>
      <c r="L344" s="206"/>
      <c r="M344" s="207"/>
      <c r="N344" s="208"/>
      <c r="O344" s="208"/>
      <c r="P344" s="208"/>
      <c r="Q344" s="208"/>
      <c r="R344" s="208"/>
      <c r="S344" s="208"/>
      <c r="T344" s="209"/>
      <c r="AT344" s="210" t="s">
        <v>146</v>
      </c>
      <c r="AU344" s="210" t="s">
        <v>88</v>
      </c>
      <c r="AV344" s="11" t="s">
        <v>88</v>
      </c>
      <c r="AW344" s="11" t="s">
        <v>42</v>
      </c>
      <c r="AX344" s="11" t="s">
        <v>25</v>
      </c>
      <c r="AY344" s="210" t="s">
        <v>137</v>
      </c>
    </row>
    <row r="345" spans="2:65" s="1" customFormat="1" ht="22.8" customHeight="1">
      <c r="B345" s="40"/>
      <c r="C345" s="187" t="s">
        <v>567</v>
      </c>
      <c r="D345" s="187" t="s">
        <v>139</v>
      </c>
      <c r="E345" s="188" t="s">
        <v>568</v>
      </c>
      <c r="F345" s="189" t="s">
        <v>569</v>
      </c>
      <c r="G345" s="190" t="s">
        <v>142</v>
      </c>
      <c r="H345" s="191">
        <v>15.056</v>
      </c>
      <c r="I345" s="192"/>
      <c r="J345" s="193">
        <f>ROUND(I345*H345,2)</f>
        <v>0</v>
      </c>
      <c r="K345" s="189" t="s">
        <v>143</v>
      </c>
      <c r="L345" s="60"/>
      <c r="M345" s="194" t="s">
        <v>34</v>
      </c>
      <c r="N345" s="195" t="s">
        <v>50</v>
      </c>
      <c r="O345" s="41"/>
      <c r="P345" s="196">
        <f>O345*H345</f>
        <v>0</v>
      </c>
      <c r="Q345" s="196">
        <v>0.00012</v>
      </c>
      <c r="R345" s="196">
        <f>Q345*H345</f>
        <v>0.00180672</v>
      </c>
      <c r="S345" s="196">
        <v>0</v>
      </c>
      <c r="T345" s="197">
        <f>S345*H345</f>
        <v>0</v>
      </c>
      <c r="AR345" s="23" t="s">
        <v>238</v>
      </c>
      <c r="AT345" s="23" t="s">
        <v>139</v>
      </c>
      <c r="AU345" s="23" t="s">
        <v>88</v>
      </c>
      <c r="AY345" s="23" t="s">
        <v>137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23" t="s">
        <v>25</v>
      </c>
      <c r="BK345" s="198">
        <f>ROUND(I345*H345,2)</f>
        <v>0</v>
      </c>
      <c r="BL345" s="23" t="s">
        <v>238</v>
      </c>
      <c r="BM345" s="23" t="s">
        <v>570</v>
      </c>
    </row>
    <row r="346" spans="2:51" s="12" customFormat="1" ht="12">
      <c r="B346" s="211"/>
      <c r="C346" s="212"/>
      <c r="D346" s="201" t="s">
        <v>146</v>
      </c>
      <c r="E346" s="213" t="s">
        <v>34</v>
      </c>
      <c r="F346" s="214" t="s">
        <v>571</v>
      </c>
      <c r="G346" s="212"/>
      <c r="H346" s="213" t="s">
        <v>34</v>
      </c>
      <c r="I346" s="215"/>
      <c r="J346" s="212"/>
      <c r="K346" s="212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146</v>
      </c>
      <c r="AU346" s="220" t="s">
        <v>88</v>
      </c>
      <c r="AV346" s="12" t="s">
        <v>25</v>
      </c>
      <c r="AW346" s="12" t="s">
        <v>42</v>
      </c>
      <c r="AX346" s="12" t="s">
        <v>79</v>
      </c>
      <c r="AY346" s="220" t="s">
        <v>137</v>
      </c>
    </row>
    <row r="347" spans="2:51" s="11" customFormat="1" ht="12">
      <c r="B347" s="199"/>
      <c r="C347" s="200"/>
      <c r="D347" s="201" t="s">
        <v>146</v>
      </c>
      <c r="E347" s="202" t="s">
        <v>34</v>
      </c>
      <c r="F347" s="203" t="s">
        <v>572</v>
      </c>
      <c r="G347" s="200"/>
      <c r="H347" s="204">
        <v>15.056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146</v>
      </c>
      <c r="AU347" s="210" t="s">
        <v>88</v>
      </c>
      <c r="AV347" s="11" t="s">
        <v>88</v>
      </c>
      <c r="AW347" s="11" t="s">
        <v>42</v>
      </c>
      <c r="AX347" s="11" t="s">
        <v>25</v>
      </c>
      <c r="AY347" s="210" t="s">
        <v>137</v>
      </c>
    </row>
    <row r="348" spans="2:63" s="10" customFormat="1" ht="37.35" customHeight="1">
      <c r="B348" s="171"/>
      <c r="C348" s="172"/>
      <c r="D348" s="173" t="s">
        <v>78</v>
      </c>
      <c r="E348" s="174" t="s">
        <v>573</v>
      </c>
      <c r="F348" s="174" t="s">
        <v>574</v>
      </c>
      <c r="G348" s="172"/>
      <c r="H348" s="172"/>
      <c r="I348" s="175"/>
      <c r="J348" s="176">
        <f>BK348</f>
        <v>0</v>
      </c>
      <c r="K348" s="172"/>
      <c r="L348" s="177"/>
      <c r="M348" s="178"/>
      <c r="N348" s="179"/>
      <c r="O348" s="179"/>
      <c r="P348" s="180">
        <f>P349+P356+P361+P366</f>
        <v>0</v>
      </c>
      <c r="Q348" s="179"/>
      <c r="R348" s="180">
        <f>R349+R356+R361+R366</f>
        <v>0</v>
      </c>
      <c r="S348" s="179"/>
      <c r="T348" s="181">
        <f>T349+T356+T361+T366</f>
        <v>0</v>
      </c>
      <c r="AR348" s="182" t="s">
        <v>160</v>
      </c>
      <c r="AT348" s="183" t="s">
        <v>78</v>
      </c>
      <c r="AU348" s="183" t="s">
        <v>79</v>
      </c>
      <c r="AY348" s="182" t="s">
        <v>137</v>
      </c>
      <c r="BK348" s="184">
        <f>BK349+BK356+BK361+BK366</f>
        <v>0</v>
      </c>
    </row>
    <row r="349" spans="2:63" s="10" customFormat="1" ht="19.95" customHeight="1">
      <c r="B349" s="171"/>
      <c r="C349" s="172"/>
      <c r="D349" s="173" t="s">
        <v>78</v>
      </c>
      <c r="E349" s="185" t="s">
        <v>575</v>
      </c>
      <c r="F349" s="185" t="s">
        <v>576</v>
      </c>
      <c r="G349" s="172"/>
      <c r="H349" s="172"/>
      <c r="I349" s="175"/>
      <c r="J349" s="186">
        <f>BK349</f>
        <v>0</v>
      </c>
      <c r="K349" s="172"/>
      <c r="L349" s="177"/>
      <c r="M349" s="178"/>
      <c r="N349" s="179"/>
      <c r="O349" s="179"/>
      <c r="P349" s="180">
        <f>SUM(P350:P355)</f>
        <v>0</v>
      </c>
      <c r="Q349" s="179"/>
      <c r="R349" s="180">
        <f>SUM(R350:R355)</f>
        <v>0</v>
      </c>
      <c r="S349" s="179"/>
      <c r="T349" s="181">
        <f>SUM(T350:T355)</f>
        <v>0</v>
      </c>
      <c r="AR349" s="182" t="s">
        <v>160</v>
      </c>
      <c r="AT349" s="183" t="s">
        <v>78</v>
      </c>
      <c r="AU349" s="183" t="s">
        <v>25</v>
      </c>
      <c r="AY349" s="182" t="s">
        <v>137</v>
      </c>
      <c r="BK349" s="184">
        <f>SUM(BK350:BK355)</f>
        <v>0</v>
      </c>
    </row>
    <row r="350" spans="2:65" s="1" customFormat="1" ht="14.4" customHeight="1">
      <c r="B350" s="40"/>
      <c r="C350" s="187" t="s">
        <v>577</v>
      </c>
      <c r="D350" s="187" t="s">
        <v>139</v>
      </c>
      <c r="E350" s="188" t="s">
        <v>578</v>
      </c>
      <c r="F350" s="189" t="s">
        <v>579</v>
      </c>
      <c r="G350" s="190" t="s">
        <v>580</v>
      </c>
      <c r="H350" s="191">
        <v>1</v>
      </c>
      <c r="I350" s="192"/>
      <c r="J350" s="193">
        <f>ROUND(I350*H350,2)</f>
        <v>0</v>
      </c>
      <c r="K350" s="189" t="s">
        <v>143</v>
      </c>
      <c r="L350" s="60"/>
      <c r="M350" s="194" t="s">
        <v>34</v>
      </c>
      <c r="N350" s="195" t="s">
        <v>50</v>
      </c>
      <c r="O350" s="41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AR350" s="23" t="s">
        <v>581</v>
      </c>
      <c r="AT350" s="23" t="s">
        <v>139</v>
      </c>
      <c r="AU350" s="23" t="s">
        <v>88</v>
      </c>
      <c r="AY350" s="23" t="s">
        <v>137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23" t="s">
        <v>25</v>
      </c>
      <c r="BK350" s="198">
        <f>ROUND(I350*H350,2)</f>
        <v>0</v>
      </c>
      <c r="BL350" s="23" t="s">
        <v>581</v>
      </c>
      <c r="BM350" s="23" t="s">
        <v>582</v>
      </c>
    </row>
    <row r="351" spans="2:51" s="11" customFormat="1" ht="12">
      <c r="B351" s="199"/>
      <c r="C351" s="200"/>
      <c r="D351" s="201" t="s">
        <v>146</v>
      </c>
      <c r="E351" s="202" t="s">
        <v>34</v>
      </c>
      <c r="F351" s="203" t="s">
        <v>25</v>
      </c>
      <c r="G351" s="200"/>
      <c r="H351" s="204">
        <v>1</v>
      </c>
      <c r="I351" s="205"/>
      <c r="J351" s="200"/>
      <c r="K351" s="200"/>
      <c r="L351" s="206"/>
      <c r="M351" s="207"/>
      <c r="N351" s="208"/>
      <c r="O351" s="208"/>
      <c r="P351" s="208"/>
      <c r="Q351" s="208"/>
      <c r="R351" s="208"/>
      <c r="S351" s="208"/>
      <c r="T351" s="209"/>
      <c r="AT351" s="210" t="s">
        <v>146</v>
      </c>
      <c r="AU351" s="210" t="s">
        <v>88</v>
      </c>
      <c r="AV351" s="11" t="s">
        <v>88</v>
      </c>
      <c r="AW351" s="11" t="s">
        <v>42</v>
      </c>
      <c r="AX351" s="11" t="s">
        <v>25</v>
      </c>
      <c r="AY351" s="210" t="s">
        <v>137</v>
      </c>
    </row>
    <row r="352" spans="2:65" s="1" customFormat="1" ht="14.4" customHeight="1">
      <c r="B352" s="40"/>
      <c r="C352" s="187" t="s">
        <v>583</v>
      </c>
      <c r="D352" s="187" t="s">
        <v>139</v>
      </c>
      <c r="E352" s="188" t="s">
        <v>584</v>
      </c>
      <c r="F352" s="189" t="s">
        <v>585</v>
      </c>
      <c r="G352" s="190" t="s">
        <v>580</v>
      </c>
      <c r="H352" s="191">
        <v>1</v>
      </c>
      <c r="I352" s="192"/>
      <c r="J352" s="193">
        <f>ROUND(I352*H352,2)</f>
        <v>0</v>
      </c>
      <c r="K352" s="189" t="s">
        <v>143</v>
      </c>
      <c r="L352" s="60"/>
      <c r="M352" s="194" t="s">
        <v>34</v>
      </c>
      <c r="N352" s="195" t="s">
        <v>50</v>
      </c>
      <c r="O352" s="41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AR352" s="23" t="s">
        <v>581</v>
      </c>
      <c r="AT352" s="23" t="s">
        <v>139</v>
      </c>
      <c r="AU352" s="23" t="s">
        <v>88</v>
      </c>
      <c r="AY352" s="23" t="s">
        <v>137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23" t="s">
        <v>25</v>
      </c>
      <c r="BK352" s="198">
        <f>ROUND(I352*H352,2)</f>
        <v>0</v>
      </c>
      <c r="BL352" s="23" t="s">
        <v>581</v>
      </c>
      <c r="BM352" s="23" t="s">
        <v>586</v>
      </c>
    </row>
    <row r="353" spans="2:51" s="11" customFormat="1" ht="12">
      <c r="B353" s="199"/>
      <c r="C353" s="200"/>
      <c r="D353" s="201" t="s">
        <v>146</v>
      </c>
      <c r="E353" s="202" t="s">
        <v>34</v>
      </c>
      <c r="F353" s="203" t="s">
        <v>25</v>
      </c>
      <c r="G353" s="200"/>
      <c r="H353" s="204">
        <v>1</v>
      </c>
      <c r="I353" s="205"/>
      <c r="J353" s="200"/>
      <c r="K353" s="200"/>
      <c r="L353" s="206"/>
      <c r="M353" s="207"/>
      <c r="N353" s="208"/>
      <c r="O353" s="208"/>
      <c r="P353" s="208"/>
      <c r="Q353" s="208"/>
      <c r="R353" s="208"/>
      <c r="S353" s="208"/>
      <c r="T353" s="209"/>
      <c r="AT353" s="210" t="s">
        <v>146</v>
      </c>
      <c r="AU353" s="210" t="s">
        <v>88</v>
      </c>
      <c r="AV353" s="11" t="s">
        <v>88</v>
      </c>
      <c r="AW353" s="11" t="s">
        <v>42</v>
      </c>
      <c r="AX353" s="11" t="s">
        <v>25</v>
      </c>
      <c r="AY353" s="210" t="s">
        <v>137</v>
      </c>
    </row>
    <row r="354" spans="2:65" s="1" customFormat="1" ht="14.4" customHeight="1">
      <c r="B354" s="40"/>
      <c r="C354" s="187" t="s">
        <v>587</v>
      </c>
      <c r="D354" s="187" t="s">
        <v>139</v>
      </c>
      <c r="E354" s="188" t="s">
        <v>588</v>
      </c>
      <c r="F354" s="189" t="s">
        <v>589</v>
      </c>
      <c r="G354" s="190" t="s">
        <v>580</v>
      </c>
      <c r="H354" s="191">
        <v>1</v>
      </c>
      <c r="I354" s="192"/>
      <c r="J354" s="193">
        <f>ROUND(I354*H354,2)</f>
        <v>0</v>
      </c>
      <c r="K354" s="189" t="s">
        <v>143</v>
      </c>
      <c r="L354" s="60"/>
      <c r="M354" s="194" t="s">
        <v>34</v>
      </c>
      <c r="N354" s="195" t="s">
        <v>50</v>
      </c>
      <c r="O354" s="41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AR354" s="23" t="s">
        <v>581</v>
      </c>
      <c r="AT354" s="23" t="s">
        <v>139</v>
      </c>
      <c r="AU354" s="23" t="s">
        <v>88</v>
      </c>
      <c r="AY354" s="23" t="s">
        <v>137</v>
      </c>
      <c r="BE354" s="198">
        <f>IF(N354="základní",J354,0)</f>
        <v>0</v>
      </c>
      <c r="BF354" s="198">
        <f>IF(N354="snížená",J354,0)</f>
        <v>0</v>
      </c>
      <c r="BG354" s="198">
        <f>IF(N354="zákl. přenesená",J354,0)</f>
        <v>0</v>
      </c>
      <c r="BH354" s="198">
        <f>IF(N354="sníž. přenesená",J354,0)</f>
        <v>0</v>
      </c>
      <c r="BI354" s="198">
        <f>IF(N354="nulová",J354,0)</f>
        <v>0</v>
      </c>
      <c r="BJ354" s="23" t="s">
        <v>25</v>
      </c>
      <c r="BK354" s="198">
        <f>ROUND(I354*H354,2)</f>
        <v>0</v>
      </c>
      <c r="BL354" s="23" t="s">
        <v>581</v>
      </c>
      <c r="BM354" s="23" t="s">
        <v>590</v>
      </c>
    </row>
    <row r="355" spans="2:51" s="11" customFormat="1" ht="12">
      <c r="B355" s="199"/>
      <c r="C355" s="200"/>
      <c r="D355" s="201" t="s">
        <v>146</v>
      </c>
      <c r="E355" s="202" t="s">
        <v>34</v>
      </c>
      <c r="F355" s="203" t="s">
        <v>25</v>
      </c>
      <c r="G355" s="200"/>
      <c r="H355" s="204">
        <v>1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146</v>
      </c>
      <c r="AU355" s="210" t="s">
        <v>88</v>
      </c>
      <c r="AV355" s="11" t="s">
        <v>88</v>
      </c>
      <c r="AW355" s="11" t="s">
        <v>42</v>
      </c>
      <c r="AX355" s="11" t="s">
        <v>25</v>
      </c>
      <c r="AY355" s="210" t="s">
        <v>137</v>
      </c>
    </row>
    <row r="356" spans="2:63" s="10" customFormat="1" ht="29.85" customHeight="1">
      <c r="B356" s="171"/>
      <c r="C356" s="172"/>
      <c r="D356" s="173" t="s">
        <v>78</v>
      </c>
      <c r="E356" s="185" t="s">
        <v>591</v>
      </c>
      <c r="F356" s="185" t="s">
        <v>592</v>
      </c>
      <c r="G356" s="172"/>
      <c r="H356" s="172"/>
      <c r="I356" s="175"/>
      <c r="J356" s="186">
        <f>BK356</f>
        <v>0</v>
      </c>
      <c r="K356" s="172"/>
      <c r="L356" s="177"/>
      <c r="M356" s="178"/>
      <c r="N356" s="179"/>
      <c r="O356" s="179"/>
      <c r="P356" s="180">
        <f>SUM(P357:P360)</f>
        <v>0</v>
      </c>
      <c r="Q356" s="179"/>
      <c r="R356" s="180">
        <f>SUM(R357:R360)</f>
        <v>0</v>
      </c>
      <c r="S356" s="179"/>
      <c r="T356" s="181">
        <f>SUM(T357:T360)</f>
        <v>0</v>
      </c>
      <c r="AR356" s="182" t="s">
        <v>160</v>
      </c>
      <c r="AT356" s="183" t="s">
        <v>78</v>
      </c>
      <c r="AU356" s="183" t="s">
        <v>25</v>
      </c>
      <c r="AY356" s="182" t="s">
        <v>137</v>
      </c>
      <c r="BK356" s="184">
        <f>SUM(BK357:BK360)</f>
        <v>0</v>
      </c>
    </row>
    <row r="357" spans="2:65" s="1" customFormat="1" ht="14.4" customHeight="1">
      <c r="B357" s="40"/>
      <c r="C357" s="187" t="s">
        <v>593</v>
      </c>
      <c r="D357" s="187" t="s">
        <v>139</v>
      </c>
      <c r="E357" s="188" t="s">
        <v>594</v>
      </c>
      <c r="F357" s="189" t="s">
        <v>592</v>
      </c>
      <c r="G357" s="190" t="s">
        <v>580</v>
      </c>
      <c r="H357" s="191">
        <v>1</v>
      </c>
      <c r="I357" s="192"/>
      <c r="J357" s="193">
        <f>ROUND(I357*H357,2)</f>
        <v>0</v>
      </c>
      <c r="K357" s="189" t="s">
        <v>143</v>
      </c>
      <c r="L357" s="60"/>
      <c r="M357" s="194" t="s">
        <v>34</v>
      </c>
      <c r="N357" s="195" t="s">
        <v>50</v>
      </c>
      <c r="O357" s="41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7">
        <f>S357*H357</f>
        <v>0</v>
      </c>
      <c r="AR357" s="23" t="s">
        <v>581</v>
      </c>
      <c r="AT357" s="23" t="s">
        <v>139</v>
      </c>
      <c r="AU357" s="23" t="s">
        <v>88</v>
      </c>
      <c r="AY357" s="23" t="s">
        <v>137</v>
      </c>
      <c r="BE357" s="198">
        <f>IF(N357="základní",J357,0)</f>
        <v>0</v>
      </c>
      <c r="BF357" s="198">
        <f>IF(N357="snížená",J357,0)</f>
        <v>0</v>
      </c>
      <c r="BG357" s="198">
        <f>IF(N357="zákl. přenesená",J357,0)</f>
        <v>0</v>
      </c>
      <c r="BH357" s="198">
        <f>IF(N357="sníž. přenesená",J357,0)</f>
        <v>0</v>
      </c>
      <c r="BI357" s="198">
        <f>IF(N357="nulová",J357,0)</f>
        <v>0</v>
      </c>
      <c r="BJ357" s="23" t="s">
        <v>25</v>
      </c>
      <c r="BK357" s="198">
        <f>ROUND(I357*H357,2)</f>
        <v>0</v>
      </c>
      <c r="BL357" s="23" t="s">
        <v>581</v>
      </c>
      <c r="BM357" s="23" t="s">
        <v>595</v>
      </c>
    </row>
    <row r="358" spans="2:51" s="11" customFormat="1" ht="12">
      <c r="B358" s="199"/>
      <c r="C358" s="200"/>
      <c r="D358" s="201" t="s">
        <v>146</v>
      </c>
      <c r="E358" s="202" t="s">
        <v>34</v>
      </c>
      <c r="F358" s="203" t="s">
        <v>25</v>
      </c>
      <c r="G358" s="200"/>
      <c r="H358" s="204">
        <v>1</v>
      </c>
      <c r="I358" s="205"/>
      <c r="J358" s="200"/>
      <c r="K358" s="200"/>
      <c r="L358" s="206"/>
      <c r="M358" s="207"/>
      <c r="N358" s="208"/>
      <c r="O358" s="208"/>
      <c r="P358" s="208"/>
      <c r="Q358" s="208"/>
      <c r="R358" s="208"/>
      <c r="S358" s="208"/>
      <c r="T358" s="209"/>
      <c r="AT358" s="210" t="s">
        <v>146</v>
      </c>
      <c r="AU358" s="210" t="s">
        <v>88</v>
      </c>
      <c r="AV358" s="11" t="s">
        <v>88</v>
      </c>
      <c r="AW358" s="11" t="s">
        <v>42</v>
      </c>
      <c r="AX358" s="11" t="s">
        <v>25</v>
      </c>
      <c r="AY358" s="210" t="s">
        <v>137</v>
      </c>
    </row>
    <row r="359" spans="2:65" s="1" customFormat="1" ht="14.4" customHeight="1">
      <c r="B359" s="40"/>
      <c r="C359" s="187" t="s">
        <v>596</v>
      </c>
      <c r="D359" s="187" t="s">
        <v>139</v>
      </c>
      <c r="E359" s="188" t="s">
        <v>597</v>
      </c>
      <c r="F359" s="189" t="s">
        <v>598</v>
      </c>
      <c r="G359" s="190" t="s">
        <v>580</v>
      </c>
      <c r="H359" s="191">
        <v>1</v>
      </c>
      <c r="I359" s="192"/>
      <c r="J359" s="193">
        <f>ROUND(I359*H359,2)</f>
        <v>0</v>
      </c>
      <c r="K359" s="189" t="s">
        <v>143</v>
      </c>
      <c r="L359" s="60"/>
      <c r="M359" s="194" t="s">
        <v>34</v>
      </c>
      <c r="N359" s="195" t="s">
        <v>50</v>
      </c>
      <c r="O359" s="41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AR359" s="23" t="s">
        <v>581</v>
      </c>
      <c r="AT359" s="23" t="s">
        <v>139</v>
      </c>
      <c r="AU359" s="23" t="s">
        <v>88</v>
      </c>
      <c r="AY359" s="23" t="s">
        <v>137</v>
      </c>
      <c r="BE359" s="198">
        <f>IF(N359="základní",J359,0)</f>
        <v>0</v>
      </c>
      <c r="BF359" s="198">
        <f>IF(N359="snížená",J359,0)</f>
        <v>0</v>
      </c>
      <c r="BG359" s="198">
        <f>IF(N359="zákl. přenesená",J359,0)</f>
        <v>0</v>
      </c>
      <c r="BH359" s="198">
        <f>IF(N359="sníž. přenesená",J359,0)</f>
        <v>0</v>
      </c>
      <c r="BI359" s="198">
        <f>IF(N359="nulová",J359,0)</f>
        <v>0</v>
      </c>
      <c r="BJ359" s="23" t="s">
        <v>25</v>
      </c>
      <c r="BK359" s="198">
        <f>ROUND(I359*H359,2)</f>
        <v>0</v>
      </c>
      <c r="BL359" s="23" t="s">
        <v>581</v>
      </c>
      <c r="BM359" s="23" t="s">
        <v>599</v>
      </c>
    </row>
    <row r="360" spans="2:51" s="11" customFormat="1" ht="12">
      <c r="B360" s="199"/>
      <c r="C360" s="200"/>
      <c r="D360" s="201" t="s">
        <v>146</v>
      </c>
      <c r="E360" s="202" t="s">
        <v>34</v>
      </c>
      <c r="F360" s="203" t="s">
        <v>25</v>
      </c>
      <c r="G360" s="200"/>
      <c r="H360" s="204">
        <v>1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146</v>
      </c>
      <c r="AU360" s="210" t="s">
        <v>88</v>
      </c>
      <c r="AV360" s="11" t="s">
        <v>88</v>
      </c>
      <c r="AW360" s="11" t="s">
        <v>42</v>
      </c>
      <c r="AX360" s="11" t="s">
        <v>25</v>
      </c>
      <c r="AY360" s="210" t="s">
        <v>137</v>
      </c>
    </row>
    <row r="361" spans="2:63" s="10" customFormat="1" ht="29.85" customHeight="1">
      <c r="B361" s="171"/>
      <c r="C361" s="172"/>
      <c r="D361" s="173" t="s">
        <v>78</v>
      </c>
      <c r="E361" s="185" t="s">
        <v>600</v>
      </c>
      <c r="F361" s="185" t="s">
        <v>601</v>
      </c>
      <c r="G361" s="172"/>
      <c r="H361" s="172"/>
      <c r="I361" s="175"/>
      <c r="J361" s="186">
        <f>BK361</f>
        <v>0</v>
      </c>
      <c r="K361" s="172"/>
      <c r="L361" s="177"/>
      <c r="M361" s="178"/>
      <c r="N361" s="179"/>
      <c r="O361" s="179"/>
      <c r="P361" s="180">
        <f>SUM(P362:P365)</f>
        <v>0</v>
      </c>
      <c r="Q361" s="179"/>
      <c r="R361" s="180">
        <f>SUM(R362:R365)</f>
        <v>0</v>
      </c>
      <c r="S361" s="179"/>
      <c r="T361" s="181">
        <f>SUM(T362:T365)</f>
        <v>0</v>
      </c>
      <c r="AR361" s="182" t="s">
        <v>160</v>
      </c>
      <c r="AT361" s="183" t="s">
        <v>78</v>
      </c>
      <c r="AU361" s="183" t="s">
        <v>25</v>
      </c>
      <c r="AY361" s="182" t="s">
        <v>137</v>
      </c>
      <c r="BK361" s="184">
        <f>SUM(BK362:BK365)</f>
        <v>0</v>
      </c>
    </row>
    <row r="362" spans="2:65" s="1" customFormat="1" ht="14.4" customHeight="1">
      <c r="B362" s="40"/>
      <c r="C362" s="187" t="s">
        <v>602</v>
      </c>
      <c r="D362" s="187" t="s">
        <v>139</v>
      </c>
      <c r="E362" s="188" t="s">
        <v>603</v>
      </c>
      <c r="F362" s="189" t="s">
        <v>604</v>
      </c>
      <c r="G362" s="190" t="s">
        <v>605</v>
      </c>
      <c r="H362" s="191">
        <v>15</v>
      </c>
      <c r="I362" s="192"/>
      <c r="J362" s="193">
        <f>ROUND(I362*H362,2)</f>
        <v>0</v>
      </c>
      <c r="K362" s="189" t="s">
        <v>143</v>
      </c>
      <c r="L362" s="60"/>
      <c r="M362" s="194" t="s">
        <v>34</v>
      </c>
      <c r="N362" s="195" t="s">
        <v>50</v>
      </c>
      <c r="O362" s="41"/>
      <c r="P362" s="196">
        <f>O362*H362</f>
        <v>0</v>
      </c>
      <c r="Q362" s="196">
        <v>0</v>
      </c>
      <c r="R362" s="196">
        <f>Q362*H362</f>
        <v>0</v>
      </c>
      <c r="S362" s="196">
        <v>0</v>
      </c>
      <c r="T362" s="197">
        <f>S362*H362</f>
        <v>0</v>
      </c>
      <c r="AR362" s="23" t="s">
        <v>581</v>
      </c>
      <c r="AT362" s="23" t="s">
        <v>139</v>
      </c>
      <c r="AU362" s="23" t="s">
        <v>88</v>
      </c>
      <c r="AY362" s="23" t="s">
        <v>137</v>
      </c>
      <c r="BE362" s="198">
        <f>IF(N362="základní",J362,0)</f>
        <v>0</v>
      </c>
      <c r="BF362" s="198">
        <f>IF(N362="snížená",J362,0)</f>
        <v>0</v>
      </c>
      <c r="BG362" s="198">
        <f>IF(N362="zákl. přenesená",J362,0)</f>
        <v>0</v>
      </c>
      <c r="BH362" s="198">
        <f>IF(N362="sníž. přenesená",J362,0)</f>
        <v>0</v>
      </c>
      <c r="BI362" s="198">
        <f>IF(N362="nulová",J362,0)</f>
        <v>0</v>
      </c>
      <c r="BJ362" s="23" t="s">
        <v>25</v>
      </c>
      <c r="BK362" s="198">
        <f>ROUND(I362*H362,2)</f>
        <v>0</v>
      </c>
      <c r="BL362" s="23" t="s">
        <v>581</v>
      </c>
      <c r="BM362" s="23" t="s">
        <v>606</v>
      </c>
    </row>
    <row r="363" spans="2:51" s="11" customFormat="1" ht="12">
      <c r="B363" s="199"/>
      <c r="C363" s="200"/>
      <c r="D363" s="201" t="s">
        <v>146</v>
      </c>
      <c r="E363" s="202" t="s">
        <v>34</v>
      </c>
      <c r="F363" s="203" t="s">
        <v>607</v>
      </c>
      <c r="G363" s="200"/>
      <c r="H363" s="204">
        <v>15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146</v>
      </c>
      <c r="AU363" s="210" t="s">
        <v>88</v>
      </c>
      <c r="AV363" s="11" t="s">
        <v>88</v>
      </c>
      <c r="AW363" s="11" t="s">
        <v>42</v>
      </c>
      <c r="AX363" s="11" t="s">
        <v>25</v>
      </c>
      <c r="AY363" s="210" t="s">
        <v>137</v>
      </c>
    </row>
    <row r="364" spans="2:65" s="1" customFormat="1" ht="14.4" customHeight="1">
      <c r="B364" s="40"/>
      <c r="C364" s="187" t="s">
        <v>608</v>
      </c>
      <c r="D364" s="187" t="s">
        <v>139</v>
      </c>
      <c r="E364" s="188" t="s">
        <v>609</v>
      </c>
      <c r="F364" s="189" t="s">
        <v>610</v>
      </c>
      <c r="G364" s="190" t="s">
        <v>605</v>
      </c>
      <c r="H364" s="191">
        <v>3</v>
      </c>
      <c r="I364" s="192"/>
      <c r="J364" s="193">
        <f>ROUND(I364*H364,2)</f>
        <v>0</v>
      </c>
      <c r="K364" s="189" t="s">
        <v>143</v>
      </c>
      <c r="L364" s="60"/>
      <c r="M364" s="194" t="s">
        <v>34</v>
      </c>
      <c r="N364" s="195" t="s">
        <v>50</v>
      </c>
      <c r="O364" s="41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AR364" s="23" t="s">
        <v>581</v>
      </c>
      <c r="AT364" s="23" t="s">
        <v>139</v>
      </c>
      <c r="AU364" s="23" t="s">
        <v>88</v>
      </c>
      <c r="AY364" s="23" t="s">
        <v>137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23" t="s">
        <v>25</v>
      </c>
      <c r="BK364" s="198">
        <f>ROUND(I364*H364,2)</f>
        <v>0</v>
      </c>
      <c r="BL364" s="23" t="s">
        <v>581</v>
      </c>
      <c r="BM364" s="23" t="s">
        <v>611</v>
      </c>
    </row>
    <row r="365" spans="2:51" s="11" customFormat="1" ht="12">
      <c r="B365" s="199"/>
      <c r="C365" s="200"/>
      <c r="D365" s="201" t="s">
        <v>146</v>
      </c>
      <c r="E365" s="202" t="s">
        <v>34</v>
      </c>
      <c r="F365" s="203" t="s">
        <v>152</v>
      </c>
      <c r="G365" s="200"/>
      <c r="H365" s="204">
        <v>3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146</v>
      </c>
      <c r="AU365" s="210" t="s">
        <v>88</v>
      </c>
      <c r="AV365" s="11" t="s">
        <v>88</v>
      </c>
      <c r="AW365" s="11" t="s">
        <v>42</v>
      </c>
      <c r="AX365" s="11" t="s">
        <v>25</v>
      </c>
      <c r="AY365" s="210" t="s">
        <v>137</v>
      </c>
    </row>
    <row r="366" spans="2:63" s="10" customFormat="1" ht="29.85" customHeight="1">
      <c r="B366" s="171"/>
      <c r="C366" s="172"/>
      <c r="D366" s="173" t="s">
        <v>78</v>
      </c>
      <c r="E366" s="185" t="s">
        <v>612</v>
      </c>
      <c r="F366" s="185" t="s">
        <v>613</v>
      </c>
      <c r="G366" s="172"/>
      <c r="H366" s="172"/>
      <c r="I366" s="175"/>
      <c r="J366" s="186">
        <f>BK366</f>
        <v>0</v>
      </c>
      <c r="K366" s="172"/>
      <c r="L366" s="177"/>
      <c r="M366" s="178"/>
      <c r="N366" s="179"/>
      <c r="O366" s="179"/>
      <c r="P366" s="180">
        <f>SUM(P367:P368)</f>
        <v>0</v>
      </c>
      <c r="Q366" s="179"/>
      <c r="R366" s="180">
        <f>SUM(R367:R368)</f>
        <v>0</v>
      </c>
      <c r="S366" s="179"/>
      <c r="T366" s="181">
        <f>SUM(T367:T368)</f>
        <v>0</v>
      </c>
      <c r="AR366" s="182" t="s">
        <v>160</v>
      </c>
      <c r="AT366" s="183" t="s">
        <v>78</v>
      </c>
      <c r="AU366" s="183" t="s">
        <v>25</v>
      </c>
      <c r="AY366" s="182" t="s">
        <v>137</v>
      </c>
      <c r="BK366" s="184">
        <f>SUM(BK367:BK368)</f>
        <v>0</v>
      </c>
    </row>
    <row r="367" spans="2:65" s="1" customFormat="1" ht="14.4" customHeight="1">
      <c r="B367" s="40"/>
      <c r="C367" s="187" t="s">
        <v>614</v>
      </c>
      <c r="D367" s="187" t="s">
        <v>139</v>
      </c>
      <c r="E367" s="188" t="s">
        <v>615</v>
      </c>
      <c r="F367" s="189" t="s">
        <v>616</v>
      </c>
      <c r="G367" s="190" t="s">
        <v>580</v>
      </c>
      <c r="H367" s="191">
        <v>1</v>
      </c>
      <c r="I367" s="192"/>
      <c r="J367" s="193">
        <f>ROUND(I367*H367,2)</f>
        <v>0</v>
      </c>
      <c r="K367" s="189" t="s">
        <v>143</v>
      </c>
      <c r="L367" s="60"/>
      <c r="M367" s="194" t="s">
        <v>34</v>
      </c>
      <c r="N367" s="195" t="s">
        <v>50</v>
      </c>
      <c r="O367" s="41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AR367" s="23" t="s">
        <v>581</v>
      </c>
      <c r="AT367" s="23" t="s">
        <v>139</v>
      </c>
      <c r="AU367" s="23" t="s">
        <v>88</v>
      </c>
      <c r="AY367" s="23" t="s">
        <v>137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23" t="s">
        <v>25</v>
      </c>
      <c r="BK367" s="198">
        <f>ROUND(I367*H367,2)</f>
        <v>0</v>
      </c>
      <c r="BL367" s="23" t="s">
        <v>581</v>
      </c>
      <c r="BM367" s="23" t="s">
        <v>617</v>
      </c>
    </row>
    <row r="368" spans="2:51" s="11" customFormat="1" ht="12">
      <c r="B368" s="199"/>
      <c r="C368" s="200"/>
      <c r="D368" s="201" t="s">
        <v>146</v>
      </c>
      <c r="E368" s="202" t="s">
        <v>34</v>
      </c>
      <c r="F368" s="203" t="s">
        <v>25</v>
      </c>
      <c r="G368" s="200"/>
      <c r="H368" s="204">
        <v>1</v>
      </c>
      <c r="I368" s="205"/>
      <c r="J368" s="200"/>
      <c r="K368" s="200"/>
      <c r="L368" s="206"/>
      <c r="M368" s="243"/>
      <c r="N368" s="244"/>
      <c r="O368" s="244"/>
      <c r="P368" s="244"/>
      <c r="Q368" s="244"/>
      <c r="R368" s="244"/>
      <c r="S368" s="244"/>
      <c r="T368" s="245"/>
      <c r="AT368" s="210" t="s">
        <v>146</v>
      </c>
      <c r="AU368" s="210" t="s">
        <v>88</v>
      </c>
      <c r="AV368" s="11" t="s">
        <v>88</v>
      </c>
      <c r="AW368" s="11" t="s">
        <v>42</v>
      </c>
      <c r="AX368" s="11" t="s">
        <v>25</v>
      </c>
      <c r="AY368" s="210" t="s">
        <v>137</v>
      </c>
    </row>
    <row r="369" spans="2:12" s="1" customFormat="1" ht="6.9" customHeight="1">
      <c r="B369" s="55"/>
      <c r="C369" s="56"/>
      <c r="D369" s="56"/>
      <c r="E369" s="56"/>
      <c r="F369" s="56"/>
      <c r="G369" s="56"/>
      <c r="H369" s="56"/>
      <c r="I369" s="134"/>
      <c r="J369" s="56"/>
      <c r="K369" s="56"/>
      <c r="L369" s="60"/>
    </row>
  </sheetData>
  <sheetProtection algorithmName="SHA-512" hashValue="kL8/SPzn18FYWqjQp611RnWXD84mvvK/+7hqDdkUvOu/ix0b7gtP5EB7Snt25foYyrOZ+xgV8K6YIXuO06jIRQ==" saltValue="Jr6Ca5HfbmhXR4M6y1adXDQzlT8SHVIhAU4ofSTwjyOE0KH28qxCr98B8nTv4VfZZhldiLmrTOGKhKVg5ulJxw==" spinCount="100000" sheet="1" objects="1" scenarios="1" formatColumns="0" formatRows="0" autoFilter="0"/>
  <autoFilter ref="C93:K368"/>
  <mergeCells count="10">
    <mergeCell ref="J51:J52"/>
    <mergeCell ref="E84:H84"/>
    <mergeCell ref="E86:H8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618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619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7" t="s">
        <v>620</v>
      </c>
      <c r="D6" s="377"/>
      <c r="E6" s="377"/>
      <c r="F6" s="377"/>
      <c r="G6" s="377"/>
      <c r="H6" s="377"/>
      <c r="I6" s="377"/>
      <c r="J6" s="377"/>
      <c r="K6" s="253"/>
    </row>
    <row r="7" spans="2:11" ht="15" customHeight="1">
      <c r="B7" s="256"/>
      <c r="C7" s="377" t="s">
        <v>621</v>
      </c>
      <c r="D7" s="377"/>
      <c r="E7" s="377"/>
      <c r="F7" s="377"/>
      <c r="G7" s="377"/>
      <c r="H7" s="377"/>
      <c r="I7" s="377"/>
      <c r="J7" s="377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7" t="s">
        <v>622</v>
      </c>
      <c r="D9" s="377"/>
      <c r="E9" s="377"/>
      <c r="F9" s="377"/>
      <c r="G9" s="377"/>
      <c r="H9" s="377"/>
      <c r="I9" s="377"/>
      <c r="J9" s="377"/>
      <c r="K9" s="253"/>
    </row>
    <row r="10" spans="2:11" ht="15" customHeight="1">
      <c r="B10" s="256"/>
      <c r="C10" s="255"/>
      <c r="D10" s="377" t="s">
        <v>623</v>
      </c>
      <c r="E10" s="377"/>
      <c r="F10" s="377"/>
      <c r="G10" s="377"/>
      <c r="H10" s="377"/>
      <c r="I10" s="377"/>
      <c r="J10" s="377"/>
      <c r="K10" s="253"/>
    </row>
    <row r="11" spans="2:11" ht="15" customHeight="1">
      <c r="B11" s="256"/>
      <c r="C11" s="257"/>
      <c r="D11" s="377" t="s">
        <v>624</v>
      </c>
      <c r="E11" s="377"/>
      <c r="F11" s="377"/>
      <c r="G11" s="377"/>
      <c r="H11" s="377"/>
      <c r="I11" s="377"/>
      <c r="J11" s="377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7" t="s">
        <v>625</v>
      </c>
      <c r="E13" s="377"/>
      <c r="F13" s="377"/>
      <c r="G13" s="377"/>
      <c r="H13" s="377"/>
      <c r="I13" s="377"/>
      <c r="J13" s="377"/>
      <c r="K13" s="253"/>
    </row>
    <row r="14" spans="2:11" ht="15" customHeight="1">
      <c r="B14" s="256"/>
      <c r="C14" s="257"/>
      <c r="D14" s="377" t="s">
        <v>626</v>
      </c>
      <c r="E14" s="377"/>
      <c r="F14" s="377"/>
      <c r="G14" s="377"/>
      <c r="H14" s="377"/>
      <c r="I14" s="377"/>
      <c r="J14" s="377"/>
      <c r="K14" s="253"/>
    </row>
    <row r="15" spans="2:11" ht="15" customHeight="1">
      <c r="B15" s="256"/>
      <c r="C15" s="257"/>
      <c r="D15" s="377" t="s">
        <v>627</v>
      </c>
      <c r="E15" s="377"/>
      <c r="F15" s="377"/>
      <c r="G15" s="377"/>
      <c r="H15" s="377"/>
      <c r="I15" s="377"/>
      <c r="J15" s="377"/>
      <c r="K15" s="253"/>
    </row>
    <row r="16" spans="2:11" ht="15" customHeight="1">
      <c r="B16" s="256"/>
      <c r="C16" s="257"/>
      <c r="D16" s="257"/>
      <c r="E16" s="258" t="s">
        <v>86</v>
      </c>
      <c r="F16" s="377" t="s">
        <v>628</v>
      </c>
      <c r="G16" s="377"/>
      <c r="H16" s="377"/>
      <c r="I16" s="377"/>
      <c r="J16" s="377"/>
      <c r="K16" s="253"/>
    </row>
    <row r="17" spans="2:11" ht="15" customHeight="1">
      <c r="B17" s="256"/>
      <c r="C17" s="257"/>
      <c r="D17" s="257"/>
      <c r="E17" s="258" t="s">
        <v>629</v>
      </c>
      <c r="F17" s="377" t="s">
        <v>630</v>
      </c>
      <c r="G17" s="377"/>
      <c r="H17" s="377"/>
      <c r="I17" s="377"/>
      <c r="J17" s="377"/>
      <c r="K17" s="253"/>
    </row>
    <row r="18" spans="2:11" ht="15" customHeight="1">
      <c r="B18" s="256"/>
      <c r="C18" s="257"/>
      <c r="D18" s="257"/>
      <c r="E18" s="258" t="s">
        <v>631</v>
      </c>
      <c r="F18" s="377" t="s">
        <v>632</v>
      </c>
      <c r="G18" s="377"/>
      <c r="H18" s="377"/>
      <c r="I18" s="377"/>
      <c r="J18" s="377"/>
      <c r="K18" s="253"/>
    </row>
    <row r="19" spans="2:11" ht="15" customHeight="1">
      <c r="B19" s="256"/>
      <c r="C19" s="257"/>
      <c r="D19" s="257"/>
      <c r="E19" s="258" t="s">
        <v>633</v>
      </c>
      <c r="F19" s="377" t="s">
        <v>634</v>
      </c>
      <c r="G19" s="377"/>
      <c r="H19" s="377"/>
      <c r="I19" s="377"/>
      <c r="J19" s="377"/>
      <c r="K19" s="253"/>
    </row>
    <row r="20" spans="2:11" ht="15" customHeight="1">
      <c r="B20" s="256"/>
      <c r="C20" s="257"/>
      <c r="D20" s="257"/>
      <c r="E20" s="258" t="s">
        <v>635</v>
      </c>
      <c r="F20" s="377" t="s">
        <v>636</v>
      </c>
      <c r="G20" s="377"/>
      <c r="H20" s="377"/>
      <c r="I20" s="377"/>
      <c r="J20" s="377"/>
      <c r="K20" s="253"/>
    </row>
    <row r="21" spans="2:11" ht="15" customHeight="1">
      <c r="B21" s="256"/>
      <c r="C21" s="257"/>
      <c r="D21" s="257"/>
      <c r="E21" s="258" t="s">
        <v>637</v>
      </c>
      <c r="F21" s="377" t="s">
        <v>638</v>
      </c>
      <c r="G21" s="377"/>
      <c r="H21" s="377"/>
      <c r="I21" s="377"/>
      <c r="J21" s="377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7" t="s">
        <v>639</v>
      </c>
      <c r="D23" s="377"/>
      <c r="E23" s="377"/>
      <c r="F23" s="377"/>
      <c r="G23" s="377"/>
      <c r="H23" s="377"/>
      <c r="I23" s="377"/>
      <c r="J23" s="377"/>
      <c r="K23" s="253"/>
    </row>
    <row r="24" spans="2:11" ht="15" customHeight="1">
      <c r="B24" s="256"/>
      <c r="C24" s="377" t="s">
        <v>640</v>
      </c>
      <c r="D24" s="377"/>
      <c r="E24" s="377"/>
      <c r="F24" s="377"/>
      <c r="G24" s="377"/>
      <c r="H24" s="377"/>
      <c r="I24" s="377"/>
      <c r="J24" s="377"/>
      <c r="K24" s="253"/>
    </row>
    <row r="25" spans="2:11" ht="15" customHeight="1">
      <c r="B25" s="256"/>
      <c r="C25" s="255"/>
      <c r="D25" s="377" t="s">
        <v>641</v>
      </c>
      <c r="E25" s="377"/>
      <c r="F25" s="377"/>
      <c r="G25" s="377"/>
      <c r="H25" s="377"/>
      <c r="I25" s="377"/>
      <c r="J25" s="377"/>
      <c r="K25" s="253"/>
    </row>
    <row r="26" spans="2:11" ht="15" customHeight="1">
      <c r="B26" s="256"/>
      <c r="C26" s="257"/>
      <c r="D26" s="377" t="s">
        <v>642</v>
      </c>
      <c r="E26" s="377"/>
      <c r="F26" s="377"/>
      <c r="G26" s="377"/>
      <c r="H26" s="377"/>
      <c r="I26" s="377"/>
      <c r="J26" s="377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7" t="s">
        <v>643</v>
      </c>
      <c r="E28" s="377"/>
      <c r="F28" s="377"/>
      <c r="G28" s="377"/>
      <c r="H28" s="377"/>
      <c r="I28" s="377"/>
      <c r="J28" s="377"/>
      <c r="K28" s="253"/>
    </row>
    <row r="29" spans="2:11" ht="15" customHeight="1">
      <c r="B29" s="256"/>
      <c r="C29" s="257"/>
      <c r="D29" s="377" t="s">
        <v>644</v>
      </c>
      <c r="E29" s="377"/>
      <c r="F29" s="377"/>
      <c r="G29" s="377"/>
      <c r="H29" s="377"/>
      <c r="I29" s="377"/>
      <c r="J29" s="377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7" t="s">
        <v>645</v>
      </c>
      <c r="E31" s="377"/>
      <c r="F31" s="377"/>
      <c r="G31" s="377"/>
      <c r="H31" s="377"/>
      <c r="I31" s="377"/>
      <c r="J31" s="377"/>
      <c r="K31" s="253"/>
    </row>
    <row r="32" spans="2:11" ht="15" customHeight="1">
      <c r="B32" s="256"/>
      <c r="C32" s="257"/>
      <c r="D32" s="377" t="s">
        <v>646</v>
      </c>
      <c r="E32" s="377"/>
      <c r="F32" s="377"/>
      <c r="G32" s="377"/>
      <c r="H32" s="377"/>
      <c r="I32" s="377"/>
      <c r="J32" s="377"/>
      <c r="K32" s="253"/>
    </row>
    <row r="33" spans="2:11" ht="15" customHeight="1">
      <c r="B33" s="256"/>
      <c r="C33" s="257"/>
      <c r="D33" s="377" t="s">
        <v>647</v>
      </c>
      <c r="E33" s="377"/>
      <c r="F33" s="377"/>
      <c r="G33" s="377"/>
      <c r="H33" s="377"/>
      <c r="I33" s="377"/>
      <c r="J33" s="377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7" t="s">
        <v>648</v>
      </c>
      <c r="H34" s="377"/>
      <c r="I34" s="377"/>
      <c r="J34" s="377"/>
      <c r="K34" s="253"/>
    </row>
    <row r="35" spans="2:11" ht="30.75" customHeight="1">
      <c r="B35" s="256"/>
      <c r="C35" s="257"/>
      <c r="D35" s="255"/>
      <c r="E35" s="259" t="s">
        <v>649</v>
      </c>
      <c r="F35" s="255"/>
      <c r="G35" s="377" t="s">
        <v>650</v>
      </c>
      <c r="H35" s="377"/>
      <c r="I35" s="377"/>
      <c r="J35" s="377"/>
      <c r="K35" s="253"/>
    </row>
    <row r="36" spans="2:11" ht="15" customHeight="1">
      <c r="B36" s="256"/>
      <c r="C36" s="257"/>
      <c r="D36" s="255"/>
      <c r="E36" s="259" t="s">
        <v>60</v>
      </c>
      <c r="F36" s="255"/>
      <c r="G36" s="377" t="s">
        <v>651</v>
      </c>
      <c r="H36" s="377"/>
      <c r="I36" s="377"/>
      <c r="J36" s="377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7" t="s">
        <v>652</v>
      </c>
      <c r="H37" s="377"/>
      <c r="I37" s="377"/>
      <c r="J37" s="377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7" t="s">
        <v>653</v>
      </c>
      <c r="H38" s="377"/>
      <c r="I38" s="377"/>
      <c r="J38" s="377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7" t="s">
        <v>654</v>
      </c>
      <c r="H39" s="377"/>
      <c r="I39" s="377"/>
      <c r="J39" s="377"/>
      <c r="K39" s="253"/>
    </row>
    <row r="40" spans="2:11" ht="15" customHeight="1">
      <c r="B40" s="256"/>
      <c r="C40" s="257"/>
      <c r="D40" s="255"/>
      <c r="E40" s="259" t="s">
        <v>655</v>
      </c>
      <c r="F40" s="255"/>
      <c r="G40" s="377" t="s">
        <v>656</v>
      </c>
      <c r="H40" s="377"/>
      <c r="I40" s="377"/>
      <c r="J40" s="377"/>
      <c r="K40" s="253"/>
    </row>
    <row r="41" spans="2:11" ht="15" customHeight="1">
      <c r="B41" s="256"/>
      <c r="C41" s="257"/>
      <c r="D41" s="255"/>
      <c r="E41" s="259"/>
      <c r="F41" s="255"/>
      <c r="G41" s="377" t="s">
        <v>657</v>
      </c>
      <c r="H41" s="377"/>
      <c r="I41" s="377"/>
      <c r="J41" s="377"/>
      <c r="K41" s="253"/>
    </row>
    <row r="42" spans="2:11" ht="15" customHeight="1">
      <c r="B42" s="256"/>
      <c r="C42" s="257"/>
      <c r="D42" s="255"/>
      <c r="E42" s="259" t="s">
        <v>658</v>
      </c>
      <c r="F42" s="255"/>
      <c r="G42" s="377" t="s">
        <v>659</v>
      </c>
      <c r="H42" s="377"/>
      <c r="I42" s="377"/>
      <c r="J42" s="377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7" t="s">
        <v>660</v>
      </c>
      <c r="H43" s="377"/>
      <c r="I43" s="377"/>
      <c r="J43" s="377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7" t="s">
        <v>661</v>
      </c>
      <c r="E45" s="377"/>
      <c r="F45" s="377"/>
      <c r="G45" s="377"/>
      <c r="H45" s="377"/>
      <c r="I45" s="377"/>
      <c r="J45" s="377"/>
      <c r="K45" s="253"/>
    </row>
    <row r="46" spans="2:11" ht="15" customHeight="1">
      <c r="B46" s="256"/>
      <c r="C46" s="257"/>
      <c r="D46" s="257"/>
      <c r="E46" s="377" t="s">
        <v>662</v>
      </c>
      <c r="F46" s="377"/>
      <c r="G46" s="377"/>
      <c r="H46" s="377"/>
      <c r="I46" s="377"/>
      <c r="J46" s="377"/>
      <c r="K46" s="253"/>
    </row>
    <row r="47" spans="2:11" ht="15" customHeight="1">
      <c r="B47" s="256"/>
      <c r="C47" s="257"/>
      <c r="D47" s="257"/>
      <c r="E47" s="377" t="s">
        <v>663</v>
      </c>
      <c r="F47" s="377"/>
      <c r="G47" s="377"/>
      <c r="H47" s="377"/>
      <c r="I47" s="377"/>
      <c r="J47" s="377"/>
      <c r="K47" s="253"/>
    </row>
    <row r="48" spans="2:11" ht="15" customHeight="1">
      <c r="B48" s="256"/>
      <c r="C48" s="257"/>
      <c r="D48" s="257"/>
      <c r="E48" s="377" t="s">
        <v>664</v>
      </c>
      <c r="F48" s="377"/>
      <c r="G48" s="377"/>
      <c r="H48" s="377"/>
      <c r="I48" s="377"/>
      <c r="J48" s="377"/>
      <c r="K48" s="253"/>
    </row>
    <row r="49" spans="2:11" ht="15" customHeight="1">
      <c r="B49" s="256"/>
      <c r="C49" s="257"/>
      <c r="D49" s="377" t="s">
        <v>665</v>
      </c>
      <c r="E49" s="377"/>
      <c r="F49" s="377"/>
      <c r="G49" s="377"/>
      <c r="H49" s="377"/>
      <c r="I49" s="377"/>
      <c r="J49" s="377"/>
      <c r="K49" s="253"/>
    </row>
    <row r="50" spans="2:11" ht="25.5" customHeight="1">
      <c r="B50" s="252"/>
      <c r="C50" s="378" t="s">
        <v>666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7" t="s">
        <v>667</v>
      </c>
      <c r="D52" s="377"/>
      <c r="E52" s="377"/>
      <c r="F52" s="377"/>
      <c r="G52" s="377"/>
      <c r="H52" s="377"/>
      <c r="I52" s="377"/>
      <c r="J52" s="377"/>
      <c r="K52" s="253"/>
    </row>
    <row r="53" spans="2:11" ht="15" customHeight="1">
      <c r="B53" s="252"/>
      <c r="C53" s="377" t="s">
        <v>668</v>
      </c>
      <c r="D53" s="377"/>
      <c r="E53" s="377"/>
      <c r="F53" s="377"/>
      <c r="G53" s="377"/>
      <c r="H53" s="377"/>
      <c r="I53" s="377"/>
      <c r="J53" s="377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7" t="s">
        <v>669</v>
      </c>
      <c r="D55" s="377"/>
      <c r="E55" s="377"/>
      <c r="F55" s="377"/>
      <c r="G55" s="377"/>
      <c r="H55" s="377"/>
      <c r="I55" s="377"/>
      <c r="J55" s="377"/>
      <c r="K55" s="253"/>
    </row>
    <row r="56" spans="2:11" ht="15" customHeight="1">
      <c r="B56" s="252"/>
      <c r="C56" s="257"/>
      <c r="D56" s="377" t="s">
        <v>670</v>
      </c>
      <c r="E56" s="377"/>
      <c r="F56" s="377"/>
      <c r="G56" s="377"/>
      <c r="H56" s="377"/>
      <c r="I56" s="377"/>
      <c r="J56" s="377"/>
      <c r="K56" s="253"/>
    </row>
    <row r="57" spans="2:11" ht="15" customHeight="1">
      <c r="B57" s="252"/>
      <c r="C57" s="257"/>
      <c r="D57" s="377" t="s">
        <v>671</v>
      </c>
      <c r="E57" s="377"/>
      <c r="F57" s="377"/>
      <c r="G57" s="377"/>
      <c r="H57" s="377"/>
      <c r="I57" s="377"/>
      <c r="J57" s="377"/>
      <c r="K57" s="253"/>
    </row>
    <row r="58" spans="2:11" ht="15" customHeight="1">
      <c r="B58" s="252"/>
      <c r="C58" s="257"/>
      <c r="D58" s="377" t="s">
        <v>672</v>
      </c>
      <c r="E58" s="377"/>
      <c r="F58" s="377"/>
      <c r="G58" s="377"/>
      <c r="H58" s="377"/>
      <c r="I58" s="377"/>
      <c r="J58" s="377"/>
      <c r="K58" s="253"/>
    </row>
    <row r="59" spans="2:11" ht="15" customHeight="1">
      <c r="B59" s="252"/>
      <c r="C59" s="257"/>
      <c r="D59" s="377" t="s">
        <v>673</v>
      </c>
      <c r="E59" s="377"/>
      <c r="F59" s="377"/>
      <c r="G59" s="377"/>
      <c r="H59" s="377"/>
      <c r="I59" s="377"/>
      <c r="J59" s="377"/>
      <c r="K59" s="253"/>
    </row>
    <row r="60" spans="2:11" ht="15" customHeight="1">
      <c r="B60" s="252"/>
      <c r="C60" s="257"/>
      <c r="D60" s="376" t="s">
        <v>674</v>
      </c>
      <c r="E60" s="376"/>
      <c r="F60" s="376"/>
      <c r="G60" s="376"/>
      <c r="H60" s="376"/>
      <c r="I60" s="376"/>
      <c r="J60" s="376"/>
      <c r="K60" s="253"/>
    </row>
    <row r="61" spans="2:11" ht="15" customHeight="1">
      <c r="B61" s="252"/>
      <c r="C61" s="257"/>
      <c r="D61" s="377" t="s">
        <v>675</v>
      </c>
      <c r="E61" s="377"/>
      <c r="F61" s="377"/>
      <c r="G61" s="377"/>
      <c r="H61" s="377"/>
      <c r="I61" s="377"/>
      <c r="J61" s="377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7" t="s">
        <v>676</v>
      </c>
      <c r="E63" s="377"/>
      <c r="F63" s="377"/>
      <c r="G63" s="377"/>
      <c r="H63" s="377"/>
      <c r="I63" s="377"/>
      <c r="J63" s="377"/>
      <c r="K63" s="253"/>
    </row>
    <row r="64" spans="2:11" ht="15" customHeight="1">
      <c r="B64" s="252"/>
      <c r="C64" s="257"/>
      <c r="D64" s="376" t="s">
        <v>677</v>
      </c>
      <c r="E64" s="376"/>
      <c r="F64" s="376"/>
      <c r="G64" s="376"/>
      <c r="H64" s="376"/>
      <c r="I64" s="376"/>
      <c r="J64" s="376"/>
      <c r="K64" s="253"/>
    </row>
    <row r="65" spans="2:11" ht="15" customHeight="1">
      <c r="B65" s="252"/>
      <c r="C65" s="257"/>
      <c r="D65" s="377" t="s">
        <v>678</v>
      </c>
      <c r="E65" s="377"/>
      <c r="F65" s="377"/>
      <c r="G65" s="377"/>
      <c r="H65" s="377"/>
      <c r="I65" s="377"/>
      <c r="J65" s="377"/>
      <c r="K65" s="253"/>
    </row>
    <row r="66" spans="2:11" ht="15" customHeight="1">
      <c r="B66" s="252"/>
      <c r="C66" s="257"/>
      <c r="D66" s="377" t="s">
        <v>679</v>
      </c>
      <c r="E66" s="377"/>
      <c r="F66" s="377"/>
      <c r="G66" s="377"/>
      <c r="H66" s="377"/>
      <c r="I66" s="377"/>
      <c r="J66" s="377"/>
      <c r="K66" s="253"/>
    </row>
    <row r="67" spans="2:11" ht="15" customHeight="1">
      <c r="B67" s="252"/>
      <c r="C67" s="257"/>
      <c r="D67" s="377" t="s">
        <v>680</v>
      </c>
      <c r="E67" s="377"/>
      <c r="F67" s="377"/>
      <c r="G67" s="377"/>
      <c r="H67" s="377"/>
      <c r="I67" s="377"/>
      <c r="J67" s="377"/>
      <c r="K67" s="253"/>
    </row>
    <row r="68" spans="2:11" ht="15" customHeight="1">
      <c r="B68" s="252"/>
      <c r="C68" s="257"/>
      <c r="D68" s="377" t="s">
        <v>681</v>
      </c>
      <c r="E68" s="377"/>
      <c r="F68" s="377"/>
      <c r="G68" s="377"/>
      <c r="H68" s="377"/>
      <c r="I68" s="377"/>
      <c r="J68" s="377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93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682</v>
      </c>
      <c r="D74" s="271"/>
      <c r="E74" s="271"/>
      <c r="F74" s="271" t="s">
        <v>683</v>
      </c>
      <c r="G74" s="272"/>
      <c r="H74" s="271" t="s">
        <v>123</v>
      </c>
      <c r="I74" s="271" t="s">
        <v>64</v>
      </c>
      <c r="J74" s="271" t="s">
        <v>684</v>
      </c>
      <c r="K74" s="270"/>
    </row>
    <row r="75" spans="2:11" ht="17.25" customHeight="1">
      <c r="B75" s="269"/>
      <c r="C75" s="273" t="s">
        <v>685</v>
      </c>
      <c r="D75" s="273"/>
      <c r="E75" s="273"/>
      <c r="F75" s="274" t="s">
        <v>686</v>
      </c>
      <c r="G75" s="275"/>
      <c r="H75" s="273"/>
      <c r="I75" s="273"/>
      <c r="J75" s="273" t="s">
        <v>687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60</v>
      </c>
      <c r="D77" s="276"/>
      <c r="E77" s="276"/>
      <c r="F77" s="278" t="s">
        <v>688</v>
      </c>
      <c r="G77" s="277"/>
      <c r="H77" s="259" t="s">
        <v>689</v>
      </c>
      <c r="I77" s="259" t="s">
        <v>690</v>
      </c>
      <c r="J77" s="259">
        <v>20</v>
      </c>
      <c r="K77" s="270"/>
    </row>
    <row r="78" spans="2:11" ht="15" customHeight="1">
      <c r="B78" s="269"/>
      <c r="C78" s="259" t="s">
        <v>691</v>
      </c>
      <c r="D78" s="259"/>
      <c r="E78" s="259"/>
      <c r="F78" s="278" t="s">
        <v>688</v>
      </c>
      <c r="G78" s="277"/>
      <c r="H78" s="259" t="s">
        <v>692</v>
      </c>
      <c r="I78" s="259" t="s">
        <v>690</v>
      </c>
      <c r="J78" s="259">
        <v>120</v>
      </c>
      <c r="K78" s="270"/>
    </row>
    <row r="79" spans="2:11" ht="15" customHeight="1">
      <c r="B79" s="279"/>
      <c r="C79" s="259" t="s">
        <v>693</v>
      </c>
      <c r="D79" s="259"/>
      <c r="E79" s="259"/>
      <c r="F79" s="278" t="s">
        <v>694</v>
      </c>
      <c r="G79" s="277"/>
      <c r="H79" s="259" t="s">
        <v>695</v>
      </c>
      <c r="I79" s="259" t="s">
        <v>690</v>
      </c>
      <c r="J79" s="259">
        <v>50</v>
      </c>
      <c r="K79" s="270"/>
    </row>
    <row r="80" spans="2:11" ht="15" customHeight="1">
      <c r="B80" s="279"/>
      <c r="C80" s="259" t="s">
        <v>696</v>
      </c>
      <c r="D80" s="259"/>
      <c r="E80" s="259"/>
      <c r="F80" s="278" t="s">
        <v>688</v>
      </c>
      <c r="G80" s="277"/>
      <c r="H80" s="259" t="s">
        <v>697</v>
      </c>
      <c r="I80" s="259" t="s">
        <v>698</v>
      </c>
      <c r="J80" s="259"/>
      <c r="K80" s="270"/>
    </row>
    <row r="81" spans="2:11" ht="15" customHeight="1">
      <c r="B81" s="279"/>
      <c r="C81" s="280" t="s">
        <v>699</v>
      </c>
      <c r="D81" s="280"/>
      <c r="E81" s="280"/>
      <c r="F81" s="281" t="s">
        <v>694</v>
      </c>
      <c r="G81" s="280"/>
      <c r="H81" s="280" t="s">
        <v>700</v>
      </c>
      <c r="I81" s="280" t="s">
        <v>690</v>
      </c>
      <c r="J81" s="280">
        <v>15</v>
      </c>
      <c r="K81" s="270"/>
    </row>
    <row r="82" spans="2:11" ht="15" customHeight="1">
      <c r="B82" s="279"/>
      <c r="C82" s="280" t="s">
        <v>701</v>
      </c>
      <c r="D82" s="280"/>
      <c r="E82" s="280"/>
      <c r="F82" s="281" t="s">
        <v>694</v>
      </c>
      <c r="G82" s="280"/>
      <c r="H82" s="280" t="s">
        <v>702</v>
      </c>
      <c r="I82" s="280" t="s">
        <v>690</v>
      </c>
      <c r="J82" s="280">
        <v>15</v>
      </c>
      <c r="K82" s="270"/>
    </row>
    <row r="83" spans="2:11" ht="15" customHeight="1">
      <c r="B83" s="279"/>
      <c r="C83" s="280" t="s">
        <v>703</v>
      </c>
      <c r="D83" s="280"/>
      <c r="E83" s="280"/>
      <c r="F83" s="281" t="s">
        <v>694</v>
      </c>
      <c r="G83" s="280"/>
      <c r="H83" s="280" t="s">
        <v>704</v>
      </c>
      <c r="I83" s="280" t="s">
        <v>690</v>
      </c>
      <c r="J83" s="280">
        <v>20</v>
      </c>
      <c r="K83" s="270"/>
    </row>
    <row r="84" spans="2:11" ht="15" customHeight="1">
      <c r="B84" s="279"/>
      <c r="C84" s="280" t="s">
        <v>705</v>
      </c>
      <c r="D84" s="280"/>
      <c r="E84" s="280"/>
      <c r="F84" s="281" t="s">
        <v>694</v>
      </c>
      <c r="G84" s="280"/>
      <c r="H84" s="280" t="s">
        <v>706</v>
      </c>
      <c r="I84" s="280" t="s">
        <v>690</v>
      </c>
      <c r="J84" s="280">
        <v>20</v>
      </c>
      <c r="K84" s="270"/>
    </row>
    <row r="85" spans="2:11" ht="15" customHeight="1">
      <c r="B85" s="279"/>
      <c r="C85" s="259" t="s">
        <v>707</v>
      </c>
      <c r="D85" s="259"/>
      <c r="E85" s="259"/>
      <c r="F85" s="278" t="s">
        <v>694</v>
      </c>
      <c r="G85" s="277"/>
      <c r="H85" s="259" t="s">
        <v>708</v>
      </c>
      <c r="I85" s="259" t="s">
        <v>690</v>
      </c>
      <c r="J85" s="259">
        <v>50</v>
      </c>
      <c r="K85" s="270"/>
    </row>
    <row r="86" spans="2:11" ht="15" customHeight="1">
      <c r="B86" s="279"/>
      <c r="C86" s="259" t="s">
        <v>709</v>
      </c>
      <c r="D86" s="259"/>
      <c r="E86" s="259"/>
      <c r="F86" s="278" t="s">
        <v>694</v>
      </c>
      <c r="G86" s="277"/>
      <c r="H86" s="259" t="s">
        <v>710</v>
      </c>
      <c r="I86" s="259" t="s">
        <v>690</v>
      </c>
      <c r="J86" s="259">
        <v>20</v>
      </c>
      <c r="K86" s="270"/>
    </row>
    <row r="87" spans="2:11" ht="15" customHeight="1">
      <c r="B87" s="279"/>
      <c r="C87" s="259" t="s">
        <v>711</v>
      </c>
      <c r="D87" s="259"/>
      <c r="E87" s="259"/>
      <c r="F87" s="278" t="s">
        <v>694</v>
      </c>
      <c r="G87" s="277"/>
      <c r="H87" s="259" t="s">
        <v>712</v>
      </c>
      <c r="I87" s="259" t="s">
        <v>690</v>
      </c>
      <c r="J87" s="259">
        <v>20</v>
      </c>
      <c r="K87" s="270"/>
    </row>
    <row r="88" spans="2:11" ht="15" customHeight="1">
      <c r="B88" s="279"/>
      <c r="C88" s="259" t="s">
        <v>713</v>
      </c>
      <c r="D88" s="259"/>
      <c r="E88" s="259"/>
      <c r="F88" s="278" t="s">
        <v>694</v>
      </c>
      <c r="G88" s="277"/>
      <c r="H88" s="259" t="s">
        <v>714</v>
      </c>
      <c r="I88" s="259" t="s">
        <v>690</v>
      </c>
      <c r="J88" s="259">
        <v>50</v>
      </c>
      <c r="K88" s="270"/>
    </row>
    <row r="89" spans="2:11" ht="15" customHeight="1">
      <c r="B89" s="279"/>
      <c r="C89" s="259" t="s">
        <v>715</v>
      </c>
      <c r="D89" s="259"/>
      <c r="E89" s="259"/>
      <c r="F89" s="278" t="s">
        <v>694</v>
      </c>
      <c r="G89" s="277"/>
      <c r="H89" s="259" t="s">
        <v>715</v>
      </c>
      <c r="I89" s="259" t="s">
        <v>690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694</v>
      </c>
      <c r="G90" s="277"/>
      <c r="H90" s="259" t="s">
        <v>716</v>
      </c>
      <c r="I90" s="259" t="s">
        <v>690</v>
      </c>
      <c r="J90" s="259">
        <v>255</v>
      </c>
      <c r="K90" s="270"/>
    </row>
    <row r="91" spans="2:11" ht="15" customHeight="1">
      <c r="B91" s="279"/>
      <c r="C91" s="259" t="s">
        <v>717</v>
      </c>
      <c r="D91" s="259"/>
      <c r="E91" s="259"/>
      <c r="F91" s="278" t="s">
        <v>688</v>
      </c>
      <c r="G91" s="277"/>
      <c r="H91" s="259" t="s">
        <v>718</v>
      </c>
      <c r="I91" s="259" t="s">
        <v>719</v>
      </c>
      <c r="J91" s="259"/>
      <c r="K91" s="270"/>
    </row>
    <row r="92" spans="2:11" ht="15" customHeight="1">
      <c r="B92" s="279"/>
      <c r="C92" s="259" t="s">
        <v>720</v>
      </c>
      <c r="D92" s="259"/>
      <c r="E92" s="259"/>
      <c r="F92" s="278" t="s">
        <v>688</v>
      </c>
      <c r="G92" s="277"/>
      <c r="H92" s="259" t="s">
        <v>721</v>
      </c>
      <c r="I92" s="259" t="s">
        <v>722</v>
      </c>
      <c r="J92" s="259"/>
      <c r="K92" s="270"/>
    </row>
    <row r="93" spans="2:11" ht="15" customHeight="1">
      <c r="B93" s="279"/>
      <c r="C93" s="259" t="s">
        <v>723</v>
      </c>
      <c r="D93" s="259"/>
      <c r="E93" s="259"/>
      <c r="F93" s="278" t="s">
        <v>688</v>
      </c>
      <c r="G93" s="277"/>
      <c r="H93" s="259" t="s">
        <v>723</v>
      </c>
      <c r="I93" s="259" t="s">
        <v>722</v>
      </c>
      <c r="J93" s="259"/>
      <c r="K93" s="270"/>
    </row>
    <row r="94" spans="2:11" ht="15" customHeight="1">
      <c r="B94" s="279"/>
      <c r="C94" s="259" t="s">
        <v>45</v>
      </c>
      <c r="D94" s="259"/>
      <c r="E94" s="259"/>
      <c r="F94" s="278" t="s">
        <v>688</v>
      </c>
      <c r="G94" s="277"/>
      <c r="H94" s="259" t="s">
        <v>724</v>
      </c>
      <c r="I94" s="259" t="s">
        <v>722</v>
      </c>
      <c r="J94" s="259"/>
      <c r="K94" s="270"/>
    </row>
    <row r="95" spans="2:11" ht="15" customHeight="1">
      <c r="B95" s="279"/>
      <c r="C95" s="259" t="s">
        <v>55</v>
      </c>
      <c r="D95" s="259"/>
      <c r="E95" s="259"/>
      <c r="F95" s="278" t="s">
        <v>688</v>
      </c>
      <c r="G95" s="277"/>
      <c r="H95" s="259" t="s">
        <v>725</v>
      </c>
      <c r="I95" s="259" t="s">
        <v>722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726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682</v>
      </c>
      <c r="D101" s="271"/>
      <c r="E101" s="271"/>
      <c r="F101" s="271" t="s">
        <v>683</v>
      </c>
      <c r="G101" s="272"/>
      <c r="H101" s="271" t="s">
        <v>123</v>
      </c>
      <c r="I101" s="271" t="s">
        <v>64</v>
      </c>
      <c r="J101" s="271" t="s">
        <v>684</v>
      </c>
      <c r="K101" s="270"/>
    </row>
    <row r="102" spans="2:11" ht="17.25" customHeight="1">
      <c r="B102" s="269"/>
      <c r="C102" s="273" t="s">
        <v>685</v>
      </c>
      <c r="D102" s="273"/>
      <c r="E102" s="273"/>
      <c r="F102" s="274" t="s">
        <v>686</v>
      </c>
      <c r="G102" s="275"/>
      <c r="H102" s="273"/>
      <c r="I102" s="273"/>
      <c r="J102" s="273" t="s">
        <v>687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60</v>
      </c>
      <c r="D104" s="276"/>
      <c r="E104" s="276"/>
      <c r="F104" s="278" t="s">
        <v>688</v>
      </c>
      <c r="G104" s="287"/>
      <c r="H104" s="259" t="s">
        <v>727</v>
      </c>
      <c r="I104" s="259" t="s">
        <v>690</v>
      </c>
      <c r="J104" s="259">
        <v>20</v>
      </c>
      <c r="K104" s="270"/>
    </row>
    <row r="105" spans="2:11" ht="15" customHeight="1">
      <c r="B105" s="269"/>
      <c r="C105" s="259" t="s">
        <v>691</v>
      </c>
      <c r="D105" s="259"/>
      <c r="E105" s="259"/>
      <c r="F105" s="278" t="s">
        <v>688</v>
      </c>
      <c r="G105" s="259"/>
      <c r="H105" s="259" t="s">
        <v>727</v>
      </c>
      <c r="I105" s="259" t="s">
        <v>690</v>
      </c>
      <c r="J105" s="259">
        <v>120</v>
      </c>
      <c r="K105" s="270"/>
    </row>
    <row r="106" spans="2:11" ht="15" customHeight="1">
      <c r="B106" s="279"/>
      <c r="C106" s="259" t="s">
        <v>693</v>
      </c>
      <c r="D106" s="259"/>
      <c r="E106" s="259"/>
      <c r="F106" s="278" t="s">
        <v>694</v>
      </c>
      <c r="G106" s="259"/>
      <c r="H106" s="259" t="s">
        <v>727</v>
      </c>
      <c r="I106" s="259" t="s">
        <v>690</v>
      </c>
      <c r="J106" s="259">
        <v>50</v>
      </c>
      <c r="K106" s="270"/>
    </row>
    <row r="107" spans="2:11" ht="15" customHeight="1">
      <c r="B107" s="279"/>
      <c r="C107" s="259" t="s">
        <v>696</v>
      </c>
      <c r="D107" s="259"/>
      <c r="E107" s="259"/>
      <c r="F107" s="278" t="s">
        <v>688</v>
      </c>
      <c r="G107" s="259"/>
      <c r="H107" s="259" t="s">
        <v>727</v>
      </c>
      <c r="I107" s="259" t="s">
        <v>698</v>
      </c>
      <c r="J107" s="259"/>
      <c r="K107" s="270"/>
    </row>
    <row r="108" spans="2:11" ht="15" customHeight="1">
      <c r="B108" s="279"/>
      <c r="C108" s="259" t="s">
        <v>707</v>
      </c>
      <c r="D108" s="259"/>
      <c r="E108" s="259"/>
      <c r="F108" s="278" t="s">
        <v>694</v>
      </c>
      <c r="G108" s="259"/>
      <c r="H108" s="259" t="s">
        <v>727</v>
      </c>
      <c r="I108" s="259" t="s">
        <v>690</v>
      </c>
      <c r="J108" s="259">
        <v>50</v>
      </c>
      <c r="K108" s="270"/>
    </row>
    <row r="109" spans="2:11" ht="15" customHeight="1">
      <c r="B109" s="279"/>
      <c r="C109" s="259" t="s">
        <v>715</v>
      </c>
      <c r="D109" s="259"/>
      <c r="E109" s="259"/>
      <c r="F109" s="278" t="s">
        <v>694</v>
      </c>
      <c r="G109" s="259"/>
      <c r="H109" s="259" t="s">
        <v>727</v>
      </c>
      <c r="I109" s="259" t="s">
        <v>690</v>
      </c>
      <c r="J109" s="259">
        <v>50</v>
      </c>
      <c r="K109" s="270"/>
    </row>
    <row r="110" spans="2:11" ht="15" customHeight="1">
      <c r="B110" s="279"/>
      <c r="C110" s="259" t="s">
        <v>713</v>
      </c>
      <c r="D110" s="259"/>
      <c r="E110" s="259"/>
      <c r="F110" s="278" t="s">
        <v>694</v>
      </c>
      <c r="G110" s="259"/>
      <c r="H110" s="259" t="s">
        <v>727</v>
      </c>
      <c r="I110" s="259" t="s">
        <v>690</v>
      </c>
      <c r="J110" s="259">
        <v>50</v>
      </c>
      <c r="K110" s="270"/>
    </row>
    <row r="111" spans="2:11" ht="15" customHeight="1">
      <c r="B111" s="279"/>
      <c r="C111" s="259" t="s">
        <v>60</v>
      </c>
      <c r="D111" s="259"/>
      <c r="E111" s="259"/>
      <c r="F111" s="278" t="s">
        <v>688</v>
      </c>
      <c r="G111" s="259"/>
      <c r="H111" s="259" t="s">
        <v>728</v>
      </c>
      <c r="I111" s="259" t="s">
        <v>690</v>
      </c>
      <c r="J111" s="259">
        <v>20</v>
      </c>
      <c r="K111" s="270"/>
    </row>
    <row r="112" spans="2:11" ht="15" customHeight="1">
      <c r="B112" s="279"/>
      <c r="C112" s="259" t="s">
        <v>729</v>
      </c>
      <c r="D112" s="259"/>
      <c r="E112" s="259"/>
      <c r="F112" s="278" t="s">
        <v>688</v>
      </c>
      <c r="G112" s="259"/>
      <c r="H112" s="259" t="s">
        <v>730</v>
      </c>
      <c r="I112" s="259" t="s">
        <v>690</v>
      </c>
      <c r="J112" s="259">
        <v>120</v>
      </c>
      <c r="K112" s="270"/>
    </row>
    <row r="113" spans="2:11" ht="15" customHeight="1">
      <c r="B113" s="279"/>
      <c r="C113" s="259" t="s">
        <v>45</v>
      </c>
      <c r="D113" s="259"/>
      <c r="E113" s="259"/>
      <c r="F113" s="278" t="s">
        <v>688</v>
      </c>
      <c r="G113" s="259"/>
      <c r="H113" s="259" t="s">
        <v>731</v>
      </c>
      <c r="I113" s="259" t="s">
        <v>722</v>
      </c>
      <c r="J113" s="259"/>
      <c r="K113" s="270"/>
    </row>
    <row r="114" spans="2:11" ht="15" customHeight="1">
      <c r="B114" s="279"/>
      <c r="C114" s="259" t="s">
        <v>55</v>
      </c>
      <c r="D114" s="259"/>
      <c r="E114" s="259"/>
      <c r="F114" s="278" t="s">
        <v>688</v>
      </c>
      <c r="G114" s="259"/>
      <c r="H114" s="259" t="s">
        <v>732</v>
      </c>
      <c r="I114" s="259" t="s">
        <v>722</v>
      </c>
      <c r="J114" s="259"/>
      <c r="K114" s="270"/>
    </row>
    <row r="115" spans="2:11" ht="15" customHeight="1">
      <c r="B115" s="279"/>
      <c r="C115" s="259" t="s">
        <v>64</v>
      </c>
      <c r="D115" s="259"/>
      <c r="E115" s="259"/>
      <c r="F115" s="278" t="s">
        <v>688</v>
      </c>
      <c r="G115" s="259"/>
      <c r="H115" s="259" t="s">
        <v>733</v>
      </c>
      <c r="I115" s="259" t="s">
        <v>734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735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682</v>
      </c>
      <c r="D121" s="271"/>
      <c r="E121" s="271"/>
      <c r="F121" s="271" t="s">
        <v>683</v>
      </c>
      <c r="G121" s="272"/>
      <c r="H121" s="271" t="s">
        <v>123</v>
      </c>
      <c r="I121" s="271" t="s">
        <v>64</v>
      </c>
      <c r="J121" s="271" t="s">
        <v>684</v>
      </c>
      <c r="K121" s="297"/>
    </row>
    <row r="122" spans="2:11" ht="17.25" customHeight="1">
      <c r="B122" s="296"/>
      <c r="C122" s="273" t="s">
        <v>685</v>
      </c>
      <c r="D122" s="273"/>
      <c r="E122" s="273"/>
      <c r="F122" s="274" t="s">
        <v>686</v>
      </c>
      <c r="G122" s="275"/>
      <c r="H122" s="273"/>
      <c r="I122" s="273"/>
      <c r="J122" s="273" t="s">
        <v>687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691</v>
      </c>
      <c r="D124" s="276"/>
      <c r="E124" s="276"/>
      <c r="F124" s="278" t="s">
        <v>688</v>
      </c>
      <c r="G124" s="259"/>
      <c r="H124" s="259" t="s">
        <v>727</v>
      </c>
      <c r="I124" s="259" t="s">
        <v>690</v>
      </c>
      <c r="J124" s="259">
        <v>120</v>
      </c>
      <c r="K124" s="300"/>
    </row>
    <row r="125" spans="2:11" ht="15" customHeight="1">
      <c r="B125" s="298"/>
      <c r="C125" s="259" t="s">
        <v>736</v>
      </c>
      <c r="D125" s="259"/>
      <c r="E125" s="259"/>
      <c r="F125" s="278" t="s">
        <v>688</v>
      </c>
      <c r="G125" s="259"/>
      <c r="H125" s="259" t="s">
        <v>737</v>
      </c>
      <c r="I125" s="259" t="s">
        <v>690</v>
      </c>
      <c r="J125" s="259" t="s">
        <v>738</v>
      </c>
      <c r="K125" s="300"/>
    </row>
    <row r="126" spans="2:11" ht="15" customHeight="1">
      <c r="B126" s="298"/>
      <c r="C126" s="259" t="s">
        <v>637</v>
      </c>
      <c r="D126" s="259"/>
      <c r="E126" s="259"/>
      <c r="F126" s="278" t="s">
        <v>688</v>
      </c>
      <c r="G126" s="259"/>
      <c r="H126" s="259" t="s">
        <v>739</v>
      </c>
      <c r="I126" s="259" t="s">
        <v>690</v>
      </c>
      <c r="J126" s="259" t="s">
        <v>738</v>
      </c>
      <c r="K126" s="300"/>
    </row>
    <row r="127" spans="2:11" ht="15" customHeight="1">
      <c r="B127" s="298"/>
      <c r="C127" s="259" t="s">
        <v>699</v>
      </c>
      <c r="D127" s="259"/>
      <c r="E127" s="259"/>
      <c r="F127" s="278" t="s">
        <v>694</v>
      </c>
      <c r="G127" s="259"/>
      <c r="H127" s="259" t="s">
        <v>700</v>
      </c>
      <c r="I127" s="259" t="s">
        <v>690</v>
      </c>
      <c r="J127" s="259">
        <v>15</v>
      </c>
      <c r="K127" s="300"/>
    </row>
    <row r="128" spans="2:11" ht="15" customHeight="1">
      <c r="B128" s="298"/>
      <c r="C128" s="280" t="s">
        <v>701</v>
      </c>
      <c r="D128" s="280"/>
      <c r="E128" s="280"/>
      <c r="F128" s="281" t="s">
        <v>694</v>
      </c>
      <c r="G128" s="280"/>
      <c r="H128" s="280" t="s">
        <v>702</v>
      </c>
      <c r="I128" s="280" t="s">
        <v>690</v>
      </c>
      <c r="J128" s="280">
        <v>15</v>
      </c>
      <c r="K128" s="300"/>
    </row>
    <row r="129" spans="2:11" ht="15" customHeight="1">
      <c r="B129" s="298"/>
      <c r="C129" s="280" t="s">
        <v>703</v>
      </c>
      <c r="D129" s="280"/>
      <c r="E129" s="280"/>
      <c r="F129" s="281" t="s">
        <v>694</v>
      </c>
      <c r="G129" s="280"/>
      <c r="H129" s="280" t="s">
        <v>704</v>
      </c>
      <c r="I129" s="280" t="s">
        <v>690</v>
      </c>
      <c r="J129" s="280">
        <v>20</v>
      </c>
      <c r="K129" s="300"/>
    </row>
    <row r="130" spans="2:11" ht="15" customHeight="1">
      <c r="B130" s="298"/>
      <c r="C130" s="280" t="s">
        <v>705</v>
      </c>
      <c r="D130" s="280"/>
      <c r="E130" s="280"/>
      <c r="F130" s="281" t="s">
        <v>694</v>
      </c>
      <c r="G130" s="280"/>
      <c r="H130" s="280" t="s">
        <v>706</v>
      </c>
      <c r="I130" s="280" t="s">
        <v>690</v>
      </c>
      <c r="J130" s="280">
        <v>20</v>
      </c>
      <c r="K130" s="300"/>
    </row>
    <row r="131" spans="2:11" ht="15" customHeight="1">
      <c r="B131" s="298"/>
      <c r="C131" s="259" t="s">
        <v>693</v>
      </c>
      <c r="D131" s="259"/>
      <c r="E131" s="259"/>
      <c r="F131" s="278" t="s">
        <v>694</v>
      </c>
      <c r="G131" s="259"/>
      <c r="H131" s="259" t="s">
        <v>727</v>
      </c>
      <c r="I131" s="259" t="s">
        <v>690</v>
      </c>
      <c r="J131" s="259">
        <v>50</v>
      </c>
      <c r="K131" s="300"/>
    </row>
    <row r="132" spans="2:11" ht="15" customHeight="1">
      <c r="B132" s="298"/>
      <c r="C132" s="259" t="s">
        <v>707</v>
      </c>
      <c r="D132" s="259"/>
      <c r="E132" s="259"/>
      <c r="F132" s="278" t="s">
        <v>694</v>
      </c>
      <c r="G132" s="259"/>
      <c r="H132" s="259" t="s">
        <v>727</v>
      </c>
      <c r="I132" s="259" t="s">
        <v>690</v>
      </c>
      <c r="J132" s="259">
        <v>50</v>
      </c>
      <c r="K132" s="300"/>
    </row>
    <row r="133" spans="2:11" ht="15" customHeight="1">
      <c r="B133" s="298"/>
      <c r="C133" s="259" t="s">
        <v>713</v>
      </c>
      <c r="D133" s="259"/>
      <c r="E133" s="259"/>
      <c r="F133" s="278" t="s">
        <v>694</v>
      </c>
      <c r="G133" s="259"/>
      <c r="H133" s="259" t="s">
        <v>727</v>
      </c>
      <c r="I133" s="259" t="s">
        <v>690</v>
      </c>
      <c r="J133" s="259">
        <v>50</v>
      </c>
      <c r="K133" s="300"/>
    </row>
    <row r="134" spans="2:11" ht="15" customHeight="1">
      <c r="B134" s="298"/>
      <c r="C134" s="259" t="s">
        <v>715</v>
      </c>
      <c r="D134" s="259"/>
      <c r="E134" s="259"/>
      <c r="F134" s="278" t="s">
        <v>694</v>
      </c>
      <c r="G134" s="259"/>
      <c r="H134" s="259" t="s">
        <v>727</v>
      </c>
      <c r="I134" s="259" t="s">
        <v>690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694</v>
      </c>
      <c r="G135" s="259"/>
      <c r="H135" s="259" t="s">
        <v>740</v>
      </c>
      <c r="I135" s="259" t="s">
        <v>690</v>
      </c>
      <c r="J135" s="259">
        <v>255</v>
      </c>
      <c r="K135" s="300"/>
    </row>
    <row r="136" spans="2:11" ht="15" customHeight="1">
      <c r="B136" s="298"/>
      <c r="C136" s="259" t="s">
        <v>717</v>
      </c>
      <c r="D136" s="259"/>
      <c r="E136" s="259"/>
      <c r="F136" s="278" t="s">
        <v>688</v>
      </c>
      <c r="G136" s="259"/>
      <c r="H136" s="259" t="s">
        <v>741</v>
      </c>
      <c r="I136" s="259" t="s">
        <v>719</v>
      </c>
      <c r="J136" s="259"/>
      <c r="K136" s="300"/>
    </row>
    <row r="137" spans="2:11" ht="15" customHeight="1">
      <c r="B137" s="298"/>
      <c r="C137" s="259" t="s">
        <v>720</v>
      </c>
      <c r="D137" s="259"/>
      <c r="E137" s="259"/>
      <c r="F137" s="278" t="s">
        <v>688</v>
      </c>
      <c r="G137" s="259"/>
      <c r="H137" s="259" t="s">
        <v>742</v>
      </c>
      <c r="I137" s="259" t="s">
        <v>722</v>
      </c>
      <c r="J137" s="259"/>
      <c r="K137" s="300"/>
    </row>
    <row r="138" spans="2:11" ht="15" customHeight="1">
      <c r="B138" s="298"/>
      <c r="C138" s="259" t="s">
        <v>723</v>
      </c>
      <c r="D138" s="259"/>
      <c r="E138" s="259"/>
      <c r="F138" s="278" t="s">
        <v>688</v>
      </c>
      <c r="G138" s="259"/>
      <c r="H138" s="259" t="s">
        <v>723</v>
      </c>
      <c r="I138" s="259" t="s">
        <v>722</v>
      </c>
      <c r="J138" s="259"/>
      <c r="K138" s="300"/>
    </row>
    <row r="139" spans="2:11" ht="15" customHeight="1">
      <c r="B139" s="298"/>
      <c r="C139" s="259" t="s">
        <v>45</v>
      </c>
      <c r="D139" s="259"/>
      <c r="E139" s="259"/>
      <c r="F139" s="278" t="s">
        <v>688</v>
      </c>
      <c r="G139" s="259"/>
      <c r="H139" s="259" t="s">
        <v>743</v>
      </c>
      <c r="I139" s="259" t="s">
        <v>722</v>
      </c>
      <c r="J139" s="259"/>
      <c r="K139" s="300"/>
    </row>
    <row r="140" spans="2:11" ht="15" customHeight="1">
      <c r="B140" s="298"/>
      <c r="C140" s="259" t="s">
        <v>744</v>
      </c>
      <c r="D140" s="259"/>
      <c r="E140" s="259"/>
      <c r="F140" s="278" t="s">
        <v>688</v>
      </c>
      <c r="G140" s="259"/>
      <c r="H140" s="259" t="s">
        <v>745</v>
      </c>
      <c r="I140" s="259" t="s">
        <v>722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746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682</v>
      </c>
      <c r="D146" s="271"/>
      <c r="E146" s="271"/>
      <c r="F146" s="271" t="s">
        <v>683</v>
      </c>
      <c r="G146" s="272"/>
      <c r="H146" s="271" t="s">
        <v>123</v>
      </c>
      <c r="I146" s="271" t="s">
        <v>64</v>
      </c>
      <c r="J146" s="271" t="s">
        <v>684</v>
      </c>
      <c r="K146" s="270"/>
    </row>
    <row r="147" spans="2:11" ht="17.25" customHeight="1">
      <c r="B147" s="269"/>
      <c r="C147" s="273" t="s">
        <v>685</v>
      </c>
      <c r="D147" s="273"/>
      <c r="E147" s="273"/>
      <c r="F147" s="274" t="s">
        <v>686</v>
      </c>
      <c r="G147" s="275"/>
      <c r="H147" s="273"/>
      <c r="I147" s="273"/>
      <c r="J147" s="273" t="s">
        <v>687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691</v>
      </c>
      <c r="D149" s="259"/>
      <c r="E149" s="259"/>
      <c r="F149" s="305" t="s">
        <v>688</v>
      </c>
      <c r="G149" s="259"/>
      <c r="H149" s="304" t="s">
        <v>727</v>
      </c>
      <c r="I149" s="304" t="s">
        <v>690</v>
      </c>
      <c r="J149" s="304">
        <v>120</v>
      </c>
      <c r="K149" s="300"/>
    </row>
    <row r="150" spans="2:11" ht="15" customHeight="1">
      <c r="B150" s="279"/>
      <c r="C150" s="304" t="s">
        <v>736</v>
      </c>
      <c r="D150" s="259"/>
      <c r="E150" s="259"/>
      <c r="F150" s="305" t="s">
        <v>688</v>
      </c>
      <c r="G150" s="259"/>
      <c r="H150" s="304" t="s">
        <v>747</v>
      </c>
      <c r="I150" s="304" t="s">
        <v>690</v>
      </c>
      <c r="J150" s="304" t="s">
        <v>738</v>
      </c>
      <c r="K150" s="300"/>
    </row>
    <row r="151" spans="2:11" ht="15" customHeight="1">
      <c r="B151" s="279"/>
      <c r="C151" s="304" t="s">
        <v>637</v>
      </c>
      <c r="D151" s="259"/>
      <c r="E151" s="259"/>
      <c r="F151" s="305" t="s">
        <v>688</v>
      </c>
      <c r="G151" s="259"/>
      <c r="H151" s="304" t="s">
        <v>748</v>
      </c>
      <c r="I151" s="304" t="s">
        <v>690</v>
      </c>
      <c r="J151" s="304" t="s">
        <v>738</v>
      </c>
      <c r="K151" s="300"/>
    </row>
    <row r="152" spans="2:11" ht="15" customHeight="1">
      <c r="B152" s="279"/>
      <c r="C152" s="304" t="s">
        <v>693</v>
      </c>
      <c r="D152" s="259"/>
      <c r="E152" s="259"/>
      <c r="F152" s="305" t="s">
        <v>694</v>
      </c>
      <c r="G152" s="259"/>
      <c r="H152" s="304" t="s">
        <v>727</v>
      </c>
      <c r="I152" s="304" t="s">
        <v>690</v>
      </c>
      <c r="J152" s="304">
        <v>50</v>
      </c>
      <c r="K152" s="300"/>
    </row>
    <row r="153" spans="2:11" ht="15" customHeight="1">
      <c r="B153" s="279"/>
      <c r="C153" s="304" t="s">
        <v>696</v>
      </c>
      <c r="D153" s="259"/>
      <c r="E153" s="259"/>
      <c r="F153" s="305" t="s">
        <v>688</v>
      </c>
      <c r="G153" s="259"/>
      <c r="H153" s="304" t="s">
        <v>727</v>
      </c>
      <c r="I153" s="304" t="s">
        <v>698</v>
      </c>
      <c r="J153" s="304"/>
      <c r="K153" s="300"/>
    </row>
    <row r="154" spans="2:11" ht="15" customHeight="1">
      <c r="B154" s="279"/>
      <c r="C154" s="304" t="s">
        <v>707</v>
      </c>
      <c r="D154" s="259"/>
      <c r="E154" s="259"/>
      <c r="F154" s="305" t="s">
        <v>694</v>
      </c>
      <c r="G154" s="259"/>
      <c r="H154" s="304" t="s">
        <v>727</v>
      </c>
      <c r="I154" s="304" t="s">
        <v>690</v>
      </c>
      <c r="J154" s="304">
        <v>50</v>
      </c>
      <c r="K154" s="300"/>
    </row>
    <row r="155" spans="2:11" ht="15" customHeight="1">
      <c r="B155" s="279"/>
      <c r="C155" s="304" t="s">
        <v>715</v>
      </c>
      <c r="D155" s="259"/>
      <c r="E155" s="259"/>
      <c r="F155" s="305" t="s">
        <v>694</v>
      </c>
      <c r="G155" s="259"/>
      <c r="H155" s="304" t="s">
        <v>727</v>
      </c>
      <c r="I155" s="304" t="s">
        <v>690</v>
      </c>
      <c r="J155" s="304">
        <v>50</v>
      </c>
      <c r="K155" s="300"/>
    </row>
    <row r="156" spans="2:11" ht="15" customHeight="1">
      <c r="B156" s="279"/>
      <c r="C156" s="304" t="s">
        <v>713</v>
      </c>
      <c r="D156" s="259"/>
      <c r="E156" s="259"/>
      <c r="F156" s="305" t="s">
        <v>694</v>
      </c>
      <c r="G156" s="259"/>
      <c r="H156" s="304" t="s">
        <v>727</v>
      </c>
      <c r="I156" s="304" t="s">
        <v>690</v>
      </c>
      <c r="J156" s="304">
        <v>50</v>
      </c>
      <c r="K156" s="300"/>
    </row>
    <row r="157" spans="2:11" ht="15" customHeight="1">
      <c r="B157" s="279"/>
      <c r="C157" s="304" t="s">
        <v>99</v>
      </c>
      <c r="D157" s="259"/>
      <c r="E157" s="259"/>
      <c r="F157" s="305" t="s">
        <v>688</v>
      </c>
      <c r="G157" s="259"/>
      <c r="H157" s="304" t="s">
        <v>749</v>
      </c>
      <c r="I157" s="304" t="s">
        <v>690</v>
      </c>
      <c r="J157" s="304" t="s">
        <v>750</v>
      </c>
      <c r="K157" s="300"/>
    </row>
    <row r="158" spans="2:11" ht="15" customHeight="1">
      <c r="B158" s="279"/>
      <c r="C158" s="304" t="s">
        <v>751</v>
      </c>
      <c r="D158" s="259"/>
      <c r="E158" s="259"/>
      <c r="F158" s="305" t="s">
        <v>688</v>
      </c>
      <c r="G158" s="259"/>
      <c r="H158" s="304" t="s">
        <v>752</v>
      </c>
      <c r="I158" s="304" t="s">
        <v>722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753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682</v>
      </c>
      <c r="D164" s="271"/>
      <c r="E164" s="271"/>
      <c r="F164" s="271" t="s">
        <v>683</v>
      </c>
      <c r="G164" s="308"/>
      <c r="H164" s="309" t="s">
        <v>123</v>
      </c>
      <c r="I164" s="309" t="s">
        <v>64</v>
      </c>
      <c r="J164" s="271" t="s">
        <v>684</v>
      </c>
      <c r="K164" s="251"/>
    </row>
    <row r="165" spans="2:11" ht="17.25" customHeight="1">
      <c r="B165" s="252"/>
      <c r="C165" s="273" t="s">
        <v>685</v>
      </c>
      <c r="D165" s="273"/>
      <c r="E165" s="273"/>
      <c r="F165" s="274" t="s">
        <v>686</v>
      </c>
      <c r="G165" s="310"/>
      <c r="H165" s="311"/>
      <c r="I165" s="311"/>
      <c r="J165" s="273" t="s">
        <v>687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691</v>
      </c>
      <c r="D167" s="259"/>
      <c r="E167" s="259"/>
      <c r="F167" s="278" t="s">
        <v>688</v>
      </c>
      <c r="G167" s="259"/>
      <c r="H167" s="259" t="s">
        <v>727</v>
      </c>
      <c r="I167" s="259" t="s">
        <v>690</v>
      </c>
      <c r="J167" s="259">
        <v>120</v>
      </c>
      <c r="K167" s="300"/>
    </row>
    <row r="168" spans="2:11" ht="15" customHeight="1">
      <c r="B168" s="279"/>
      <c r="C168" s="259" t="s">
        <v>736</v>
      </c>
      <c r="D168" s="259"/>
      <c r="E168" s="259"/>
      <c r="F168" s="278" t="s">
        <v>688</v>
      </c>
      <c r="G168" s="259"/>
      <c r="H168" s="259" t="s">
        <v>737</v>
      </c>
      <c r="I168" s="259" t="s">
        <v>690</v>
      </c>
      <c r="J168" s="259" t="s">
        <v>738</v>
      </c>
      <c r="K168" s="300"/>
    </row>
    <row r="169" spans="2:11" ht="15" customHeight="1">
      <c r="B169" s="279"/>
      <c r="C169" s="259" t="s">
        <v>637</v>
      </c>
      <c r="D169" s="259"/>
      <c r="E169" s="259"/>
      <c r="F169" s="278" t="s">
        <v>688</v>
      </c>
      <c r="G169" s="259"/>
      <c r="H169" s="259" t="s">
        <v>754</v>
      </c>
      <c r="I169" s="259" t="s">
        <v>690</v>
      </c>
      <c r="J169" s="259" t="s">
        <v>738</v>
      </c>
      <c r="K169" s="300"/>
    </row>
    <row r="170" spans="2:11" ht="15" customHeight="1">
      <c r="B170" s="279"/>
      <c r="C170" s="259" t="s">
        <v>693</v>
      </c>
      <c r="D170" s="259"/>
      <c r="E170" s="259"/>
      <c r="F170" s="278" t="s">
        <v>694</v>
      </c>
      <c r="G170" s="259"/>
      <c r="H170" s="259" t="s">
        <v>754</v>
      </c>
      <c r="I170" s="259" t="s">
        <v>690</v>
      </c>
      <c r="J170" s="259">
        <v>50</v>
      </c>
      <c r="K170" s="300"/>
    </row>
    <row r="171" spans="2:11" ht="15" customHeight="1">
      <c r="B171" s="279"/>
      <c r="C171" s="259" t="s">
        <v>696</v>
      </c>
      <c r="D171" s="259"/>
      <c r="E171" s="259"/>
      <c r="F171" s="278" t="s">
        <v>688</v>
      </c>
      <c r="G171" s="259"/>
      <c r="H171" s="259" t="s">
        <v>754</v>
      </c>
      <c r="I171" s="259" t="s">
        <v>698</v>
      </c>
      <c r="J171" s="259"/>
      <c r="K171" s="300"/>
    </row>
    <row r="172" spans="2:11" ht="15" customHeight="1">
      <c r="B172" s="279"/>
      <c r="C172" s="259" t="s">
        <v>707</v>
      </c>
      <c r="D172" s="259"/>
      <c r="E172" s="259"/>
      <c r="F172" s="278" t="s">
        <v>694</v>
      </c>
      <c r="G172" s="259"/>
      <c r="H172" s="259" t="s">
        <v>754</v>
      </c>
      <c r="I172" s="259" t="s">
        <v>690</v>
      </c>
      <c r="J172" s="259">
        <v>50</v>
      </c>
      <c r="K172" s="300"/>
    </row>
    <row r="173" spans="2:11" ht="15" customHeight="1">
      <c r="B173" s="279"/>
      <c r="C173" s="259" t="s">
        <v>715</v>
      </c>
      <c r="D173" s="259"/>
      <c r="E173" s="259"/>
      <c r="F173" s="278" t="s">
        <v>694</v>
      </c>
      <c r="G173" s="259"/>
      <c r="H173" s="259" t="s">
        <v>754</v>
      </c>
      <c r="I173" s="259" t="s">
        <v>690</v>
      </c>
      <c r="J173" s="259">
        <v>50</v>
      </c>
      <c r="K173" s="300"/>
    </row>
    <row r="174" spans="2:11" ht="15" customHeight="1">
      <c r="B174" s="279"/>
      <c r="C174" s="259" t="s">
        <v>713</v>
      </c>
      <c r="D174" s="259"/>
      <c r="E174" s="259"/>
      <c r="F174" s="278" t="s">
        <v>694</v>
      </c>
      <c r="G174" s="259"/>
      <c r="H174" s="259" t="s">
        <v>754</v>
      </c>
      <c r="I174" s="259" t="s">
        <v>690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688</v>
      </c>
      <c r="G175" s="259"/>
      <c r="H175" s="259" t="s">
        <v>755</v>
      </c>
      <c r="I175" s="259" t="s">
        <v>756</v>
      </c>
      <c r="J175" s="259"/>
      <c r="K175" s="300"/>
    </row>
    <row r="176" spans="2:11" ht="15" customHeight="1">
      <c r="B176" s="279"/>
      <c r="C176" s="259" t="s">
        <v>64</v>
      </c>
      <c r="D176" s="259"/>
      <c r="E176" s="259"/>
      <c r="F176" s="278" t="s">
        <v>688</v>
      </c>
      <c r="G176" s="259"/>
      <c r="H176" s="259" t="s">
        <v>757</v>
      </c>
      <c r="I176" s="259" t="s">
        <v>758</v>
      </c>
      <c r="J176" s="259">
        <v>1</v>
      </c>
      <c r="K176" s="300"/>
    </row>
    <row r="177" spans="2:11" ht="15" customHeight="1">
      <c r="B177" s="279"/>
      <c r="C177" s="259" t="s">
        <v>60</v>
      </c>
      <c r="D177" s="259"/>
      <c r="E177" s="259"/>
      <c r="F177" s="278" t="s">
        <v>688</v>
      </c>
      <c r="G177" s="259"/>
      <c r="H177" s="259" t="s">
        <v>759</v>
      </c>
      <c r="I177" s="259" t="s">
        <v>690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688</v>
      </c>
      <c r="G178" s="259"/>
      <c r="H178" s="259" t="s">
        <v>760</v>
      </c>
      <c r="I178" s="259" t="s">
        <v>690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688</v>
      </c>
      <c r="G179" s="259"/>
      <c r="H179" s="259" t="s">
        <v>653</v>
      </c>
      <c r="I179" s="259" t="s">
        <v>690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688</v>
      </c>
      <c r="G180" s="259"/>
      <c r="H180" s="259" t="s">
        <v>761</v>
      </c>
      <c r="I180" s="259" t="s">
        <v>722</v>
      </c>
      <c r="J180" s="259"/>
      <c r="K180" s="300"/>
    </row>
    <row r="181" spans="2:11" ht="15" customHeight="1">
      <c r="B181" s="279"/>
      <c r="C181" s="259" t="s">
        <v>762</v>
      </c>
      <c r="D181" s="259"/>
      <c r="E181" s="259"/>
      <c r="F181" s="278" t="s">
        <v>688</v>
      </c>
      <c r="G181" s="259"/>
      <c r="H181" s="259" t="s">
        <v>763</v>
      </c>
      <c r="I181" s="259" t="s">
        <v>722</v>
      </c>
      <c r="J181" s="259"/>
      <c r="K181" s="300"/>
    </row>
    <row r="182" spans="2:11" ht="15" customHeight="1">
      <c r="B182" s="279"/>
      <c r="C182" s="259" t="s">
        <v>751</v>
      </c>
      <c r="D182" s="259"/>
      <c r="E182" s="259"/>
      <c r="F182" s="278" t="s">
        <v>688</v>
      </c>
      <c r="G182" s="259"/>
      <c r="H182" s="259" t="s">
        <v>764</v>
      </c>
      <c r="I182" s="259" t="s">
        <v>722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694</v>
      </c>
      <c r="G183" s="259"/>
      <c r="H183" s="259" t="s">
        <v>765</v>
      </c>
      <c r="I183" s="259" t="s">
        <v>690</v>
      </c>
      <c r="J183" s="259">
        <v>50</v>
      </c>
      <c r="K183" s="300"/>
    </row>
    <row r="184" spans="2:11" ht="15" customHeight="1">
      <c r="B184" s="279"/>
      <c r="C184" s="259" t="s">
        <v>766</v>
      </c>
      <c r="D184" s="259"/>
      <c r="E184" s="259"/>
      <c r="F184" s="278" t="s">
        <v>694</v>
      </c>
      <c r="G184" s="259"/>
      <c r="H184" s="259" t="s">
        <v>767</v>
      </c>
      <c r="I184" s="259" t="s">
        <v>768</v>
      </c>
      <c r="J184" s="259"/>
      <c r="K184" s="300"/>
    </row>
    <row r="185" spans="2:11" ht="15" customHeight="1">
      <c r="B185" s="279"/>
      <c r="C185" s="259" t="s">
        <v>769</v>
      </c>
      <c r="D185" s="259"/>
      <c r="E185" s="259"/>
      <c r="F185" s="278" t="s">
        <v>694</v>
      </c>
      <c r="G185" s="259"/>
      <c r="H185" s="259" t="s">
        <v>770</v>
      </c>
      <c r="I185" s="259" t="s">
        <v>768</v>
      </c>
      <c r="J185" s="259"/>
      <c r="K185" s="300"/>
    </row>
    <row r="186" spans="2:11" ht="15" customHeight="1">
      <c r="B186" s="279"/>
      <c r="C186" s="259" t="s">
        <v>771</v>
      </c>
      <c r="D186" s="259"/>
      <c r="E186" s="259"/>
      <c r="F186" s="278" t="s">
        <v>694</v>
      </c>
      <c r="G186" s="259"/>
      <c r="H186" s="259" t="s">
        <v>772</v>
      </c>
      <c r="I186" s="259" t="s">
        <v>768</v>
      </c>
      <c r="J186" s="259"/>
      <c r="K186" s="300"/>
    </row>
    <row r="187" spans="2:11" ht="15" customHeight="1">
      <c r="B187" s="279"/>
      <c r="C187" s="312" t="s">
        <v>773</v>
      </c>
      <c r="D187" s="259"/>
      <c r="E187" s="259"/>
      <c r="F187" s="278" t="s">
        <v>694</v>
      </c>
      <c r="G187" s="259"/>
      <c r="H187" s="259" t="s">
        <v>774</v>
      </c>
      <c r="I187" s="259" t="s">
        <v>775</v>
      </c>
      <c r="J187" s="313" t="s">
        <v>776</v>
      </c>
      <c r="K187" s="300"/>
    </row>
    <row r="188" spans="2:11" ht="15" customHeight="1">
      <c r="B188" s="279"/>
      <c r="C188" s="264" t="s">
        <v>49</v>
      </c>
      <c r="D188" s="259"/>
      <c r="E188" s="259"/>
      <c r="F188" s="278" t="s">
        <v>688</v>
      </c>
      <c r="G188" s="259"/>
      <c r="H188" s="255" t="s">
        <v>777</v>
      </c>
      <c r="I188" s="259" t="s">
        <v>778</v>
      </c>
      <c r="J188" s="259"/>
      <c r="K188" s="300"/>
    </row>
    <row r="189" spans="2:11" ht="15" customHeight="1">
      <c r="B189" s="279"/>
      <c r="C189" s="264" t="s">
        <v>779</v>
      </c>
      <c r="D189" s="259"/>
      <c r="E189" s="259"/>
      <c r="F189" s="278" t="s">
        <v>688</v>
      </c>
      <c r="G189" s="259"/>
      <c r="H189" s="259" t="s">
        <v>780</v>
      </c>
      <c r="I189" s="259" t="s">
        <v>722</v>
      </c>
      <c r="J189" s="259"/>
      <c r="K189" s="300"/>
    </row>
    <row r="190" spans="2:11" ht="15" customHeight="1">
      <c r="B190" s="279"/>
      <c r="C190" s="264" t="s">
        <v>781</v>
      </c>
      <c r="D190" s="259"/>
      <c r="E190" s="259"/>
      <c r="F190" s="278" t="s">
        <v>688</v>
      </c>
      <c r="G190" s="259"/>
      <c r="H190" s="259" t="s">
        <v>782</v>
      </c>
      <c r="I190" s="259" t="s">
        <v>722</v>
      </c>
      <c r="J190" s="259"/>
      <c r="K190" s="300"/>
    </row>
    <row r="191" spans="2:11" ht="15" customHeight="1">
      <c r="B191" s="279"/>
      <c r="C191" s="264" t="s">
        <v>783</v>
      </c>
      <c r="D191" s="259"/>
      <c r="E191" s="259"/>
      <c r="F191" s="278" t="s">
        <v>694</v>
      </c>
      <c r="G191" s="259"/>
      <c r="H191" s="259" t="s">
        <v>784</v>
      </c>
      <c r="I191" s="259" t="s">
        <v>722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2.2">
      <c r="B197" s="250"/>
      <c r="C197" s="374" t="s">
        <v>785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786</v>
      </c>
      <c r="D198" s="315"/>
      <c r="E198" s="315"/>
      <c r="F198" s="315" t="s">
        <v>787</v>
      </c>
      <c r="G198" s="316"/>
      <c r="H198" s="373" t="s">
        <v>788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778</v>
      </c>
      <c r="D200" s="259"/>
      <c r="E200" s="259"/>
      <c r="F200" s="278" t="s">
        <v>50</v>
      </c>
      <c r="G200" s="259"/>
      <c r="H200" s="371" t="s">
        <v>789</v>
      </c>
      <c r="I200" s="371"/>
      <c r="J200" s="371"/>
      <c r="K200" s="300"/>
    </row>
    <row r="201" spans="2:11" ht="15" customHeight="1">
      <c r="B201" s="279"/>
      <c r="C201" s="285"/>
      <c r="D201" s="259"/>
      <c r="E201" s="259"/>
      <c r="F201" s="278" t="s">
        <v>51</v>
      </c>
      <c r="G201" s="259"/>
      <c r="H201" s="371" t="s">
        <v>790</v>
      </c>
      <c r="I201" s="371"/>
      <c r="J201" s="371"/>
      <c r="K201" s="300"/>
    </row>
    <row r="202" spans="2:11" ht="15" customHeight="1">
      <c r="B202" s="279"/>
      <c r="C202" s="285"/>
      <c r="D202" s="259"/>
      <c r="E202" s="259"/>
      <c r="F202" s="278" t="s">
        <v>54</v>
      </c>
      <c r="G202" s="259"/>
      <c r="H202" s="371" t="s">
        <v>791</v>
      </c>
      <c r="I202" s="371"/>
      <c r="J202" s="371"/>
      <c r="K202" s="300"/>
    </row>
    <row r="203" spans="2:11" ht="15" customHeight="1">
      <c r="B203" s="279"/>
      <c r="C203" s="259"/>
      <c r="D203" s="259"/>
      <c r="E203" s="259"/>
      <c r="F203" s="278" t="s">
        <v>52</v>
      </c>
      <c r="G203" s="259"/>
      <c r="H203" s="371" t="s">
        <v>792</v>
      </c>
      <c r="I203" s="371"/>
      <c r="J203" s="371"/>
      <c r="K203" s="300"/>
    </row>
    <row r="204" spans="2:11" ht="15" customHeight="1">
      <c r="B204" s="279"/>
      <c r="C204" s="259"/>
      <c r="D204" s="259"/>
      <c r="E204" s="259"/>
      <c r="F204" s="278" t="s">
        <v>53</v>
      </c>
      <c r="G204" s="259"/>
      <c r="H204" s="371" t="s">
        <v>793</v>
      </c>
      <c r="I204" s="371"/>
      <c r="J204" s="371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734</v>
      </c>
      <c r="D206" s="259"/>
      <c r="E206" s="259"/>
      <c r="F206" s="278" t="s">
        <v>86</v>
      </c>
      <c r="G206" s="259"/>
      <c r="H206" s="371" t="s">
        <v>794</v>
      </c>
      <c r="I206" s="371"/>
      <c r="J206" s="371"/>
      <c r="K206" s="300"/>
    </row>
    <row r="207" spans="2:11" ht="15" customHeight="1">
      <c r="B207" s="279"/>
      <c r="C207" s="285"/>
      <c r="D207" s="259"/>
      <c r="E207" s="259"/>
      <c r="F207" s="278" t="s">
        <v>631</v>
      </c>
      <c r="G207" s="259"/>
      <c r="H207" s="371" t="s">
        <v>632</v>
      </c>
      <c r="I207" s="371"/>
      <c r="J207" s="371"/>
      <c r="K207" s="300"/>
    </row>
    <row r="208" spans="2:11" ht="15" customHeight="1">
      <c r="B208" s="279"/>
      <c r="C208" s="259"/>
      <c r="D208" s="259"/>
      <c r="E208" s="259"/>
      <c r="F208" s="278" t="s">
        <v>629</v>
      </c>
      <c r="G208" s="259"/>
      <c r="H208" s="371" t="s">
        <v>795</v>
      </c>
      <c r="I208" s="371"/>
      <c r="J208" s="371"/>
      <c r="K208" s="300"/>
    </row>
    <row r="209" spans="2:11" ht="15" customHeight="1">
      <c r="B209" s="317"/>
      <c r="C209" s="285"/>
      <c r="D209" s="285"/>
      <c r="E209" s="285"/>
      <c r="F209" s="278" t="s">
        <v>633</v>
      </c>
      <c r="G209" s="264"/>
      <c r="H209" s="372" t="s">
        <v>634</v>
      </c>
      <c r="I209" s="372"/>
      <c r="J209" s="372"/>
      <c r="K209" s="318"/>
    </row>
    <row r="210" spans="2:11" ht="15" customHeight="1">
      <c r="B210" s="317"/>
      <c r="C210" s="285"/>
      <c r="D210" s="285"/>
      <c r="E210" s="285"/>
      <c r="F210" s="278" t="s">
        <v>635</v>
      </c>
      <c r="G210" s="264"/>
      <c r="H210" s="372" t="s">
        <v>613</v>
      </c>
      <c r="I210" s="372"/>
      <c r="J210" s="372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758</v>
      </c>
      <c r="D212" s="285"/>
      <c r="E212" s="285"/>
      <c r="F212" s="278">
        <v>1</v>
      </c>
      <c r="G212" s="264"/>
      <c r="H212" s="372" t="s">
        <v>796</v>
      </c>
      <c r="I212" s="372"/>
      <c r="J212" s="372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2" t="s">
        <v>797</v>
      </c>
      <c r="I213" s="372"/>
      <c r="J213" s="372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2" t="s">
        <v>798</v>
      </c>
      <c r="I214" s="372"/>
      <c r="J214" s="372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2" t="s">
        <v>799</v>
      </c>
      <c r="I215" s="372"/>
      <c r="J215" s="372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</cp:lastModifiedBy>
  <dcterms:created xsi:type="dcterms:W3CDTF">2018-03-14T14:32:29Z</dcterms:created>
  <dcterms:modified xsi:type="dcterms:W3CDTF">2018-03-14T14:33:23Z</dcterms:modified>
  <cp:category/>
  <cp:version/>
  <cp:contentType/>
  <cp:contentStatus/>
</cp:coreProperties>
</file>