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636" yWindow="528" windowWidth="20736" windowHeight="11760" activeTab="1"/>
  </bookViews>
  <sheets>
    <sheet name="Rekapitulace stavby" sheetId="1" r:id="rId1"/>
    <sheet name="2018-MAN-Pi - rozšíření M..." sheetId="2" r:id="rId2"/>
  </sheets>
  <definedNames>
    <definedName name="_xlnm.Print_Area" localSheetId="1">'2018-MAN-Pi - rozšíření M...'!$C$4:$Q$70,'2018-MAN-Pi - rozšíření M...'!$C$76:$Q$100,'2018-MAN-Pi - rozšíření M...'!$C$106:$Q$146</definedName>
    <definedName name="_xlnm.Print_Area" localSheetId="0">'Rekapitulace stavby'!$C$4:$AP$70,'Rekapitulace stavby'!$C$76:$AP$92</definedName>
    <definedName name="_xlnm.Print_Titles" localSheetId="0">'Rekapitulace stavby'!$85:$85</definedName>
    <definedName name="_xlnm.Print_Titles" localSheetId="1">'2018-MAN-Pi - rozšíření M...'!$115:$115</definedName>
  </definedNames>
  <calcPr calcId="145621"/>
</workbook>
</file>

<file path=xl/sharedStrings.xml><?xml version="1.0" encoding="utf-8"?>
<sst xmlns="http://schemas.openxmlformats.org/spreadsheetml/2006/main" count="782" uniqueCount="337">
  <si>
    <t>2012</t>
  </si>
  <si>
    <t>List obsahuje:</t>
  </si>
  <si>
    <t>1) Souhrnný list stavby</t>
  </si>
  <si>
    <t>2) Rekapitulace objektů</t>
  </si>
  <si>
    <t>2.0</t>
  </si>
  <si>
    <t/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</si>
  <si>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</si>
  <si>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</si>
  <si>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</si>
  <si>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</si>
  <si>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</si>
  <si>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</si>
  <si>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</si>
  <si>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</si>
  <si>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0,001</t>
  </si>
  <si>
    <t>Kód:</t>
  </si>
  <si>
    <t>2018-MAN-Pi</t>
  </si>
  <si>
    <t>Stavba:</t>
  </si>
  <si>
    <t>rozšíření MAN Písečná-zemní práce</t>
  </si>
  <si>
    <t>0,1</t>
  </si>
  <si>
    <t>JKSO:</t>
  </si>
  <si>
    <t>CC-CZ:</t>
  </si>
  <si>
    <t>1</t>
  </si>
  <si>
    <t>Místo:</t>
  </si>
  <si>
    <t xml:space="preserve"> </t>
  </si>
  <si>
    <t>Datum:</t>
  </si>
  <si>
    <t>16.1.2018</t>
  </si>
  <si>
    <t>10</t>
  </si>
  <si>
    <t>100</t>
  </si>
  <si>
    <t>Objednatel:</t>
  </si>
  <si>
    <t>IČ:</t>
  </si>
  <si>
    <t>DIČ:</t>
  </si>
  <si>
    <t>Zhotovitel:</t>
  </si>
  <si>
    <t>Projektant:</t>
  </si>
  <si>
    <t>True</t>
  </si>
  <si>
    <t>Zpracovatel: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</si>
  <si>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</si>
  <si>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</si>
  <si>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</si>
  <si>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</si>
  <si>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</si>
  <si>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</si>
  <si>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</si>
  <si>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</si>
  <si>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</si>
  <si>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</si>
  <si>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</si>
  <si>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</si>
  <si>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</si>
  <si>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</si>
  <si>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</si>
  <si>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</si>
  <si>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</si>
  <si>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</si>
  <si>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</si>
  <si>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</si>
  <si>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</si>
  <si>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</si>
  <si>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</si>
  <si>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</si>
  <si>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</si>
  <si>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</si>
  <si>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</si>
  <si>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</si>
  <si>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</si>
  <si>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</si>
  <si>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</si>
  <si>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</si>
  <si>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</si>
  <si>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</si>
  <si>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</si>
  <si>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</si>
  <si>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</si>
  <si>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</si>
  <si>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</si>
  <si>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</si>
  <si>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</si>
  <si>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IMPORT</t>
  </si>
  <si>
    <t>{b7a75332-7377-49e2-9bb6-7f6068f39117}</t>
  </si>
  <si>
    <t>{00000000-0000-0000-0000-000000000000}</t>
  </si>
  <si>
    <t>/</t>
  </si>
  <si>
    <t>###NOINSERT###</t>
  </si>
  <si>
    <t>2) Ostatní náklady ze souhrnného listu</t>
  </si>
  <si>
    <t>Procent. zadání
[% nákladů rozpočtu]</t>
  </si>
  <si>
    <t>Zařazení nákladů</t>
  </si>
  <si>
    <t>Celkové náklady za stavbu 1) + 2)</t>
  </si>
  <si>
    <t>1) Krycí list rozpočtu</t>
  </si>
  <si>
    <t>2) Rekapitulace rozpočtu</t>
  </si>
  <si>
    <t>3) Rozpočet</t>
  </si>
  <si>
    <t>Zpět na list:</t>
  </si>
  <si>
    <t>Rekapitulace stavby</t>
  </si>
  <si>
    <t>2</t>
  </si>
  <si>
    <t>KRYCÍ LIST ROZPOČTU</t>
  </si>
  <si>
    <t>Náklady z rozpočtu</t>
  </si>
  <si>
    <t>Ostatní náklady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</si>
  <si>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</si>
  <si>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</si>
  <si>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</si>
  <si>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</si>
  <si>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</si>
  <si>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</si>
  <si>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9 - Ostatní konstrukce a práce-bourání</t>
  </si>
  <si>
    <t xml:space="preserve">      99 - Přesun hmot</t>
  </si>
  <si>
    <t>M - Práce a dodávky M</t>
  </si>
  <si>
    <t xml:space="preserve">    46-M - Zemní práce při extr.mont.pracích</t>
  </si>
  <si>
    <t>HZS - Hodinové zúčtovací sazby</t>
  </si>
  <si>
    <t xml:space="preserve">    N01 - Nepojmenovaný díl</t>
  </si>
  <si>
    <t>2) Ostatní náklady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</si>
  <si>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</si>
  <si>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</si>
  <si>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</si>
  <si>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</si>
  <si>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</si>
  <si>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</si>
  <si>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</si>
  <si>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</si>
  <si>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</si>
  <si>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</si>
  <si>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</si>
  <si>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</si>
  <si>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</si>
  <si>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</si>
  <si>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</si>
  <si>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K</t>
  </si>
  <si>
    <t>997013801</t>
  </si>
  <si>
    <t>Poplatek za uložení stavebního betonového odpadu na skládce (skládkovné)</t>
  </si>
  <si>
    <t>t</t>
  </si>
  <si>
    <t>4</t>
  </si>
  <si>
    <t>3</t>
  </si>
  <si>
    <t>385800174</t>
  </si>
  <si>
    <t>40</t>
  </si>
  <si>
    <t>460010025</t>
  </si>
  <si>
    <t>Vytyčení trasy inženýrských sítí v zastavěném prostoru</t>
  </si>
  <si>
    <t>km</t>
  </si>
  <si>
    <t>64</t>
  </si>
  <si>
    <t>905531574</t>
  </si>
  <si>
    <t>42</t>
  </si>
  <si>
    <t>460030007</t>
  </si>
  <si>
    <t>Sejmutí ornice ručně v hornině třídy 2, vrstva tloušťky přes 15 cm</t>
  </si>
  <si>
    <t>m3</t>
  </si>
  <si>
    <t>1368132248</t>
  </si>
  <si>
    <t>43</t>
  </si>
  <si>
    <t>460030015</t>
  </si>
  <si>
    <t>Odstranění travnatého porostu, kosení a shrabávání trávy</t>
  </si>
  <si>
    <t>m2</t>
  </si>
  <si>
    <t>839268566</t>
  </si>
  <si>
    <t>47</t>
  </si>
  <si>
    <t>460030161</t>
  </si>
  <si>
    <t>Odstranění podkladu nebo krytu komunikace z betonu prostého tloušťky do 15 cm</t>
  </si>
  <si>
    <t>1503443741</t>
  </si>
  <si>
    <t>56</t>
  </si>
  <si>
    <t>460200173</t>
  </si>
  <si>
    <t>Hloubení kabelových nezapažených rýh ručně š 35 cm, hl 90 cm, v hornině tř 3</t>
  </si>
  <si>
    <t>m</t>
  </si>
  <si>
    <t>177595576</t>
  </si>
  <si>
    <t>57</t>
  </si>
  <si>
    <t>460200303</t>
  </si>
  <si>
    <t>Hloubení kabelových nezapažených rýh ručně š 50 cm, hl 120 cm, v hornině tř 3</t>
  </si>
  <si>
    <t>933075771</t>
  </si>
  <si>
    <t>59</t>
  </si>
  <si>
    <t>460421072</t>
  </si>
  <si>
    <t>Lože kabelů z písku nebo štěrkopísku tl 5 cm nad kabel, kryté plastovou deskou, š lože do 50 cm</t>
  </si>
  <si>
    <t>891428168</t>
  </si>
  <si>
    <t>60</t>
  </si>
  <si>
    <t>M</t>
  </si>
  <si>
    <t>583313450</t>
  </si>
  <si>
    <t>kamenivo těžené drobné frakce 0-4</t>
  </si>
  <si>
    <t>128</t>
  </si>
  <si>
    <t>1648375800</t>
  </si>
  <si>
    <t>62</t>
  </si>
  <si>
    <t>460470011</t>
  </si>
  <si>
    <t>Provizorní zajištění kabelů ve výkopech při jejich křížení</t>
  </si>
  <si>
    <t>kus</t>
  </si>
  <si>
    <t>-763499643</t>
  </si>
  <si>
    <t>63</t>
  </si>
  <si>
    <t>460470012</t>
  </si>
  <si>
    <t>Provizorní zajištění kabelů ve výkopech při jejich souběhu</t>
  </si>
  <si>
    <t>56922157</t>
  </si>
  <si>
    <t>460510054</t>
  </si>
  <si>
    <t>Kabelové prostupy z trub plastových do rýhy bez obsypu, průměru do 10 cm</t>
  </si>
  <si>
    <t>1233701614</t>
  </si>
  <si>
    <t>72</t>
  </si>
  <si>
    <t>460560153</t>
  </si>
  <si>
    <t>Zásyp rýh ručně šířky 35 cm, hloubky 70 cm, z horniny třídy 3</t>
  </si>
  <si>
    <t>966353247</t>
  </si>
  <si>
    <t>73</t>
  </si>
  <si>
    <t>460560273</t>
  </si>
  <si>
    <t>Zásyp rýh ručně šířky 50 cm, hloubky 90 cm, z horniny třídy 3</t>
  </si>
  <si>
    <t>328138278</t>
  </si>
  <si>
    <t>74</t>
  </si>
  <si>
    <t>460600021</t>
  </si>
  <si>
    <t>Vodorovné přemístění horniny jakékoliv třídy do 50 m</t>
  </si>
  <si>
    <t>797713031</t>
  </si>
  <si>
    <t>75</t>
  </si>
  <si>
    <t>460600061</t>
  </si>
  <si>
    <t>Odvoz suti a vybouraných hmot do 1 km</t>
  </si>
  <si>
    <t>-1899831094</t>
  </si>
  <si>
    <t>76</t>
  </si>
  <si>
    <t>460600071</t>
  </si>
  <si>
    <t>Příplatek k odvozu suti a vybouraných hmot za každý další 1 km</t>
  </si>
  <si>
    <t>-1227109512</t>
  </si>
  <si>
    <t>77</t>
  </si>
  <si>
    <t>460620007</t>
  </si>
  <si>
    <t>Zatravnění včetně zalití vodou na rovině</t>
  </si>
  <si>
    <t>-1556496055</t>
  </si>
  <si>
    <t>78</t>
  </si>
  <si>
    <t>460620013</t>
  </si>
  <si>
    <t>Provizorní úprava terénu se zhutněním, v hornině tř 3</t>
  </si>
  <si>
    <t>-12019111</t>
  </si>
  <si>
    <t>98</t>
  </si>
  <si>
    <t>460650922</t>
  </si>
  <si>
    <t>Kladení dlažby po překopech z kostek kamenných drobných do lože z kameniva těženého</t>
  </si>
  <si>
    <t>821132166</t>
  </si>
  <si>
    <t>97</t>
  </si>
  <si>
    <t>460680222</t>
  </si>
  <si>
    <t>Vybourání otvorů ve zdivu betonovém plochy do 0,25 m2, tloušťky do 30 cm</t>
  </si>
  <si>
    <t>-608909302</t>
  </si>
  <si>
    <t>96</t>
  </si>
  <si>
    <t>460680224</t>
  </si>
  <si>
    <t>Vybourání otvorů ve zdivu betonovém plochy do 0,25 m2, tloušťky do 60 cm</t>
  </si>
  <si>
    <t>553331996</t>
  </si>
  <si>
    <t>99</t>
  </si>
  <si>
    <t>9991000031</t>
  </si>
  <si>
    <t xml:space="preserve">protlak pod vjezdy a komunikací,komplet </t>
  </si>
  <si>
    <t>1793539937</t>
  </si>
  <si>
    <t>HZS4221</t>
  </si>
  <si>
    <t>Hodinová zúčtovací sazba geodet-zaměření skutečného provedení</t>
  </si>
  <si>
    <t>hod</t>
  </si>
  <si>
    <t>Instalace trubičky v budově</t>
  </si>
  <si>
    <t>Kalibrace a tlaková zkouška trubiček - stavba</t>
  </si>
  <si>
    <t>Kalibrace a tlaková zkouška trubky - stavba</t>
  </si>
  <si>
    <t>Měření oboustranné OTDR (1625 nm) - stavba</t>
  </si>
  <si>
    <t>Měření přímou metodou (1310, 1550 a 1625 nm) - stavba</t>
  </si>
  <si>
    <t>Montáž rozvaděče optického</t>
  </si>
  <si>
    <t>Montáž boxu rezerv</t>
  </si>
  <si>
    <t>Montáž spojky, koncov., průchod.,reduk.</t>
  </si>
  <si>
    <t>Montáž spojky, redukce mechanické rozeb</t>
  </si>
  <si>
    <t>Montáž vkládací lišty v budově</t>
  </si>
  <si>
    <t>Montáž trubky pro kab.vedení v budovách</t>
  </si>
  <si>
    <t>Montáž trubky úložné</t>
  </si>
  <si>
    <t>Montáž ocelové chráničky</t>
  </si>
  <si>
    <t>Pokládka tlustostěnné trubičky</t>
  </si>
  <si>
    <t>Svaření jednotlivého vlákna v přístupové sítí</t>
  </si>
  <si>
    <t>Demontáž a montáž stávající optické spojky spojky</t>
  </si>
  <si>
    <t>Utěsnění  kabel. otvoru proti vlhkosti</t>
  </si>
  <si>
    <t>Zafukování mikrokabelu</t>
  </si>
  <si>
    <t>Zafukování OK 12 vl. do HDPE trubky</t>
  </si>
  <si>
    <t>Vyfukování OK 12 vl. do HDPE trubky</t>
  </si>
  <si>
    <t>Adaptér duplexní LC/APC                 </t>
  </si>
  <si>
    <t>Adaptér E2000/APC</t>
  </si>
  <si>
    <t>Box pro rezervy OK</t>
  </si>
  <si>
    <t>Deska krycí plast. 300x1000 mm</t>
  </si>
  <si>
    <t>Fólie výstražná 330mm PE oranžová</t>
  </si>
  <si>
    <t>OK 12 vl SM do HDPE 40/33</t>
  </si>
  <si>
    <t>mikro OK 12 vl SM do MT 10/5,5</t>
  </si>
  <si>
    <t>mikro OK 8 vl SM do MT 10/5,5</t>
  </si>
  <si>
    <t>mikro OK 4 vl SM do MT 10/5,5</t>
  </si>
  <si>
    <t>Koncovka trubičky HDPE 10mm s pojistkou</t>
  </si>
  <si>
    <t>Mini Marker 1401 3M Ball</t>
  </si>
  <si>
    <t>Ochrana svarů trubičková PSS45-1, 45mm</t>
  </si>
  <si>
    <t>Průchodka těsnící D 40mm Jackmoon</t>
  </si>
  <si>
    <t>Pružina k adaptéru E2000/APS</t>
  </si>
  <si>
    <t>Rozváděč opt.  1U 24f do racku 19" (např.ORMP 1U 24xE2000)</t>
  </si>
  <si>
    <t>Rozváděč opt.  4f  na zeď (např. ORM1 Micos)</t>
  </si>
  <si>
    <t>Spojka trubičky 10mm neprůhledná GABO</t>
  </si>
  <si>
    <t>Spojka trubičky HDPE water-bl. 10mm s po</t>
  </si>
  <si>
    <t>Spojka trubky HDPE 40mm Plasson</t>
  </si>
  <si>
    <t>Pigtail E2000</t>
  </si>
  <si>
    <t>Pigtail LC</t>
  </si>
  <si>
    <t>Trubička HDPE 10/5,5mm tlustostěnná</t>
  </si>
  <si>
    <t>Trubička LSPE 10/8 tř. C1</t>
  </si>
  <si>
    <t>Trubka HDPE 40/33 oranžová -bílý pruh</t>
  </si>
  <si>
    <t>Trubka HDPE 40/33 oranžová -černý pruh</t>
  </si>
  <si>
    <t>Trubka ochranná IDI 32/27mm nehořlavá</t>
  </si>
  <si>
    <t>Trubka PE 110/3,5/6000mm</t>
  </si>
  <si>
    <t>Trubka vrapovaná 110/94</t>
  </si>
  <si>
    <t>Ubrousek čistící pro opt. Vlákno</t>
  </si>
  <si>
    <t>Lišta vkládací LH 40x40mm PVC</t>
  </si>
  <si>
    <t>Ocelová chránička, průměr 110mm</t>
  </si>
  <si>
    <t>Zřízení doprav. značení malého rozsahu</t>
  </si>
  <si>
    <t>MOT - Materiál optické trasy</t>
  </si>
  <si>
    <t>MPOT - Montážní práce optické trasy</t>
  </si>
  <si>
    <t>HZS2</t>
  </si>
  <si>
    <t>HZS3</t>
  </si>
  <si>
    <t>MPOT1</t>
  </si>
  <si>
    <t>MPOT2</t>
  </si>
  <si>
    <t>MPOT3</t>
  </si>
  <si>
    <t>MPOT4</t>
  </si>
  <si>
    <t>MPOT5</t>
  </si>
  <si>
    <t>MPOT6</t>
  </si>
  <si>
    <t>MPOT7</t>
  </si>
  <si>
    <t>MPOT8</t>
  </si>
  <si>
    <t>MPOT9</t>
  </si>
  <si>
    <t>MPOT10</t>
  </si>
  <si>
    <t>MPOT11</t>
  </si>
  <si>
    <t>MPOT12</t>
  </si>
  <si>
    <t>MPOT13</t>
  </si>
  <si>
    <t>MPOT14</t>
  </si>
  <si>
    <t>MPOT15</t>
  </si>
  <si>
    <t>MPOT16</t>
  </si>
  <si>
    <t>MPOT17</t>
  </si>
  <si>
    <t>MPOT18</t>
  </si>
  <si>
    <t>MPOT19</t>
  </si>
  <si>
    <t>MPOT20</t>
  </si>
  <si>
    <t>MOT1</t>
  </si>
  <si>
    <t>MOT2</t>
  </si>
  <si>
    <t>MOT3</t>
  </si>
  <si>
    <t>MOT4</t>
  </si>
  <si>
    <t>MOT5</t>
  </si>
  <si>
    <t>MOT6</t>
  </si>
  <si>
    <t>MOT7</t>
  </si>
  <si>
    <t>MOT8</t>
  </si>
  <si>
    <t>MOT9</t>
  </si>
  <si>
    <t>MOT10</t>
  </si>
  <si>
    <t>MOT11</t>
  </si>
  <si>
    <t>MOT12</t>
  </si>
  <si>
    <t>MOT13</t>
  </si>
  <si>
    <t>MOT14</t>
  </si>
  <si>
    <t>MOT15</t>
  </si>
  <si>
    <t>MOT16</t>
  </si>
  <si>
    <t>MOT17</t>
  </si>
  <si>
    <t>MOT18</t>
  </si>
  <si>
    <t>MOT19</t>
  </si>
  <si>
    <t>MOT20</t>
  </si>
  <si>
    <t>MOT21</t>
  </si>
  <si>
    <t>MOT22</t>
  </si>
  <si>
    <t>MOT23</t>
  </si>
  <si>
    <t>MOT24</t>
  </si>
  <si>
    <t>MOT25</t>
  </si>
  <si>
    <t>MOT26</t>
  </si>
  <si>
    <t>MOT27</t>
  </si>
  <si>
    <t>MOT28</t>
  </si>
  <si>
    <t>MOT29</t>
  </si>
  <si>
    <t>MOT30</t>
  </si>
  <si>
    <t>MOT31</t>
  </si>
  <si>
    <t>HZS4</t>
  </si>
  <si>
    <t>Zábor - zajištění DIO pro podání žádosti, včetně podání, správní poplatek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</si>
</sst>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5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sz val="9"/>
      <color rgb="FF969696"/>
      <name val="Trebuchet MS"/>
      <family val="2"/>
    </font>
    <font>
      <sz val="10"/>
      <color rgb="FF464646"/>
      <name val="Trebuchet MS"/>
      <family val="2"/>
    </font>
    <font>
      <b/>
      <sz val="10"/>
      <name val="Trebuchet MS"/>
      <family val="2"/>
    </font>
    <font>
      <b/>
      <sz val="8"/>
      <color rgb="FF969696"/>
      <name val="Trebuchet MS"/>
      <family val="2"/>
    </font>
    <font>
      <b/>
      <sz val="10"/>
      <color rgb="FF464646"/>
      <name val="Trebuchet MS"/>
      <family val="2"/>
    </font>
    <font>
      <sz val="10"/>
      <color rgb="FF969696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b/>
      <sz val="12"/>
      <color rgb="FF800000"/>
      <name val="Trebuchet MS"/>
      <family val="2"/>
    </font>
    <font>
      <b/>
      <sz val="8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3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 style="dotted">
        <color rgb="FF969696"/>
      </bottom>
    </border>
    <border>
      <left/>
      <right/>
      <top style="hair">
        <color rgb="FF969696"/>
      </top>
      <bottom style="dotted">
        <color rgb="FF969696"/>
      </bottom>
    </border>
    <border>
      <left/>
      <right style="hair">
        <color rgb="FF969696"/>
      </right>
      <top style="hair">
        <color rgb="FF969696"/>
      </top>
      <bottom style="dotted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dotted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0" borderId="0" applyNumberFormat="0" applyFill="0" applyBorder="0" applyAlignment="0" applyProtection="0"/>
  </cellStyleXfs>
  <cellXfs count="237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2" borderId="0" xfId="0" applyFont="1" applyFill="1" applyAlignment="1" applyProtection="1">
      <alignment horizontal="left" vertical="center"/>
      <protection/>
    </xf>
    <xf numFmtId="0" fontId="10" fillId="2" borderId="0" xfId="0" applyFont="1" applyFill="1" applyAlignment="1" applyProtection="1">
      <alignment vertical="center"/>
      <protection/>
    </xf>
    <xf numFmtId="0" fontId="11" fillId="2" borderId="0" xfId="0" applyFont="1" applyFill="1" applyAlignment="1" applyProtection="1">
      <alignment horizontal="left" vertical="center"/>
      <protection/>
    </xf>
    <xf numFmtId="0" fontId="12" fillId="2" borderId="0" xfId="20" applyFont="1" applyFill="1" applyAlignment="1" applyProtection="1">
      <alignment vertical="center"/>
      <protection/>
    </xf>
    <xf numFmtId="0" fontId="0" fillId="2" borderId="0" xfId="0" applyFill="1"/>
    <xf numFmtId="0" fontId="9" fillId="2" borderId="0" xfId="0" applyFont="1" applyFill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13" fillId="0" borderId="0" xfId="0" applyFont="1" applyAlignment="1">
      <alignment horizontal="left" vertical="center"/>
    </xf>
    <xf numFmtId="0" fontId="0" fillId="0" borderId="0" xfId="0" applyBorder="1"/>
    <xf numFmtId="0" fontId="15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/>
    </xf>
    <xf numFmtId="0" fontId="15" fillId="0" borderId="0" xfId="0" applyFont="1" applyBorder="1" applyAlignment="1">
      <alignment horizontal="left" vertical="center"/>
    </xf>
    <xf numFmtId="0" fontId="0" fillId="0" borderId="6" xfId="0" applyBorder="1"/>
    <xf numFmtId="0" fontId="16" fillId="0" borderId="0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7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0" fillId="3" borderId="0" xfId="0" applyFont="1" applyFill="1" applyBorder="1" applyAlignment="1">
      <alignment vertical="center"/>
    </xf>
    <xf numFmtId="0" fontId="4" fillId="3" borderId="8" xfId="0" applyFont="1" applyFill="1" applyBorder="1" applyAlignment="1">
      <alignment horizontal="left" vertical="center"/>
    </xf>
    <xf numFmtId="0" fontId="0" fillId="3" borderId="9" xfId="0" applyFont="1" applyFill="1" applyBorder="1" applyAlignment="1">
      <alignment vertical="center"/>
    </xf>
    <xf numFmtId="0" fontId="4" fillId="3" borderId="9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Border="1"/>
    <xf numFmtId="0" fontId="0" fillId="0" borderId="14" xfId="0" applyBorder="1"/>
    <xf numFmtId="0" fontId="20" fillId="0" borderId="15" xfId="0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20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165" fontId="3" fillId="0" borderId="0" xfId="0" applyNumberFormat="1" applyFont="1" applyBorder="1" applyAlignment="1">
      <alignment horizontal="left" vertical="center"/>
    </xf>
    <xf numFmtId="0" fontId="0" fillId="0" borderId="14" xfId="0" applyFont="1" applyBorder="1" applyAlignment="1">
      <alignment vertical="center"/>
    </xf>
    <xf numFmtId="0" fontId="0" fillId="4" borderId="9" xfId="0" applyFont="1" applyFill="1" applyBorder="1" applyAlignment="1">
      <alignment vertical="center"/>
    </xf>
    <xf numFmtId="0" fontId="15" fillId="0" borderId="21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vertical="center"/>
    </xf>
    <xf numFmtId="4" fontId="22" fillId="0" borderId="13" xfId="0" applyNumberFormat="1" applyFont="1" applyBorder="1" applyAlignment="1">
      <alignment vertical="center"/>
    </xf>
    <xf numFmtId="4" fontId="22" fillId="0" borderId="0" xfId="0" applyNumberFormat="1" applyFont="1" applyBorder="1" applyAlignment="1">
      <alignment vertical="center"/>
    </xf>
    <xf numFmtId="166" fontId="22" fillId="0" borderId="0" xfId="0" applyNumberFormat="1" applyFont="1" applyBorder="1" applyAlignment="1">
      <alignment vertical="center"/>
    </xf>
    <xf numFmtId="4" fontId="22" fillId="0" borderId="14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4" fillId="0" borderId="0" xfId="20" applyFont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4" fontId="27" fillId="0" borderId="15" xfId="0" applyNumberFormat="1" applyFont="1" applyBorder="1" applyAlignment="1">
      <alignment vertical="center"/>
    </xf>
    <xf numFmtId="4" fontId="27" fillId="0" borderId="16" xfId="0" applyNumberFormat="1" applyFont="1" applyBorder="1" applyAlignment="1">
      <alignment vertical="center"/>
    </xf>
    <xf numFmtId="166" fontId="27" fillId="0" borderId="16" xfId="0" applyNumberFormat="1" applyFont="1" applyBorder="1" applyAlignment="1">
      <alignment vertical="center"/>
    </xf>
    <xf numFmtId="4" fontId="27" fillId="0" borderId="17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23" fillId="4" borderId="0" xfId="0" applyFont="1" applyFill="1" applyBorder="1" applyAlignment="1">
      <alignment horizontal="left" vertical="center"/>
    </xf>
    <xf numFmtId="0" fontId="0" fillId="4" borderId="0" xfId="0" applyFont="1" applyFill="1" applyBorder="1" applyAlignment="1">
      <alignment vertical="center"/>
    </xf>
    <xf numFmtId="0" fontId="0" fillId="2" borderId="0" xfId="0" applyFill="1" applyProtection="1">
      <protection/>
    </xf>
    <xf numFmtId="0" fontId="10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4" fillId="4" borderId="8" xfId="0" applyFont="1" applyFill="1" applyBorder="1" applyAlignment="1">
      <alignment horizontal="left" vertical="center"/>
    </xf>
    <xf numFmtId="0" fontId="4" fillId="4" borderId="9" xfId="0" applyFont="1" applyFill="1" applyBorder="1" applyAlignment="1">
      <alignment horizontal="right" vertical="center"/>
    </xf>
    <xf numFmtId="0" fontId="4" fillId="4" borderId="9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5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5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15" fillId="0" borderId="24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66" fontId="31" fillId="0" borderId="11" xfId="0" applyNumberFormat="1" applyFont="1" applyBorder="1" applyAlignment="1">
      <alignment/>
    </xf>
    <xf numFmtId="166" fontId="31" fillId="0" borderId="12" xfId="0" applyNumberFormat="1" applyFont="1" applyBorder="1" applyAlignment="1">
      <alignment/>
    </xf>
    <xf numFmtId="4" fontId="32" fillId="0" borderId="0" xfId="0" applyNumberFormat="1" applyFont="1" applyAlignment="1">
      <alignment vertical="center"/>
    </xf>
    <xf numFmtId="0" fontId="8" fillId="0" borderId="4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8" fillId="0" borderId="5" xfId="0" applyFont="1" applyBorder="1" applyAlignment="1">
      <alignment/>
    </xf>
    <xf numFmtId="0" fontId="8" fillId="0" borderId="13" xfId="0" applyFont="1" applyBorder="1" applyAlignment="1">
      <alignment/>
    </xf>
    <xf numFmtId="166" fontId="8" fillId="0" borderId="0" xfId="0" applyNumberFormat="1" applyFont="1" applyBorder="1" applyAlignment="1">
      <alignment/>
    </xf>
    <xf numFmtId="166" fontId="8" fillId="0" borderId="14" xfId="0" applyNumberFormat="1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Border="1" applyAlignment="1">
      <alignment horizontal="left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24" xfId="0" applyFont="1" applyBorder="1" applyAlignment="1" applyProtection="1">
      <alignment horizontal="center" vertical="center"/>
      <protection locked="0"/>
    </xf>
    <xf numFmtId="49" fontId="0" fillId="0" borderId="24" xfId="0" applyNumberFormat="1" applyFont="1" applyBorder="1" applyAlignment="1" applyProtection="1">
      <alignment horizontal="left" vertical="center" wrapText="1"/>
      <protection locked="0"/>
    </xf>
    <xf numFmtId="0" fontId="0" fillId="0" borderId="24" xfId="0" applyFont="1" applyBorder="1" applyAlignment="1" applyProtection="1">
      <alignment horizontal="center" vertical="center" wrapText="1"/>
      <protection locked="0"/>
    </xf>
    <xf numFmtId="167" fontId="0" fillId="0" borderId="24" xfId="0" applyNumberFormat="1" applyFont="1" applyBorder="1" applyAlignment="1" applyProtection="1">
      <alignment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24" xfId="0" applyFont="1" applyBorder="1" applyAlignment="1">
      <alignment horizontal="left" vertical="center"/>
    </xf>
    <xf numFmtId="166" fontId="2" fillId="0" borderId="0" xfId="0" applyNumberFormat="1" applyFont="1" applyBorder="1" applyAlignment="1">
      <alignment vertical="center"/>
    </xf>
    <xf numFmtId="166" fontId="2" fillId="0" borderId="14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33" fillId="0" borderId="24" xfId="0" applyFont="1" applyBorder="1" applyAlignment="1" applyProtection="1">
      <alignment horizontal="center" vertical="center"/>
      <protection locked="0"/>
    </xf>
    <xf numFmtId="49" fontId="33" fillId="0" borderId="24" xfId="0" applyNumberFormat="1" applyFont="1" applyBorder="1" applyAlignment="1" applyProtection="1">
      <alignment horizontal="left" vertical="center" wrapText="1"/>
      <protection locked="0"/>
    </xf>
    <xf numFmtId="0" fontId="33" fillId="0" borderId="24" xfId="0" applyFont="1" applyBorder="1" applyAlignment="1" applyProtection="1">
      <alignment horizontal="center" vertical="center" wrapText="1"/>
      <protection locked="0"/>
    </xf>
    <xf numFmtId="167" fontId="33" fillId="0" borderId="24" xfId="0" applyNumberFormat="1" applyFont="1" applyBorder="1" applyAlignment="1" applyProtection="1">
      <alignment vertical="center"/>
      <protection locked="0"/>
    </xf>
    <xf numFmtId="0" fontId="2" fillId="0" borderId="16" xfId="0" applyFont="1" applyBorder="1" applyAlignment="1">
      <alignment horizontal="center" vertical="center"/>
    </xf>
    <xf numFmtId="166" fontId="2" fillId="0" borderId="16" xfId="0" applyNumberFormat="1" applyFont="1" applyBorder="1" applyAlignment="1">
      <alignment vertical="center"/>
    </xf>
    <xf numFmtId="166" fontId="2" fillId="0" borderId="17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24" xfId="0" applyBorder="1" applyAlignment="1" applyProtection="1">
      <alignment horizontal="center" vertical="center" wrapText="1"/>
      <protection locked="0"/>
    </xf>
    <xf numFmtId="0" fontId="0" fillId="0" borderId="25" xfId="0" applyBorder="1" applyAlignment="1">
      <alignment vertical="center"/>
    </xf>
    <xf numFmtId="0" fontId="0" fillId="0" borderId="26" xfId="0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left" vertical="center" wrapText="1"/>
      <protection locked="0"/>
    </xf>
    <xf numFmtId="0" fontId="0" fillId="0" borderId="28" xfId="0" applyFont="1" applyBorder="1" applyAlignment="1" applyProtection="1">
      <alignment horizontal="center" vertical="center" wrapText="1"/>
      <protection locked="0"/>
    </xf>
    <xf numFmtId="0" fontId="0" fillId="0" borderId="26" xfId="0" applyBorder="1" applyAlignment="1">
      <alignment vertical="center"/>
    </xf>
    <xf numFmtId="4" fontId="0" fillId="0" borderId="25" xfId="0" applyNumberFormat="1" applyFont="1" applyBorder="1" applyAlignment="1" applyProtection="1">
      <alignment vertical="center"/>
      <protection locked="0"/>
    </xf>
    <xf numFmtId="0" fontId="0" fillId="0" borderId="27" xfId="0" applyBorder="1" applyAlignment="1">
      <alignment vertical="center"/>
    </xf>
    <xf numFmtId="49" fontId="0" fillId="0" borderId="24" xfId="0" applyNumberFormat="1" applyBorder="1" applyAlignment="1" applyProtection="1">
      <alignment horizontal="left" vertical="center" wrapText="1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left"/>
    </xf>
    <xf numFmtId="0" fontId="2" fillId="0" borderId="13" xfId="0" applyFont="1" applyBorder="1" applyAlignment="1">
      <alignment horizontal="left" vertical="center"/>
    </xf>
    <xf numFmtId="4" fontId="23" fillId="0" borderId="0" xfId="0" applyNumberFormat="1" applyFont="1" applyBorder="1" applyAlignment="1">
      <alignment vertical="center"/>
    </xf>
    <xf numFmtId="4" fontId="23" fillId="4" borderId="0" xfId="0" applyNumberFormat="1" applyFont="1" applyFill="1" applyBorder="1" applyAlignment="1">
      <alignment vertical="center"/>
    </xf>
    <xf numFmtId="0" fontId="13" fillId="5" borderId="0" xfId="0" applyFont="1" applyFill="1" applyAlignment="1">
      <alignment horizontal="center" vertical="center"/>
    </xf>
    <xf numFmtId="0" fontId="0" fillId="0" borderId="0" xfId="0"/>
    <xf numFmtId="4" fontId="26" fillId="0" borderId="0" xfId="0" applyNumberFormat="1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4" fontId="10" fillId="0" borderId="0" xfId="0" applyNumberFormat="1" applyFont="1" applyBorder="1" applyAlignment="1">
      <alignment vertical="center"/>
    </xf>
    <xf numFmtId="0" fontId="0" fillId="0" borderId="0" xfId="0" applyBorder="1"/>
    <xf numFmtId="4" fontId="17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25" fillId="0" borderId="0" xfId="0" applyFont="1" applyBorder="1" applyAlignment="1">
      <alignment horizontal="left" vertical="center" wrapText="1"/>
    </xf>
    <xf numFmtId="4" fontId="23" fillId="0" borderId="0" xfId="0" applyNumberFormat="1" applyFont="1" applyBorder="1" applyAlignment="1">
      <alignment horizontal="right" vertical="center"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left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29" xfId="0" applyFont="1" applyFill="1" applyBorder="1" applyAlignment="1">
      <alignment horizontal="left" vertical="center"/>
    </xf>
    <xf numFmtId="0" fontId="4" fillId="3" borderId="9" xfId="0" applyFont="1" applyFill="1" applyBorder="1" applyAlignment="1">
      <alignment horizontal="left" vertical="center"/>
    </xf>
    <xf numFmtId="0" fontId="0" fillId="3" borderId="9" xfId="0" applyFont="1" applyFill="1" applyBorder="1" applyAlignment="1">
      <alignment vertical="center"/>
    </xf>
    <xf numFmtId="4" fontId="4" fillId="3" borderId="9" xfId="0" applyNumberFormat="1" applyFont="1" applyFill="1" applyBorder="1" applyAlignment="1">
      <alignment vertical="center"/>
    </xf>
    <xf numFmtId="0" fontId="0" fillId="3" borderId="29" xfId="0" applyFont="1" applyFill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/>
    </xf>
    <xf numFmtId="16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" fontId="18" fillId="0" borderId="0" xfId="0" applyNumberFormat="1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center" wrapText="1"/>
    </xf>
    <xf numFmtId="4" fontId="7" fillId="0" borderId="16" xfId="0" applyNumberFormat="1" applyFont="1" applyBorder="1" applyAlignment="1">
      <alignment/>
    </xf>
    <xf numFmtId="4" fontId="7" fillId="0" borderId="16" xfId="0" applyNumberFormat="1" applyFont="1" applyBorder="1" applyAlignment="1">
      <alignment vertical="center"/>
    </xf>
    <xf numFmtId="0" fontId="0" fillId="0" borderId="24" xfId="0" applyFont="1" applyBorder="1" applyAlignment="1" applyProtection="1">
      <alignment horizontal="left" vertical="center" wrapText="1"/>
      <protection locked="0"/>
    </xf>
    <xf numFmtId="4" fontId="0" fillId="0" borderId="24" xfId="0" applyNumberFormat="1" applyFont="1" applyBorder="1" applyAlignment="1" applyProtection="1">
      <alignment vertical="center"/>
      <protection locked="0"/>
    </xf>
    <xf numFmtId="0" fontId="12" fillId="2" borderId="0" xfId="20" applyFont="1" applyFill="1" applyAlignment="1" applyProtection="1">
      <alignment horizontal="center" vertical="center"/>
      <protection/>
    </xf>
    <xf numFmtId="4" fontId="23" fillId="0" borderId="11" xfId="0" applyNumberFormat="1" applyFont="1" applyBorder="1" applyAlignment="1">
      <alignment/>
    </xf>
    <xf numFmtId="4" fontId="4" fillId="0" borderId="11" xfId="0" applyNumberFormat="1" applyFont="1" applyBorder="1" applyAlignment="1">
      <alignment vertical="center"/>
    </xf>
    <xf numFmtId="4" fontId="6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 vertical="center"/>
    </xf>
    <xf numFmtId="4" fontId="7" fillId="0" borderId="0" xfId="0" applyNumberFormat="1" applyFont="1" applyBorder="1" applyAlignment="1">
      <alignment/>
    </xf>
    <xf numFmtId="4" fontId="7" fillId="0" borderId="0" xfId="0" applyNumberFormat="1" applyFont="1" applyBorder="1" applyAlignment="1">
      <alignment vertical="center"/>
    </xf>
    <xf numFmtId="4" fontId="6" fillId="0" borderId="11" xfId="0" applyNumberFormat="1" applyFont="1" applyBorder="1" applyAlignment="1">
      <alignment/>
    </xf>
    <xf numFmtId="4" fontId="6" fillId="0" borderId="11" xfId="0" applyNumberFormat="1" applyFont="1" applyBorder="1" applyAlignment="1">
      <alignment vertical="center"/>
    </xf>
    <xf numFmtId="0" fontId="33" fillId="0" borderId="24" xfId="0" applyFont="1" applyBorder="1" applyAlignment="1" applyProtection="1">
      <alignment horizontal="left" vertical="center" wrapText="1"/>
      <protection locked="0"/>
    </xf>
    <xf numFmtId="4" fontId="33" fillId="0" borderId="24" xfId="0" applyNumberFormat="1" applyFont="1" applyBorder="1" applyAlignment="1" applyProtection="1">
      <alignment vertical="center"/>
      <protection locked="0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4" fontId="28" fillId="0" borderId="0" xfId="0" applyNumberFormat="1" applyFont="1" applyBorder="1" applyAlignment="1">
      <alignment vertical="center"/>
    </xf>
    <xf numFmtId="4" fontId="29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65" fontId="3" fillId="0" borderId="0" xfId="0" applyNumberFormat="1" applyFont="1" applyBorder="1" applyAlignment="1">
      <alignment horizontal="left" vertical="center"/>
    </xf>
    <xf numFmtId="0" fontId="3" fillId="4" borderId="0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4" fontId="4" fillId="4" borderId="9" xfId="0" applyNumberFormat="1" applyFont="1" applyFill="1" applyBorder="1" applyAlignment="1">
      <alignment vertical="center"/>
    </xf>
    <xf numFmtId="4" fontId="4" fillId="4" borderId="29" xfId="0" applyNumberFormat="1" applyFont="1" applyFill="1" applyBorder="1" applyAlignment="1">
      <alignment vertical="center"/>
    </xf>
    <xf numFmtId="4" fontId="17" fillId="0" borderId="0" xfId="0" applyNumberFormat="1" applyFont="1" applyBorder="1" applyAlignment="1">
      <alignment vertical="center"/>
    </xf>
    <xf numFmtId="0" fontId="3" fillId="4" borderId="22" xfId="0" applyFont="1" applyFill="1" applyBorder="1" applyAlignment="1">
      <alignment horizontal="center" vertical="center" wrapText="1"/>
    </xf>
    <xf numFmtId="0" fontId="30" fillId="4" borderId="22" xfId="0" applyFont="1" applyFill="1" applyBorder="1" applyAlignment="1">
      <alignment horizontal="center" vertical="center" wrapText="1"/>
    </xf>
    <xf numFmtId="0" fontId="3" fillId="4" borderId="23" xfId="0" applyFont="1" applyFill="1" applyBorder="1" applyAlignment="1">
      <alignment horizontal="center" vertical="center" wrapText="1"/>
    </xf>
    <xf numFmtId="4" fontId="6" fillId="0" borderId="22" xfId="0" applyNumberFormat="1" applyFont="1" applyBorder="1" applyAlignment="1">
      <alignment/>
    </xf>
    <xf numFmtId="0" fontId="0" fillId="0" borderId="0" xfId="0" applyBorder="1" applyAlignment="1" applyProtection="1">
      <alignment horizontal="center" vertical="center"/>
      <protection locked="0"/>
    </xf>
    <xf numFmtId="49" fontId="0" fillId="0" borderId="0" xfId="0" applyNumberFormat="1" applyBorder="1" applyAlignment="1" applyProtection="1">
      <alignment horizontal="left" vertical="center" wrapText="1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167" fontId="0" fillId="0" borderId="0" xfId="0" applyNumberFormat="1" applyFont="1" applyBorder="1" applyAlignment="1" applyProtection="1">
      <alignment vertical="center"/>
      <protection locked="0"/>
    </xf>
    <xf numFmtId="4" fontId="0" fillId="0" borderId="0" xfId="0" applyNumberFormat="1" applyFont="1" applyBorder="1" applyAlignment="1" applyProtection="1">
      <alignment vertical="center"/>
      <protection locked="0"/>
    </xf>
    <xf numFmtId="4" fontId="0" fillId="0" borderId="22" xfId="0" applyNumberFormat="1" applyFont="1" applyBorder="1" applyAlignment="1" applyProtection="1">
      <alignment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X93"/>
  <sheetViews>
    <sheetView showGridLines="0" workbookViewId="0" topLeftCell="A1">
      <pane ySplit="1" topLeftCell="A81" activePane="bottomLeft" state="frozen"/>
      <selection pane="bottomLeft" activeCell="AR91" sqref="AR9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5" style="0" customWidth="1"/>
    <col min="34" max="34" width="3.33203125" style="0" customWidth="1"/>
    <col min="35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.66796875" style="0" customWidth="1"/>
    <col min="44" max="44" width="13.66015625" style="0" customWidth="1"/>
    <col min="45" max="46" width="25.83203125" style="0" hidden="1" customWidth="1"/>
    <col min="47" max="47" width="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89" width="9.33203125" style="0" hidden="1" customWidth="1"/>
  </cols>
  <sheetData>
    <row r="1" spans="1:73" ht="21.45" customHeight="1">
      <c r="A1" s="10" t="s">
        <v>0</v>
      </c>
      <c r="B1" s="11"/>
      <c r="C1" s="11"/>
      <c r="D1" s="12" t="s">
        <v>1</v>
      </c>
      <c r="E1" s="11"/>
      <c r="F1" s="11"/>
      <c r="G1" s="11"/>
      <c r="H1" s="11"/>
      <c r="I1" s="11"/>
      <c r="J1" s="11"/>
      <c r="K1" s="13" t="s">
        <v>2</v>
      </c>
      <c r="L1" s="13"/>
      <c r="M1" s="13"/>
      <c r="N1" s="13"/>
      <c r="O1" s="13"/>
      <c r="P1" s="13"/>
      <c r="Q1" s="13"/>
      <c r="R1" s="13"/>
      <c r="S1" s="13"/>
      <c r="T1" s="11"/>
      <c r="U1" s="11"/>
      <c r="V1" s="11"/>
      <c r="W1" s="13" t="s">
        <v>3</v>
      </c>
      <c r="X1" s="13"/>
      <c r="Y1" s="13"/>
      <c r="Z1" s="13"/>
      <c r="AA1" s="13"/>
      <c r="AB1" s="13"/>
      <c r="AC1" s="13"/>
      <c r="AD1" s="13"/>
      <c r="AE1" s="13"/>
      <c r="AF1" s="13"/>
      <c r="AG1" s="11"/>
      <c r="AH1" s="11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5" t="s">
        <v>4</v>
      </c>
      <c r="BB1" s="15" t="s">
        <v>5</v>
      </c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T1" s="16" t="s">
        <v>6</v>
      </c>
      <c r="BU1" s="16" t="s">
        <v>6</v>
      </c>
    </row>
    <row r="2" spans="3:72" ht="36.9" customHeight="1">
      <c r="C2" s="194" t="s">
        <v>7</v>
      </c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5"/>
      <c r="AC2" s="195"/>
      <c r="AD2" s="195"/>
      <c r="AE2" s="195"/>
      <c r="AF2" s="195"/>
      <c r="AG2" s="195"/>
      <c r="AH2" s="195"/>
      <c r="AI2" s="195"/>
      <c r="AJ2" s="195"/>
      <c r="AK2" s="195"/>
      <c r="AL2" s="195"/>
      <c r="AM2" s="195"/>
      <c r="AN2" s="195"/>
      <c r="AO2" s="195"/>
      <c r="AP2" s="195"/>
      <c r="AR2" s="164" t="s">
        <v>8</v>
      </c>
      <c r="AS2" s="165"/>
      <c r="AT2" s="165"/>
      <c r="AU2" s="165"/>
      <c r="AV2" s="165"/>
      <c r="AW2" s="165"/>
      <c r="AX2" s="165"/>
      <c r="AY2" s="165"/>
      <c r="AZ2" s="165"/>
      <c r="BA2" s="165"/>
      <c r="BB2" s="165"/>
      <c r="BC2" s="165"/>
      <c r="BD2" s="165"/>
      <c r="BE2" s="165"/>
      <c r="BS2" s="17" t="s">
        <v>9</v>
      </c>
      <c r="BT2" s="17" t="s">
        <v>10</v>
      </c>
    </row>
    <row r="3" spans="2:72" ht="6.9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20"/>
      <c r="BS3" s="17" t="s">
        <v>9</v>
      </c>
      <c r="BT3" s="17" t="s">
        <v>11</v>
      </c>
    </row>
    <row r="4" spans="2:71" ht="36.9" customHeight="1">
      <c r="B4" s="21"/>
      <c r="C4" s="187" t="s">
        <v>12</v>
      </c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8"/>
      <c r="V4" s="188"/>
      <c r="W4" s="188"/>
      <c r="X4" s="188"/>
      <c r="Y4" s="188"/>
      <c r="Z4" s="188"/>
      <c r="AA4" s="188"/>
      <c r="AB4" s="188"/>
      <c r="AC4" s="188"/>
      <c r="AD4" s="188"/>
      <c r="AE4" s="188"/>
      <c r="AF4" s="188"/>
      <c r="AG4" s="188"/>
      <c r="AH4" s="188"/>
      <c r="AI4" s="188"/>
      <c r="AJ4" s="188"/>
      <c r="AK4" s="188"/>
      <c r="AL4" s="188"/>
      <c r="AM4" s="188"/>
      <c r="AN4" s="188"/>
      <c r="AO4" s="188"/>
      <c r="AP4" s="188"/>
      <c r="AQ4" s="22"/>
      <c r="AS4" s="23" t="s">
        <v>13</v>
      </c>
      <c r="BS4" s="17" t="s">
        <v>14</v>
      </c>
    </row>
    <row r="5" spans="2:71" ht="14.4" customHeight="1">
      <c r="B5" s="21"/>
      <c r="C5" s="24"/>
      <c r="D5" s="25" t="s">
        <v>15</v>
      </c>
      <c r="E5" s="24"/>
      <c r="F5" s="24"/>
      <c r="G5" s="24"/>
      <c r="H5" s="24"/>
      <c r="I5" s="24"/>
      <c r="J5" s="24"/>
      <c r="K5" s="196" t="s">
        <v>16</v>
      </c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69"/>
      <c r="AA5" s="169"/>
      <c r="AB5" s="169"/>
      <c r="AC5" s="169"/>
      <c r="AD5" s="169"/>
      <c r="AE5" s="169"/>
      <c r="AF5" s="169"/>
      <c r="AG5" s="169"/>
      <c r="AH5" s="169"/>
      <c r="AI5" s="169"/>
      <c r="AJ5" s="169"/>
      <c r="AK5" s="169"/>
      <c r="AL5" s="169"/>
      <c r="AM5" s="169"/>
      <c r="AN5" s="169"/>
      <c r="AO5" s="169"/>
      <c r="AP5" s="24"/>
      <c r="AQ5" s="22"/>
      <c r="BS5" s="17" t="s">
        <v>9</v>
      </c>
    </row>
    <row r="6" spans="2:71" ht="36.9" customHeight="1">
      <c r="B6" s="21"/>
      <c r="C6" s="24"/>
      <c r="D6" s="27" t="s">
        <v>17</v>
      </c>
      <c r="E6" s="24"/>
      <c r="F6" s="24"/>
      <c r="G6" s="24"/>
      <c r="H6" s="24"/>
      <c r="I6" s="24"/>
      <c r="J6" s="24"/>
      <c r="K6" s="197" t="s">
        <v>18</v>
      </c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169"/>
      <c r="Z6" s="169"/>
      <c r="AA6" s="169"/>
      <c r="AB6" s="169"/>
      <c r="AC6" s="169"/>
      <c r="AD6" s="169"/>
      <c r="AE6" s="169"/>
      <c r="AF6" s="169"/>
      <c r="AG6" s="169"/>
      <c r="AH6" s="169"/>
      <c r="AI6" s="169"/>
      <c r="AJ6" s="169"/>
      <c r="AK6" s="169"/>
      <c r="AL6" s="169"/>
      <c r="AM6" s="169"/>
      <c r="AN6" s="169"/>
      <c r="AO6" s="169"/>
      <c r="AP6" s="24"/>
      <c r="AQ6" s="22"/>
      <c r="BS6" s="17" t="s">
        <v>19</v>
      </c>
    </row>
    <row r="7" spans="2:71" ht="14.4" customHeight="1">
      <c r="B7" s="21"/>
      <c r="C7" s="24"/>
      <c r="D7" s="28" t="s">
        <v>20</v>
      </c>
      <c r="E7" s="24"/>
      <c r="F7" s="24"/>
      <c r="G7" s="24"/>
      <c r="H7" s="24"/>
      <c r="I7" s="24"/>
      <c r="J7" s="24"/>
      <c r="K7" s="26" t="s">
        <v>5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8" t="s">
        <v>21</v>
      </c>
      <c r="AL7" s="24"/>
      <c r="AM7" s="24"/>
      <c r="AN7" s="26" t="s">
        <v>5</v>
      </c>
      <c r="AO7" s="24"/>
      <c r="AP7" s="24"/>
      <c r="AQ7" s="22"/>
      <c r="BS7" s="17" t="s">
        <v>22</v>
      </c>
    </row>
    <row r="8" spans="2:71" ht="14.4" customHeight="1">
      <c r="B8" s="21"/>
      <c r="C8" s="24"/>
      <c r="D8" s="28" t="s">
        <v>23</v>
      </c>
      <c r="E8" s="24"/>
      <c r="F8" s="24"/>
      <c r="G8" s="24"/>
      <c r="H8" s="24"/>
      <c r="I8" s="24"/>
      <c r="J8" s="24"/>
      <c r="K8" s="26" t="s">
        <v>24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8" t="s">
        <v>25</v>
      </c>
      <c r="AL8" s="24"/>
      <c r="AM8" s="24"/>
      <c r="AN8" s="26" t="s">
        <v>26</v>
      </c>
      <c r="AO8" s="24"/>
      <c r="AP8" s="24"/>
      <c r="AQ8" s="22"/>
      <c r="BS8" s="17" t="s">
        <v>27</v>
      </c>
    </row>
    <row r="9" spans="2:71" ht="14.4" customHeight="1">
      <c r="B9" s="21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2"/>
      <c r="BS9" s="17" t="s">
        <v>28</v>
      </c>
    </row>
    <row r="10" spans="2:71" ht="14.4" customHeight="1">
      <c r="B10" s="21"/>
      <c r="C10" s="24"/>
      <c r="D10" s="28" t="s">
        <v>29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8" t="s">
        <v>30</v>
      </c>
      <c r="AL10" s="24"/>
      <c r="AM10" s="24"/>
      <c r="AN10" s="26" t="s">
        <v>5</v>
      </c>
      <c r="AO10" s="24"/>
      <c r="AP10" s="24"/>
      <c r="AQ10" s="22"/>
      <c r="BS10" s="17" t="s">
        <v>19</v>
      </c>
    </row>
    <row r="11" spans="2:71" ht="18.45" customHeight="1">
      <c r="B11" s="21"/>
      <c r="C11" s="24"/>
      <c r="D11" s="24"/>
      <c r="E11" s="26" t="s">
        <v>24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8" t="s">
        <v>31</v>
      </c>
      <c r="AL11" s="24"/>
      <c r="AM11" s="24"/>
      <c r="AN11" s="26" t="s">
        <v>5</v>
      </c>
      <c r="AO11" s="24"/>
      <c r="AP11" s="24"/>
      <c r="AQ11" s="22"/>
      <c r="BS11" s="17" t="s">
        <v>19</v>
      </c>
    </row>
    <row r="12" spans="2:71" ht="6.9" customHeight="1">
      <c r="B12" s="21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2"/>
      <c r="BS12" s="17" t="s">
        <v>19</v>
      </c>
    </row>
    <row r="13" spans="2:71" ht="14.4" customHeight="1">
      <c r="B13" s="21"/>
      <c r="C13" s="24"/>
      <c r="D13" s="28" t="s">
        <v>32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8" t="s">
        <v>30</v>
      </c>
      <c r="AL13" s="24"/>
      <c r="AM13" s="24"/>
      <c r="AN13" s="26" t="s">
        <v>5</v>
      </c>
      <c r="AO13" s="24"/>
      <c r="AP13" s="24"/>
      <c r="AQ13" s="22"/>
      <c r="BS13" s="17" t="s">
        <v>19</v>
      </c>
    </row>
    <row r="14" spans="2:71" ht="13.2">
      <c r="B14" s="21"/>
      <c r="C14" s="24"/>
      <c r="D14" s="24"/>
      <c r="E14" s="26" t="s">
        <v>24</v>
      </c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8" t="s">
        <v>31</v>
      </c>
      <c r="AL14" s="24"/>
      <c r="AM14" s="24"/>
      <c r="AN14" s="26" t="s">
        <v>5</v>
      </c>
      <c r="AO14" s="24"/>
      <c r="AP14" s="24"/>
      <c r="AQ14" s="22"/>
      <c r="BS14" s="17" t="s">
        <v>19</v>
      </c>
    </row>
    <row r="15" spans="2:71" ht="6.9" customHeight="1">
      <c r="B15" s="21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2"/>
      <c r="BS15" s="17" t="s">
        <v>6</v>
      </c>
    </row>
    <row r="16" spans="2:71" ht="14.4" customHeight="1">
      <c r="B16" s="21"/>
      <c r="C16" s="24"/>
      <c r="D16" s="28" t="s">
        <v>33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8" t="s">
        <v>30</v>
      </c>
      <c r="AL16" s="24"/>
      <c r="AM16" s="24"/>
      <c r="AN16" s="26" t="s">
        <v>5</v>
      </c>
      <c r="AO16" s="24"/>
      <c r="AP16" s="24"/>
      <c r="AQ16" s="22"/>
      <c r="BS16" s="17" t="s">
        <v>6</v>
      </c>
    </row>
    <row r="17" spans="2:71" ht="18.45" customHeight="1">
      <c r="B17" s="21"/>
      <c r="C17" s="24"/>
      <c r="D17" s="24"/>
      <c r="E17" s="26" t="s">
        <v>24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8" t="s">
        <v>31</v>
      </c>
      <c r="AL17" s="24"/>
      <c r="AM17" s="24"/>
      <c r="AN17" s="26" t="s">
        <v>5</v>
      </c>
      <c r="AO17" s="24"/>
      <c r="AP17" s="24"/>
      <c r="AQ17" s="22"/>
      <c r="BS17" s="17" t="s">
        <v>34</v>
      </c>
    </row>
    <row r="18" spans="2:71" ht="6.9" customHeight="1">
      <c r="B18" s="21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2"/>
      <c r="BS18" s="17" t="s">
        <v>9</v>
      </c>
    </row>
    <row r="19" spans="2:71" ht="14.4" customHeight="1">
      <c r="B19" s="21"/>
      <c r="C19" s="24"/>
      <c r="D19" s="28" t="s">
        <v>35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8" t="s">
        <v>30</v>
      </c>
      <c r="AL19" s="24"/>
      <c r="AM19" s="24"/>
      <c r="AN19" s="26" t="s">
        <v>5</v>
      </c>
      <c r="AO19" s="24"/>
      <c r="AP19" s="24"/>
      <c r="AQ19" s="22"/>
      <c r="BS19" s="17" t="s">
        <v>9</v>
      </c>
    </row>
    <row r="20" spans="2:43" ht="18.45" customHeight="1">
      <c r="B20" s="21"/>
      <c r="C20" s="24"/>
      <c r="D20" s="24"/>
      <c r="E20" s="26" t="s">
        <v>24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8" t="s">
        <v>31</v>
      </c>
      <c r="AL20" s="24"/>
      <c r="AM20" s="24"/>
      <c r="AN20" s="26" t="s">
        <v>5</v>
      </c>
      <c r="AO20" s="24"/>
      <c r="AP20" s="24"/>
      <c r="AQ20" s="22"/>
    </row>
    <row r="21" spans="2:43" ht="6.9" customHeight="1">
      <c r="B21" s="21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2"/>
    </row>
    <row r="22" spans="2:43" ht="13.2">
      <c r="B22" s="21"/>
      <c r="C22" s="24"/>
      <c r="D22" s="28" t="s">
        <v>36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2"/>
    </row>
    <row r="23" spans="2:43" ht="22.5" customHeight="1">
      <c r="B23" s="21"/>
      <c r="C23" s="24"/>
      <c r="D23" s="24"/>
      <c r="E23" s="198" t="s">
        <v>5</v>
      </c>
      <c r="F23" s="198"/>
      <c r="G23" s="198"/>
      <c r="H23" s="198"/>
      <c r="I23" s="198"/>
      <c r="J23" s="198"/>
      <c r="K23" s="198"/>
      <c r="L23" s="198"/>
      <c r="M23" s="198"/>
      <c r="N23" s="198"/>
      <c r="O23" s="198"/>
      <c r="P23" s="198"/>
      <c r="Q23" s="198"/>
      <c r="R23" s="198"/>
      <c r="S23" s="198"/>
      <c r="T23" s="198"/>
      <c r="U23" s="198"/>
      <c r="V23" s="198"/>
      <c r="W23" s="198"/>
      <c r="X23" s="198"/>
      <c r="Y23" s="198"/>
      <c r="Z23" s="198"/>
      <c r="AA23" s="198"/>
      <c r="AB23" s="198"/>
      <c r="AC23" s="198"/>
      <c r="AD23" s="198"/>
      <c r="AE23" s="198"/>
      <c r="AF23" s="198"/>
      <c r="AG23" s="198"/>
      <c r="AH23" s="198"/>
      <c r="AI23" s="198"/>
      <c r="AJ23" s="198"/>
      <c r="AK23" s="198"/>
      <c r="AL23" s="198"/>
      <c r="AM23" s="198"/>
      <c r="AN23" s="198"/>
      <c r="AO23" s="24"/>
      <c r="AP23" s="24"/>
      <c r="AQ23" s="22"/>
    </row>
    <row r="24" spans="2:43" ht="6.9" customHeight="1">
      <c r="B24" s="21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2"/>
    </row>
    <row r="25" spans="2:43" ht="6.9" customHeight="1">
      <c r="B25" s="21"/>
      <c r="C25" s="24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4"/>
      <c r="AQ25" s="22"/>
    </row>
    <row r="26" spans="2:43" ht="14.4" customHeight="1">
      <c r="B26" s="21"/>
      <c r="C26" s="24"/>
      <c r="D26" s="30" t="s">
        <v>37</v>
      </c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168">
        <f>ROUND(AG87,2)</f>
        <v>0</v>
      </c>
      <c r="AL26" s="169"/>
      <c r="AM26" s="169"/>
      <c r="AN26" s="169"/>
      <c r="AO26" s="169"/>
      <c r="AP26" s="24"/>
      <c r="AQ26" s="22"/>
    </row>
    <row r="27" spans="2:43" ht="14.4" customHeight="1">
      <c r="B27" s="21"/>
      <c r="C27" s="24"/>
      <c r="D27" s="30" t="s">
        <v>38</v>
      </c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168">
        <f>ROUND(AG90,2)</f>
        <v>0</v>
      </c>
      <c r="AL27" s="168"/>
      <c r="AM27" s="168"/>
      <c r="AN27" s="168"/>
      <c r="AO27" s="168"/>
      <c r="AP27" s="24"/>
      <c r="AQ27" s="22"/>
    </row>
    <row r="28" spans="2:43" s="1" customFormat="1" ht="6.9" customHeight="1">
      <c r="B28" s="31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3"/>
    </row>
    <row r="29" spans="2:43" s="1" customFormat="1" ht="25.95" customHeight="1">
      <c r="B29" s="31"/>
      <c r="C29" s="32"/>
      <c r="D29" s="34" t="s">
        <v>39</v>
      </c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170">
        <f>ROUND(AK26+AK27,2)</f>
        <v>0</v>
      </c>
      <c r="AL29" s="171"/>
      <c r="AM29" s="171"/>
      <c r="AN29" s="171"/>
      <c r="AO29" s="171"/>
      <c r="AP29" s="32"/>
      <c r="AQ29" s="33"/>
    </row>
    <row r="30" spans="2:43" s="1" customFormat="1" ht="6.9" customHeight="1">
      <c r="B30" s="31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3"/>
    </row>
    <row r="31" spans="2:43" s="2" customFormat="1" ht="14.4" customHeight="1">
      <c r="B31" s="36"/>
      <c r="C31" s="37"/>
      <c r="D31" s="38" t="s">
        <v>40</v>
      </c>
      <c r="E31" s="37"/>
      <c r="F31" s="38" t="s">
        <v>41</v>
      </c>
      <c r="G31" s="37"/>
      <c r="H31" s="37"/>
      <c r="I31" s="37"/>
      <c r="J31" s="37"/>
      <c r="K31" s="37"/>
      <c r="L31" s="191">
        <v>0.21</v>
      </c>
      <c r="M31" s="192"/>
      <c r="N31" s="192"/>
      <c r="O31" s="192"/>
      <c r="P31" s="37"/>
      <c r="Q31" s="37"/>
      <c r="R31" s="37"/>
      <c r="S31" s="37"/>
      <c r="T31" s="40" t="s">
        <v>42</v>
      </c>
      <c r="U31" s="37"/>
      <c r="V31" s="37"/>
      <c r="W31" s="193">
        <f>ROUND(AZ87+SUM(CD91),2)</f>
        <v>0</v>
      </c>
      <c r="X31" s="192"/>
      <c r="Y31" s="192"/>
      <c r="Z31" s="192"/>
      <c r="AA31" s="192"/>
      <c r="AB31" s="192"/>
      <c r="AC31" s="192"/>
      <c r="AD31" s="192"/>
      <c r="AE31" s="192"/>
      <c r="AF31" s="37"/>
      <c r="AG31" s="37"/>
      <c r="AH31" s="37"/>
      <c r="AI31" s="37"/>
      <c r="AJ31" s="37"/>
      <c r="AK31" s="193">
        <f>ROUND(AV87+SUM(BY91),2)</f>
        <v>0</v>
      </c>
      <c r="AL31" s="192"/>
      <c r="AM31" s="192"/>
      <c r="AN31" s="192"/>
      <c r="AO31" s="192"/>
      <c r="AP31" s="37"/>
      <c r="AQ31" s="41"/>
    </row>
    <row r="32" spans="2:43" s="2" customFormat="1" ht="14.4" customHeight="1">
      <c r="B32" s="36"/>
      <c r="C32" s="37"/>
      <c r="D32" s="37"/>
      <c r="E32" s="37"/>
      <c r="F32" s="38" t="s">
        <v>43</v>
      </c>
      <c r="G32" s="37"/>
      <c r="H32" s="37"/>
      <c r="I32" s="37"/>
      <c r="J32" s="37"/>
      <c r="K32" s="37"/>
      <c r="L32" s="191">
        <v>0.15</v>
      </c>
      <c r="M32" s="192"/>
      <c r="N32" s="192"/>
      <c r="O32" s="192"/>
      <c r="P32" s="37"/>
      <c r="Q32" s="37"/>
      <c r="R32" s="37"/>
      <c r="S32" s="37"/>
      <c r="T32" s="40" t="s">
        <v>42</v>
      </c>
      <c r="U32" s="37"/>
      <c r="V32" s="37"/>
      <c r="W32" s="193">
        <f>ROUND(BA87+SUM(CE91),2)</f>
        <v>0</v>
      </c>
      <c r="X32" s="192"/>
      <c r="Y32" s="192"/>
      <c r="Z32" s="192"/>
      <c r="AA32" s="192"/>
      <c r="AB32" s="192"/>
      <c r="AC32" s="192"/>
      <c r="AD32" s="192"/>
      <c r="AE32" s="192"/>
      <c r="AF32" s="37"/>
      <c r="AG32" s="37"/>
      <c r="AH32" s="37"/>
      <c r="AI32" s="37"/>
      <c r="AJ32" s="37"/>
      <c r="AK32" s="193">
        <f>ROUND(AW87+SUM(BZ91),2)</f>
        <v>0</v>
      </c>
      <c r="AL32" s="192"/>
      <c r="AM32" s="192"/>
      <c r="AN32" s="192"/>
      <c r="AO32" s="192"/>
      <c r="AP32" s="37"/>
      <c r="AQ32" s="41"/>
    </row>
    <row r="33" spans="2:43" s="2" customFormat="1" ht="14.4" customHeight="1" hidden="1">
      <c r="B33" s="36"/>
      <c r="C33" s="37"/>
      <c r="D33" s="37"/>
      <c r="E33" s="37"/>
      <c r="F33" s="38" t="s">
        <v>44</v>
      </c>
      <c r="G33" s="37"/>
      <c r="H33" s="37"/>
      <c r="I33" s="37"/>
      <c r="J33" s="37"/>
      <c r="K33" s="37"/>
      <c r="L33" s="191">
        <v>0.21</v>
      </c>
      <c r="M33" s="192"/>
      <c r="N33" s="192"/>
      <c r="O33" s="192"/>
      <c r="P33" s="37"/>
      <c r="Q33" s="37"/>
      <c r="R33" s="37"/>
      <c r="S33" s="37"/>
      <c r="T33" s="40" t="s">
        <v>42</v>
      </c>
      <c r="U33" s="37"/>
      <c r="V33" s="37"/>
      <c r="W33" s="193">
        <f>ROUND(BB87+SUM(CF91),2)</f>
        <v>0</v>
      </c>
      <c r="X33" s="192"/>
      <c r="Y33" s="192"/>
      <c r="Z33" s="192"/>
      <c r="AA33" s="192"/>
      <c r="AB33" s="192"/>
      <c r="AC33" s="192"/>
      <c r="AD33" s="192"/>
      <c r="AE33" s="192"/>
      <c r="AF33" s="37"/>
      <c r="AG33" s="37"/>
      <c r="AH33" s="37"/>
      <c r="AI33" s="37"/>
      <c r="AJ33" s="37"/>
      <c r="AK33" s="193">
        <v>0</v>
      </c>
      <c r="AL33" s="192"/>
      <c r="AM33" s="192"/>
      <c r="AN33" s="192"/>
      <c r="AO33" s="192"/>
      <c r="AP33" s="37"/>
      <c r="AQ33" s="41"/>
    </row>
    <row r="34" spans="2:43" s="2" customFormat="1" ht="14.4" customHeight="1" hidden="1">
      <c r="B34" s="36"/>
      <c r="C34" s="37"/>
      <c r="D34" s="37"/>
      <c r="E34" s="37"/>
      <c r="F34" s="38" t="s">
        <v>45</v>
      </c>
      <c r="G34" s="37"/>
      <c r="H34" s="37"/>
      <c r="I34" s="37"/>
      <c r="J34" s="37"/>
      <c r="K34" s="37"/>
      <c r="L34" s="191">
        <v>0.15</v>
      </c>
      <c r="M34" s="192"/>
      <c r="N34" s="192"/>
      <c r="O34" s="192"/>
      <c r="P34" s="37"/>
      <c r="Q34" s="37"/>
      <c r="R34" s="37"/>
      <c r="S34" s="37"/>
      <c r="T34" s="40" t="s">
        <v>42</v>
      </c>
      <c r="U34" s="37"/>
      <c r="V34" s="37"/>
      <c r="W34" s="193">
        <f>ROUND(BC87+SUM(CG91),2)</f>
        <v>0</v>
      </c>
      <c r="X34" s="192"/>
      <c r="Y34" s="192"/>
      <c r="Z34" s="192"/>
      <c r="AA34" s="192"/>
      <c r="AB34" s="192"/>
      <c r="AC34" s="192"/>
      <c r="AD34" s="192"/>
      <c r="AE34" s="192"/>
      <c r="AF34" s="37"/>
      <c r="AG34" s="37"/>
      <c r="AH34" s="37"/>
      <c r="AI34" s="37"/>
      <c r="AJ34" s="37"/>
      <c r="AK34" s="193">
        <v>0</v>
      </c>
      <c r="AL34" s="192"/>
      <c r="AM34" s="192"/>
      <c r="AN34" s="192"/>
      <c r="AO34" s="192"/>
      <c r="AP34" s="37"/>
      <c r="AQ34" s="41"/>
    </row>
    <row r="35" spans="2:43" s="2" customFormat="1" ht="14.4" customHeight="1" hidden="1">
      <c r="B35" s="36"/>
      <c r="C35" s="37"/>
      <c r="D35" s="37"/>
      <c r="E35" s="37"/>
      <c r="F35" s="38" t="s">
        <v>46</v>
      </c>
      <c r="G35" s="37"/>
      <c r="H35" s="37"/>
      <c r="I35" s="37"/>
      <c r="J35" s="37"/>
      <c r="K35" s="37"/>
      <c r="L35" s="191">
        <v>0</v>
      </c>
      <c r="M35" s="192"/>
      <c r="N35" s="192"/>
      <c r="O35" s="192"/>
      <c r="P35" s="37"/>
      <c r="Q35" s="37"/>
      <c r="R35" s="37"/>
      <c r="S35" s="37"/>
      <c r="T35" s="40" t="s">
        <v>42</v>
      </c>
      <c r="U35" s="37"/>
      <c r="V35" s="37"/>
      <c r="W35" s="193">
        <f>ROUND(BD87+SUM(CH91),2)</f>
        <v>0</v>
      </c>
      <c r="X35" s="192"/>
      <c r="Y35" s="192"/>
      <c r="Z35" s="192"/>
      <c r="AA35" s="192"/>
      <c r="AB35" s="192"/>
      <c r="AC35" s="192"/>
      <c r="AD35" s="192"/>
      <c r="AE35" s="192"/>
      <c r="AF35" s="37"/>
      <c r="AG35" s="37"/>
      <c r="AH35" s="37"/>
      <c r="AI35" s="37"/>
      <c r="AJ35" s="37"/>
      <c r="AK35" s="193">
        <v>0</v>
      </c>
      <c r="AL35" s="192"/>
      <c r="AM35" s="192"/>
      <c r="AN35" s="192"/>
      <c r="AO35" s="192"/>
      <c r="AP35" s="37"/>
      <c r="AQ35" s="41"/>
    </row>
    <row r="36" spans="2:43" s="1" customFormat="1" ht="6.9" customHeight="1">
      <c r="B36" s="31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3"/>
    </row>
    <row r="37" spans="2:43" s="1" customFormat="1" ht="25.95" customHeight="1">
      <c r="B37" s="31"/>
      <c r="C37" s="42"/>
      <c r="D37" s="43" t="s">
        <v>47</v>
      </c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5" t="s">
        <v>48</v>
      </c>
      <c r="U37" s="44"/>
      <c r="V37" s="44"/>
      <c r="W37" s="44"/>
      <c r="X37" s="183" t="s">
        <v>49</v>
      </c>
      <c r="Y37" s="184"/>
      <c r="Z37" s="184"/>
      <c r="AA37" s="184"/>
      <c r="AB37" s="184"/>
      <c r="AC37" s="44"/>
      <c r="AD37" s="44"/>
      <c r="AE37" s="44"/>
      <c r="AF37" s="44"/>
      <c r="AG37" s="44"/>
      <c r="AH37" s="44"/>
      <c r="AI37" s="44"/>
      <c r="AJ37" s="44"/>
      <c r="AK37" s="185">
        <f>SUM(AK29:AK35)</f>
        <v>0</v>
      </c>
      <c r="AL37" s="184"/>
      <c r="AM37" s="184"/>
      <c r="AN37" s="184"/>
      <c r="AO37" s="186"/>
      <c r="AP37" s="42"/>
      <c r="AQ37" s="33"/>
    </row>
    <row r="38" spans="2:43" s="1" customFormat="1" ht="14.4" customHeight="1">
      <c r="B38" s="31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3"/>
    </row>
    <row r="39" spans="2:43" ht="13.5">
      <c r="B39" s="21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2"/>
    </row>
    <row r="40" spans="2:43" ht="13.5">
      <c r="B40" s="21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2"/>
    </row>
    <row r="41" spans="2:43" ht="13.5">
      <c r="B41" s="21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2"/>
    </row>
    <row r="42" spans="2:43" ht="13.5">
      <c r="B42" s="21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2"/>
    </row>
    <row r="43" spans="2:43" ht="13.5">
      <c r="B43" s="21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2"/>
    </row>
    <row r="44" spans="2:43" ht="13.5">
      <c r="B44" s="21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2"/>
    </row>
    <row r="45" spans="2:43" ht="13.5">
      <c r="B45" s="21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2"/>
    </row>
    <row r="46" spans="2:43" ht="13.5">
      <c r="B46" s="21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2"/>
    </row>
    <row r="47" spans="2:43" ht="13.5">
      <c r="B47" s="21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2"/>
    </row>
    <row r="48" spans="2:43" ht="13.5">
      <c r="B48" s="21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2"/>
    </row>
    <row r="49" spans="2:43" s="1" customFormat="1" ht="14.4">
      <c r="B49" s="31"/>
      <c r="C49" s="32"/>
      <c r="D49" s="46" t="s">
        <v>50</v>
      </c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8"/>
      <c r="AA49" s="32"/>
      <c r="AB49" s="32"/>
      <c r="AC49" s="46" t="s">
        <v>51</v>
      </c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8"/>
      <c r="AP49" s="32"/>
      <c r="AQ49" s="33"/>
    </row>
    <row r="50" spans="2:43" ht="13.5">
      <c r="B50" s="21"/>
      <c r="C50" s="24"/>
      <c r="D50" s="49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50"/>
      <c r="AA50" s="24"/>
      <c r="AB50" s="24"/>
      <c r="AC50" s="49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50"/>
      <c r="AP50" s="24"/>
      <c r="AQ50" s="22"/>
    </row>
    <row r="51" spans="2:43" ht="13.5">
      <c r="B51" s="21"/>
      <c r="C51" s="24"/>
      <c r="D51" s="49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50"/>
      <c r="AA51" s="24"/>
      <c r="AB51" s="24"/>
      <c r="AC51" s="49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50"/>
      <c r="AP51" s="24"/>
      <c r="AQ51" s="22"/>
    </row>
    <row r="52" spans="2:43" ht="13.5">
      <c r="B52" s="21"/>
      <c r="C52" s="24"/>
      <c r="D52" s="49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50"/>
      <c r="AA52" s="24"/>
      <c r="AB52" s="24"/>
      <c r="AC52" s="49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50"/>
      <c r="AP52" s="24"/>
      <c r="AQ52" s="22"/>
    </row>
    <row r="53" spans="2:43" ht="13.5">
      <c r="B53" s="21"/>
      <c r="C53" s="24"/>
      <c r="D53" s="49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50"/>
      <c r="AA53" s="24"/>
      <c r="AB53" s="24"/>
      <c r="AC53" s="49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50"/>
      <c r="AP53" s="24"/>
      <c r="AQ53" s="22"/>
    </row>
    <row r="54" spans="2:43" ht="13.5">
      <c r="B54" s="21"/>
      <c r="C54" s="24"/>
      <c r="D54" s="49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50"/>
      <c r="AA54" s="24"/>
      <c r="AB54" s="24"/>
      <c r="AC54" s="49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50"/>
      <c r="AP54" s="24"/>
      <c r="AQ54" s="22"/>
    </row>
    <row r="55" spans="2:43" ht="13.5">
      <c r="B55" s="21"/>
      <c r="C55" s="24"/>
      <c r="D55" s="49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50"/>
      <c r="AA55" s="24"/>
      <c r="AB55" s="24"/>
      <c r="AC55" s="49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50"/>
      <c r="AP55" s="24"/>
      <c r="AQ55" s="22"/>
    </row>
    <row r="56" spans="2:43" ht="13.5">
      <c r="B56" s="21"/>
      <c r="C56" s="24"/>
      <c r="D56" s="49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50"/>
      <c r="AA56" s="24"/>
      <c r="AB56" s="24"/>
      <c r="AC56" s="49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50"/>
      <c r="AP56" s="24"/>
      <c r="AQ56" s="22"/>
    </row>
    <row r="57" spans="2:43" ht="13.5">
      <c r="B57" s="21"/>
      <c r="C57" s="24"/>
      <c r="D57" s="49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50"/>
      <c r="AA57" s="24"/>
      <c r="AB57" s="24"/>
      <c r="AC57" s="49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50"/>
      <c r="AP57" s="24"/>
      <c r="AQ57" s="22"/>
    </row>
    <row r="58" spans="2:43" s="1" customFormat="1" ht="14.4">
      <c r="B58" s="31"/>
      <c r="C58" s="32"/>
      <c r="D58" s="51" t="s">
        <v>52</v>
      </c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3" t="s">
        <v>53</v>
      </c>
      <c r="S58" s="52"/>
      <c r="T58" s="52"/>
      <c r="U58" s="52"/>
      <c r="V58" s="52"/>
      <c r="W58" s="52"/>
      <c r="X58" s="52"/>
      <c r="Y58" s="52"/>
      <c r="Z58" s="54"/>
      <c r="AA58" s="32"/>
      <c r="AB58" s="32"/>
      <c r="AC58" s="51" t="s">
        <v>52</v>
      </c>
      <c r="AD58" s="52"/>
      <c r="AE58" s="52"/>
      <c r="AF58" s="52"/>
      <c r="AG58" s="52"/>
      <c r="AH58" s="52"/>
      <c r="AI58" s="52"/>
      <c r="AJ58" s="52"/>
      <c r="AK58" s="52"/>
      <c r="AL58" s="52"/>
      <c r="AM58" s="53" t="s">
        <v>53</v>
      </c>
      <c r="AN58" s="52"/>
      <c r="AO58" s="54"/>
      <c r="AP58" s="32"/>
      <c r="AQ58" s="33"/>
    </row>
    <row r="59" spans="2:43" ht="13.5">
      <c r="B59" s="21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2"/>
    </row>
    <row r="60" spans="2:43" s="1" customFormat="1" ht="14.4">
      <c r="B60" s="31"/>
      <c r="C60" s="32"/>
      <c r="D60" s="46" t="s">
        <v>54</v>
      </c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8"/>
      <c r="AA60" s="32"/>
      <c r="AB60" s="32"/>
      <c r="AC60" s="46" t="s">
        <v>55</v>
      </c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8"/>
      <c r="AP60" s="32"/>
      <c r="AQ60" s="33"/>
    </row>
    <row r="61" spans="2:43" ht="13.5">
      <c r="B61" s="21"/>
      <c r="C61" s="24"/>
      <c r="D61" s="49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50"/>
      <c r="AA61" s="24"/>
      <c r="AB61" s="24"/>
      <c r="AC61" s="49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50"/>
      <c r="AP61" s="24"/>
      <c r="AQ61" s="22"/>
    </row>
    <row r="62" spans="2:43" ht="13.5">
      <c r="B62" s="21"/>
      <c r="C62" s="24"/>
      <c r="D62" s="49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50"/>
      <c r="AA62" s="24"/>
      <c r="AB62" s="24"/>
      <c r="AC62" s="49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50"/>
      <c r="AP62" s="24"/>
      <c r="AQ62" s="22"/>
    </row>
    <row r="63" spans="2:43" ht="13.5">
      <c r="B63" s="21"/>
      <c r="C63" s="24"/>
      <c r="D63" s="49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50"/>
      <c r="AA63" s="24"/>
      <c r="AB63" s="24"/>
      <c r="AC63" s="49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50"/>
      <c r="AP63" s="24"/>
      <c r="AQ63" s="22"/>
    </row>
    <row r="64" spans="2:43" ht="13.5">
      <c r="B64" s="21"/>
      <c r="C64" s="24"/>
      <c r="D64" s="49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50"/>
      <c r="AA64" s="24"/>
      <c r="AB64" s="24"/>
      <c r="AC64" s="49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50"/>
      <c r="AP64" s="24"/>
      <c r="AQ64" s="22"/>
    </row>
    <row r="65" spans="2:43" ht="13.5">
      <c r="B65" s="21"/>
      <c r="C65" s="24"/>
      <c r="D65" s="49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50"/>
      <c r="AA65" s="24"/>
      <c r="AB65" s="24"/>
      <c r="AC65" s="49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50"/>
      <c r="AP65" s="24"/>
      <c r="AQ65" s="22"/>
    </row>
    <row r="66" spans="2:43" ht="13.5">
      <c r="B66" s="21"/>
      <c r="C66" s="24"/>
      <c r="D66" s="49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50"/>
      <c r="AA66" s="24"/>
      <c r="AB66" s="24"/>
      <c r="AC66" s="49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50"/>
      <c r="AP66" s="24"/>
      <c r="AQ66" s="22"/>
    </row>
    <row r="67" spans="2:43" ht="13.5">
      <c r="B67" s="21"/>
      <c r="C67" s="24"/>
      <c r="D67" s="49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50"/>
      <c r="AA67" s="24"/>
      <c r="AB67" s="24"/>
      <c r="AC67" s="49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50"/>
      <c r="AP67" s="24"/>
      <c r="AQ67" s="22"/>
    </row>
    <row r="68" spans="2:43" ht="13.5">
      <c r="B68" s="21"/>
      <c r="C68" s="24"/>
      <c r="D68" s="49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50"/>
      <c r="AA68" s="24"/>
      <c r="AB68" s="24"/>
      <c r="AC68" s="49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50"/>
      <c r="AP68" s="24"/>
      <c r="AQ68" s="22"/>
    </row>
    <row r="69" spans="2:43" s="1" customFormat="1" ht="14.4">
      <c r="B69" s="31"/>
      <c r="C69" s="32"/>
      <c r="D69" s="51" t="s">
        <v>52</v>
      </c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3" t="s">
        <v>53</v>
      </c>
      <c r="S69" s="52"/>
      <c r="T69" s="52"/>
      <c r="U69" s="52"/>
      <c r="V69" s="52"/>
      <c r="W69" s="52"/>
      <c r="X69" s="52"/>
      <c r="Y69" s="52"/>
      <c r="Z69" s="54"/>
      <c r="AA69" s="32"/>
      <c r="AB69" s="32"/>
      <c r="AC69" s="51" t="s">
        <v>52</v>
      </c>
      <c r="AD69" s="52"/>
      <c r="AE69" s="52"/>
      <c r="AF69" s="52"/>
      <c r="AG69" s="52"/>
      <c r="AH69" s="52"/>
      <c r="AI69" s="52"/>
      <c r="AJ69" s="52"/>
      <c r="AK69" s="52"/>
      <c r="AL69" s="52"/>
      <c r="AM69" s="53" t="s">
        <v>53</v>
      </c>
      <c r="AN69" s="52"/>
      <c r="AO69" s="54"/>
      <c r="AP69" s="32"/>
      <c r="AQ69" s="33"/>
    </row>
    <row r="70" spans="2:43" s="1" customFormat="1" ht="6.9" customHeight="1">
      <c r="B70" s="31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3"/>
    </row>
    <row r="71" spans="2:43" s="1" customFormat="1" ht="6.9" customHeight="1">
      <c r="B71" s="55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  <c r="AA71" s="56"/>
      <c r="AB71" s="56"/>
      <c r="AC71" s="56"/>
      <c r="AD71" s="56"/>
      <c r="AE71" s="56"/>
      <c r="AF71" s="56"/>
      <c r="AG71" s="56"/>
      <c r="AH71" s="56"/>
      <c r="AI71" s="56"/>
      <c r="AJ71" s="56"/>
      <c r="AK71" s="56"/>
      <c r="AL71" s="56"/>
      <c r="AM71" s="56"/>
      <c r="AN71" s="56"/>
      <c r="AO71" s="56"/>
      <c r="AP71" s="56"/>
      <c r="AQ71" s="57"/>
    </row>
    <row r="75" spans="2:43" s="1" customFormat="1" ht="6.9" customHeight="1">
      <c r="B75" s="58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59"/>
      <c r="AK75" s="59"/>
      <c r="AL75" s="59"/>
      <c r="AM75" s="59"/>
      <c r="AN75" s="59"/>
      <c r="AO75" s="59"/>
      <c r="AP75" s="59"/>
      <c r="AQ75" s="60"/>
    </row>
    <row r="76" spans="2:43" s="1" customFormat="1" ht="36.9" customHeight="1">
      <c r="B76" s="31"/>
      <c r="C76" s="187" t="s">
        <v>56</v>
      </c>
      <c r="D76" s="188"/>
      <c r="E76" s="188"/>
      <c r="F76" s="188"/>
      <c r="G76" s="188"/>
      <c r="H76" s="188"/>
      <c r="I76" s="188"/>
      <c r="J76" s="188"/>
      <c r="K76" s="188"/>
      <c r="L76" s="188"/>
      <c r="M76" s="188"/>
      <c r="N76" s="188"/>
      <c r="O76" s="188"/>
      <c r="P76" s="188"/>
      <c r="Q76" s="188"/>
      <c r="R76" s="188"/>
      <c r="S76" s="188"/>
      <c r="T76" s="188"/>
      <c r="U76" s="188"/>
      <c r="V76" s="188"/>
      <c r="W76" s="188"/>
      <c r="X76" s="188"/>
      <c r="Y76" s="188"/>
      <c r="Z76" s="188"/>
      <c r="AA76" s="188"/>
      <c r="AB76" s="188"/>
      <c r="AC76" s="188"/>
      <c r="AD76" s="188"/>
      <c r="AE76" s="188"/>
      <c r="AF76" s="188"/>
      <c r="AG76" s="188"/>
      <c r="AH76" s="188"/>
      <c r="AI76" s="188"/>
      <c r="AJ76" s="188"/>
      <c r="AK76" s="188"/>
      <c r="AL76" s="188"/>
      <c r="AM76" s="188"/>
      <c r="AN76" s="188"/>
      <c r="AO76" s="188"/>
      <c r="AP76" s="188"/>
      <c r="AQ76" s="33"/>
    </row>
    <row r="77" spans="2:43" s="3" customFormat="1" ht="14.4" customHeight="1">
      <c r="B77" s="61"/>
      <c r="C77" s="28" t="s">
        <v>15</v>
      </c>
      <c r="D77" s="62"/>
      <c r="E77" s="62"/>
      <c r="F77" s="62"/>
      <c r="G77" s="62"/>
      <c r="H77" s="62"/>
      <c r="I77" s="62"/>
      <c r="J77" s="62"/>
      <c r="K77" s="62"/>
      <c r="L77" s="62" t="str">
        <f>K5</f>
        <v>2018-MAN-Pi</v>
      </c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3"/>
    </row>
    <row r="78" spans="2:43" s="4" customFormat="1" ht="36.9" customHeight="1">
      <c r="B78" s="64"/>
      <c r="C78" s="65" t="s">
        <v>17</v>
      </c>
      <c r="D78" s="66"/>
      <c r="E78" s="66"/>
      <c r="F78" s="66"/>
      <c r="G78" s="66"/>
      <c r="H78" s="66"/>
      <c r="I78" s="66"/>
      <c r="J78" s="66"/>
      <c r="K78" s="66"/>
      <c r="L78" s="189" t="str">
        <f>K6</f>
        <v>rozšíření MAN Písečná-zemní práce</v>
      </c>
      <c r="M78" s="190"/>
      <c r="N78" s="190"/>
      <c r="O78" s="190"/>
      <c r="P78" s="190"/>
      <c r="Q78" s="190"/>
      <c r="R78" s="190"/>
      <c r="S78" s="190"/>
      <c r="T78" s="190"/>
      <c r="U78" s="190"/>
      <c r="V78" s="190"/>
      <c r="W78" s="190"/>
      <c r="X78" s="190"/>
      <c r="Y78" s="190"/>
      <c r="Z78" s="190"/>
      <c r="AA78" s="190"/>
      <c r="AB78" s="190"/>
      <c r="AC78" s="190"/>
      <c r="AD78" s="190"/>
      <c r="AE78" s="190"/>
      <c r="AF78" s="190"/>
      <c r="AG78" s="190"/>
      <c r="AH78" s="190"/>
      <c r="AI78" s="190"/>
      <c r="AJ78" s="190"/>
      <c r="AK78" s="190"/>
      <c r="AL78" s="190"/>
      <c r="AM78" s="190"/>
      <c r="AN78" s="190"/>
      <c r="AO78" s="190"/>
      <c r="AP78" s="66"/>
      <c r="AQ78" s="67"/>
    </row>
    <row r="79" spans="2:43" s="1" customFormat="1" ht="6.9" customHeight="1">
      <c r="B79" s="31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3"/>
    </row>
    <row r="80" spans="2:43" s="1" customFormat="1" ht="13.2">
      <c r="B80" s="31"/>
      <c r="C80" s="28" t="s">
        <v>23</v>
      </c>
      <c r="D80" s="32"/>
      <c r="E80" s="32"/>
      <c r="F80" s="32"/>
      <c r="G80" s="32"/>
      <c r="H80" s="32"/>
      <c r="I80" s="32"/>
      <c r="J80" s="32"/>
      <c r="K80" s="32"/>
      <c r="L80" s="68" t="str">
        <f>IF(K8="","",K8)</f>
        <v xml:space="preserve"> </v>
      </c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28" t="s">
        <v>25</v>
      </c>
      <c r="AJ80" s="32"/>
      <c r="AK80" s="32"/>
      <c r="AL80" s="32"/>
      <c r="AM80" s="69" t="str">
        <f>IF(AN8="","",AN8)</f>
        <v>16.1.2018</v>
      </c>
      <c r="AN80" s="32"/>
      <c r="AO80" s="32"/>
      <c r="AP80" s="32"/>
      <c r="AQ80" s="33"/>
    </row>
    <row r="81" spans="2:43" s="1" customFormat="1" ht="6.9" customHeight="1">
      <c r="B81" s="31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3"/>
    </row>
    <row r="82" spans="2:56" s="1" customFormat="1" ht="13.2">
      <c r="B82" s="31"/>
      <c r="C82" s="28" t="s">
        <v>29</v>
      </c>
      <c r="D82" s="32"/>
      <c r="E82" s="32"/>
      <c r="F82" s="32"/>
      <c r="G82" s="32"/>
      <c r="H82" s="32"/>
      <c r="I82" s="32"/>
      <c r="J82" s="32"/>
      <c r="K82" s="32"/>
      <c r="L82" s="62" t="str">
        <f>IF(E11="","",E11)</f>
        <v xml:space="preserve"> </v>
      </c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28" t="s">
        <v>33</v>
      </c>
      <c r="AJ82" s="32"/>
      <c r="AK82" s="32"/>
      <c r="AL82" s="32"/>
      <c r="AM82" s="178" t="str">
        <f>IF(E17="","",E17)</f>
        <v xml:space="preserve"> </v>
      </c>
      <c r="AN82" s="178"/>
      <c r="AO82" s="178"/>
      <c r="AP82" s="178"/>
      <c r="AQ82" s="33"/>
      <c r="AS82" s="174" t="s">
        <v>57</v>
      </c>
      <c r="AT82" s="175"/>
      <c r="AU82" s="47"/>
      <c r="AV82" s="47"/>
      <c r="AW82" s="47"/>
      <c r="AX82" s="47"/>
      <c r="AY82" s="47"/>
      <c r="AZ82" s="47"/>
      <c r="BA82" s="47"/>
      <c r="BB82" s="47"/>
      <c r="BC82" s="47"/>
      <c r="BD82" s="48"/>
    </row>
    <row r="83" spans="2:56" s="1" customFormat="1" ht="13.2">
      <c r="B83" s="31"/>
      <c r="C83" s="28" t="s">
        <v>32</v>
      </c>
      <c r="D83" s="32"/>
      <c r="E83" s="32"/>
      <c r="F83" s="32"/>
      <c r="G83" s="32"/>
      <c r="H83" s="32"/>
      <c r="I83" s="32"/>
      <c r="J83" s="32"/>
      <c r="K83" s="32"/>
      <c r="L83" s="62" t="str">
        <f>IF(E14="","",E14)</f>
        <v xml:space="preserve"> </v>
      </c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28" t="s">
        <v>35</v>
      </c>
      <c r="AJ83" s="32"/>
      <c r="AK83" s="32"/>
      <c r="AL83" s="32"/>
      <c r="AM83" s="178" t="str">
        <f>IF(E20="","",E20)</f>
        <v xml:space="preserve"> </v>
      </c>
      <c r="AN83" s="178"/>
      <c r="AO83" s="178"/>
      <c r="AP83" s="178"/>
      <c r="AQ83" s="33"/>
      <c r="AS83" s="176"/>
      <c r="AT83" s="177"/>
      <c r="AU83" s="32"/>
      <c r="AV83" s="32"/>
      <c r="AW83" s="32"/>
      <c r="AX83" s="32"/>
      <c r="AY83" s="32"/>
      <c r="AZ83" s="32"/>
      <c r="BA83" s="32"/>
      <c r="BB83" s="32"/>
      <c r="BC83" s="32"/>
      <c r="BD83" s="70"/>
    </row>
    <row r="84" spans="2:56" s="1" customFormat="1" ht="10.95" customHeight="1">
      <c r="B84" s="31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3"/>
      <c r="AS84" s="176"/>
      <c r="AT84" s="177"/>
      <c r="AU84" s="32"/>
      <c r="AV84" s="32"/>
      <c r="AW84" s="32"/>
      <c r="AX84" s="32"/>
      <c r="AY84" s="32"/>
      <c r="AZ84" s="32"/>
      <c r="BA84" s="32"/>
      <c r="BB84" s="32"/>
      <c r="BC84" s="32"/>
      <c r="BD84" s="70"/>
    </row>
    <row r="85" spans="2:56" s="1" customFormat="1" ht="29.25" customHeight="1">
      <c r="B85" s="31"/>
      <c r="C85" s="179" t="s">
        <v>58</v>
      </c>
      <c r="D85" s="180"/>
      <c r="E85" s="180"/>
      <c r="F85" s="180"/>
      <c r="G85" s="180"/>
      <c r="H85" s="71"/>
      <c r="I85" s="181" t="s">
        <v>59</v>
      </c>
      <c r="J85" s="180"/>
      <c r="K85" s="180"/>
      <c r="L85" s="180"/>
      <c r="M85" s="180"/>
      <c r="N85" s="180"/>
      <c r="O85" s="180"/>
      <c r="P85" s="180"/>
      <c r="Q85" s="180"/>
      <c r="R85" s="180"/>
      <c r="S85" s="180"/>
      <c r="T85" s="180"/>
      <c r="U85" s="180"/>
      <c r="V85" s="180"/>
      <c r="W85" s="180"/>
      <c r="X85" s="180"/>
      <c r="Y85" s="180"/>
      <c r="Z85" s="180"/>
      <c r="AA85" s="180"/>
      <c r="AB85" s="180"/>
      <c r="AC85" s="180"/>
      <c r="AD85" s="180"/>
      <c r="AE85" s="180"/>
      <c r="AF85" s="180"/>
      <c r="AG85" s="181" t="s">
        <v>60</v>
      </c>
      <c r="AH85" s="180"/>
      <c r="AI85" s="180"/>
      <c r="AJ85" s="180"/>
      <c r="AK85" s="180"/>
      <c r="AL85" s="180"/>
      <c r="AM85" s="180"/>
      <c r="AN85" s="181" t="s">
        <v>61</v>
      </c>
      <c r="AO85" s="180"/>
      <c r="AP85" s="182"/>
      <c r="AQ85" s="33"/>
      <c r="AS85" s="72" t="s">
        <v>62</v>
      </c>
      <c r="AT85" s="73" t="s">
        <v>63</v>
      </c>
      <c r="AU85" s="73" t="s">
        <v>64</v>
      </c>
      <c r="AV85" s="73" t="s">
        <v>65</v>
      </c>
      <c r="AW85" s="73" t="s">
        <v>66</v>
      </c>
      <c r="AX85" s="73" t="s">
        <v>67</v>
      </c>
      <c r="AY85" s="73" t="s">
        <v>68</v>
      </c>
      <c r="AZ85" s="73" t="s">
        <v>69</v>
      </c>
      <c r="BA85" s="73" t="s">
        <v>70</v>
      </c>
      <c r="BB85" s="73" t="s">
        <v>71</v>
      </c>
      <c r="BC85" s="73" t="s">
        <v>72</v>
      </c>
      <c r="BD85" s="74" t="s">
        <v>73</v>
      </c>
    </row>
    <row r="86" spans="2:56" s="1" customFormat="1" ht="10.95" customHeight="1">
      <c r="B86" s="31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3"/>
      <c r="AS86" s="75"/>
      <c r="AT86" s="47"/>
      <c r="AU86" s="47"/>
      <c r="AV86" s="47"/>
      <c r="AW86" s="47"/>
      <c r="AX86" s="47"/>
      <c r="AY86" s="47"/>
      <c r="AZ86" s="47"/>
      <c r="BA86" s="47"/>
      <c r="BB86" s="47"/>
      <c r="BC86" s="47"/>
      <c r="BD86" s="48"/>
    </row>
    <row r="87" spans="2:76" s="4" customFormat="1" ht="32.4" customHeight="1">
      <c r="B87" s="64"/>
      <c r="C87" s="76" t="s">
        <v>74</v>
      </c>
      <c r="D87" s="77"/>
      <c r="E87" s="77"/>
      <c r="F87" s="77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77"/>
      <c r="W87" s="77"/>
      <c r="X87" s="77"/>
      <c r="Y87" s="77"/>
      <c r="Z87" s="77"/>
      <c r="AA87" s="77"/>
      <c r="AB87" s="77"/>
      <c r="AC87" s="77"/>
      <c r="AD87" s="77"/>
      <c r="AE87" s="77"/>
      <c r="AF87" s="77"/>
      <c r="AG87" s="173">
        <f>ROUND(AG88,2)</f>
        <v>0</v>
      </c>
      <c r="AH87" s="173"/>
      <c r="AI87" s="173"/>
      <c r="AJ87" s="173"/>
      <c r="AK87" s="173"/>
      <c r="AL87" s="173"/>
      <c r="AM87" s="173"/>
      <c r="AN87" s="162">
        <f>SUM(AG87,AT87)</f>
        <v>0</v>
      </c>
      <c r="AO87" s="162"/>
      <c r="AP87" s="162"/>
      <c r="AQ87" s="67"/>
      <c r="AS87" s="78">
        <f>ROUND(AS88,2)</f>
        <v>0</v>
      </c>
      <c r="AT87" s="79">
        <f>ROUND(SUM(AV87:AW87),2)</f>
        <v>0</v>
      </c>
      <c r="AU87" s="80" t="e">
        <f>ROUND(AU88,5)</f>
        <v>#REF!</v>
      </c>
      <c r="AV87" s="79">
        <f>ROUND(AZ87*L31,2)</f>
        <v>0</v>
      </c>
      <c r="AW87" s="79">
        <f>ROUND(BA87*L32,2)</f>
        <v>0</v>
      </c>
      <c r="AX87" s="79">
        <f>ROUND(BB87*L31,2)</f>
        <v>0</v>
      </c>
      <c r="AY87" s="79">
        <f>ROUND(BC87*L32,2)</f>
        <v>0</v>
      </c>
      <c r="AZ87" s="79">
        <f>ROUND(AZ88,2)</f>
        <v>0</v>
      </c>
      <c r="BA87" s="79">
        <f>ROUND(BA88,2)</f>
        <v>0</v>
      </c>
      <c r="BB87" s="79">
        <f>ROUND(BB88,2)</f>
        <v>0</v>
      </c>
      <c r="BC87" s="79">
        <f>ROUND(BC88,2)</f>
        <v>0</v>
      </c>
      <c r="BD87" s="81">
        <f>ROUND(BD88,2)</f>
        <v>0</v>
      </c>
      <c r="BS87" s="82" t="s">
        <v>75</v>
      </c>
      <c r="BT87" s="82" t="s">
        <v>76</v>
      </c>
      <c r="BV87" s="82" t="s">
        <v>77</v>
      </c>
      <c r="BW87" s="82" t="s">
        <v>78</v>
      </c>
      <c r="BX87" s="82" t="s">
        <v>79</v>
      </c>
    </row>
    <row r="88" spans="1:76" s="5" customFormat="1" ht="37.5" customHeight="1">
      <c r="A88" s="83" t="s">
        <v>80</v>
      </c>
      <c r="B88" s="84"/>
      <c r="C88" s="85"/>
      <c r="D88" s="172" t="s">
        <v>16</v>
      </c>
      <c r="E88" s="172"/>
      <c r="F88" s="172"/>
      <c r="G88" s="172"/>
      <c r="H88" s="172"/>
      <c r="I88" s="86"/>
      <c r="J88" s="172" t="s">
        <v>18</v>
      </c>
      <c r="K88" s="172"/>
      <c r="L88" s="172"/>
      <c r="M88" s="172"/>
      <c r="N88" s="172"/>
      <c r="O88" s="172"/>
      <c r="P88" s="172"/>
      <c r="Q88" s="172"/>
      <c r="R88" s="172"/>
      <c r="S88" s="172"/>
      <c r="T88" s="172"/>
      <c r="U88" s="172"/>
      <c r="V88" s="172"/>
      <c r="W88" s="172"/>
      <c r="X88" s="172"/>
      <c r="Y88" s="172"/>
      <c r="Z88" s="172"/>
      <c r="AA88" s="172"/>
      <c r="AB88" s="172"/>
      <c r="AC88" s="172"/>
      <c r="AD88" s="172"/>
      <c r="AE88" s="172"/>
      <c r="AF88" s="172"/>
      <c r="AG88" s="166">
        <f>'2018-MAN-Pi - rozšíření M...'!M29</f>
        <v>0</v>
      </c>
      <c r="AH88" s="167"/>
      <c r="AI88" s="167"/>
      <c r="AJ88" s="167"/>
      <c r="AK88" s="167"/>
      <c r="AL88" s="167"/>
      <c r="AM88" s="167"/>
      <c r="AN88" s="166">
        <f>SUM(AG88,AT88)</f>
        <v>0</v>
      </c>
      <c r="AO88" s="167"/>
      <c r="AP88" s="167"/>
      <c r="AQ88" s="87"/>
      <c r="AS88" s="88">
        <f>'2018-MAN-Pi - rozšíření M...'!M27</f>
        <v>0</v>
      </c>
      <c r="AT88" s="89">
        <f>ROUND(SUM(AV88:AW88),2)</f>
        <v>0</v>
      </c>
      <c r="AU88" s="90" t="e">
        <f>'2018-MAN-Pi - rozšíření M...'!W116</f>
        <v>#REF!</v>
      </c>
      <c r="AV88" s="89">
        <f>'2018-MAN-Pi - rozšíření M...'!M31</f>
        <v>0</v>
      </c>
      <c r="AW88" s="89">
        <f>'2018-MAN-Pi - rozšíření M...'!M32</f>
        <v>0</v>
      </c>
      <c r="AX88" s="89">
        <f>'2018-MAN-Pi - rozšíření M...'!M33</f>
        <v>0</v>
      </c>
      <c r="AY88" s="89">
        <f>'2018-MAN-Pi - rozšíření M...'!M34</f>
        <v>0</v>
      </c>
      <c r="AZ88" s="89">
        <f>'2018-MAN-Pi - rozšíření M...'!H31</f>
        <v>0</v>
      </c>
      <c r="BA88" s="89">
        <f>'2018-MAN-Pi - rozšíření M...'!H32</f>
        <v>0</v>
      </c>
      <c r="BB88" s="89">
        <f>'2018-MAN-Pi - rozšíření M...'!H33</f>
        <v>0</v>
      </c>
      <c r="BC88" s="89">
        <f>'2018-MAN-Pi - rozšíření M...'!H34</f>
        <v>0</v>
      </c>
      <c r="BD88" s="91">
        <f>'2018-MAN-Pi - rozšíření M...'!H35</f>
        <v>0</v>
      </c>
      <c r="BT88" s="92" t="s">
        <v>22</v>
      </c>
      <c r="BU88" s="92" t="s">
        <v>81</v>
      </c>
      <c r="BV88" s="92" t="s">
        <v>77</v>
      </c>
      <c r="BW88" s="92" t="s">
        <v>78</v>
      </c>
      <c r="BX88" s="92" t="s">
        <v>79</v>
      </c>
    </row>
    <row r="89" spans="2:43" ht="13.5">
      <c r="B89" s="21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2"/>
    </row>
    <row r="90" spans="2:48" s="1" customFormat="1" ht="30" customHeight="1">
      <c r="B90" s="31"/>
      <c r="C90" s="76" t="s">
        <v>82</v>
      </c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162">
        <v>0</v>
      </c>
      <c r="AH90" s="162"/>
      <c r="AI90" s="162"/>
      <c r="AJ90" s="162"/>
      <c r="AK90" s="162"/>
      <c r="AL90" s="162"/>
      <c r="AM90" s="162"/>
      <c r="AN90" s="162">
        <v>0</v>
      </c>
      <c r="AO90" s="162"/>
      <c r="AP90" s="162"/>
      <c r="AQ90" s="33"/>
      <c r="AS90" s="72" t="s">
        <v>83</v>
      </c>
      <c r="AT90" s="73" t="s">
        <v>84</v>
      </c>
      <c r="AU90" s="73" t="s">
        <v>40</v>
      </c>
      <c r="AV90" s="74" t="s">
        <v>63</v>
      </c>
    </row>
    <row r="91" spans="2:48" s="1" customFormat="1" ht="10.95" customHeight="1">
      <c r="B91" s="31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3"/>
      <c r="AS91" s="93"/>
      <c r="AT91" s="52"/>
      <c r="AU91" s="52"/>
      <c r="AV91" s="54"/>
    </row>
    <row r="92" spans="2:43" s="1" customFormat="1" ht="30" customHeight="1">
      <c r="B92" s="31"/>
      <c r="C92" s="94" t="s">
        <v>85</v>
      </c>
      <c r="D92" s="95"/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  <c r="X92" s="95"/>
      <c r="Y92" s="95"/>
      <c r="Z92" s="95"/>
      <c r="AA92" s="95"/>
      <c r="AB92" s="95"/>
      <c r="AC92" s="95"/>
      <c r="AD92" s="95"/>
      <c r="AE92" s="95"/>
      <c r="AF92" s="95"/>
      <c r="AG92" s="163">
        <f>ROUND(AG87+AG90,2)</f>
        <v>0</v>
      </c>
      <c r="AH92" s="163"/>
      <c r="AI92" s="163"/>
      <c r="AJ92" s="163"/>
      <c r="AK92" s="163"/>
      <c r="AL92" s="163"/>
      <c r="AM92" s="163"/>
      <c r="AN92" s="163">
        <f>AN87+AN90</f>
        <v>0</v>
      </c>
      <c r="AO92" s="163"/>
      <c r="AP92" s="163"/>
      <c r="AQ92" s="33"/>
    </row>
    <row r="93" spans="2:43" s="1" customFormat="1" ht="6.9" customHeight="1">
      <c r="B93" s="55"/>
      <c r="C93" s="56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56"/>
      <c r="T93" s="56"/>
      <c r="U93" s="56"/>
      <c r="V93" s="56"/>
      <c r="W93" s="56"/>
      <c r="X93" s="56"/>
      <c r="Y93" s="56"/>
      <c r="Z93" s="56"/>
      <c r="AA93" s="56"/>
      <c r="AB93" s="56"/>
      <c r="AC93" s="56"/>
      <c r="AD93" s="56"/>
      <c r="AE93" s="56"/>
      <c r="AF93" s="56"/>
      <c r="AG93" s="56"/>
      <c r="AH93" s="56"/>
      <c r="AI93" s="56"/>
      <c r="AJ93" s="56"/>
      <c r="AK93" s="56"/>
      <c r="AL93" s="56"/>
      <c r="AM93" s="56"/>
      <c r="AN93" s="56"/>
      <c r="AO93" s="56"/>
      <c r="AP93" s="56"/>
      <c r="AQ93" s="57"/>
    </row>
  </sheetData>
  <mergeCells count="45">
    <mergeCell ref="L31:O31"/>
    <mergeCell ref="W31:AE31"/>
    <mergeCell ref="AK31:AO31"/>
    <mergeCell ref="C2:AP2"/>
    <mergeCell ref="C4:AP4"/>
    <mergeCell ref="K5:AO5"/>
    <mergeCell ref="K6:AO6"/>
    <mergeCell ref="E23:AN23"/>
    <mergeCell ref="L32:O32"/>
    <mergeCell ref="W32:AE32"/>
    <mergeCell ref="AK32:AO32"/>
    <mergeCell ref="L33:O33"/>
    <mergeCell ref="W33:AE33"/>
    <mergeCell ref="AK33:AO33"/>
    <mergeCell ref="L34:O34"/>
    <mergeCell ref="W34:AE34"/>
    <mergeCell ref="AK34:AO34"/>
    <mergeCell ref="L35:O35"/>
    <mergeCell ref="W35:AE35"/>
    <mergeCell ref="AK35:AO35"/>
    <mergeCell ref="X37:AB37"/>
    <mergeCell ref="AK37:AO37"/>
    <mergeCell ref="C76:AP76"/>
    <mergeCell ref="L78:AO78"/>
    <mergeCell ref="AM82:AP82"/>
    <mergeCell ref="D88:H88"/>
    <mergeCell ref="J88:AF88"/>
    <mergeCell ref="AG87:AM87"/>
    <mergeCell ref="AN87:AP87"/>
    <mergeCell ref="AS82:AT84"/>
    <mergeCell ref="AM83:AP83"/>
    <mergeCell ref="C85:G85"/>
    <mergeCell ref="I85:AF85"/>
    <mergeCell ref="AG85:AM85"/>
    <mergeCell ref="AN85:AP85"/>
    <mergeCell ref="AG90:AM90"/>
    <mergeCell ref="AN90:AP90"/>
    <mergeCell ref="AG92:AM92"/>
    <mergeCell ref="AN92:AP92"/>
    <mergeCell ref="AR2:BE2"/>
    <mergeCell ref="AN88:AP88"/>
    <mergeCell ref="AG88:AM88"/>
    <mergeCell ref="AK26:AO26"/>
    <mergeCell ref="AK27:AO27"/>
    <mergeCell ref="AK29:AO29"/>
  </mergeCells>
  <hyperlinks>
    <hyperlink ref="K1:S1" location="C2" display="1) Souhrnný list stavby"/>
    <hyperlink ref="W1:AF1" location="C87" display="2) Rekapitulace objektů"/>
    <hyperlink ref="A88" location="'2018-MAN-Pi - rozšíření M...'!C2" display="/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203"/>
  <sheetViews>
    <sheetView showGridLines="0" tabSelected="1" workbookViewId="0" topLeftCell="A145">
      <selection activeCell="F148" sqref="F148:I148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7.6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6.832031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96"/>
      <c r="B1" s="11"/>
      <c r="C1" s="11"/>
      <c r="D1" s="12" t="s">
        <v>1</v>
      </c>
      <c r="E1" s="11"/>
      <c r="F1" s="13" t="s">
        <v>86</v>
      </c>
      <c r="G1" s="13"/>
      <c r="H1" s="203" t="s">
        <v>87</v>
      </c>
      <c r="I1" s="203"/>
      <c r="J1" s="203"/>
      <c r="K1" s="203"/>
      <c r="L1" s="13" t="s">
        <v>88</v>
      </c>
      <c r="M1" s="11"/>
      <c r="N1" s="11"/>
      <c r="O1" s="12" t="s">
        <v>89</v>
      </c>
      <c r="P1" s="11"/>
      <c r="Q1" s="11"/>
      <c r="R1" s="11"/>
      <c r="S1" s="13" t="s">
        <v>90</v>
      </c>
      <c r="T1" s="13"/>
      <c r="U1" s="96"/>
      <c r="V1" s="96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spans="3:46" ht="36.9" customHeight="1">
      <c r="C2" s="194" t="s">
        <v>7</v>
      </c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S2" s="164" t="s">
        <v>8</v>
      </c>
      <c r="T2" s="165"/>
      <c r="U2" s="165"/>
      <c r="V2" s="165"/>
      <c r="W2" s="165"/>
      <c r="X2" s="165"/>
      <c r="Y2" s="165"/>
      <c r="Z2" s="165"/>
      <c r="AA2" s="165"/>
      <c r="AB2" s="165"/>
      <c r="AC2" s="165"/>
      <c r="AT2" s="17" t="s">
        <v>78</v>
      </c>
    </row>
    <row r="3" spans="2:46" ht="6.9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20"/>
      <c r="AT3" s="17" t="s">
        <v>91</v>
      </c>
    </row>
    <row r="4" spans="2:46" ht="36.9" customHeight="1">
      <c r="B4" s="21"/>
      <c r="C4" s="187" t="s">
        <v>92</v>
      </c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22"/>
      <c r="T4" s="23" t="s">
        <v>13</v>
      </c>
      <c r="AT4" s="17" t="s">
        <v>6</v>
      </c>
    </row>
    <row r="5" spans="2:18" ht="6.9" customHeight="1">
      <c r="B5" s="21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2"/>
    </row>
    <row r="6" spans="2:18" s="1" customFormat="1" ht="32.85" customHeight="1">
      <c r="B6" s="31"/>
      <c r="C6" s="32"/>
      <c r="D6" s="27" t="s">
        <v>17</v>
      </c>
      <c r="E6" s="32"/>
      <c r="F6" s="197" t="s">
        <v>18</v>
      </c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32"/>
      <c r="R6" s="33"/>
    </row>
    <row r="7" spans="2:18" s="1" customFormat="1" ht="14.4" customHeight="1">
      <c r="B7" s="31"/>
      <c r="C7" s="32"/>
      <c r="D7" s="28" t="s">
        <v>20</v>
      </c>
      <c r="E7" s="32"/>
      <c r="F7" s="26" t="s">
        <v>5</v>
      </c>
      <c r="G7" s="32"/>
      <c r="H7" s="32"/>
      <c r="I7" s="32"/>
      <c r="J7" s="32"/>
      <c r="K7" s="32"/>
      <c r="L7" s="32"/>
      <c r="M7" s="28" t="s">
        <v>21</v>
      </c>
      <c r="N7" s="32"/>
      <c r="O7" s="26" t="s">
        <v>5</v>
      </c>
      <c r="P7" s="32"/>
      <c r="Q7" s="32"/>
      <c r="R7" s="33"/>
    </row>
    <row r="8" spans="2:18" s="1" customFormat="1" ht="14.4" customHeight="1">
      <c r="B8" s="31"/>
      <c r="C8" s="32"/>
      <c r="D8" s="28" t="s">
        <v>23</v>
      </c>
      <c r="E8" s="32"/>
      <c r="F8" s="26" t="s">
        <v>24</v>
      </c>
      <c r="G8" s="32"/>
      <c r="H8" s="32"/>
      <c r="I8" s="32"/>
      <c r="J8" s="32"/>
      <c r="K8" s="32"/>
      <c r="L8" s="32"/>
      <c r="M8" s="28" t="s">
        <v>25</v>
      </c>
      <c r="N8" s="32"/>
      <c r="O8" s="219" t="str">
        <f>'Rekapitulace stavby'!AN8</f>
        <v>16.1.2018</v>
      </c>
      <c r="P8" s="219"/>
      <c r="Q8" s="32"/>
      <c r="R8" s="33"/>
    </row>
    <row r="9" spans="2:18" s="1" customFormat="1" ht="10.95" customHeight="1">
      <c r="B9" s="31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3"/>
    </row>
    <row r="10" spans="2:18" s="1" customFormat="1" ht="14.4" customHeight="1">
      <c r="B10" s="31"/>
      <c r="C10" s="32"/>
      <c r="D10" s="28" t="s">
        <v>29</v>
      </c>
      <c r="E10" s="32"/>
      <c r="F10" s="32"/>
      <c r="G10" s="32"/>
      <c r="H10" s="32"/>
      <c r="I10" s="32"/>
      <c r="J10" s="32"/>
      <c r="K10" s="32"/>
      <c r="L10" s="32"/>
      <c r="M10" s="28" t="s">
        <v>30</v>
      </c>
      <c r="N10" s="32"/>
      <c r="O10" s="196" t="str">
        <f>IF('Rekapitulace stavby'!AN10="","",'Rekapitulace stavby'!AN10)</f>
        <v/>
      </c>
      <c r="P10" s="196"/>
      <c r="Q10" s="32"/>
      <c r="R10" s="33"/>
    </row>
    <row r="11" spans="2:18" s="1" customFormat="1" ht="18" customHeight="1">
      <c r="B11" s="31"/>
      <c r="C11" s="32"/>
      <c r="D11" s="32"/>
      <c r="E11" s="26" t="str">
        <f>IF('Rekapitulace stavby'!E11="","",'Rekapitulace stavby'!E11)</f>
        <v xml:space="preserve"> </v>
      </c>
      <c r="F11" s="32"/>
      <c r="G11" s="32"/>
      <c r="H11" s="32"/>
      <c r="I11" s="32"/>
      <c r="J11" s="32"/>
      <c r="K11" s="32"/>
      <c r="L11" s="32"/>
      <c r="M11" s="28" t="s">
        <v>31</v>
      </c>
      <c r="N11" s="32"/>
      <c r="O11" s="196" t="str">
        <f>IF('Rekapitulace stavby'!AN11="","",'Rekapitulace stavby'!AN11)</f>
        <v/>
      </c>
      <c r="P11" s="196"/>
      <c r="Q11" s="32"/>
      <c r="R11" s="33"/>
    </row>
    <row r="12" spans="2:18" s="1" customFormat="1" ht="6.9" customHeight="1">
      <c r="B12" s="31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3"/>
    </row>
    <row r="13" spans="2:18" s="1" customFormat="1" ht="14.4" customHeight="1">
      <c r="B13" s="31"/>
      <c r="C13" s="32"/>
      <c r="D13" s="28" t="s">
        <v>32</v>
      </c>
      <c r="E13" s="32"/>
      <c r="F13" s="32"/>
      <c r="G13" s="32"/>
      <c r="H13" s="32"/>
      <c r="I13" s="32"/>
      <c r="J13" s="32"/>
      <c r="K13" s="32"/>
      <c r="L13" s="32"/>
      <c r="M13" s="28" t="s">
        <v>30</v>
      </c>
      <c r="N13" s="32"/>
      <c r="O13" s="196" t="str">
        <f>IF('Rekapitulace stavby'!AN13="","",'Rekapitulace stavby'!AN13)</f>
        <v/>
      </c>
      <c r="P13" s="196"/>
      <c r="Q13" s="32"/>
      <c r="R13" s="33"/>
    </row>
    <row r="14" spans="2:18" s="1" customFormat="1" ht="18" customHeight="1">
      <c r="B14" s="31"/>
      <c r="C14" s="32"/>
      <c r="D14" s="32"/>
      <c r="E14" s="26" t="str">
        <f>IF('Rekapitulace stavby'!E14="","",'Rekapitulace stavby'!E14)</f>
        <v xml:space="preserve"> </v>
      </c>
      <c r="F14" s="32"/>
      <c r="G14" s="32"/>
      <c r="H14" s="32"/>
      <c r="I14" s="32"/>
      <c r="J14" s="32"/>
      <c r="K14" s="32"/>
      <c r="L14" s="32"/>
      <c r="M14" s="28" t="s">
        <v>31</v>
      </c>
      <c r="N14" s="32"/>
      <c r="O14" s="196" t="str">
        <f>IF('Rekapitulace stavby'!AN14="","",'Rekapitulace stavby'!AN14)</f>
        <v/>
      </c>
      <c r="P14" s="196"/>
      <c r="Q14" s="32"/>
      <c r="R14" s="33"/>
    </row>
    <row r="15" spans="2:18" s="1" customFormat="1" ht="6.9" customHeight="1">
      <c r="B15" s="31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3"/>
    </row>
    <row r="16" spans="2:18" s="1" customFormat="1" ht="14.4" customHeight="1">
      <c r="B16" s="31"/>
      <c r="C16" s="32"/>
      <c r="D16" s="28" t="s">
        <v>33</v>
      </c>
      <c r="E16" s="32"/>
      <c r="F16" s="32"/>
      <c r="G16" s="32"/>
      <c r="H16" s="32"/>
      <c r="I16" s="32"/>
      <c r="J16" s="32"/>
      <c r="K16" s="32"/>
      <c r="L16" s="32"/>
      <c r="M16" s="28" t="s">
        <v>30</v>
      </c>
      <c r="N16" s="32"/>
      <c r="O16" s="196" t="str">
        <f>IF('Rekapitulace stavby'!AN16="","",'Rekapitulace stavby'!AN16)</f>
        <v/>
      </c>
      <c r="P16" s="196"/>
      <c r="Q16" s="32"/>
      <c r="R16" s="33"/>
    </row>
    <row r="17" spans="2:18" s="1" customFormat="1" ht="18" customHeight="1">
      <c r="B17" s="31"/>
      <c r="C17" s="32"/>
      <c r="D17" s="32"/>
      <c r="E17" s="26" t="str">
        <f>IF('Rekapitulace stavby'!E17="","",'Rekapitulace stavby'!E17)</f>
        <v xml:space="preserve"> </v>
      </c>
      <c r="F17" s="32"/>
      <c r="G17" s="32"/>
      <c r="H17" s="32"/>
      <c r="I17" s="32"/>
      <c r="J17" s="32"/>
      <c r="K17" s="32"/>
      <c r="L17" s="32"/>
      <c r="M17" s="28" t="s">
        <v>31</v>
      </c>
      <c r="N17" s="32"/>
      <c r="O17" s="196" t="str">
        <f>IF('Rekapitulace stavby'!AN17="","",'Rekapitulace stavby'!AN17)</f>
        <v/>
      </c>
      <c r="P17" s="196"/>
      <c r="Q17" s="32"/>
      <c r="R17" s="33"/>
    </row>
    <row r="18" spans="2:18" s="1" customFormat="1" ht="6.9" customHeight="1">
      <c r="B18" s="31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3"/>
    </row>
    <row r="19" spans="2:18" s="1" customFormat="1" ht="14.4" customHeight="1">
      <c r="B19" s="31"/>
      <c r="C19" s="32"/>
      <c r="D19" s="28" t="s">
        <v>35</v>
      </c>
      <c r="E19" s="32"/>
      <c r="F19" s="32"/>
      <c r="G19" s="32"/>
      <c r="H19" s="32"/>
      <c r="I19" s="32"/>
      <c r="J19" s="32"/>
      <c r="K19" s="32"/>
      <c r="L19" s="32"/>
      <c r="M19" s="28" t="s">
        <v>30</v>
      </c>
      <c r="N19" s="32"/>
      <c r="O19" s="196" t="str">
        <f>IF('Rekapitulace stavby'!AN19="","",'Rekapitulace stavby'!AN19)</f>
        <v/>
      </c>
      <c r="P19" s="196"/>
      <c r="Q19" s="32"/>
      <c r="R19" s="33"/>
    </row>
    <row r="20" spans="2:18" s="1" customFormat="1" ht="18" customHeight="1">
      <c r="B20" s="31"/>
      <c r="C20" s="32"/>
      <c r="D20" s="32"/>
      <c r="E20" s="26" t="str">
        <f>IF('Rekapitulace stavby'!E20="","",'Rekapitulace stavby'!E20)</f>
        <v xml:space="preserve"> </v>
      </c>
      <c r="F20" s="32"/>
      <c r="G20" s="32"/>
      <c r="H20" s="32"/>
      <c r="I20" s="32"/>
      <c r="J20" s="32"/>
      <c r="K20" s="32"/>
      <c r="L20" s="32"/>
      <c r="M20" s="28" t="s">
        <v>31</v>
      </c>
      <c r="N20" s="32"/>
      <c r="O20" s="196" t="str">
        <f>IF('Rekapitulace stavby'!AN20="","",'Rekapitulace stavby'!AN20)</f>
        <v/>
      </c>
      <c r="P20" s="196"/>
      <c r="Q20" s="32"/>
      <c r="R20" s="33"/>
    </row>
    <row r="21" spans="2:18" s="1" customFormat="1" ht="6.9" customHeight="1">
      <c r="B21" s="31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3"/>
    </row>
    <row r="22" spans="2:18" s="1" customFormat="1" ht="14.4" customHeight="1">
      <c r="B22" s="31"/>
      <c r="C22" s="32"/>
      <c r="D22" s="28" t="s">
        <v>36</v>
      </c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3"/>
    </row>
    <row r="23" spans="2:18" s="1" customFormat="1" ht="22.5" customHeight="1">
      <c r="B23" s="31"/>
      <c r="C23" s="32"/>
      <c r="D23" s="32"/>
      <c r="E23" s="198" t="s">
        <v>5</v>
      </c>
      <c r="F23" s="198"/>
      <c r="G23" s="198"/>
      <c r="H23" s="198"/>
      <c r="I23" s="198"/>
      <c r="J23" s="198"/>
      <c r="K23" s="198"/>
      <c r="L23" s="198"/>
      <c r="M23" s="32"/>
      <c r="N23" s="32"/>
      <c r="O23" s="32"/>
      <c r="P23" s="32"/>
      <c r="Q23" s="32"/>
      <c r="R23" s="33"/>
    </row>
    <row r="24" spans="2:18" s="1" customFormat="1" ht="6.9" customHeight="1">
      <c r="B24" s="31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3"/>
    </row>
    <row r="25" spans="2:18" s="1" customFormat="1" ht="6.9" customHeight="1">
      <c r="B25" s="31"/>
      <c r="C25" s="32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32"/>
      <c r="R25" s="33"/>
    </row>
    <row r="26" spans="2:18" s="1" customFormat="1" ht="14.4" customHeight="1">
      <c r="B26" s="31"/>
      <c r="C26" s="32"/>
      <c r="D26" s="97" t="s">
        <v>93</v>
      </c>
      <c r="E26" s="32"/>
      <c r="F26" s="32"/>
      <c r="G26" s="32"/>
      <c r="H26" s="32"/>
      <c r="I26" s="32"/>
      <c r="J26" s="32"/>
      <c r="K26" s="32"/>
      <c r="L26" s="32"/>
      <c r="M26" s="168">
        <f>N87</f>
        <v>0</v>
      </c>
      <c r="N26" s="168"/>
      <c r="O26" s="168"/>
      <c r="P26" s="168"/>
      <c r="Q26" s="32"/>
      <c r="R26" s="33"/>
    </row>
    <row r="27" spans="2:18" s="1" customFormat="1" ht="14.4" customHeight="1">
      <c r="B27" s="31"/>
      <c r="C27" s="32"/>
      <c r="D27" s="30" t="s">
        <v>94</v>
      </c>
      <c r="E27" s="32"/>
      <c r="F27" s="32"/>
      <c r="G27" s="32"/>
      <c r="H27" s="32"/>
      <c r="I27" s="32"/>
      <c r="J27" s="32"/>
      <c r="K27" s="32"/>
      <c r="L27" s="32"/>
      <c r="M27" s="168">
        <f>N98</f>
        <v>0</v>
      </c>
      <c r="N27" s="168"/>
      <c r="O27" s="168"/>
      <c r="P27" s="168"/>
      <c r="Q27" s="32"/>
      <c r="R27" s="33"/>
    </row>
    <row r="28" spans="2:18" s="1" customFormat="1" ht="6.9" customHeight="1">
      <c r="B28" s="31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3"/>
    </row>
    <row r="29" spans="2:18" s="1" customFormat="1" ht="25.35" customHeight="1">
      <c r="B29" s="31"/>
      <c r="C29" s="32"/>
      <c r="D29" s="98" t="s">
        <v>39</v>
      </c>
      <c r="E29" s="32"/>
      <c r="F29" s="32"/>
      <c r="G29" s="32"/>
      <c r="H29" s="32"/>
      <c r="I29" s="32"/>
      <c r="J29" s="32"/>
      <c r="K29" s="32"/>
      <c r="L29" s="32"/>
      <c r="M29" s="225">
        <f>ROUND(M26+M27,2)</f>
        <v>0</v>
      </c>
      <c r="N29" s="218"/>
      <c r="O29" s="218"/>
      <c r="P29" s="218"/>
      <c r="Q29" s="32"/>
      <c r="R29" s="33"/>
    </row>
    <row r="30" spans="2:18" s="1" customFormat="1" ht="6.9" customHeight="1">
      <c r="B30" s="31"/>
      <c r="C30" s="32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32"/>
      <c r="R30" s="33"/>
    </row>
    <row r="31" spans="2:18" s="1" customFormat="1" ht="14.4" customHeight="1">
      <c r="B31" s="31"/>
      <c r="C31" s="32"/>
      <c r="D31" s="38" t="s">
        <v>40</v>
      </c>
      <c r="E31" s="38" t="s">
        <v>41</v>
      </c>
      <c r="F31" s="39">
        <v>0.21</v>
      </c>
      <c r="G31" s="99" t="s">
        <v>42</v>
      </c>
      <c r="H31" s="222">
        <f>ROUND((SUM(BE98:BE99)+SUM(BE116:BE146)),2)</f>
        <v>0</v>
      </c>
      <c r="I31" s="218"/>
      <c r="J31" s="218"/>
      <c r="K31" s="32"/>
      <c r="L31" s="32"/>
      <c r="M31" s="222">
        <f>ROUND(ROUND((SUM(BE98:BE99)+SUM(BE116:BE146)),2)*F31,2)</f>
        <v>0</v>
      </c>
      <c r="N31" s="218"/>
      <c r="O31" s="218"/>
      <c r="P31" s="218"/>
      <c r="Q31" s="32"/>
      <c r="R31" s="33"/>
    </row>
    <row r="32" spans="2:18" s="1" customFormat="1" ht="14.4" customHeight="1">
      <c r="B32" s="31"/>
      <c r="C32" s="32"/>
      <c r="D32" s="32"/>
      <c r="E32" s="38" t="s">
        <v>43</v>
      </c>
      <c r="F32" s="39">
        <v>0.15</v>
      </c>
      <c r="G32" s="99" t="s">
        <v>42</v>
      </c>
      <c r="H32" s="222">
        <f>ROUND((SUM(BF98:BF99)+SUM(BF116:BF146)),2)</f>
        <v>0</v>
      </c>
      <c r="I32" s="218"/>
      <c r="J32" s="218"/>
      <c r="K32" s="32"/>
      <c r="L32" s="32"/>
      <c r="M32" s="222">
        <f>ROUND(ROUND((SUM(BF98:BF99)+SUM(BF116:BF146)),2)*F32,2)</f>
        <v>0</v>
      </c>
      <c r="N32" s="218"/>
      <c r="O32" s="218"/>
      <c r="P32" s="218"/>
      <c r="Q32" s="32"/>
      <c r="R32" s="33"/>
    </row>
    <row r="33" spans="2:18" s="1" customFormat="1" ht="14.4" customHeight="1" hidden="1">
      <c r="B33" s="31"/>
      <c r="C33" s="32"/>
      <c r="D33" s="32"/>
      <c r="E33" s="38" t="s">
        <v>44</v>
      </c>
      <c r="F33" s="39">
        <v>0.21</v>
      </c>
      <c r="G33" s="99" t="s">
        <v>42</v>
      </c>
      <c r="H33" s="222">
        <f>ROUND((SUM(BG98:BG99)+SUM(BG116:BG146)),2)</f>
        <v>0</v>
      </c>
      <c r="I33" s="218"/>
      <c r="J33" s="218"/>
      <c r="K33" s="32"/>
      <c r="L33" s="32"/>
      <c r="M33" s="222">
        <v>0</v>
      </c>
      <c r="N33" s="218"/>
      <c r="O33" s="218"/>
      <c r="P33" s="218"/>
      <c r="Q33" s="32"/>
      <c r="R33" s="33"/>
    </row>
    <row r="34" spans="2:18" s="1" customFormat="1" ht="14.4" customHeight="1" hidden="1">
      <c r="B34" s="31"/>
      <c r="C34" s="32"/>
      <c r="D34" s="32"/>
      <c r="E34" s="38" t="s">
        <v>45</v>
      </c>
      <c r="F34" s="39">
        <v>0.15</v>
      </c>
      <c r="G34" s="99" t="s">
        <v>42</v>
      </c>
      <c r="H34" s="222">
        <f>ROUND((SUM(BH98:BH99)+SUM(BH116:BH146)),2)</f>
        <v>0</v>
      </c>
      <c r="I34" s="218"/>
      <c r="J34" s="218"/>
      <c r="K34" s="32"/>
      <c r="L34" s="32"/>
      <c r="M34" s="222">
        <v>0</v>
      </c>
      <c r="N34" s="218"/>
      <c r="O34" s="218"/>
      <c r="P34" s="218"/>
      <c r="Q34" s="32"/>
      <c r="R34" s="33"/>
    </row>
    <row r="35" spans="2:18" s="1" customFormat="1" ht="14.4" customHeight="1" hidden="1">
      <c r="B35" s="31"/>
      <c r="C35" s="32"/>
      <c r="D35" s="32"/>
      <c r="E35" s="38" t="s">
        <v>46</v>
      </c>
      <c r="F35" s="39">
        <v>0</v>
      </c>
      <c r="G35" s="99" t="s">
        <v>42</v>
      </c>
      <c r="H35" s="222">
        <f>ROUND((SUM(BI98:BI99)+SUM(BI116:BI146)),2)</f>
        <v>0</v>
      </c>
      <c r="I35" s="218"/>
      <c r="J35" s="218"/>
      <c r="K35" s="32"/>
      <c r="L35" s="32"/>
      <c r="M35" s="222">
        <v>0</v>
      </c>
      <c r="N35" s="218"/>
      <c r="O35" s="218"/>
      <c r="P35" s="218"/>
      <c r="Q35" s="32"/>
      <c r="R35" s="33"/>
    </row>
    <row r="36" spans="2:18" s="1" customFormat="1" ht="6.9" customHeight="1">
      <c r="B36" s="31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3"/>
    </row>
    <row r="37" spans="2:18" s="1" customFormat="1" ht="25.35" customHeight="1">
      <c r="B37" s="31"/>
      <c r="C37" s="95"/>
      <c r="D37" s="100" t="s">
        <v>47</v>
      </c>
      <c r="E37" s="71"/>
      <c r="F37" s="71"/>
      <c r="G37" s="101" t="s">
        <v>48</v>
      </c>
      <c r="H37" s="102" t="s">
        <v>49</v>
      </c>
      <c r="I37" s="71"/>
      <c r="J37" s="71"/>
      <c r="K37" s="71"/>
      <c r="L37" s="223">
        <f>SUM(M29:M35)</f>
        <v>0</v>
      </c>
      <c r="M37" s="223"/>
      <c r="N37" s="223"/>
      <c r="O37" s="223"/>
      <c r="P37" s="224"/>
      <c r="Q37" s="95"/>
      <c r="R37" s="33"/>
    </row>
    <row r="38" spans="2:18" s="1" customFormat="1" ht="14.4" customHeight="1">
      <c r="B38" s="31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3"/>
    </row>
    <row r="39" spans="2:18" s="1" customFormat="1" ht="14.4" customHeight="1">
      <c r="B39" s="31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3"/>
    </row>
    <row r="40" spans="2:18" ht="13.5">
      <c r="B40" s="21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2"/>
    </row>
    <row r="41" spans="2:18" ht="13.5">
      <c r="B41" s="21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2"/>
    </row>
    <row r="42" spans="2:18" ht="13.5">
      <c r="B42" s="21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2"/>
    </row>
    <row r="43" spans="2:18" ht="13.5">
      <c r="B43" s="21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2"/>
    </row>
    <row r="44" spans="2:18" ht="13.5">
      <c r="B44" s="21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2"/>
    </row>
    <row r="45" spans="2:18" ht="13.5">
      <c r="B45" s="21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2"/>
    </row>
    <row r="46" spans="2:18" ht="13.5">
      <c r="B46" s="21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2"/>
    </row>
    <row r="47" spans="2:18" ht="13.5">
      <c r="B47" s="21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2"/>
    </row>
    <row r="48" spans="2:18" ht="13.5">
      <c r="B48" s="21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2"/>
    </row>
    <row r="49" spans="2:18" ht="13.5">
      <c r="B49" s="21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2"/>
    </row>
    <row r="50" spans="2:18" s="1" customFormat="1" ht="14.4">
      <c r="B50" s="31"/>
      <c r="C50" s="32"/>
      <c r="D50" s="46" t="s">
        <v>50</v>
      </c>
      <c r="E50" s="47"/>
      <c r="F50" s="47"/>
      <c r="G50" s="47"/>
      <c r="H50" s="48"/>
      <c r="I50" s="32"/>
      <c r="J50" s="46" t="s">
        <v>51</v>
      </c>
      <c r="K50" s="47"/>
      <c r="L50" s="47"/>
      <c r="M50" s="47"/>
      <c r="N50" s="47"/>
      <c r="O50" s="47"/>
      <c r="P50" s="48"/>
      <c r="Q50" s="32"/>
      <c r="R50" s="33"/>
    </row>
    <row r="51" spans="2:18" ht="13.5">
      <c r="B51" s="21"/>
      <c r="C51" s="24"/>
      <c r="D51" s="49"/>
      <c r="E51" s="24"/>
      <c r="F51" s="24"/>
      <c r="G51" s="24"/>
      <c r="H51" s="50"/>
      <c r="I51" s="24"/>
      <c r="J51" s="49"/>
      <c r="K51" s="24"/>
      <c r="L51" s="24"/>
      <c r="M51" s="24"/>
      <c r="N51" s="24"/>
      <c r="O51" s="24"/>
      <c r="P51" s="50"/>
      <c r="Q51" s="24"/>
      <c r="R51" s="22"/>
    </row>
    <row r="52" spans="2:18" ht="13.5">
      <c r="B52" s="21"/>
      <c r="C52" s="24"/>
      <c r="D52" s="49"/>
      <c r="E52" s="24"/>
      <c r="F52" s="24"/>
      <c r="G52" s="24"/>
      <c r="H52" s="50"/>
      <c r="I52" s="24"/>
      <c r="J52" s="49"/>
      <c r="K52" s="24"/>
      <c r="L52" s="24"/>
      <c r="M52" s="24"/>
      <c r="N52" s="24"/>
      <c r="O52" s="24"/>
      <c r="P52" s="50"/>
      <c r="Q52" s="24"/>
      <c r="R52" s="22"/>
    </row>
    <row r="53" spans="2:18" ht="13.5">
      <c r="B53" s="21"/>
      <c r="C53" s="24"/>
      <c r="D53" s="49"/>
      <c r="E53" s="24"/>
      <c r="F53" s="24"/>
      <c r="G53" s="24"/>
      <c r="H53" s="50"/>
      <c r="I53" s="24"/>
      <c r="J53" s="49"/>
      <c r="K53" s="24"/>
      <c r="L53" s="24"/>
      <c r="M53" s="24"/>
      <c r="N53" s="24"/>
      <c r="O53" s="24"/>
      <c r="P53" s="50"/>
      <c r="Q53" s="24"/>
      <c r="R53" s="22"/>
    </row>
    <row r="54" spans="2:18" ht="13.5">
      <c r="B54" s="21"/>
      <c r="C54" s="24"/>
      <c r="D54" s="49"/>
      <c r="E54" s="24"/>
      <c r="F54" s="24"/>
      <c r="G54" s="24"/>
      <c r="H54" s="50"/>
      <c r="I54" s="24"/>
      <c r="J54" s="49"/>
      <c r="K54" s="24"/>
      <c r="L54" s="24"/>
      <c r="M54" s="24"/>
      <c r="N54" s="24"/>
      <c r="O54" s="24"/>
      <c r="P54" s="50"/>
      <c r="Q54" s="24"/>
      <c r="R54" s="22"/>
    </row>
    <row r="55" spans="2:18" ht="13.5">
      <c r="B55" s="21"/>
      <c r="C55" s="24"/>
      <c r="D55" s="49"/>
      <c r="E55" s="24"/>
      <c r="F55" s="24"/>
      <c r="G55" s="24"/>
      <c r="H55" s="50"/>
      <c r="I55" s="24"/>
      <c r="J55" s="49"/>
      <c r="K55" s="24"/>
      <c r="L55" s="24"/>
      <c r="M55" s="24"/>
      <c r="N55" s="24"/>
      <c r="O55" s="24"/>
      <c r="P55" s="50"/>
      <c r="Q55" s="24"/>
      <c r="R55" s="22"/>
    </row>
    <row r="56" spans="2:18" ht="13.5">
      <c r="B56" s="21"/>
      <c r="C56" s="24"/>
      <c r="D56" s="49"/>
      <c r="E56" s="24"/>
      <c r="F56" s="24"/>
      <c r="G56" s="24"/>
      <c r="H56" s="50"/>
      <c r="I56" s="24"/>
      <c r="J56" s="49"/>
      <c r="K56" s="24"/>
      <c r="L56" s="24"/>
      <c r="M56" s="24"/>
      <c r="N56" s="24"/>
      <c r="O56" s="24"/>
      <c r="P56" s="50"/>
      <c r="Q56" s="24"/>
      <c r="R56" s="22"/>
    </row>
    <row r="57" spans="2:18" ht="13.5">
      <c r="B57" s="21"/>
      <c r="C57" s="24"/>
      <c r="D57" s="49"/>
      <c r="E57" s="24"/>
      <c r="F57" s="24"/>
      <c r="G57" s="24"/>
      <c r="H57" s="50"/>
      <c r="I57" s="24"/>
      <c r="J57" s="49"/>
      <c r="K57" s="24"/>
      <c r="L57" s="24"/>
      <c r="M57" s="24"/>
      <c r="N57" s="24"/>
      <c r="O57" s="24"/>
      <c r="P57" s="50"/>
      <c r="Q57" s="24"/>
      <c r="R57" s="22"/>
    </row>
    <row r="58" spans="2:18" ht="13.5">
      <c r="B58" s="21"/>
      <c r="C58" s="24"/>
      <c r="D58" s="49"/>
      <c r="E58" s="24"/>
      <c r="F58" s="24"/>
      <c r="G58" s="24"/>
      <c r="H58" s="50"/>
      <c r="I58" s="24"/>
      <c r="J58" s="49"/>
      <c r="K58" s="24"/>
      <c r="L58" s="24"/>
      <c r="M58" s="24"/>
      <c r="N58" s="24"/>
      <c r="O58" s="24"/>
      <c r="P58" s="50"/>
      <c r="Q58" s="24"/>
      <c r="R58" s="22"/>
    </row>
    <row r="59" spans="2:18" s="1" customFormat="1" ht="14.4">
      <c r="B59" s="31"/>
      <c r="C59" s="32"/>
      <c r="D59" s="51" t="s">
        <v>52</v>
      </c>
      <c r="E59" s="52"/>
      <c r="F59" s="52"/>
      <c r="G59" s="53" t="s">
        <v>53</v>
      </c>
      <c r="H59" s="54"/>
      <c r="I59" s="32"/>
      <c r="J59" s="51" t="s">
        <v>52</v>
      </c>
      <c r="K59" s="52"/>
      <c r="L59" s="52"/>
      <c r="M59" s="52"/>
      <c r="N59" s="53" t="s">
        <v>53</v>
      </c>
      <c r="O59" s="52"/>
      <c r="P59" s="54"/>
      <c r="Q59" s="32"/>
      <c r="R59" s="33"/>
    </row>
    <row r="60" spans="2:18" ht="13.5">
      <c r="B60" s="21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2"/>
    </row>
    <row r="61" spans="2:18" s="1" customFormat="1" ht="14.4">
      <c r="B61" s="31"/>
      <c r="C61" s="32"/>
      <c r="D61" s="46" t="s">
        <v>54</v>
      </c>
      <c r="E61" s="47"/>
      <c r="F61" s="47"/>
      <c r="G61" s="47"/>
      <c r="H61" s="48"/>
      <c r="I61" s="32"/>
      <c r="J61" s="46" t="s">
        <v>55</v>
      </c>
      <c r="K61" s="47"/>
      <c r="L61" s="47"/>
      <c r="M61" s="47"/>
      <c r="N61" s="47"/>
      <c r="O61" s="47"/>
      <c r="P61" s="48"/>
      <c r="Q61" s="32"/>
      <c r="R61" s="33"/>
    </row>
    <row r="62" spans="2:18" ht="13.5">
      <c r="B62" s="21"/>
      <c r="C62" s="24"/>
      <c r="D62" s="49"/>
      <c r="E62" s="24"/>
      <c r="F62" s="24"/>
      <c r="G62" s="24"/>
      <c r="H62" s="50"/>
      <c r="I62" s="24"/>
      <c r="J62" s="49"/>
      <c r="K62" s="24"/>
      <c r="L62" s="24"/>
      <c r="M62" s="24"/>
      <c r="N62" s="24"/>
      <c r="O62" s="24"/>
      <c r="P62" s="50"/>
      <c r="Q62" s="24"/>
      <c r="R62" s="22"/>
    </row>
    <row r="63" spans="2:18" ht="13.5">
      <c r="B63" s="21"/>
      <c r="C63" s="24"/>
      <c r="D63" s="49"/>
      <c r="E63" s="24"/>
      <c r="F63" s="24"/>
      <c r="G63" s="24"/>
      <c r="H63" s="50"/>
      <c r="I63" s="24"/>
      <c r="J63" s="49"/>
      <c r="K63" s="24"/>
      <c r="L63" s="24"/>
      <c r="M63" s="24"/>
      <c r="N63" s="24"/>
      <c r="O63" s="24"/>
      <c r="P63" s="50"/>
      <c r="Q63" s="24"/>
      <c r="R63" s="22"/>
    </row>
    <row r="64" spans="2:18" ht="13.5">
      <c r="B64" s="21"/>
      <c r="C64" s="24"/>
      <c r="D64" s="49"/>
      <c r="E64" s="24"/>
      <c r="F64" s="24"/>
      <c r="G64" s="24"/>
      <c r="H64" s="50"/>
      <c r="I64" s="24"/>
      <c r="J64" s="49"/>
      <c r="K64" s="24"/>
      <c r="L64" s="24"/>
      <c r="M64" s="24"/>
      <c r="N64" s="24"/>
      <c r="O64" s="24"/>
      <c r="P64" s="50"/>
      <c r="Q64" s="24"/>
      <c r="R64" s="22"/>
    </row>
    <row r="65" spans="2:18" ht="13.5">
      <c r="B65" s="21"/>
      <c r="C65" s="24"/>
      <c r="D65" s="49"/>
      <c r="E65" s="24"/>
      <c r="F65" s="24"/>
      <c r="G65" s="24"/>
      <c r="H65" s="50"/>
      <c r="I65" s="24"/>
      <c r="J65" s="49"/>
      <c r="K65" s="24"/>
      <c r="L65" s="24"/>
      <c r="M65" s="24"/>
      <c r="N65" s="24"/>
      <c r="O65" s="24"/>
      <c r="P65" s="50"/>
      <c r="Q65" s="24"/>
      <c r="R65" s="22"/>
    </row>
    <row r="66" spans="2:18" ht="13.5">
      <c r="B66" s="21"/>
      <c r="C66" s="24"/>
      <c r="D66" s="49"/>
      <c r="E66" s="24"/>
      <c r="F66" s="24"/>
      <c r="G66" s="24"/>
      <c r="H66" s="50"/>
      <c r="I66" s="24"/>
      <c r="J66" s="49"/>
      <c r="K66" s="24"/>
      <c r="L66" s="24"/>
      <c r="M66" s="24"/>
      <c r="N66" s="24"/>
      <c r="O66" s="24"/>
      <c r="P66" s="50"/>
      <c r="Q66" s="24"/>
      <c r="R66" s="22"/>
    </row>
    <row r="67" spans="2:18" ht="13.5">
      <c r="B67" s="21"/>
      <c r="C67" s="24"/>
      <c r="D67" s="49"/>
      <c r="E67" s="24"/>
      <c r="F67" s="24"/>
      <c r="G67" s="24"/>
      <c r="H67" s="50"/>
      <c r="I67" s="24"/>
      <c r="J67" s="49"/>
      <c r="K67" s="24"/>
      <c r="L67" s="24"/>
      <c r="M67" s="24"/>
      <c r="N67" s="24"/>
      <c r="O67" s="24"/>
      <c r="P67" s="50"/>
      <c r="Q67" s="24"/>
      <c r="R67" s="22"/>
    </row>
    <row r="68" spans="2:18" ht="13.5">
      <c r="B68" s="21"/>
      <c r="C68" s="24"/>
      <c r="D68" s="49"/>
      <c r="E68" s="24"/>
      <c r="F68" s="24"/>
      <c r="G68" s="24"/>
      <c r="H68" s="50"/>
      <c r="I68" s="24"/>
      <c r="J68" s="49"/>
      <c r="K68" s="24"/>
      <c r="L68" s="24"/>
      <c r="M68" s="24"/>
      <c r="N68" s="24"/>
      <c r="O68" s="24"/>
      <c r="P68" s="50"/>
      <c r="Q68" s="24"/>
      <c r="R68" s="22"/>
    </row>
    <row r="69" spans="2:18" ht="13.5">
      <c r="B69" s="21"/>
      <c r="C69" s="24"/>
      <c r="D69" s="49"/>
      <c r="E69" s="24"/>
      <c r="F69" s="24"/>
      <c r="G69" s="24"/>
      <c r="H69" s="50"/>
      <c r="I69" s="24"/>
      <c r="J69" s="49"/>
      <c r="K69" s="24"/>
      <c r="L69" s="24"/>
      <c r="M69" s="24"/>
      <c r="N69" s="24"/>
      <c r="O69" s="24"/>
      <c r="P69" s="50"/>
      <c r="Q69" s="24"/>
      <c r="R69" s="22"/>
    </row>
    <row r="70" spans="2:18" s="1" customFormat="1" ht="14.4">
      <c r="B70" s="31"/>
      <c r="C70" s="32"/>
      <c r="D70" s="51" t="s">
        <v>52</v>
      </c>
      <c r="E70" s="52"/>
      <c r="F70" s="52"/>
      <c r="G70" s="53" t="s">
        <v>53</v>
      </c>
      <c r="H70" s="54"/>
      <c r="I70" s="32"/>
      <c r="J70" s="51" t="s">
        <v>52</v>
      </c>
      <c r="K70" s="52"/>
      <c r="L70" s="52"/>
      <c r="M70" s="52"/>
      <c r="N70" s="53" t="s">
        <v>53</v>
      </c>
      <c r="O70" s="52"/>
      <c r="P70" s="54"/>
      <c r="Q70" s="32"/>
      <c r="R70" s="33"/>
    </row>
    <row r="71" spans="2:18" s="1" customFormat="1" ht="14.4" customHeight="1">
      <c r="B71" s="55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7"/>
    </row>
    <row r="75" spans="2:18" s="1" customFormat="1" ht="6.9" customHeight="1">
      <c r="B75" s="58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60"/>
    </row>
    <row r="76" spans="2:18" s="1" customFormat="1" ht="36.9" customHeight="1">
      <c r="B76" s="31"/>
      <c r="C76" s="187" t="s">
        <v>95</v>
      </c>
      <c r="D76" s="188"/>
      <c r="E76" s="188"/>
      <c r="F76" s="188"/>
      <c r="G76" s="188"/>
      <c r="H76" s="188"/>
      <c r="I76" s="188"/>
      <c r="J76" s="188"/>
      <c r="K76" s="188"/>
      <c r="L76" s="188"/>
      <c r="M76" s="188"/>
      <c r="N76" s="188"/>
      <c r="O76" s="188"/>
      <c r="P76" s="188"/>
      <c r="Q76" s="188"/>
      <c r="R76" s="33"/>
    </row>
    <row r="77" spans="2:18" s="1" customFormat="1" ht="6.9" customHeight="1"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3"/>
    </row>
    <row r="78" spans="2:18" s="1" customFormat="1" ht="36.9" customHeight="1">
      <c r="B78" s="31"/>
      <c r="C78" s="65" t="s">
        <v>17</v>
      </c>
      <c r="D78" s="32"/>
      <c r="E78" s="32"/>
      <c r="F78" s="189" t="str">
        <f>F6</f>
        <v>rozšíření MAN Písečná-zemní práce</v>
      </c>
      <c r="G78" s="218"/>
      <c r="H78" s="218"/>
      <c r="I78" s="218"/>
      <c r="J78" s="218"/>
      <c r="K78" s="218"/>
      <c r="L78" s="218"/>
      <c r="M78" s="218"/>
      <c r="N78" s="218"/>
      <c r="O78" s="218"/>
      <c r="P78" s="218"/>
      <c r="Q78" s="32"/>
      <c r="R78" s="33"/>
    </row>
    <row r="79" spans="2:18" s="1" customFormat="1" ht="6.9" customHeight="1">
      <c r="B79" s="31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3"/>
    </row>
    <row r="80" spans="2:18" s="1" customFormat="1" ht="18" customHeight="1">
      <c r="B80" s="31"/>
      <c r="C80" s="28" t="s">
        <v>23</v>
      </c>
      <c r="D80" s="32"/>
      <c r="E80" s="32"/>
      <c r="F80" s="26" t="str">
        <f>F8</f>
        <v xml:space="preserve"> </v>
      </c>
      <c r="G80" s="32"/>
      <c r="H80" s="32"/>
      <c r="I80" s="32"/>
      <c r="J80" s="32"/>
      <c r="K80" s="28" t="s">
        <v>25</v>
      </c>
      <c r="L80" s="32"/>
      <c r="M80" s="219" t="str">
        <f>IF(O8="","",O8)</f>
        <v>16.1.2018</v>
      </c>
      <c r="N80" s="219"/>
      <c r="O80" s="219"/>
      <c r="P80" s="219"/>
      <c r="Q80" s="32"/>
      <c r="R80" s="33"/>
    </row>
    <row r="81" spans="2:18" s="1" customFormat="1" ht="6.9" customHeight="1">
      <c r="B81" s="31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3"/>
    </row>
    <row r="82" spans="2:18" s="1" customFormat="1" ht="13.2">
      <c r="B82" s="31"/>
      <c r="C82" s="28" t="s">
        <v>29</v>
      </c>
      <c r="D82" s="32"/>
      <c r="E82" s="32"/>
      <c r="F82" s="26" t="str">
        <f>E11</f>
        <v xml:space="preserve"> </v>
      </c>
      <c r="G82" s="32"/>
      <c r="H82" s="32"/>
      <c r="I82" s="32"/>
      <c r="J82" s="32"/>
      <c r="K82" s="28" t="s">
        <v>33</v>
      </c>
      <c r="L82" s="32"/>
      <c r="M82" s="196" t="str">
        <f>E17</f>
        <v xml:space="preserve"> </v>
      </c>
      <c r="N82" s="196"/>
      <c r="O82" s="196"/>
      <c r="P82" s="196"/>
      <c r="Q82" s="196"/>
      <c r="R82" s="33"/>
    </row>
    <row r="83" spans="2:18" s="1" customFormat="1" ht="14.4" customHeight="1">
      <c r="B83" s="31"/>
      <c r="C83" s="28" t="s">
        <v>32</v>
      </c>
      <c r="D83" s="32"/>
      <c r="E83" s="32"/>
      <c r="F83" s="26" t="str">
        <f>IF(E14="","",E14)</f>
        <v xml:space="preserve"> </v>
      </c>
      <c r="G83" s="32"/>
      <c r="H83" s="32"/>
      <c r="I83" s="32"/>
      <c r="J83" s="32"/>
      <c r="K83" s="28" t="s">
        <v>35</v>
      </c>
      <c r="L83" s="32"/>
      <c r="M83" s="196" t="str">
        <f>E20</f>
        <v xml:space="preserve"> </v>
      </c>
      <c r="N83" s="196"/>
      <c r="O83" s="196"/>
      <c r="P83" s="196"/>
      <c r="Q83" s="196"/>
      <c r="R83" s="33"/>
    </row>
    <row r="84" spans="2:18" s="1" customFormat="1" ht="10.35" customHeight="1">
      <c r="B84" s="31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3"/>
    </row>
    <row r="85" spans="2:18" s="1" customFormat="1" ht="29.25" customHeight="1">
      <c r="B85" s="31"/>
      <c r="C85" s="220" t="s">
        <v>96</v>
      </c>
      <c r="D85" s="221"/>
      <c r="E85" s="221"/>
      <c r="F85" s="221"/>
      <c r="G85" s="221"/>
      <c r="H85" s="95"/>
      <c r="I85" s="95"/>
      <c r="J85" s="95"/>
      <c r="K85" s="95"/>
      <c r="L85" s="95"/>
      <c r="M85" s="95"/>
      <c r="N85" s="220" t="s">
        <v>97</v>
      </c>
      <c r="O85" s="221"/>
      <c r="P85" s="221"/>
      <c r="Q85" s="221"/>
      <c r="R85" s="33"/>
    </row>
    <row r="86" spans="2:18" s="1" customFormat="1" ht="10.35" customHeight="1">
      <c r="B86" s="31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3"/>
    </row>
    <row r="87" spans="2:47" s="1" customFormat="1" ht="29.25" customHeight="1">
      <c r="B87" s="31"/>
      <c r="C87" s="103" t="s">
        <v>98</v>
      </c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162">
        <f>N88+N91+N93+N95+N96</f>
        <v>0</v>
      </c>
      <c r="O87" s="216"/>
      <c r="P87" s="216"/>
      <c r="Q87" s="216"/>
      <c r="R87" s="33"/>
      <c r="AU87" s="17" t="s">
        <v>99</v>
      </c>
    </row>
    <row r="88" spans="2:18" s="6" customFormat="1" ht="24.9" customHeight="1">
      <c r="B88" s="104"/>
      <c r="C88" s="105"/>
      <c r="D88" s="106" t="s">
        <v>100</v>
      </c>
      <c r="E88" s="105"/>
      <c r="F88" s="105"/>
      <c r="G88" s="105"/>
      <c r="H88" s="105"/>
      <c r="I88" s="105"/>
      <c r="J88" s="105"/>
      <c r="K88" s="105"/>
      <c r="L88" s="105"/>
      <c r="M88" s="105"/>
      <c r="N88" s="207">
        <f>N117</f>
        <v>0</v>
      </c>
      <c r="O88" s="215"/>
      <c r="P88" s="215"/>
      <c r="Q88" s="215"/>
      <c r="R88" s="107"/>
    </row>
    <row r="89" spans="2:18" s="7" customFormat="1" ht="19.95" customHeight="1">
      <c r="B89" s="108"/>
      <c r="C89" s="109"/>
      <c r="D89" s="110" t="s">
        <v>101</v>
      </c>
      <c r="E89" s="109"/>
      <c r="F89" s="109"/>
      <c r="G89" s="109"/>
      <c r="H89" s="109"/>
      <c r="I89" s="109"/>
      <c r="J89" s="109"/>
      <c r="K89" s="109"/>
      <c r="L89" s="109"/>
      <c r="M89" s="109"/>
      <c r="N89" s="209">
        <f>N118</f>
        <v>0</v>
      </c>
      <c r="O89" s="214"/>
      <c r="P89" s="214"/>
      <c r="Q89" s="214"/>
      <c r="R89" s="111"/>
    </row>
    <row r="90" spans="2:18" s="7" customFormat="1" ht="14.85" customHeight="1">
      <c r="B90" s="108"/>
      <c r="C90" s="109"/>
      <c r="D90" s="110" t="s">
        <v>102</v>
      </c>
      <c r="E90" s="109"/>
      <c r="F90" s="109"/>
      <c r="G90" s="109"/>
      <c r="H90" s="109"/>
      <c r="I90" s="109"/>
      <c r="J90" s="109"/>
      <c r="K90" s="109"/>
      <c r="L90" s="109"/>
      <c r="M90" s="109"/>
      <c r="N90" s="209">
        <f>N119</f>
        <v>0</v>
      </c>
      <c r="O90" s="214"/>
      <c r="P90" s="214"/>
      <c r="Q90" s="214"/>
      <c r="R90" s="111"/>
    </row>
    <row r="91" spans="2:18" s="6" customFormat="1" ht="24.9" customHeight="1">
      <c r="B91" s="104"/>
      <c r="C91" s="105"/>
      <c r="D91" s="106" t="s">
        <v>103</v>
      </c>
      <c r="E91" s="105"/>
      <c r="F91" s="105"/>
      <c r="G91" s="105"/>
      <c r="H91" s="105"/>
      <c r="I91" s="105"/>
      <c r="J91" s="105"/>
      <c r="K91" s="105"/>
      <c r="L91" s="105"/>
      <c r="M91" s="105"/>
      <c r="N91" s="207">
        <f>N121</f>
        <v>0</v>
      </c>
      <c r="O91" s="215"/>
      <c r="P91" s="215"/>
      <c r="Q91" s="215"/>
      <c r="R91" s="107"/>
    </row>
    <row r="92" spans="2:18" s="7" customFormat="1" ht="19.95" customHeight="1">
      <c r="B92" s="108"/>
      <c r="C92" s="109"/>
      <c r="D92" s="110" t="s">
        <v>104</v>
      </c>
      <c r="E92" s="109"/>
      <c r="F92" s="109"/>
      <c r="G92" s="109"/>
      <c r="H92" s="109"/>
      <c r="I92" s="109"/>
      <c r="J92" s="109"/>
      <c r="K92" s="109"/>
      <c r="L92" s="109"/>
      <c r="M92" s="109"/>
      <c r="N92" s="209">
        <f>N122</f>
        <v>0</v>
      </c>
      <c r="O92" s="214"/>
      <c r="P92" s="214"/>
      <c r="Q92" s="214"/>
      <c r="R92" s="111"/>
    </row>
    <row r="93" spans="2:18" s="6" customFormat="1" ht="24.9" customHeight="1">
      <c r="B93" s="104"/>
      <c r="C93" s="105"/>
      <c r="D93" s="106" t="s">
        <v>105</v>
      </c>
      <c r="E93" s="105"/>
      <c r="F93" s="105"/>
      <c r="G93" s="105"/>
      <c r="H93" s="105"/>
      <c r="I93" s="105"/>
      <c r="J93" s="105"/>
      <c r="K93" s="105"/>
      <c r="L93" s="105"/>
      <c r="M93" s="105"/>
      <c r="N93" s="207">
        <f>N145</f>
        <v>0</v>
      </c>
      <c r="O93" s="215"/>
      <c r="P93" s="215"/>
      <c r="Q93" s="215"/>
      <c r="R93" s="107"/>
    </row>
    <row r="94" spans="2:18" s="7" customFormat="1" ht="19.95" customHeight="1">
      <c r="B94" s="108"/>
      <c r="C94" s="109"/>
      <c r="D94" s="110" t="s">
        <v>106</v>
      </c>
      <c r="E94" s="109"/>
      <c r="F94" s="109"/>
      <c r="G94" s="109"/>
      <c r="H94" s="109"/>
      <c r="I94" s="109"/>
      <c r="J94" s="109"/>
      <c r="K94" s="109"/>
      <c r="L94" s="109"/>
      <c r="M94" s="109"/>
      <c r="N94" s="209">
        <f>N146</f>
        <v>0</v>
      </c>
      <c r="O94" s="209"/>
      <c r="P94" s="209"/>
      <c r="Q94" s="209"/>
      <c r="R94" s="111"/>
    </row>
    <row r="95" spans="2:18" s="6" customFormat="1" ht="24.9" customHeight="1">
      <c r="B95" s="104"/>
      <c r="C95" s="149"/>
      <c r="D95" s="106" t="str">
        <f>D151</f>
        <v>MPOT - Montážní práce optické trasy</v>
      </c>
      <c r="E95" s="149"/>
      <c r="F95" s="149"/>
      <c r="G95" s="149"/>
      <c r="H95" s="149"/>
      <c r="I95" s="149"/>
      <c r="J95" s="149"/>
      <c r="K95" s="149"/>
      <c r="L95" s="149"/>
      <c r="M95" s="149"/>
      <c r="N95" s="207">
        <f>N151</f>
        <v>0</v>
      </c>
      <c r="O95" s="215"/>
      <c r="P95" s="215"/>
      <c r="Q95" s="215"/>
      <c r="R95" s="107"/>
    </row>
    <row r="96" spans="2:18" s="6" customFormat="1" ht="24.9" customHeight="1">
      <c r="B96" s="104"/>
      <c r="C96" s="149"/>
      <c r="D96" s="106" t="str">
        <f>D172</f>
        <v>MOT - Materiál optické trasy</v>
      </c>
      <c r="E96" s="149"/>
      <c r="F96" s="149"/>
      <c r="G96" s="149"/>
      <c r="H96" s="149"/>
      <c r="I96" s="149"/>
      <c r="J96" s="149"/>
      <c r="K96" s="149"/>
      <c r="L96" s="149"/>
      <c r="M96" s="149"/>
      <c r="N96" s="207">
        <f>N172</f>
        <v>0</v>
      </c>
      <c r="O96" s="215"/>
      <c r="P96" s="215"/>
      <c r="Q96" s="215"/>
      <c r="R96" s="107"/>
    </row>
    <row r="97" spans="2:18" s="1" customFormat="1" ht="21.75" customHeight="1">
      <c r="B97" s="31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3"/>
    </row>
    <row r="98" spans="2:21" s="1" customFormat="1" ht="29.25" customHeight="1">
      <c r="B98" s="31"/>
      <c r="C98" s="103" t="s">
        <v>107</v>
      </c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216">
        <v>0</v>
      </c>
      <c r="O98" s="217"/>
      <c r="P98" s="217"/>
      <c r="Q98" s="217"/>
      <c r="R98" s="33"/>
      <c r="T98" s="112"/>
      <c r="U98" s="113" t="s">
        <v>40</v>
      </c>
    </row>
    <row r="99" spans="2:18" s="1" customFormat="1" ht="18" customHeight="1">
      <c r="B99" s="31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3"/>
    </row>
    <row r="100" spans="2:18" s="1" customFormat="1" ht="29.25" customHeight="1">
      <c r="B100" s="31"/>
      <c r="C100" s="94" t="s">
        <v>85</v>
      </c>
      <c r="D100" s="95"/>
      <c r="E100" s="95"/>
      <c r="F100" s="95"/>
      <c r="G100" s="95"/>
      <c r="H100" s="95"/>
      <c r="I100" s="95"/>
      <c r="J100" s="95"/>
      <c r="K100" s="95"/>
      <c r="L100" s="163">
        <f>ROUND(SUM(N87+N98),2)</f>
        <v>0</v>
      </c>
      <c r="M100" s="163"/>
      <c r="N100" s="163"/>
      <c r="O100" s="163"/>
      <c r="P100" s="163"/>
      <c r="Q100" s="163"/>
      <c r="R100" s="33"/>
    </row>
    <row r="101" spans="2:18" s="1" customFormat="1" ht="6.9" customHeight="1">
      <c r="B101" s="55"/>
      <c r="C101" s="56"/>
      <c r="D101" s="56"/>
      <c r="E101" s="56"/>
      <c r="F101" s="56"/>
      <c r="G101" s="56"/>
      <c r="H101" s="56"/>
      <c r="I101" s="56"/>
      <c r="J101" s="56"/>
      <c r="K101" s="56"/>
      <c r="L101" s="56"/>
      <c r="M101" s="56"/>
      <c r="N101" s="56"/>
      <c r="O101" s="56"/>
      <c r="P101" s="56"/>
      <c r="Q101" s="56"/>
      <c r="R101" s="57"/>
    </row>
    <row r="105" spans="2:18" s="1" customFormat="1" ht="6.9" customHeight="1">
      <c r="B105" s="58"/>
      <c r="C105" s="59"/>
      <c r="D105" s="59"/>
      <c r="E105" s="59"/>
      <c r="F105" s="59"/>
      <c r="G105" s="59"/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60"/>
    </row>
    <row r="106" spans="2:18" s="1" customFormat="1" ht="36.9" customHeight="1">
      <c r="B106" s="31"/>
      <c r="C106" s="187" t="s">
        <v>108</v>
      </c>
      <c r="D106" s="218"/>
      <c r="E106" s="218"/>
      <c r="F106" s="218"/>
      <c r="G106" s="218"/>
      <c r="H106" s="218"/>
      <c r="I106" s="218"/>
      <c r="J106" s="218"/>
      <c r="K106" s="218"/>
      <c r="L106" s="218"/>
      <c r="M106" s="218"/>
      <c r="N106" s="218"/>
      <c r="O106" s="218"/>
      <c r="P106" s="218"/>
      <c r="Q106" s="218"/>
      <c r="R106" s="33"/>
    </row>
    <row r="107" spans="2:18" s="1" customFormat="1" ht="6.9" customHeight="1">
      <c r="B107" s="31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3"/>
    </row>
    <row r="108" spans="2:18" s="1" customFormat="1" ht="36.9" customHeight="1">
      <c r="B108" s="31"/>
      <c r="C108" s="65" t="s">
        <v>17</v>
      </c>
      <c r="D108" s="32"/>
      <c r="E108" s="32"/>
      <c r="F108" s="189" t="str">
        <f>F6</f>
        <v>rozšíření MAN Písečná-zemní práce</v>
      </c>
      <c r="G108" s="218"/>
      <c r="H108" s="218"/>
      <c r="I108" s="218"/>
      <c r="J108" s="218"/>
      <c r="K108" s="218"/>
      <c r="L108" s="218"/>
      <c r="M108" s="218"/>
      <c r="N108" s="218"/>
      <c r="O108" s="218"/>
      <c r="P108" s="218"/>
      <c r="Q108" s="32"/>
      <c r="R108" s="33"/>
    </row>
    <row r="109" spans="2:18" s="1" customFormat="1" ht="6.9" customHeight="1">
      <c r="B109" s="31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3"/>
    </row>
    <row r="110" spans="2:18" s="1" customFormat="1" ht="18" customHeight="1">
      <c r="B110" s="31"/>
      <c r="C110" s="28" t="s">
        <v>23</v>
      </c>
      <c r="D110" s="32"/>
      <c r="E110" s="32"/>
      <c r="F110" s="26" t="str">
        <f>F8</f>
        <v xml:space="preserve"> </v>
      </c>
      <c r="G110" s="32"/>
      <c r="H110" s="32"/>
      <c r="I110" s="32"/>
      <c r="J110" s="32"/>
      <c r="K110" s="28" t="s">
        <v>25</v>
      </c>
      <c r="L110" s="32"/>
      <c r="M110" s="219" t="str">
        <f>IF(O8="","",O8)</f>
        <v>16.1.2018</v>
      </c>
      <c r="N110" s="219"/>
      <c r="O110" s="219"/>
      <c r="P110" s="219"/>
      <c r="Q110" s="32"/>
      <c r="R110" s="33"/>
    </row>
    <row r="111" spans="2:18" s="1" customFormat="1" ht="6.9" customHeight="1">
      <c r="B111" s="31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3"/>
    </row>
    <row r="112" spans="2:18" s="1" customFormat="1" ht="13.2">
      <c r="B112" s="31"/>
      <c r="C112" s="28" t="s">
        <v>29</v>
      </c>
      <c r="D112" s="32"/>
      <c r="E112" s="32"/>
      <c r="F112" s="26" t="str">
        <f>E11</f>
        <v xml:space="preserve"> </v>
      </c>
      <c r="G112" s="32"/>
      <c r="H112" s="32"/>
      <c r="I112" s="32"/>
      <c r="J112" s="32"/>
      <c r="K112" s="28" t="s">
        <v>33</v>
      </c>
      <c r="L112" s="32"/>
      <c r="M112" s="196" t="str">
        <f>E17</f>
        <v xml:space="preserve"> </v>
      </c>
      <c r="N112" s="196"/>
      <c r="O112" s="196"/>
      <c r="P112" s="196"/>
      <c r="Q112" s="196"/>
      <c r="R112" s="33"/>
    </row>
    <row r="113" spans="2:18" s="1" customFormat="1" ht="14.4" customHeight="1">
      <c r="B113" s="31"/>
      <c r="C113" s="28" t="s">
        <v>32</v>
      </c>
      <c r="D113" s="32"/>
      <c r="E113" s="32"/>
      <c r="F113" s="26" t="str">
        <f>IF(E14="","",E14)</f>
        <v xml:space="preserve"> </v>
      </c>
      <c r="G113" s="32"/>
      <c r="H113" s="32"/>
      <c r="I113" s="32"/>
      <c r="J113" s="32"/>
      <c r="K113" s="28" t="s">
        <v>35</v>
      </c>
      <c r="L113" s="32"/>
      <c r="M113" s="196" t="str">
        <f>E20</f>
        <v xml:space="preserve"> </v>
      </c>
      <c r="N113" s="196"/>
      <c r="O113" s="196"/>
      <c r="P113" s="196"/>
      <c r="Q113" s="196"/>
      <c r="R113" s="33"/>
    </row>
    <row r="114" spans="2:18" s="1" customFormat="1" ht="10.35" customHeight="1">
      <c r="B114" s="31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3"/>
    </row>
    <row r="115" spans="2:27" s="8" customFormat="1" ht="29.25" customHeight="1">
      <c r="B115" s="114"/>
      <c r="C115" s="115" t="s">
        <v>109</v>
      </c>
      <c r="D115" s="116" t="s">
        <v>110</v>
      </c>
      <c r="E115" s="116" t="s">
        <v>58</v>
      </c>
      <c r="F115" s="226" t="s">
        <v>111</v>
      </c>
      <c r="G115" s="226"/>
      <c r="H115" s="226"/>
      <c r="I115" s="226"/>
      <c r="J115" s="116" t="s">
        <v>112</v>
      </c>
      <c r="K115" s="116" t="s">
        <v>113</v>
      </c>
      <c r="L115" s="227" t="s">
        <v>114</v>
      </c>
      <c r="M115" s="227"/>
      <c r="N115" s="226" t="s">
        <v>97</v>
      </c>
      <c r="O115" s="226"/>
      <c r="P115" s="226"/>
      <c r="Q115" s="228"/>
      <c r="R115" s="117"/>
      <c r="T115" s="72" t="s">
        <v>115</v>
      </c>
      <c r="U115" s="73" t="s">
        <v>40</v>
      </c>
      <c r="V115" s="73" t="s">
        <v>116</v>
      </c>
      <c r="W115" s="73" t="s">
        <v>117</v>
      </c>
      <c r="X115" s="73" t="s">
        <v>118</v>
      </c>
      <c r="Y115" s="73" t="s">
        <v>119</v>
      </c>
      <c r="Z115" s="73" t="s">
        <v>120</v>
      </c>
      <c r="AA115" s="74" t="s">
        <v>121</v>
      </c>
    </row>
    <row r="116" spans="2:63" s="1" customFormat="1" ht="29.25" customHeight="1">
      <c r="B116" s="31"/>
      <c r="C116" s="76" t="s">
        <v>93</v>
      </c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204">
        <f>N117+N121+N145+N151+N172</f>
        <v>0</v>
      </c>
      <c r="O116" s="205"/>
      <c r="P116" s="205"/>
      <c r="Q116" s="205"/>
      <c r="R116" s="33"/>
      <c r="T116" s="75"/>
      <c r="U116" s="47"/>
      <c r="V116" s="47"/>
      <c r="W116" s="118" t="e">
        <f>W117+W121+W145+#REF!</f>
        <v>#REF!</v>
      </c>
      <c r="X116" s="47"/>
      <c r="Y116" s="118" t="e">
        <f>Y117+Y121+Y145+#REF!</f>
        <v>#REF!</v>
      </c>
      <c r="Z116" s="47"/>
      <c r="AA116" s="119" t="e">
        <f>AA117+AA121+AA145+#REF!</f>
        <v>#REF!</v>
      </c>
      <c r="AT116" s="17" t="s">
        <v>75</v>
      </c>
      <c r="AU116" s="17" t="s">
        <v>99</v>
      </c>
      <c r="BK116" s="120" t="e">
        <f>BK117+BK121+BK145+#REF!</f>
        <v>#REF!</v>
      </c>
    </row>
    <row r="117" spans="2:63" s="9" customFormat="1" ht="37.35" customHeight="1">
      <c r="B117" s="121"/>
      <c r="C117" s="122"/>
      <c r="D117" s="123" t="s">
        <v>100</v>
      </c>
      <c r="E117" s="123"/>
      <c r="F117" s="123"/>
      <c r="G117" s="123"/>
      <c r="H117" s="123"/>
      <c r="I117" s="123"/>
      <c r="J117" s="123"/>
      <c r="K117" s="123"/>
      <c r="L117" s="123"/>
      <c r="M117" s="123"/>
      <c r="N117" s="206">
        <f>BK117</f>
        <v>0</v>
      </c>
      <c r="O117" s="207"/>
      <c r="P117" s="207"/>
      <c r="Q117" s="207"/>
      <c r="R117" s="124"/>
      <c r="T117" s="125"/>
      <c r="U117" s="122"/>
      <c r="V117" s="122"/>
      <c r="W117" s="126">
        <f>W118</f>
        <v>0</v>
      </c>
      <c r="X117" s="122"/>
      <c r="Y117" s="126">
        <f>Y118</f>
        <v>0</v>
      </c>
      <c r="Z117" s="122"/>
      <c r="AA117" s="127">
        <f>AA118</f>
        <v>0</v>
      </c>
      <c r="AR117" s="128" t="s">
        <v>22</v>
      </c>
      <c r="AT117" s="129" t="s">
        <v>75</v>
      </c>
      <c r="AU117" s="129" t="s">
        <v>76</v>
      </c>
      <c r="AY117" s="128" t="s">
        <v>122</v>
      </c>
      <c r="BK117" s="130">
        <f>BK118</f>
        <v>0</v>
      </c>
    </row>
    <row r="118" spans="2:63" s="9" customFormat="1" ht="19.95" customHeight="1">
      <c r="B118" s="121"/>
      <c r="C118" s="122"/>
      <c r="D118" s="131" t="s">
        <v>101</v>
      </c>
      <c r="E118" s="131"/>
      <c r="F118" s="131"/>
      <c r="G118" s="131"/>
      <c r="H118" s="131"/>
      <c r="I118" s="131"/>
      <c r="J118" s="131"/>
      <c r="K118" s="131"/>
      <c r="L118" s="131"/>
      <c r="M118" s="131"/>
      <c r="N118" s="208">
        <f>BK118</f>
        <v>0</v>
      </c>
      <c r="O118" s="209"/>
      <c r="P118" s="209"/>
      <c r="Q118" s="209"/>
      <c r="R118" s="124"/>
      <c r="T118" s="125"/>
      <c r="U118" s="122"/>
      <c r="V118" s="122"/>
      <c r="W118" s="126">
        <f>W119</f>
        <v>0</v>
      </c>
      <c r="X118" s="122"/>
      <c r="Y118" s="126">
        <f>Y119</f>
        <v>0</v>
      </c>
      <c r="Z118" s="122"/>
      <c r="AA118" s="127">
        <f>AA119</f>
        <v>0</v>
      </c>
      <c r="AR118" s="128" t="s">
        <v>22</v>
      </c>
      <c r="AT118" s="129" t="s">
        <v>75</v>
      </c>
      <c r="AU118" s="129" t="s">
        <v>22</v>
      </c>
      <c r="AY118" s="128" t="s">
        <v>122</v>
      </c>
      <c r="BK118" s="130">
        <f>BK119</f>
        <v>0</v>
      </c>
    </row>
    <row r="119" spans="2:63" s="9" customFormat="1" ht="14.85" customHeight="1">
      <c r="B119" s="121"/>
      <c r="C119" s="122"/>
      <c r="D119" s="131" t="s">
        <v>102</v>
      </c>
      <c r="E119" s="131"/>
      <c r="F119" s="131"/>
      <c r="G119" s="131"/>
      <c r="H119" s="131"/>
      <c r="I119" s="131"/>
      <c r="J119" s="131"/>
      <c r="K119" s="131"/>
      <c r="L119" s="131"/>
      <c r="M119" s="131"/>
      <c r="N119" s="199">
        <f>BK119</f>
        <v>0</v>
      </c>
      <c r="O119" s="200"/>
      <c r="P119" s="200"/>
      <c r="Q119" s="200"/>
      <c r="R119" s="124"/>
      <c r="T119" s="125"/>
      <c r="U119" s="122"/>
      <c r="V119" s="122"/>
      <c r="W119" s="126">
        <f>W120</f>
        <v>0</v>
      </c>
      <c r="X119" s="122"/>
      <c r="Y119" s="126">
        <f>Y120</f>
        <v>0</v>
      </c>
      <c r="Z119" s="122"/>
      <c r="AA119" s="127">
        <f>AA120</f>
        <v>0</v>
      </c>
      <c r="AR119" s="128" t="s">
        <v>22</v>
      </c>
      <c r="AT119" s="129" t="s">
        <v>75</v>
      </c>
      <c r="AU119" s="129" t="s">
        <v>91</v>
      </c>
      <c r="AY119" s="128" t="s">
        <v>122</v>
      </c>
      <c r="BK119" s="130">
        <f>BK120</f>
        <v>0</v>
      </c>
    </row>
    <row r="120" spans="2:65" s="1" customFormat="1" ht="31.5" customHeight="1">
      <c r="B120" s="132"/>
      <c r="C120" s="133" t="s">
        <v>22</v>
      </c>
      <c r="D120" s="133" t="s">
        <v>123</v>
      </c>
      <c r="E120" s="134" t="s">
        <v>124</v>
      </c>
      <c r="F120" s="201" t="s">
        <v>125</v>
      </c>
      <c r="G120" s="201"/>
      <c r="H120" s="201"/>
      <c r="I120" s="201"/>
      <c r="J120" s="135" t="s">
        <v>126</v>
      </c>
      <c r="K120" s="136">
        <v>20</v>
      </c>
      <c r="L120" s="202">
        <v>0</v>
      </c>
      <c r="M120" s="202"/>
      <c r="N120" s="202">
        <f>ROUND(L120*K120,2)</f>
        <v>0</v>
      </c>
      <c r="O120" s="202"/>
      <c r="P120" s="202"/>
      <c r="Q120" s="202"/>
      <c r="R120" s="137"/>
      <c r="T120" s="138" t="s">
        <v>5</v>
      </c>
      <c r="U120" s="40" t="s">
        <v>41</v>
      </c>
      <c r="V120" s="139">
        <v>0</v>
      </c>
      <c r="W120" s="139">
        <f>V120*K120</f>
        <v>0</v>
      </c>
      <c r="X120" s="139">
        <v>0</v>
      </c>
      <c r="Y120" s="139">
        <f>X120*K120</f>
        <v>0</v>
      </c>
      <c r="Z120" s="139">
        <v>0</v>
      </c>
      <c r="AA120" s="140">
        <f>Z120*K120</f>
        <v>0</v>
      </c>
      <c r="AR120" s="17" t="s">
        <v>127</v>
      </c>
      <c r="AT120" s="17" t="s">
        <v>123</v>
      </c>
      <c r="AU120" s="17" t="s">
        <v>128</v>
      </c>
      <c r="AY120" s="17" t="s">
        <v>122</v>
      </c>
      <c r="BE120" s="141">
        <f>IF(U120="základní",N120,0)</f>
        <v>0</v>
      </c>
      <c r="BF120" s="141">
        <f>IF(U120="snížená",N120,0)</f>
        <v>0</v>
      </c>
      <c r="BG120" s="141">
        <f>IF(U120="zákl. přenesená",N120,0)</f>
        <v>0</v>
      </c>
      <c r="BH120" s="141">
        <f>IF(U120="sníž. přenesená",N120,0)</f>
        <v>0</v>
      </c>
      <c r="BI120" s="141">
        <f>IF(U120="nulová",N120,0)</f>
        <v>0</v>
      </c>
      <c r="BJ120" s="17" t="s">
        <v>22</v>
      </c>
      <c r="BK120" s="141">
        <f>ROUND(L120*K120,2)</f>
        <v>0</v>
      </c>
      <c r="BL120" s="17" t="s">
        <v>127</v>
      </c>
      <c r="BM120" s="17" t="s">
        <v>129</v>
      </c>
    </row>
    <row r="121" spans="2:63" s="9" customFormat="1" ht="37.35" customHeight="1">
      <c r="B121" s="121"/>
      <c r="C121" s="122"/>
      <c r="D121" s="123" t="s">
        <v>103</v>
      </c>
      <c r="E121" s="123"/>
      <c r="F121" s="123"/>
      <c r="G121" s="123"/>
      <c r="H121" s="123"/>
      <c r="I121" s="123"/>
      <c r="J121" s="123"/>
      <c r="K121" s="123"/>
      <c r="L121" s="123"/>
      <c r="M121" s="123"/>
      <c r="N121" s="210">
        <f>BK121</f>
        <v>0</v>
      </c>
      <c r="O121" s="211"/>
      <c r="P121" s="211"/>
      <c r="Q121" s="211"/>
      <c r="R121" s="124"/>
      <c r="T121" s="125"/>
      <c r="U121" s="122"/>
      <c r="V121" s="122"/>
      <c r="W121" s="126">
        <f>W122</f>
        <v>341.0872</v>
      </c>
      <c r="X121" s="122"/>
      <c r="Y121" s="126">
        <f>Y122</f>
        <v>30.057599999999997</v>
      </c>
      <c r="Z121" s="122"/>
      <c r="AA121" s="127">
        <f>AA122</f>
        <v>0</v>
      </c>
      <c r="AR121" s="128" t="s">
        <v>128</v>
      </c>
      <c r="AT121" s="129" t="s">
        <v>75</v>
      </c>
      <c r="AU121" s="129" t="s">
        <v>76</v>
      </c>
      <c r="AY121" s="128" t="s">
        <v>122</v>
      </c>
      <c r="BK121" s="130">
        <f>BK122</f>
        <v>0</v>
      </c>
    </row>
    <row r="122" spans="2:63" s="9" customFormat="1" ht="19.95" customHeight="1">
      <c r="B122" s="121"/>
      <c r="C122" s="122"/>
      <c r="D122" s="131" t="s">
        <v>104</v>
      </c>
      <c r="E122" s="131"/>
      <c r="F122" s="131"/>
      <c r="G122" s="131"/>
      <c r="H122" s="131"/>
      <c r="I122" s="131"/>
      <c r="J122" s="131"/>
      <c r="K122" s="131"/>
      <c r="L122" s="131"/>
      <c r="M122" s="131"/>
      <c r="N122" s="199">
        <f>BK122</f>
        <v>0</v>
      </c>
      <c r="O122" s="200"/>
      <c r="P122" s="200"/>
      <c r="Q122" s="200"/>
      <c r="R122" s="124"/>
      <c r="T122" s="125"/>
      <c r="U122" s="122"/>
      <c r="V122" s="122"/>
      <c r="W122" s="126">
        <f>SUM(W123:W144)</f>
        <v>341.0872</v>
      </c>
      <c r="X122" s="122"/>
      <c r="Y122" s="126">
        <f>SUM(Y123:Y144)</f>
        <v>30.057599999999997</v>
      </c>
      <c r="Z122" s="122"/>
      <c r="AA122" s="127">
        <f>SUM(AA123:AA144)</f>
        <v>0</v>
      </c>
      <c r="AR122" s="128" t="s">
        <v>128</v>
      </c>
      <c r="AT122" s="129" t="s">
        <v>75</v>
      </c>
      <c r="AU122" s="129" t="s">
        <v>22</v>
      </c>
      <c r="AY122" s="128" t="s">
        <v>122</v>
      </c>
      <c r="BK122" s="130">
        <f>SUM(BK123:BK144)</f>
        <v>0</v>
      </c>
    </row>
    <row r="123" spans="2:65" s="1" customFormat="1" ht="31.5" customHeight="1">
      <c r="B123" s="132"/>
      <c r="C123" s="133" t="s">
        <v>130</v>
      </c>
      <c r="D123" s="133" t="s">
        <v>123</v>
      </c>
      <c r="E123" s="134" t="s">
        <v>131</v>
      </c>
      <c r="F123" s="201" t="s">
        <v>132</v>
      </c>
      <c r="G123" s="201"/>
      <c r="H123" s="201"/>
      <c r="I123" s="201"/>
      <c r="J123" s="135" t="s">
        <v>133</v>
      </c>
      <c r="K123" s="136">
        <v>0.2</v>
      </c>
      <c r="L123" s="202">
        <v>0</v>
      </c>
      <c r="M123" s="202"/>
      <c r="N123" s="202">
        <f aca="true" t="shared" si="0" ref="N123:N144">ROUND(L123*K123,2)</f>
        <v>0</v>
      </c>
      <c r="O123" s="202"/>
      <c r="P123" s="202"/>
      <c r="Q123" s="202"/>
      <c r="R123" s="137"/>
      <c r="T123" s="138" t="s">
        <v>5</v>
      </c>
      <c r="U123" s="40" t="s">
        <v>41</v>
      </c>
      <c r="V123" s="139">
        <v>4.696</v>
      </c>
      <c r="W123" s="139">
        <f aca="true" t="shared" si="1" ref="W123:W144">V123*K123</f>
        <v>0.9392</v>
      </c>
      <c r="X123" s="139">
        <v>0.0099</v>
      </c>
      <c r="Y123" s="139">
        <f aca="true" t="shared" si="2" ref="Y123:Y144">X123*K123</f>
        <v>0.0019800000000000004</v>
      </c>
      <c r="Z123" s="139">
        <v>0</v>
      </c>
      <c r="AA123" s="140">
        <f aca="true" t="shared" si="3" ref="AA123:AA144">Z123*K123</f>
        <v>0</v>
      </c>
      <c r="AR123" s="17" t="s">
        <v>134</v>
      </c>
      <c r="AT123" s="17" t="s">
        <v>123</v>
      </c>
      <c r="AU123" s="17" t="s">
        <v>91</v>
      </c>
      <c r="AY123" s="17" t="s">
        <v>122</v>
      </c>
      <c r="BE123" s="141">
        <f aca="true" t="shared" si="4" ref="BE123:BE144">IF(U123="základní",N123,0)</f>
        <v>0</v>
      </c>
      <c r="BF123" s="141">
        <f aca="true" t="shared" si="5" ref="BF123:BF144">IF(U123="snížená",N123,0)</f>
        <v>0</v>
      </c>
      <c r="BG123" s="141">
        <f aca="true" t="shared" si="6" ref="BG123:BG144">IF(U123="zákl. přenesená",N123,0)</f>
        <v>0</v>
      </c>
      <c r="BH123" s="141">
        <f aca="true" t="shared" si="7" ref="BH123:BH144">IF(U123="sníž. přenesená",N123,0)</f>
        <v>0</v>
      </c>
      <c r="BI123" s="141">
        <f aca="true" t="shared" si="8" ref="BI123:BI144">IF(U123="nulová",N123,0)</f>
        <v>0</v>
      </c>
      <c r="BJ123" s="17" t="s">
        <v>22</v>
      </c>
      <c r="BK123" s="141">
        <f aca="true" t="shared" si="9" ref="BK123:BK144">ROUND(L123*K123,2)</f>
        <v>0</v>
      </c>
      <c r="BL123" s="17" t="s">
        <v>134</v>
      </c>
      <c r="BM123" s="17" t="s">
        <v>135</v>
      </c>
    </row>
    <row r="124" spans="2:65" s="1" customFormat="1" ht="31.5" customHeight="1">
      <c r="B124" s="132"/>
      <c r="C124" s="133" t="s">
        <v>136</v>
      </c>
      <c r="D124" s="133" t="s">
        <v>123</v>
      </c>
      <c r="E124" s="134" t="s">
        <v>137</v>
      </c>
      <c r="F124" s="201" t="s">
        <v>138</v>
      </c>
      <c r="G124" s="201"/>
      <c r="H124" s="201"/>
      <c r="I124" s="201"/>
      <c r="J124" s="135" t="s">
        <v>139</v>
      </c>
      <c r="K124" s="136">
        <v>9</v>
      </c>
      <c r="L124" s="202">
        <v>0</v>
      </c>
      <c r="M124" s="202"/>
      <c r="N124" s="202">
        <f t="shared" si="0"/>
        <v>0</v>
      </c>
      <c r="O124" s="202"/>
      <c r="P124" s="202"/>
      <c r="Q124" s="202"/>
      <c r="R124" s="137"/>
      <c r="T124" s="138" t="s">
        <v>5</v>
      </c>
      <c r="U124" s="40" t="s">
        <v>41</v>
      </c>
      <c r="V124" s="139">
        <v>1.24</v>
      </c>
      <c r="W124" s="139">
        <f t="shared" si="1"/>
        <v>11.16</v>
      </c>
      <c r="X124" s="139">
        <v>0</v>
      </c>
      <c r="Y124" s="139">
        <f t="shared" si="2"/>
        <v>0</v>
      </c>
      <c r="Z124" s="139">
        <v>0</v>
      </c>
      <c r="AA124" s="140">
        <f t="shared" si="3"/>
        <v>0</v>
      </c>
      <c r="AR124" s="17" t="s">
        <v>134</v>
      </c>
      <c r="AT124" s="17" t="s">
        <v>123</v>
      </c>
      <c r="AU124" s="17" t="s">
        <v>91</v>
      </c>
      <c r="AY124" s="17" t="s">
        <v>122</v>
      </c>
      <c r="BE124" s="141">
        <f t="shared" si="4"/>
        <v>0</v>
      </c>
      <c r="BF124" s="141">
        <f t="shared" si="5"/>
        <v>0</v>
      </c>
      <c r="BG124" s="141">
        <f t="shared" si="6"/>
        <v>0</v>
      </c>
      <c r="BH124" s="141">
        <f t="shared" si="7"/>
        <v>0</v>
      </c>
      <c r="BI124" s="141">
        <f t="shared" si="8"/>
        <v>0</v>
      </c>
      <c r="BJ124" s="17" t="s">
        <v>22</v>
      </c>
      <c r="BK124" s="141">
        <f t="shared" si="9"/>
        <v>0</v>
      </c>
      <c r="BL124" s="17" t="s">
        <v>134</v>
      </c>
      <c r="BM124" s="17" t="s">
        <v>140</v>
      </c>
    </row>
    <row r="125" spans="2:65" s="1" customFormat="1" ht="31.5" customHeight="1">
      <c r="B125" s="132"/>
      <c r="C125" s="133" t="s">
        <v>141</v>
      </c>
      <c r="D125" s="133" t="s">
        <v>123</v>
      </c>
      <c r="E125" s="134" t="s">
        <v>142</v>
      </c>
      <c r="F125" s="201" t="s">
        <v>143</v>
      </c>
      <c r="G125" s="201"/>
      <c r="H125" s="201"/>
      <c r="I125" s="201"/>
      <c r="J125" s="135" t="s">
        <v>144</v>
      </c>
      <c r="K125" s="136">
        <v>59</v>
      </c>
      <c r="L125" s="202">
        <v>0</v>
      </c>
      <c r="M125" s="202"/>
      <c r="N125" s="202">
        <f t="shared" si="0"/>
        <v>0</v>
      </c>
      <c r="O125" s="202"/>
      <c r="P125" s="202"/>
      <c r="Q125" s="202"/>
      <c r="R125" s="137"/>
      <c r="T125" s="138" t="s">
        <v>5</v>
      </c>
      <c r="U125" s="40" t="s">
        <v>41</v>
      </c>
      <c r="V125" s="139">
        <v>0.015</v>
      </c>
      <c r="W125" s="139">
        <f t="shared" si="1"/>
        <v>0.885</v>
      </c>
      <c r="X125" s="139">
        <v>0</v>
      </c>
      <c r="Y125" s="139">
        <f t="shared" si="2"/>
        <v>0</v>
      </c>
      <c r="Z125" s="139">
        <v>0</v>
      </c>
      <c r="AA125" s="140">
        <f t="shared" si="3"/>
        <v>0</v>
      </c>
      <c r="AR125" s="17" t="s">
        <v>134</v>
      </c>
      <c r="AT125" s="17" t="s">
        <v>123</v>
      </c>
      <c r="AU125" s="17" t="s">
        <v>91</v>
      </c>
      <c r="AY125" s="17" t="s">
        <v>122</v>
      </c>
      <c r="BE125" s="141">
        <f t="shared" si="4"/>
        <v>0</v>
      </c>
      <c r="BF125" s="141">
        <f t="shared" si="5"/>
        <v>0</v>
      </c>
      <c r="BG125" s="141">
        <f t="shared" si="6"/>
        <v>0</v>
      </c>
      <c r="BH125" s="141">
        <f t="shared" si="7"/>
        <v>0</v>
      </c>
      <c r="BI125" s="141">
        <f t="shared" si="8"/>
        <v>0</v>
      </c>
      <c r="BJ125" s="17" t="s">
        <v>22</v>
      </c>
      <c r="BK125" s="141">
        <f t="shared" si="9"/>
        <v>0</v>
      </c>
      <c r="BL125" s="17" t="s">
        <v>134</v>
      </c>
      <c r="BM125" s="17" t="s">
        <v>145</v>
      </c>
    </row>
    <row r="126" spans="2:65" s="1" customFormat="1" ht="31.5" customHeight="1">
      <c r="B126" s="132"/>
      <c r="C126" s="133" t="s">
        <v>146</v>
      </c>
      <c r="D126" s="133" t="s">
        <v>123</v>
      </c>
      <c r="E126" s="134" t="s">
        <v>147</v>
      </c>
      <c r="F126" s="201" t="s">
        <v>148</v>
      </c>
      <c r="G126" s="201"/>
      <c r="H126" s="201"/>
      <c r="I126" s="201"/>
      <c r="J126" s="135" t="s">
        <v>144</v>
      </c>
      <c r="K126" s="136">
        <v>7</v>
      </c>
      <c r="L126" s="202">
        <v>0</v>
      </c>
      <c r="M126" s="202"/>
      <c r="N126" s="202">
        <f t="shared" si="0"/>
        <v>0</v>
      </c>
      <c r="O126" s="202"/>
      <c r="P126" s="202"/>
      <c r="Q126" s="202"/>
      <c r="R126" s="137"/>
      <c r="T126" s="138" t="s">
        <v>5</v>
      </c>
      <c r="U126" s="40" t="s">
        <v>41</v>
      </c>
      <c r="V126" s="139">
        <v>1.227</v>
      </c>
      <c r="W126" s="139">
        <f t="shared" si="1"/>
        <v>8.589</v>
      </c>
      <c r="X126" s="139">
        <v>0</v>
      </c>
      <c r="Y126" s="139">
        <f t="shared" si="2"/>
        <v>0</v>
      </c>
      <c r="Z126" s="139">
        <v>0</v>
      </c>
      <c r="AA126" s="140">
        <f t="shared" si="3"/>
        <v>0</v>
      </c>
      <c r="AR126" s="17" t="s">
        <v>134</v>
      </c>
      <c r="AT126" s="17" t="s">
        <v>123</v>
      </c>
      <c r="AU126" s="17" t="s">
        <v>91</v>
      </c>
      <c r="AY126" s="17" t="s">
        <v>122</v>
      </c>
      <c r="BE126" s="141">
        <f t="shared" si="4"/>
        <v>0</v>
      </c>
      <c r="BF126" s="141">
        <f t="shared" si="5"/>
        <v>0</v>
      </c>
      <c r="BG126" s="141">
        <f t="shared" si="6"/>
        <v>0</v>
      </c>
      <c r="BH126" s="141">
        <f t="shared" si="7"/>
        <v>0</v>
      </c>
      <c r="BI126" s="141">
        <f t="shared" si="8"/>
        <v>0</v>
      </c>
      <c r="BJ126" s="17" t="s">
        <v>22</v>
      </c>
      <c r="BK126" s="141">
        <f t="shared" si="9"/>
        <v>0</v>
      </c>
      <c r="BL126" s="17" t="s">
        <v>134</v>
      </c>
      <c r="BM126" s="17" t="s">
        <v>149</v>
      </c>
    </row>
    <row r="127" spans="2:65" s="1" customFormat="1" ht="31.5" customHeight="1">
      <c r="B127" s="132"/>
      <c r="C127" s="133" t="s">
        <v>150</v>
      </c>
      <c r="D127" s="133" t="s">
        <v>123</v>
      </c>
      <c r="E127" s="134" t="s">
        <v>151</v>
      </c>
      <c r="F127" s="201" t="s">
        <v>152</v>
      </c>
      <c r="G127" s="201"/>
      <c r="H127" s="201"/>
      <c r="I127" s="201"/>
      <c r="J127" s="135" t="s">
        <v>153</v>
      </c>
      <c r="K127" s="136">
        <v>169</v>
      </c>
      <c r="L127" s="202">
        <v>0</v>
      </c>
      <c r="M127" s="202"/>
      <c r="N127" s="202">
        <f t="shared" si="0"/>
        <v>0</v>
      </c>
      <c r="O127" s="202"/>
      <c r="P127" s="202"/>
      <c r="Q127" s="202"/>
      <c r="R127" s="137"/>
      <c r="T127" s="138" t="s">
        <v>5</v>
      </c>
      <c r="U127" s="40" t="s">
        <v>41</v>
      </c>
      <c r="V127" s="139">
        <v>0.459</v>
      </c>
      <c r="W127" s="139">
        <f t="shared" si="1"/>
        <v>77.571</v>
      </c>
      <c r="X127" s="139">
        <v>0</v>
      </c>
      <c r="Y127" s="139">
        <f t="shared" si="2"/>
        <v>0</v>
      </c>
      <c r="Z127" s="139">
        <v>0</v>
      </c>
      <c r="AA127" s="140">
        <f t="shared" si="3"/>
        <v>0</v>
      </c>
      <c r="AR127" s="17" t="s">
        <v>134</v>
      </c>
      <c r="AT127" s="17" t="s">
        <v>123</v>
      </c>
      <c r="AU127" s="17" t="s">
        <v>91</v>
      </c>
      <c r="AY127" s="17" t="s">
        <v>122</v>
      </c>
      <c r="BE127" s="141">
        <f t="shared" si="4"/>
        <v>0</v>
      </c>
      <c r="BF127" s="141">
        <f t="shared" si="5"/>
        <v>0</v>
      </c>
      <c r="BG127" s="141">
        <f t="shared" si="6"/>
        <v>0</v>
      </c>
      <c r="BH127" s="141">
        <f t="shared" si="7"/>
        <v>0</v>
      </c>
      <c r="BI127" s="141">
        <f t="shared" si="8"/>
        <v>0</v>
      </c>
      <c r="BJ127" s="17" t="s">
        <v>22</v>
      </c>
      <c r="BK127" s="141">
        <f t="shared" si="9"/>
        <v>0</v>
      </c>
      <c r="BL127" s="17" t="s">
        <v>134</v>
      </c>
      <c r="BM127" s="17" t="s">
        <v>154</v>
      </c>
    </row>
    <row r="128" spans="2:65" s="1" customFormat="1" ht="31.5" customHeight="1">
      <c r="B128" s="132"/>
      <c r="C128" s="133" t="s">
        <v>155</v>
      </c>
      <c r="D128" s="133" t="s">
        <v>123</v>
      </c>
      <c r="E128" s="134" t="s">
        <v>156</v>
      </c>
      <c r="F128" s="201" t="s">
        <v>157</v>
      </c>
      <c r="G128" s="201"/>
      <c r="H128" s="201"/>
      <c r="I128" s="201"/>
      <c r="J128" s="135" t="s">
        <v>153</v>
      </c>
      <c r="K128" s="136">
        <v>5</v>
      </c>
      <c r="L128" s="202">
        <v>0</v>
      </c>
      <c r="M128" s="202"/>
      <c r="N128" s="202">
        <f t="shared" si="0"/>
        <v>0</v>
      </c>
      <c r="O128" s="202"/>
      <c r="P128" s="202"/>
      <c r="Q128" s="202"/>
      <c r="R128" s="137"/>
      <c r="T128" s="138" t="s">
        <v>5</v>
      </c>
      <c r="U128" s="40" t="s">
        <v>41</v>
      </c>
      <c r="V128" s="139">
        <v>0.875</v>
      </c>
      <c r="W128" s="139">
        <f t="shared" si="1"/>
        <v>4.375</v>
      </c>
      <c r="X128" s="139">
        <v>0</v>
      </c>
      <c r="Y128" s="139">
        <f t="shared" si="2"/>
        <v>0</v>
      </c>
      <c r="Z128" s="139">
        <v>0</v>
      </c>
      <c r="AA128" s="140">
        <f t="shared" si="3"/>
        <v>0</v>
      </c>
      <c r="AR128" s="17" t="s">
        <v>134</v>
      </c>
      <c r="AT128" s="17" t="s">
        <v>123</v>
      </c>
      <c r="AU128" s="17" t="s">
        <v>91</v>
      </c>
      <c r="AY128" s="17" t="s">
        <v>122</v>
      </c>
      <c r="BE128" s="141">
        <f t="shared" si="4"/>
        <v>0</v>
      </c>
      <c r="BF128" s="141">
        <f t="shared" si="5"/>
        <v>0</v>
      </c>
      <c r="BG128" s="141">
        <f t="shared" si="6"/>
        <v>0</v>
      </c>
      <c r="BH128" s="141">
        <f t="shared" si="7"/>
        <v>0</v>
      </c>
      <c r="BI128" s="141">
        <f t="shared" si="8"/>
        <v>0</v>
      </c>
      <c r="BJ128" s="17" t="s">
        <v>22</v>
      </c>
      <c r="BK128" s="141">
        <f t="shared" si="9"/>
        <v>0</v>
      </c>
      <c r="BL128" s="17" t="s">
        <v>134</v>
      </c>
      <c r="BM128" s="17" t="s">
        <v>158</v>
      </c>
    </row>
    <row r="129" spans="2:65" s="1" customFormat="1" ht="31.5" customHeight="1">
      <c r="B129" s="132"/>
      <c r="C129" s="133" t="s">
        <v>159</v>
      </c>
      <c r="D129" s="133" t="s">
        <v>123</v>
      </c>
      <c r="E129" s="134" t="s">
        <v>160</v>
      </c>
      <c r="F129" s="201" t="s">
        <v>161</v>
      </c>
      <c r="G129" s="201"/>
      <c r="H129" s="201"/>
      <c r="I129" s="201"/>
      <c r="J129" s="135" t="s">
        <v>153</v>
      </c>
      <c r="K129" s="136">
        <v>169</v>
      </c>
      <c r="L129" s="202">
        <v>0</v>
      </c>
      <c r="M129" s="202"/>
      <c r="N129" s="202">
        <f t="shared" si="0"/>
        <v>0</v>
      </c>
      <c r="O129" s="202"/>
      <c r="P129" s="202"/>
      <c r="Q129" s="202"/>
      <c r="R129" s="137"/>
      <c r="T129" s="138" t="s">
        <v>5</v>
      </c>
      <c r="U129" s="40" t="s">
        <v>41</v>
      </c>
      <c r="V129" s="139">
        <v>0.055</v>
      </c>
      <c r="W129" s="139">
        <f t="shared" si="1"/>
        <v>9.295</v>
      </c>
      <c r="X129" s="139">
        <v>0.0525</v>
      </c>
      <c r="Y129" s="139">
        <f t="shared" si="2"/>
        <v>8.8725</v>
      </c>
      <c r="Z129" s="139">
        <v>0</v>
      </c>
      <c r="AA129" s="140">
        <f t="shared" si="3"/>
        <v>0</v>
      </c>
      <c r="AR129" s="17" t="s">
        <v>134</v>
      </c>
      <c r="AT129" s="17" t="s">
        <v>123</v>
      </c>
      <c r="AU129" s="17" t="s">
        <v>91</v>
      </c>
      <c r="AY129" s="17" t="s">
        <v>122</v>
      </c>
      <c r="BE129" s="141">
        <f t="shared" si="4"/>
        <v>0</v>
      </c>
      <c r="BF129" s="141">
        <f t="shared" si="5"/>
        <v>0</v>
      </c>
      <c r="BG129" s="141">
        <f t="shared" si="6"/>
        <v>0</v>
      </c>
      <c r="BH129" s="141">
        <f t="shared" si="7"/>
        <v>0</v>
      </c>
      <c r="BI129" s="141">
        <f t="shared" si="8"/>
        <v>0</v>
      </c>
      <c r="BJ129" s="17" t="s">
        <v>22</v>
      </c>
      <c r="BK129" s="141">
        <f t="shared" si="9"/>
        <v>0</v>
      </c>
      <c r="BL129" s="17" t="s">
        <v>134</v>
      </c>
      <c r="BM129" s="17" t="s">
        <v>162</v>
      </c>
    </row>
    <row r="130" spans="2:65" s="1" customFormat="1" ht="22.5" customHeight="1">
      <c r="B130" s="132"/>
      <c r="C130" s="142" t="s">
        <v>163</v>
      </c>
      <c r="D130" s="142" t="s">
        <v>164</v>
      </c>
      <c r="E130" s="143" t="s">
        <v>165</v>
      </c>
      <c r="F130" s="212" t="s">
        <v>166</v>
      </c>
      <c r="G130" s="212"/>
      <c r="H130" s="212"/>
      <c r="I130" s="212"/>
      <c r="J130" s="144" t="s">
        <v>126</v>
      </c>
      <c r="K130" s="145">
        <v>20</v>
      </c>
      <c r="L130" s="213">
        <v>0</v>
      </c>
      <c r="M130" s="213"/>
      <c r="N130" s="213">
        <f t="shared" si="0"/>
        <v>0</v>
      </c>
      <c r="O130" s="202"/>
      <c r="P130" s="202"/>
      <c r="Q130" s="202"/>
      <c r="R130" s="137"/>
      <c r="T130" s="138" t="s">
        <v>5</v>
      </c>
      <c r="U130" s="40" t="s">
        <v>41</v>
      </c>
      <c r="V130" s="139">
        <v>0</v>
      </c>
      <c r="W130" s="139">
        <f t="shared" si="1"/>
        <v>0</v>
      </c>
      <c r="X130" s="139">
        <v>1</v>
      </c>
      <c r="Y130" s="139">
        <f t="shared" si="2"/>
        <v>20</v>
      </c>
      <c r="Z130" s="139">
        <v>0</v>
      </c>
      <c r="AA130" s="140">
        <f t="shared" si="3"/>
        <v>0</v>
      </c>
      <c r="AR130" s="17" t="s">
        <v>167</v>
      </c>
      <c r="AT130" s="17" t="s">
        <v>164</v>
      </c>
      <c r="AU130" s="17" t="s">
        <v>91</v>
      </c>
      <c r="AY130" s="17" t="s">
        <v>122</v>
      </c>
      <c r="BE130" s="141">
        <f t="shared" si="4"/>
        <v>0</v>
      </c>
      <c r="BF130" s="141">
        <f t="shared" si="5"/>
        <v>0</v>
      </c>
      <c r="BG130" s="141">
        <f t="shared" si="6"/>
        <v>0</v>
      </c>
      <c r="BH130" s="141">
        <f t="shared" si="7"/>
        <v>0</v>
      </c>
      <c r="BI130" s="141">
        <f t="shared" si="8"/>
        <v>0</v>
      </c>
      <c r="BJ130" s="17" t="s">
        <v>22</v>
      </c>
      <c r="BK130" s="141">
        <f t="shared" si="9"/>
        <v>0</v>
      </c>
      <c r="BL130" s="17" t="s">
        <v>167</v>
      </c>
      <c r="BM130" s="17" t="s">
        <v>168</v>
      </c>
    </row>
    <row r="131" spans="2:65" s="1" customFormat="1" ht="31.5" customHeight="1">
      <c r="B131" s="132"/>
      <c r="C131" s="133" t="s">
        <v>169</v>
      </c>
      <c r="D131" s="133" t="s">
        <v>123</v>
      </c>
      <c r="E131" s="134" t="s">
        <v>170</v>
      </c>
      <c r="F131" s="201" t="s">
        <v>171</v>
      </c>
      <c r="G131" s="201"/>
      <c r="H131" s="201"/>
      <c r="I131" s="201"/>
      <c r="J131" s="135" t="s">
        <v>172</v>
      </c>
      <c r="K131" s="136">
        <v>10</v>
      </c>
      <c r="L131" s="202">
        <v>0</v>
      </c>
      <c r="M131" s="202"/>
      <c r="N131" s="202">
        <f t="shared" si="0"/>
        <v>0</v>
      </c>
      <c r="O131" s="202"/>
      <c r="P131" s="202"/>
      <c r="Q131" s="202"/>
      <c r="R131" s="137"/>
      <c r="T131" s="138" t="s">
        <v>5</v>
      </c>
      <c r="U131" s="40" t="s">
        <v>41</v>
      </c>
      <c r="V131" s="139">
        <v>0.019</v>
      </c>
      <c r="W131" s="139">
        <f t="shared" si="1"/>
        <v>0.19</v>
      </c>
      <c r="X131" s="139">
        <v>0.0076</v>
      </c>
      <c r="Y131" s="139">
        <f t="shared" si="2"/>
        <v>0.076</v>
      </c>
      <c r="Z131" s="139">
        <v>0</v>
      </c>
      <c r="AA131" s="140">
        <f t="shared" si="3"/>
        <v>0</v>
      </c>
      <c r="AR131" s="17" t="s">
        <v>134</v>
      </c>
      <c r="AT131" s="17" t="s">
        <v>123</v>
      </c>
      <c r="AU131" s="17" t="s">
        <v>91</v>
      </c>
      <c r="AY131" s="17" t="s">
        <v>122</v>
      </c>
      <c r="BE131" s="141">
        <f t="shared" si="4"/>
        <v>0</v>
      </c>
      <c r="BF131" s="141">
        <f t="shared" si="5"/>
        <v>0</v>
      </c>
      <c r="BG131" s="141">
        <f t="shared" si="6"/>
        <v>0</v>
      </c>
      <c r="BH131" s="141">
        <f t="shared" si="7"/>
        <v>0</v>
      </c>
      <c r="BI131" s="141">
        <f t="shared" si="8"/>
        <v>0</v>
      </c>
      <c r="BJ131" s="17" t="s">
        <v>22</v>
      </c>
      <c r="BK131" s="141">
        <f t="shared" si="9"/>
        <v>0</v>
      </c>
      <c r="BL131" s="17" t="s">
        <v>134</v>
      </c>
      <c r="BM131" s="17" t="s">
        <v>173</v>
      </c>
    </row>
    <row r="132" spans="2:65" s="1" customFormat="1" ht="31.5" customHeight="1">
      <c r="B132" s="132"/>
      <c r="C132" s="133" t="s">
        <v>174</v>
      </c>
      <c r="D132" s="133" t="s">
        <v>123</v>
      </c>
      <c r="E132" s="134" t="s">
        <v>175</v>
      </c>
      <c r="F132" s="201" t="s">
        <v>176</v>
      </c>
      <c r="G132" s="201"/>
      <c r="H132" s="201"/>
      <c r="I132" s="201"/>
      <c r="J132" s="135" t="s">
        <v>153</v>
      </c>
      <c r="K132" s="136">
        <v>50</v>
      </c>
      <c r="L132" s="202">
        <v>0</v>
      </c>
      <c r="M132" s="202"/>
      <c r="N132" s="202">
        <f t="shared" si="0"/>
        <v>0</v>
      </c>
      <c r="O132" s="202"/>
      <c r="P132" s="202"/>
      <c r="Q132" s="202"/>
      <c r="R132" s="137"/>
      <c r="T132" s="138" t="s">
        <v>5</v>
      </c>
      <c r="U132" s="40" t="s">
        <v>41</v>
      </c>
      <c r="V132" s="139">
        <v>0.019</v>
      </c>
      <c r="W132" s="139">
        <f t="shared" si="1"/>
        <v>0.95</v>
      </c>
      <c r="X132" s="139">
        <v>0.0019</v>
      </c>
      <c r="Y132" s="139">
        <f t="shared" si="2"/>
        <v>0.095</v>
      </c>
      <c r="Z132" s="139">
        <v>0</v>
      </c>
      <c r="AA132" s="140">
        <f t="shared" si="3"/>
        <v>0</v>
      </c>
      <c r="AR132" s="17" t="s">
        <v>134</v>
      </c>
      <c r="AT132" s="17" t="s">
        <v>123</v>
      </c>
      <c r="AU132" s="17" t="s">
        <v>91</v>
      </c>
      <c r="AY132" s="17" t="s">
        <v>122</v>
      </c>
      <c r="BE132" s="141">
        <f t="shared" si="4"/>
        <v>0</v>
      </c>
      <c r="BF132" s="141">
        <f t="shared" si="5"/>
        <v>0</v>
      </c>
      <c r="BG132" s="141">
        <f t="shared" si="6"/>
        <v>0</v>
      </c>
      <c r="BH132" s="141">
        <f t="shared" si="7"/>
        <v>0</v>
      </c>
      <c r="BI132" s="141">
        <f t="shared" si="8"/>
        <v>0</v>
      </c>
      <c r="BJ132" s="17" t="s">
        <v>22</v>
      </c>
      <c r="BK132" s="141">
        <f t="shared" si="9"/>
        <v>0</v>
      </c>
      <c r="BL132" s="17" t="s">
        <v>134</v>
      </c>
      <c r="BM132" s="17" t="s">
        <v>177</v>
      </c>
    </row>
    <row r="133" spans="2:65" s="1" customFormat="1" ht="31.5" customHeight="1">
      <c r="B133" s="132"/>
      <c r="C133" s="133" t="s">
        <v>134</v>
      </c>
      <c r="D133" s="133" t="s">
        <v>123</v>
      </c>
      <c r="E133" s="134" t="s">
        <v>178</v>
      </c>
      <c r="F133" s="201" t="s">
        <v>179</v>
      </c>
      <c r="G133" s="201"/>
      <c r="H133" s="201"/>
      <c r="I133" s="201"/>
      <c r="J133" s="135" t="s">
        <v>153</v>
      </c>
      <c r="K133" s="136">
        <v>34</v>
      </c>
      <c r="L133" s="202">
        <v>0</v>
      </c>
      <c r="M133" s="202"/>
      <c r="N133" s="202">
        <f t="shared" si="0"/>
        <v>0</v>
      </c>
      <c r="O133" s="202"/>
      <c r="P133" s="202"/>
      <c r="Q133" s="202"/>
      <c r="R133" s="137"/>
      <c r="T133" s="138" t="s">
        <v>5</v>
      </c>
      <c r="U133" s="40" t="s">
        <v>41</v>
      </c>
      <c r="V133" s="139">
        <v>0.075</v>
      </c>
      <c r="W133" s="139">
        <f t="shared" si="1"/>
        <v>2.55</v>
      </c>
      <c r="X133" s="139">
        <v>0</v>
      </c>
      <c r="Y133" s="139">
        <f t="shared" si="2"/>
        <v>0</v>
      </c>
      <c r="Z133" s="139">
        <v>0</v>
      </c>
      <c r="AA133" s="140">
        <f t="shared" si="3"/>
        <v>0</v>
      </c>
      <c r="AR133" s="17" t="s">
        <v>134</v>
      </c>
      <c r="AT133" s="17" t="s">
        <v>123</v>
      </c>
      <c r="AU133" s="17" t="s">
        <v>91</v>
      </c>
      <c r="AY133" s="17" t="s">
        <v>122</v>
      </c>
      <c r="BE133" s="141">
        <f t="shared" si="4"/>
        <v>0</v>
      </c>
      <c r="BF133" s="141">
        <f t="shared" si="5"/>
        <v>0</v>
      </c>
      <c r="BG133" s="141">
        <f t="shared" si="6"/>
        <v>0</v>
      </c>
      <c r="BH133" s="141">
        <f t="shared" si="7"/>
        <v>0</v>
      </c>
      <c r="BI133" s="141">
        <f t="shared" si="8"/>
        <v>0</v>
      </c>
      <c r="BJ133" s="17" t="s">
        <v>22</v>
      </c>
      <c r="BK133" s="141">
        <f t="shared" si="9"/>
        <v>0</v>
      </c>
      <c r="BL133" s="17" t="s">
        <v>134</v>
      </c>
      <c r="BM133" s="17" t="s">
        <v>180</v>
      </c>
    </row>
    <row r="134" spans="2:65" s="1" customFormat="1" ht="31.5" customHeight="1">
      <c r="B134" s="132"/>
      <c r="C134" s="133" t="s">
        <v>181</v>
      </c>
      <c r="D134" s="133" t="s">
        <v>123</v>
      </c>
      <c r="E134" s="134" t="s">
        <v>182</v>
      </c>
      <c r="F134" s="201" t="s">
        <v>183</v>
      </c>
      <c r="G134" s="201"/>
      <c r="H134" s="201"/>
      <c r="I134" s="201"/>
      <c r="J134" s="135" t="s">
        <v>153</v>
      </c>
      <c r="K134" s="136">
        <v>169</v>
      </c>
      <c r="L134" s="202">
        <v>0</v>
      </c>
      <c r="M134" s="202"/>
      <c r="N134" s="202">
        <f t="shared" si="0"/>
        <v>0</v>
      </c>
      <c r="O134" s="202"/>
      <c r="P134" s="202"/>
      <c r="Q134" s="202"/>
      <c r="R134" s="137"/>
      <c r="T134" s="138" t="s">
        <v>5</v>
      </c>
      <c r="U134" s="40" t="s">
        <v>41</v>
      </c>
      <c r="V134" s="139">
        <v>0.206</v>
      </c>
      <c r="W134" s="139">
        <f t="shared" si="1"/>
        <v>34.814</v>
      </c>
      <c r="X134" s="139">
        <v>0</v>
      </c>
      <c r="Y134" s="139">
        <f t="shared" si="2"/>
        <v>0</v>
      </c>
      <c r="Z134" s="139">
        <v>0</v>
      </c>
      <c r="AA134" s="140">
        <f t="shared" si="3"/>
        <v>0</v>
      </c>
      <c r="AR134" s="17" t="s">
        <v>134</v>
      </c>
      <c r="AT134" s="17" t="s">
        <v>123</v>
      </c>
      <c r="AU134" s="17" t="s">
        <v>91</v>
      </c>
      <c r="AY134" s="17" t="s">
        <v>122</v>
      </c>
      <c r="BE134" s="141">
        <f t="shared" si="4"/>
        <v>0</v>
      </c>
      <c r="BF134" s="141">
        <f t="shared" si="5"/>
        <v>0</v>
      </c>
      <c r="BG134" s="141">
        <f t="shared" si="6"/>
        <v>0</v>
      </c>
      <c r="BH134" s="141">
        <f t="shared" si="7"/>
        <v>0</v>
      </c>
      <c r="BI134" s="141">
        <f t="shared" si="8"/>
        <v>0</v>
      </c>
      <c r="BJ134" s="17" t="s">
        <v>22</v>
      </c>
      <c r="BK134" s="141">
        <f t="shared" si="9"/>
        <v>0</v>
      </c>
      <c r="BL134" s="17" t="s">
        <v>134</v>
      </c>
      <c r="BM134" s="17" t="s">
        <v>184</v>
      </c>
    </row>
    <row r="135" spans="2:65" s="1" customFormat="1" ht="31.5" customHeight="1">
      <c r="B135" s="132"/>
      <c r="C135" s="133" t="s">
        <v>185</v>
      </c>
      <c r="D135" s="133" t="s">
        <v>123</v>
      </c>
      <c r="E135" s="134" t="s">
        <v>186</v>
      </c>
      <c r="F135" s="201" t="s">
        <v>187</v>
      </c>
      <c r="G135" s="201"/>
      <c r="H135" s="201"/>
      <c r="I135" s="201"/>
      <c r="J135" s="135" t="s">
        <v>153</v>
      </c>
      <c r="K135" s="136">
        <v>5</v>
      </c>
      <c r="L135" s="202">
        <v>0</v>
      </c>
      <c r="M135" s="202"/>
      <c r="N135" s="202">
        <f t="shared" si="0"/>
        <v>0</v>
      </c>
      <c r="O135" s="202"/>
      <c r="P135" s="202"/>
      <c r="Q135" s="202"/>
      <c r="R135" s="137"/>
      <c r="T135" s="138" t="s">
        <v>5</v>
      </c>
      <c r="U135" s="40" t="s">
        <v>41</v>
      </c>
      <c r="V135" s="139">
        <v>0.379</v>
      </c>
      <c r="W135" s="139">
        <f t="shared" si="1"/>
        <v>1.895</v>
      </c>
      <c r="X135" s="139">
        <v>0</v>
      </c>
      <c r="Y135" s="139">
        <f t="shared" si="2"/>
        <v>0</v>
      </c>
      <c r="Z135" s="139">
        <v>0</v>
      </c>
      <c r="AA135" s="140">
        <f t="shared" si="3"/>
        <v>0</v>
      </c>
      <c r="AR135" s="17" t="s">
        <v>134</v>
      </c>
      <c r="AT135" s="17" t="s">
        <v>123</v>
      </c>
      <c r="AU135" s="17" t="s">
        <v>91</v>
      </c>
      <c r="AY135" s="17" t="s">
        <v>122</v>
      </c>
      <c r="BE135" s="141">
        <f t="shared" si="4"/>
        <v>0</v>
      </c>
      <c r="BF135" s="141">
        <f t="shared" si="5"/>
        <v>0</v>
      </c>
      <c r="BG135" s="141">
        <f t="shared" si="6"/>
        <v>0</v>
      </c>
      <c r="BH135" s="141">
        <f t="shared" si="7"/>
        <v>0</v>
      </c>
      <c r="BI135" s="141">
        <f t="shared" si="8"/>
        <v>0</v>
      </c>
      <c r="BJ135" s="17" t="s">
        <v>22</v>
      </c>
      <c r="BK135" s="141">
        <f t="shared" si="9"/>
        <v>0</v>
      </c>
      <c r="BL135" s="17" t="s">
        <v>134</v>
      </c>
      <c r="BM135" s="17" t="s">
        <v>188</v>
      </c>
    </row>
    <row r="136" spans="2:65" s="1" customFormat="1" ht="31.5" customHeight="1">
      <c r="B136" s="132"/>
      <c r="C136" s="133" t="s">
        <v>189</v>
      </c>
      <c r="D136" s="133" t="s">
        <v>123</v>
      </c>
      <c r="E136" s="134" t="s">
        <v>190</v>
      </c>
      <c r="F136" s="201" t="s">
        <v>191</v>
      </c>
      <c r="G136" s="201"/>
      <c r="H136" s="201"/>
      <c r="I136" s="201"/>
      <c r="J136" s="135" t="s">
        <v>139</v>
      </c>
      <c r="K136" s="136">
        <v>12</v>
      </c>
      <c r="L136" s="202">
        <v>0</v>
      </c>
      <c r="M136" s="202"/>
      <c r="N136" s="202">
        <f t="shared" si="0"/>
        <v>0</v>
      </c>
      <c r="O136" s="202"/>
      <c r="P136" s="202"/>
      <c r="Q136" s="202"/>
      <c r="R136" s="137"/>
      <c r="T136" s="138" t="s">
        <v>5</v>
      </c>
      <c r="U136" s="40" t="s">
        <v>41</v>
      </c>
      <c r="V136" s="139">
        <v>0.074</v>
      </c>
      <c r="W136" s="139">
        <f t="shared" si="1"/>
        <v>0.8879999999999999</v>
      </c>
      <c r="X136" s="139">
        <v>0</v>
      </c>
      <c r="Y136" s="139">
        <f t="shared" si="2"/>
        <v>0</v>
      </c>
      <c r="Z136" s="139">
        <v>0</v>
      </c>
      <c r="AA136" s="140">
        <f t="shared" si="3"/>
        <v>0</v>
      </c>
      <c r="AR136" s="17" t="s">
        <v>134</v>
      </c>
      <c r="AT136" s="17" t="s">
        <v>123</v>
      </c>
      <c r="AU136" s="17" t="s">
        <v>91</v>
      </c>
      <c r="AY136" s="17" t="s">
        <v>122</v>
      </c>
      <c r="BE136" s="141">
        <f t="shared" si="4"/>
        <v>0</v>
      </c>
      <c r="BF136" s="141">
        <f t="shared" si="5"/>
        <v>0</v>
      </c>
      <c r="BG136" s="141">
        <f t="shared" si="6"/>
        <v>0</v>
      </c>
      <c r="BH136" s="141">
        <f t="shared" si="7"/>
        <v>0</v>
      </c>
      <c r="BI136" s="141">
        <f t="shared" si="8"/>
        <v>0</v>
      </c>
      <c r="BJ136" s="17" t="s">
        <v>22</v>
      </c>
      <c r="BK136" s="141">
        <f t="shared" si="9"/>
        <v>0</v>
      </c>
      <c r="BL136" s="17" t="s">
        <v>134</v>
      </c>
      <c r="BM136" s="17" t="s">
        <v>192</v>
      </c>
    </row>
    <row r="137" spans="2:65" s="1" customFormat="1" ht="22.5" customHeight="1">
      <c r="B137" s="132"/>
      <c r="C137" s="133" t="s">
        <v>193</v>
      </c>
      <c r="D137" s="133" t="s">
        <v>123</v>
      </c>
      <c r="E137" s="134" t="s">
        <v>194</v>
      </c>
      <c r="F137" s="201" t="s">
        <v>195</v>
      </c>
      <c r="G137" s="201"/>
      <c r="H137" s="201"/>
      <c r="I137" s="201"/>
      <c r="J137" s="135" t="s">
        <v>126</v>
      </c>
      <c r="K137" s="136">
        <v>20</v>
      </c>
      <c r="L137" s="202">
        <v>0</v>
      </c>
      <c r="M137" s="202"/>
      <c r="N137" s="202">
        <f t="shared" si="0"/>
        <v>0</v>
      </c>
      <c r="O137" s="202"/>
      <c r="P137" s="202"/>
      <c r="Q137" s="202"/>
      <c r="R137" s="137"/>
      <c r="T137" s="138" t="s">
        <v>5</v>
      </c>
      <c r="U137" s="40" t="s">
        <v>41</v>
      </c>
      <c r="V137" s="139">
        <v>0.772</v>
      </c>
      <c r="W137" s="139">
        <f t="shared" si="1"/>
        <v>15.440000000000001</v>
      </c>
      <c r="X137" s="139">
        <v>0</v>
      </c>
      <c r="Y137" s="139">
        <f t="shared" si="2"/>
        <v>0</v>
      </c>
      <c r="Z137" s="139">
        <v>0</v>
      </c>
      <c r="AA137" s="140">
        <f t="shared" si="3"/>
        <v>0</v>
      </c>
      <c r="AR137" s="17" t="s">
        <v>134</v>
      </c>
      <c r="AT137" s="17" t="s">
        <v>123</v>
      </c>
      <c r="AU137" s="17" t="s">
        <v>91</v>
      </c>
      <c r="AY137" s="17" t="s">
        <v>122</v>
      </c>
      <c r="BE137" s="141">
        <f t="shared" si="4"/>
        <v>0</v>
      </c>
      <c r="BF137" s="141">
        <f t="shared" si="5"/>
        <v>0</v>
      </c>
      <c r="BG137" s="141">
        <f t="shared" si="6"/>
        <v>0</v>
      </c>
      <c r="BH137" s="141">
        <f t="shared" si="7"/>
        <v>0</v>
      </c>
      <c r="BI137" s="141">
        <f t="shared" si="8"/>
        <v>0</v>
      </c>
      <c r="BJ137" s="17" t="s">
        <v>22</v>
      </c>
      <c r="BK137" s="141">
        <f t="shared" si="9"/>
        <v>0</v>
      </c>
      <c r="BL137" s="17" t="s">
        <v>134</v>
      </c>
      <c r="BM137" s="17" t="s">
        <v>196</v>
      </c>
    </row>
    <row r="138" spans="2:65" s="1" customFormat="1" ht="31.5" customHeight="1">
      <c r="B138" s="132"/>
      <c r="C138" s="133" t="s">
        <v>197</v>
      </c>
      <c r="D138" s="133" t="s">
        <v>123</v>
      </c>
      <c r="E138" s="134" t="s">
        <v>198</v>
      </c>
      <c r="F138" s="201" t="s">
        <v>199</v>
      </c>
      <c r="G138" s="201"/>
      <c r="H138" s="201"/>
      <c r="I138" s="201"/>
      <c r="J138" s="135" t="s">
        <v>126</v>
      </c>
      <c r="K138" s="136">
        <v>200</v>
      </c>
      <c r="L138" s="202">
        <v>0</v>
      </c>
      <c r="M138" s="202"/>
      <c r="N138" s="202">
        <f t="shared" si="0"/>
        <v>0</v>
      </c>
      <c r="O138" s="202"/>
      <c r="P138" s="202"/>
      <c r="Q138" s="202"/>
      <c r="R138" s="137"/>
      <c r="T138" s="138" t="s">
        <v>5</v>
      </c>
      <c r="U138" s="40" t="s">
        <v>41</v>
      </c>
      <c r="V138" s="139">
        <v>0.008</v>
      </c>
      <c r="W138" s="139">
        <f t="shared" si="1"/>
        <v>1.6</v>
      </c>
      <c r="X138" s="139">
        <v>0</v>
      </c>
      <c r="Y138" s="139">
        <f t="shared" si="2"/>
        <v>0</v>
      </c>
      <c r="Z138" s="139">
        <v>0</v>
      </c>
      <c r="AA138" s="140">
        <f t="shared" si="3"/>
        <v>0</v>
      </c>
      <c r="AR138" s="17" t="s">
        <v>134</v>
      </c>
      <c r="AT138" s="17" t="s">
        <v>123</v>
      </c>
      <c r="AU138" s="17" t="s">
        <v>91</v>
      </c>
      <c r="AY138" s="17" t="s">
        <v>122</v>
      </c>
      <c r="BE138" s="141">
        <f t="shared" si="4"/>
        <v>0</v>
      </c>
      <c r="BF138" s="141">
        <f t="shared" si="5"/>
        <v>0</v>
      </c>
      <c r="BG138" s="141">
        <f t="shared" si="6"/>
        <v>0</v>
      </c>
      <c r="BH138" s="141">
        <f t="shared" si="7"/>
        <v>0</v>
      </c>
      <c r="BI138" s="141">
        <f t="shared" si="8"/>
        <v>0</v>
      </c>
      <c r="BJ138" s="17" t="s">
        <v>22</v>
      </c>
      <c r="BK138" s="141">
        <f t="shared" si="9"/>
        <v>0</v>
      </c>
      <c r="BL138" s="17" t="s">
        <v>134</v>
      </c>
      <c r="BM138" s="17" t="s">
        <v>200</v>
      </c>
    </row>
    <row r="139" spans="2:65" s="1" customFormat="1" ht="22.5" customHeight="1">
      <c r="B139" s="132"/>
      <c r="C139" s="133" t="s">
        <v>201</v>
      </c>
      <c r="D139" s="133" t="s">
        <v>123</v>
      </c>
      <c r="E139" s="134" t="s">
        <v>202</v>
      </c>
      <c r="F139" s="201" t="s">
        <v>203</v>
      </c>
      <c r="G139" s="201"/>
      <c r="H139" s="201"/>
      <c r="I139" s="201"/>
      <c r="J139" s="135" t="s">
        <v>144</v>
      </c>
      <c r="K139" s="136">
        <v>59</v>
      </c>
      <c r="L139" s="202">
        <v>0</v>
      </c>
      <c r="M139" s="202"/>
      <c r="N139" s="202">
        <f t="shared" si="0"/>
        <v>0</v>
      </c>
      <c r="O139" s="202"/>
      <c r="P139" s="202"/>
      <c r="Q139" s="202"/>
      <c r="R139" s="137"/>
      <c r="T139" s="138" t="s">
        <v>5</v>
      </c>
      <c r="U139" s="40" t="s">
        <v>41</v>
      </c>
      <c r="V139" s="139">
        <v>0.035</v>
      </c>
      <c r="W139" s="139">
        <f t="shared" si="1"/>
        <v>2.0650000000000004</v>
      </c>
      <c r="X139" s="139">
        <v>3E-05</v>
      </c>
      <c r="Y139" s="139">
        <f t="shared" si="2"/>
        <v>0.00177</v>
      </c>
      <c r="Z139" s="139">
        <v>0</v>
      </c>
      <c r="AA139" s="140">
        <f t="shared" si="3"/>
        <v>0</v>
      </c>
      <c r="AR139" s="17" t="s">
        <v>134</v>
      </c>
      <c r="AT139" s="17" t="s">
        <v>123</v>
      </c>
      <c r="AU139" s="17" t="s">
        <v>91</v>
      </c>
      <c r="AY139" s="17" t="s">
        <v>122</v>
      </c>
      <c r="BE139" s="141">
        <f t="shared" si="4"/>
        <v>0</v>
      </c>
      <c r="BF139" s="141">
        <f t="shared" si="5"/>
        <v>0</v>
      </c>
      <c r="BG139" s="141">
        <f t="shared" si="6"/>
        <v>0</v>
      </c>
      <c r="BH139" s="141">
        <f t="shared" si="7"/>
        <v>0</v>
      </c>
      <c r="BI139" s="141">
        <f t="shared" si="8"/>
        <v>0</v>
      </c>
      <c r="BJ139" s="17" t="s">
        <v>22</v>
      </c>
      <c r="BK139" s="141">
        <f t="shared" si="9"/>
        <v>0</v>
      </c>
      <c r="BL139" s="17" t="s">
        <v>134</v>
      </c>
      <c r="BM139" s="17" t="s">
        <v>204</v>
      </c>
    </row>
    <row r="140" spans="2:65" s="1" customFormat="1" ht="31.5" customHeight="1">
      <c r="B140" s="132"/>
      <c r="C140" s="133" t="s">
        <v>205</v>
      </c>
      <c r="D140" s="133" t="s">
        <v>123</v>
      </c>
      <c r="E140" s="134" t="s">
        <v>206</v>
      </c>
      <c r="F140" s="201" t="s">
        <v>207</v>
      </c>
      <c r="G140" s="201"/>
      <c r="H140" s="201"/>
      <c r="I140" s="201"/>
      <c r="J140" s="135" t="s">
        <v>144</v>
      </c>
      <c r="K140" s="136">
        <v>59</v>
      </c>
      <c r="L140" s="202">
        <v>0</v>
      </c>
      <c r="M140" s="202"/>
      <c r="N140" s="202">
        <f t="shared" si="0"/>
        <v>0</v>
      </c>
      <c r="O140" s="202"/>
      <c r="P140" s="202"/>
      <c r="Q140" s="202"/>
      <c r="R140" s="137"/>
      <c r="T140" s="138" t="s">
        <v>5</v>
      </c>
      <c r="U140" s="40" t="s">
        <v>41</v>
      </c>
      <c r="V140" s="139">
        <v>0.101</v>
      </c>
      <c r="W140" s="139">
        <f t="shared" si="1"/>
        <v>5.9590000000000005</v>
      </c>
      <c r="X140" s="139">
        <v>0</v>
      </c>
      <c r="Y140" s="139">
        <f t="shared" si="2"/>
        <v>0</v>
      </c>
      <c r="Z140" s="139">
        <v>0</v>
      </c>
      <c r="AA140" s="140">
        <f t="shared" si="3"/>
        <v>0</v>
      </c>
      <c r="AR140" s="17" t="s">
        <v>134</v>
      </c>
      <c r="AT140" s="17" t="s">
        <v>123</v>
      </c>
      <c r="AU140" s="17" t="s">
        <v>91</v>
      </c>
      <c r="AY140" s="17" t="s">
        <v>122</v>
      </c>
      <c r="BE140" s="141">
        <f t="shared" si="4"/>
        <v>0</v>
      </c>
      <c r="BF140" s="141">
        <f t="shared" si="5"/>
        <v>0</v>
      </c>
      <c r="BG140" s="141">
        <f t="shared" si="6"/>
        <v>0</v>
      </c>
      <c r="BH140" s="141">
        <f t="shared" si="7"/>
        <v>0</v>
      </c>
      <c r="BI140" s="141">
        <f t="shared" si="8"/>
        <v>0</v>
      </c>
      <c r="BJ140" s="17" t="s">
        <v>22</v>
      </c>
      <c r="BK140" s="141">
        <f t="shared" si="9"/>
        <v>0</v>
      </c>
      <c r="BL140" s="17" t="s">
        <v>134</v>
      </c>
      <c r="BM140" s="17" t="s">
        <v>208</v>
      </c>
    </row>
    <row r="141" spans="2:65" s="1" customFormat="1" ht="44.25" customHeight="1">
      <c r="B141" s="132"/>
      <c r="C141" s="133" t="s">
        <v>209</v>
      </c>
      <c r="D141" s="133" t="s">
        <v>123</v>
      </c>
      <c r="E141" s="134" t="s">
        <v>210</v>
      </c>
      <c r="F141" s="201" t="s">
        <v>211</v>
      </c>
      <c r="G141" s="201"/>
      <c r="H141" s="201"/>
      <c r="I141" s="201"/>
      <c r="J141" s="135" t="s">
        <v>144</v>
      </c>
      <c r="K141" s="136">
        <v>5</v>
      </c>
      <c r="L141" s="202">
        <v>0</v>
      </c>
      <c r="M141" s="202"/>
      <c r="N141" s="202">
        <f t="shared" si="0"/>
        <v>0</v>
      </c>
      <c r="O141" s="202"/>
      <c r="P141" s="202"/>
      <c r="Q141" s="202"/>
      <c r="R141" s="137"/>
      <c r="T141" s="138" t="s">
        <v>5</v>
      </c>
      <c r="U141" s="40" t="s">
        <v>41</v>
      </c>
      <c r="V141" s="139">
        <v>1.313</v>
      </c>
      <c r="W141" s="139">
        <f t="shared" si="1"/>
        <v>6.5649999999999995</v>
      </c>
      <c r="X141" s="139">
        <v>0.20207</v>
      </c>
      <c r="Y141" s="139">
        <f t="shared" si="2"/>
        <v>1.01035</v>
      </c>
      <c r="Z141" s="139">
        <v>0</v>
      </c>
      <c r="AA141" s="140">
        <f t="shared" si="3"/>
        <v>0</v>
      </c>
      <c r="AR141" s="17" t="s">
        <v>134</v>
      </c>
      <c r="AT141" s="17" t="s">
        <v>123</v>
      </c>
      <c r="AU141" s="17" t="s">
        <v>91</v>
      </c>
      <c r="AY141" s="17" t="s">
        <v>122</v>
      </c>
      <c r="BE141" s="141">
        <f t="shared" si="4"/>
        <v>0</v>
      </c>
      <c r="BF141" s="141">
        <f t="shared" si="5"/>
        <v>0</v>
      </c>
      <c r="BG141" s="141">
        <f t="shared" si="6"/>
        <v>0</v>
      </c>
      <c r="BH141" s="141">
        <f t="shared" si="7"/>
        <v>0</v>
      </c>
      <c r="BI141" s="141">
        <f t="shared" si="8"/>
        <v>0</v>
      </c>
      <c r="BJ141" s="17" t="s">
        <v>22</v>
      </c>
      <c r="BK141" s="141">
        <f t="shared" si="9"/>
        <v>0</v>
      </c>
      <c r="BL141" s="17" t="s">
        <v>134</v>
      </c>
      <c r="BM141" s="17" t="s">
        <v>212</v>
      </c>
    </row>
    <row r="142" spans="2:65" s="1" customFormat="1" ht="31.5" customHeight="1">
      <c r="B142" s="132"/>
      <c r="C142" s="133" t="s">
        <v>213</v>
      </c>
      <c r="D142" s="133" t="s">
        <v>123</v>
      </c>
      <c r="E142" s="134" t="s">
        <v>214</v>
      </c>
      <c r="F142" s="201" t="s">
        <v>215</v>
      </c>
      <c r="G142" s="201"/>
      <c r="H142" s="201"/>
      <c r="I142" s="201"/>
      <c r="J142" s="135" t="s">
        <v>172</v>
      </c>
      <c r="K142" s="136">
        <v>15</v>
      </c>
      <c r="L142" s="202">
        <v>0</v>
      </c>
      <c r="M142" s="202"/>
      <c r="N142" s="202">
        <f t="shared" si="0"/>
        <v>0</v>
      </c>
      <c r="O142" s="202"/>
      <c r="P142" s="202"/>
      <c r="Q142" s="202"/>
      <c r="R142" s="137"/>
      <c r="T142" s="138" t="s">
        <v>5</v>
      </c>
      <c r="U142" s="40" t="s">
        <v>41</v>
      </c>
      <c r="V142" s="139">
        <v>2.5</v>
      </c>
      <c r="W142" s="139">
        <f t="shared" si="1"/>
        <v>37.5</v>
      </c>
      <c r="X142" s="139">
        <v>0</v>
      </c>
      <c r="Y142" s="139">
        <f t="shared" si="2"/>
        <v>0</v>
      </c>
      <c r="Z142" s="139">
        <v>0</v>
      </c>
      <c r="AA142" s="140">
        <f t="shared" si="3"/>
        <v>0</v>
      </c>
      <c r="AR142" s="17" t="s">
        <v>134</v>
      </c>
      <c r="AT142" s="17" t="s">
        <v>123</v>
      </c>
      <c r="AU142" s="17" t="s">
        <v>91</v>
      </c>
      <c r="AY142" s="17" t="s">
        <v>122</v>
      </c>
      <c r="BE142" s="141">
        <f t="shared" si="4"/>
        <v>0</v>
      </c>
      <c r="BF142" s="141">
        <f t="shared" si="5"/>
        <v>0</v>
      </c>
      <c r="BG142" s="141">
        <f t="shared" si="6"/>
        <v>0</v>
      </c>
      <c r="BH142" s="141">
        <f t="shared" si="7"/>
        <v>0</v>
      </c>
      <c r="BI142" s="141">
        <f t="shared" si="8"/>
        <v>0</v>
      </c>
      <c r="BJ142" s="17" t="s">
        <v>22</v>
      </c>
      <c r="BK142" s="141">
        <f t="shared" si="9"/>
        <v>0</v>
      </c>
      <c r="BL142" s="17" t="s">
        <v>134</v>
      </c>
      <c r="BM142" s="17" t="s">
        <v>216</v>
      </c>
    </row>
    <row r="143" spans="2:65" s="1" customFormat="1" ht="31.5" customHeight="1">
      <c r="B143" s="132"/>
      <c r="C143" s="133" t="s">
        <v>217</v>
      </c>
      <c r="D143" s="133" t="s">
        <v>123</v>
      </c>
      <c r="E143" s="134" t="s">
        <v>218</v>
      </c>
      <c r="F143" s="201" t="s">
        <v>219</v>
      </c>
      <c r="G143" s="201"/>
      <c r="H143" s="201"/>
      <c r="I143" s="201"/>
      <c r="J143" s="135" t="s">
        <v>172</v>
      </c>
      <c r="K143" s="136">
        <v>19</v>
      </c>
      <c r="L143" s="202">
        <v>0</v>
      </c>
      <c r="M143" s="202"/>
      <c r="N143" s="202">
        <f t="shared" si="0"/>
        <v>0</v>
      </c>
      <c r="O143" s="202"/>
      <c r="P143" s="202"/>
      <c r="Q143" s="202"/>
      <c r="R143" s="137"/>
      <c r="T143" s="138" t="s">
        <v>5</v>
      </c>
      <c r="U143" s="40" t="s">
        <v>41</v>
      </c>
      <c r="V143" s="139">
        <v>6.203</v>
      </c>
      <c r="W143" s="139">
        <f t="shared" si="1"/>
        <v>117.857</v>
      </c>
      <c r="X143" s="139">
        <v>0</v>
      </c>
      <c r="Y143" s="139">
        <f t="shared" si="2"/>
        <v>0</v>
      </c>
      <c r="Z143" s="139">
        <v>0</v>
      </c>
      <c r="AA143" s="140">
        <f t="shared" si="3"/>
        <v>0</v>
      </c>
      <c r="AR143" s="17" t="s">
        <v>134</v>
      </c>
      <c r="AT143" s="17" t="s">
        <v>123</v>
      </c>
      <c r="AU143" s="17" t="s">
        <v>91</v>
      </c>
      <c r="AY143" s="17" t="s">
        <v>122</v>
      </c>
      <c r="BE143" s="141">
        <f t="shared" si="4"/>
        <v>0</v>
      </c>
      <c r="BF143" s="141">
        <f t="shared" si="5"/>
        <v>0</v>
      </c>
      <c r="BG143" s="141">
        <f t="shared" si="6"/>
        <v>0</v>
      </c>
      <c r="BH143" s="141">
        <f t="shared" si="7"/>
        <v>0</v>
      </c>
      <c r="BI143" s="141">
        <f t="shared" si="8"/>
        <v>0</v>
      </c>
      <c r="BJ143" s="17" t="s">
        <v>22</v>
      </c>
      <c r="BK143" s="141">
        <f t="shared" si="9"/>
        <v>0</v>
      </c>
      <c r="BL143" s="17" t="s">
        <v>134</v>
      </c>
      <c r="BM143" s="17" t="s">
        <v>220</v>
      </c>
    </row>
    <row r="144" spans="2:65" s="1" customFormat="1" ht="22.5" customHeight="1">
      <c r="B144" s="132"/>
      <c r="C144" s="133" t="s">
        <v>221</v>
      </c>
      <c r="D144" s="133" t="s">
        <v>123</v>
      </c>
      <c r="E144" s="134" t="s">
        <v>222</v>
      </c>
      <c r="F144" s="201" t="s">
        <v>223</v>
      </c>
      <c r="G144" s="201"/>
      <c r="H144" s="201"/>
      <c r="I144" s="201"/>
      <c r="J144" s="135" t="s">
        <v>153</v>
      </c>
      <c r="K144" s="136">
        <v>26</v>
      </c>
      <c r="L144" s="202">
        <v>0</v>
      </c>
      <c r="M144" s="202"/>
      <c r="N144" s="202">
        <f t="shared" si="0"/>
        <v>0</v>
      </c>
      <c r="O144" s="202"/>
      <c r="P144" s="202"/>
      <c r="Q144" s="202"/>
      <c r="R144" s="137"/>
      <c r="T144" s="138" t="s">
        <v>5</v>
      </c>
      <c r="U144" s="40" t="s">
        <v>41</v>
      </c>
      <c r="V144" s="139">
        <v>0</v>
      </c>
      <c r="W144" s="139">
        <f t="shared" si="1"/>
        <v>0</v>
      </c>
      <c r="X144" s="139">
        <v>0</v>
      </c>
      <c r="Y144" s="139">
        <f t="shared" si="2"/>
        <v>0</v>
      </c>
      <c r="Z144" s="139">
        <v>0</v>
      </c>
      <c r="AA144" s="140">
        <f t="shared" si="3"/>
        <v>0</v>
      </c>
      <c r="AR144" s="17" t="s">
        <v>134</v>
      </c>
      <c r="AT144" s="17" t="s">
        <v>123</v>
      </c>
      <c r="AU144" s="17" t="s">
        <v>91</v>
      </c>
      <c r="AY144" s="17" t="s">
        <v>122</v>
      </c>
      <c r="BE144" s="141">
        <f t="shared" si="4"/>
        <v>0</v>
      </c>
      <c r="BF144" s="141">
        <f t="shared" si="5"/>
        <v>0</v>
      </c>
      <c r="BG144" s="141">
        <f t="shared" si="6"/>
        <v>0</v>
      </c>
      <c r="BH144" s="141">
        <f t="shared" si="7"/>
        <v>0</v>
      </c>
      <c r="BI144" s="141">
        <f t="shared" si="8"/>
        <v>0</v>
      </c>
      <c r="BJ144" s="17" t="s">
        <v>22</v>
      </c>
      <c r="BK144" s="141">
        <f t="shared" si="9"/>
        <v>0</v>
      </c>
      <c r="BL144" s="17" t="s">
        <v>134</v>
      </c>
      <c r="BM144" s="17" t="s">
        <v>224</v>
      </c>
    </row>
    <row r="145" spans="2:63" s="9" customFormat="1" ht="37.35" customHeight="1">
      <c r="B145" s="121"/>
      <c r="C145" s="122"/>
      <c r="D145" s="123" t="s">
        <v>105</v>
      </c>
      <c r="E145" s="123"/>
      <c r="F145" s="123"/>
      <c r="G145" s="123"/>
      <c r="H145" s="123"/>
      <c r="I145" s="123"/>
      <c r="J145" s="123"/>
      <c r="K145" s="123"/>
      <c r="L145" s="123"/>
      <c r="M145" s="123"/>
      <c r="N145" s="210">
        <f>N146</f>
        <v>0</v>
      </c>
      <c r="O145" s="211"/>
      <c r="P145" s="211"/>
      <c r="Q145" s="211"/>
      <c r="R145" s="124"/>
      <c r="T145" s="125"/>
      <c r="U145" s="122"/>
      <c r="V145" s="122"/>
      <c r="W145" s="126">
        <v>0</v>
      </c>
      <c r="X145" s="122"/>
      <c r="Y145" s="126">
        <v>0</v>
      </c>
      <c r="Z145" s="122"/>
      <c r="AA145" s="127">
        <v>0</v>
      </c>
      <c r="AR145" s="128" t="s">
        <v>127</v>
      </c>
      <c r="AT145" s="129" t="s">
        <v>75</v>
      </c>
      <c r="AU145" s="129" t="s">
        <v>76</v>
      </c>
      <c r="AY145" s="128" t="s">
        <v>122</v>
      </c>
      <c r="BK145" s="130">
        <v>0</v>
      </c>
    </row>
    <row r="146" spans="2:63" s="9" customFormat="1" ht="19.95" customHeight="1">
      <c r="B146" s="121"/>
      <c r="C146" s="122"/>
      <c r="D146" s="131" t="s">
        <v>106</v>
      </c>
      <c r="E146" s="131"/>
      <c r="F146" s="131"/>
      <c r="G146" s="131"/>
      <c r="H146" s="131"/>
      <c r="I146" s="131"/>
      <c r="J146" s="131"/>
      <c r="K146" s="131"/>
      <c r="L146" s="131"/>
      <c r="M146" s="131"/>
      <c r="N146" s="199">
        <f>SUM(N147:Q148)</f>
        <v>0</v>
      </c>
      <c r="O146" s="200"/>
      <c r="P146" s="200"/>
      <c r="Q146" s="200"/>
      <c r="R146" s="124"/>
      <c r="T146" s="125"/>
      <c r="U146" s="122"/>
      <c r="V146" s="122"/>
      <c r="W146" s="126" t="e">
        <f>#REF!</f>
        <v>#REF!</v>
      </c>
      <c r="X146" s="122"/>
      <c r="Y146" s="126" t="e">
        <f>#REF!</f>
        <v>#REF!</v>
      </c>
      <c r="Z146" s="122"/>
      <c r="AA146" s="127" t="e">
        <f>#REF!</f>
        <v>#REF!</v>
      </c>
      <c r="AR146" s="128" t="s">
        <v>127</v>
      </c>
      <c r="AT146" s="129" t="s">
        <v>75</v>
      </c>
      <c r="AU146" s="129" t="s">
        <v>22</v>
      </c>
      <c r="AY146" s="128" t="s">
        <v>122</v>
      </c>
      <c r="BK146" s="130" t="e">
        <f>#REF!</f>
        <v>#REF!</v>
      </c>
    </row>
    <row r="147" spans="2:65" s="1" customFormat="1" ht="31.5" customHeight="1">
      <c r="B147" s="132"/>
      <c r="C147" s="159" t="s">
        <v>282</v>
      </c>
      <c r="D147" s="159" t="s">
        <v>123</v>
      </c>
      <c r="E147" s="158" t="s">
        <v>225</v>
      </c>
      <c r="F147" s="201" t="s">
        <v>226</v>
      </c>
      <c r="G147" s="201"/>
      <c r="H147" s="201"/>
      <c r="I147" s="201"/>
      <c r="J147" s="150" t="s">
        <v>227</v>
      </c>
      <c r="K147" s="136">
        <v>22</v>
      </c>
      <c r="L147" s="202">
        <v>0</v>
      </c>
      <c r="M147" s="202"/>
      <c r="N147" s="202">
        <f>ROUND(L147*K147,2)</f>
        <v>0</v>
      </c>
      <c r="O147" s="202"/>
      <c r="P147" s="202"/>
      <c r="Q147" s="202"/>
      <c r="R147" s="137"/>
      <c r="T147" s="138"/>
      <c r="U147" s="146"/>
      <c r="V147" s="147"/>
      <c r="W147" s="147"/>
      <c r="X147" s="147"/>
      <c r="Y147" s="147"/>
      <c r="Z147" s="147"/>
      <c r="AA147" s="148"/>
      <c r="AR147" s="17"/>
      <c r="AT147" s="17"/>
      <c r="AU147" s="17"/>
      <c r="AY147" s="17"/>
      <c r="BE147" s="141"/>
      <c r="BF147" s="141"/>
      <c r="BG147" s="141"/>
      <c r="BH147" s="141"/>
      <c r="BI147" s="141"/>
      <c r="BJ147" s="17"/>
      <c r="BK147" s="141"/>
      <c r="BL147" s="17"/>
      <c r="BM147" s="17"/>
    </row>
    <row r="148" spans="2:65" s="1" customFormat="1" ht="31.5" customHeight="1">
      <c r="B148" s="132"/>
      <c r="C148" s="159" t="s">
        <v>283</v>
      </c>
      <c r="D148" s="159" t="s">
        <v>123</v>
      </c>
      <c r="E148" s="158"/>
      <c r="F148" s="201" t="s">
        <v>279</v>
      </c>
      <c r="G148" s="201"/>
      <c r="H148" s="201"/>
      <c r="I148" s="201"/>
      <c r="J148" s="150"/>
      <c r="K148" s="136">
        <v>1</v>
      </c>
      <c r="L148" s="202">
        <v>0</v>
      </c>
      <c r="M148" s="202"/>
      <c r="N148" s="202">
        <f>ROUND(L148*K148,2)</f>
        <v>0</v>
      </c>
      <c r="O148" s="202"/>
      <c r="P148" s="202"/>
      <c r="Q148" s="202"/>
      <c r="R148" s="137"/>
      <c r="T148" s="138"/>
      <c r="U148" s="146"/>
      <c r="V148" s="147"/>
      <c r="W148" s="147"/>
      <c r="X148" s="147"/>
      <c r="Y148" s="147"/>
      <c r="Z148" s="147"/>
      <c r="AA148" s="148"/>
      <c r="AR148" s="17"/>
      <c r="AT148" s="17"/>
      <c r="AU148" s="17"/>
      <c r="AY148" s="17"/>
      <c r="BE148" s="141"/>
      <c r="BF148" s="141"/>
      <c r="BG148" s="141"/>
      <c r="BH148" s="141"/>
      <c r="BI148" s="141"/>
      <c r="BJ148" s="17"/>
      <c r="BK148" s="141"/>
      <c r="BL148" s="17"/>
      <c r="BM148" s="17"/>
    </row>
    <row r="149" spans="2:65" s="1" customFormat="1" ht="31.5" customHeight="1">
      <c r="B149" s="132"/>
      <c r="C149" s="159" t="s">
        <v>335</v>
      </c>
      <c r="D149" s="159" t="s">
        <v>123</v>
      </c>
      <c r="E149" s="158"/>
      <c r="F149" s="201" t="s">
        <v>336</v>
      </c>
      <c r="G149" s="201"/>
      <c r="H149" s="201"/>
      <c r="I149" s="201"/>
      <c r="J149" s="150"/>
      <c r="K149" s="136">
        <v>1</v>
      </c>
      <c r="L149" s="202">
        <v>0</v>
      </c>
      <c r="M149" s="202"/>
      <c r="N149" s="202">
        <f>ROUND(L149*K149,2)</f>
        <v>0</v>
      </c>
      <c r="O149" s="202"/>
      <c r="P149" s="202"/>
      <c r="Q149" s="202"/>
      <c r="R149" s="137"/>
      <c r="T149" s="138"/>
      <c r="U149" s="146"/>
      <c r="V149" s="147"/>
      <c r="W149" s="147"/>
      <c r="X149" s="147"/>
      <c r="Y149" s="147"/>
      <c r="Z149" s="147"/>
      <c r="AA149" s="148"/>
      <c r="AR149" s="17"/>
      <c r="AT149" s="17"/>
      <c r="AU149" s="17"/>
      <c r="AY149" s="17"/>
      <c r="BE149" s="141"/>
      <c r="BF149" s="141"/>
      <c r="BG149" s="141"/>
      <c r="BH149" s="141"/>
      <c r="BI149" s="141"/>
      <c r="BJ149" s="17"/>
      <c r="BK149" s="141"/>
      <c r="BL149" s="17"/>
      <c r="BM149" s="17"/>
    </row>
    <row r="150" spans="2:65" s="1" customFormat="1" ht="31.5" customHeight="1">
      <c r="B150" s="132"/>
      <c r="C150" s="230"/>
      <c r="D150" s="230"/>
      <c r="E150" s="231"/>
      <c r="F150" s="232"/>
      <c r="G150" s="232"/>
      <c r="H150" s="232"/>
      <c r="I150" s="232"/>
      <c r="J150" s="233"/>
      <c r="K150" s="234"/>
      <c r="L150" s="235"/>
      <c r="M150" s="235"/>
      <c r="N150" s="236"/>
      <c r="O150" s="236"/>
      <c r="P150" s="236"/>
      <c r="Q150" s="236"/>
      <c r="R150" s="137"/>
      <c r="T150" s="161"/>
      <c r="U150" s="40"/>
      <c r="V150" s="139"/>
      <c r="W150" s="139"/>
      <c r="X150" s="139"/>
      <c r="Y150" s="139"/>
      <c r="Z150" s="139"/>
      <c r="AA150" s="140"/>
      <c r="AR150" s="17"/>
      <c r="AT150" s="17"/>
      <c r="AU150" s="17"/>
      <c r="AY150" s="17"/>
      <c r="BE150" s="141"/>
      <c r="BF150" s="141"/>
      <c r="BG150" s="141"/>
      <c r="BH150" s="141"/>
      <c r="BI150" s="141"/>
      <c r="BJ150" s="17"/>
      <c r="BK150" s="141"/>
      <c r="BL150" s="17"/>
      <c r="BM150" s="17"/>
    </row>
    <row r="151" spans="2:63" s="9" customFormat="1" ht="37.35" customHeight="1">
      <c r="B151" s="121"/>
      <c r="C151" s="122"/>
      <c r="D151" s="160" t="s">
        <v>281</v>
      </c>
      <c r="E151" s="123"/>
      <c r="F151" s="123"/>
      <c r="G151" s="123"/>
      <c r="H151" s="123"/>
      <c r="I151" s="123"/>
      <c r="J151" s="123"/>
      <c r="K151" s="123"/>
      <c r="L151" s="123"/>
      <c r="M151" s="123"/>
      <c r="N151" s="229">
        <f>SUM(N152:Q171)</f>
        <v>0</v>
      </c>
      <c r="O151" s="229"/>
      <c r="P151" s="229"/>
      <c r="Q151" s="229"/>
      <c r="R151" s="124"/>
      <c r="T151" s="125"/>
      <c r="U151" s="122"/>
      <c r="V151" s="122"/>
      <c r="W151" s="126"/>
      <c r="X151" s="122"/>
      <c r="Y151" s="126"/>
      <c r="Z151" s="122"/>
      <c r="AA151" s="127"/>
      <c r="AR151" s="128"/>
      <c r="AT151" s="129"/>
      <c r="AU151" s="129"/>
      <c r="AY151" s="128"/>
      <c r="BK151" s="130"/>
    </row>
    <row r="152" spans="2:65" s="1" customFormat="1" ht="31.5" customHeight="1">
      <c r="B152" s="132"/>
      <c r="C152" s="159" t="s">
        <v>284</v>
      </c>
      <c r="D152" s="159" t="s">
        <v>123</v>
      </c>
      <c r="E152" s="134"/>
      <c r="F152" s="151" t="s">
        <v>228</v>
      </c>
      <c r="G152" s="152"/>
      <c r="H152" s="152"/>
      <c r="I152" s="153"/>
      <c r="J152" s="154"/>
      <c r="K152" s="155">
        <v>450</v>
      </c>
      <c r="L152" s="156"/>
      <c r="M152" s="157">
        <v>0</v>
      </c>
      <c r="N152" s="202">
        <f>ROUND(K152*M152,2)</f>
        <v>0</v>
      </c>
      <c r="O152" s="202"/>
      <c r="P152" s="202"/>
      <c r="Q152" s="202"/>
      <c r="R152" s="137"/>
      <c r="T152" s="138"/>
      <c r="U152" s="146"/>
      <c r="V152" s="147"/>
      <c r="W152" s="147"/>
      <c r="X152" s="147"/>
      <c r="Y152" s="147"/>
      <c r="Z152" s="147"/>
      <c r="AA152" s="148"/>
      <c r="AR152" s="17"/>
      <c r="AT152" s="17"/>
      <c r="AU152" s="17"/>
      <c r="AY152" s="17"/>
      <c r="BE152" s="141"/>
      <c r="BF152" s="141"/>
      <c r="BG152" s="141"/>
      <c r="BH152" s="141"/>
      <c r="BI152" s="141"/>
      <c r="BJ152" s="17"/>
      <c r="BK152" s="141"/>
      <c r="BL152" s="17"/>
      <c r="BM152" s="17"/>
    </row>
    <row r="153" spans="2:65" s="1" customFormat="1" ht="31.5" customHeight="1">
      <c r="B153" s="132"/>
      <c r="C153" s="159" t="s">
        <v>285</v>
      </c>
      <c r="D153" s="159" t="s">
        <v>123</v>
      </c>
      <c r="E153" s="134"/>
      <c r="F153" s="151" t="s">
        <v>229</v>
      </c>
      <c r="G153" s="152"/>
      <c r="H153" s="152"/>
      <c r="I153" s="153"/>
      <c r="J153" s="154"/>
      <c r="K153" s="155">
        <v>820</v>
      </c>
      <c r="L153" s="156"/>
      <c r="M153" s="157">
        <v>0</v>
      </c>
      <c r="N153" s="202">
        <f>ROUND(K153*M153,2)</f>
        <v>0</v>
      </c>
      <c r="O153" s="202"/>
      <c r="P153" s="202"/>
      <c r="Q153" s="202"/>
      <c r="R153" s="137"/>
      <c r="T153" s="138"/>
      <c r="U153" s="146"/>
      <c r="V153" s="147"/>
      <c r="W153" s="147"/>
      <c r="X153" s="147"/>
      <c r="Y153" s="147"/>
      <c r="Z153" s="147"/>
      <c r="AA153" s="148"/>
      <c r="AR153" s="17"/>
      <c r="AT153" s="17"/>
      <c r="AU153" s="17"/>
      <c r="AY153" s="17"/>
      <c r="BE153" s="141"/>
      <c r="BF153" s="141"/>
      <c r="BG153" s="141"/>
      <c r="BH153" s="141"/>
      <c r="BI153" s="141"/>
      <c r="BJ153" s="17"/>
      <c r="BK153" s="141"/>
      <c r="BL153" s="17"/>
      <c r="BM153" s="17"/>
    </row>
    <row r="154" spans="2:65" s="1" customFormat="1" ht="31.5" customHeight="1">
      <c r="B154" s="132"/>
      <c r="C154" s="159" t="s">
        <v>286</v>
      </c>
      <c r="D154" s="159" t="s">
        <v>123</v>
      </c>
      <c r="E154" s="134"/>
      <c r="F154" s="151" t="s">
        <v>230</v>
      </c>
      <c r="G154" s="152"/>
      <c r="H154" s="152"/>
      <c r="I154" s="153"/>
      <c r="J154" s="154"/>
      <c r="K154" s="155">
        <v>182</v>
      </c>
      <c r="L154" s="156"/>
      <c r="M154" s="157">
        <v>0</v>
      </c>
      <c r="N154" s="202">
        <f aca="true" t="shared" si="10" ref="N154:N203">ROUND(K154*M154,2)</f>
        <v>0</v>
      </c>
      <c r="O154" s="202"/>
      <c r="P154" s="202"/>
      <c r="Q154" s="202"/>
      <c r="R154" s="137"/>
      <c r="T154" s="138"/>
      <c r="U154" s="146"/>
      <c r="V154" s="147"/>
      <c r="W154" s="147"/>
      <c r="X154" s="147"/>
      <c r="Y154" s="147"/>
      <c r="Z154" s="147"/>
      <c r="AA154" s="148"/>
      <c r="AR154" s="17"/>
      <c r="AT154" s="17"/>
      <c r="AU154" s="17"/>
      <c r="AY154" s="17"/>
      <c r="BE154" s="141"/>
      <c r="BF154" s="141"/>
      <c r="BG154" s="141"/>
      <c r="BH154" s="141"/>
      <c r="BI154" s="141"/>
      <c r="BJ154" s="17"/>
      <c r="BK154" s="141"/>
      <c r="BL154" s="17"/>
      <c r="BM154" s="17"/>
    </row>
    <row r="155" spans="2:65" s="1" customFormat="1" ht="31.5" customHeight="1">
      <c r="B155" s="132"/>
      <c r="C155" s="159" t="s">
        <v>287</v>
      </c>
      <c r="D155" s="159" t="s">
        <v>123</v>
      </c>
      <c r="E155" s="134"/>
      <c r="F155" s="151" t="s">
        <v>231</v>
      </c>
      <c r="G155" s="152"/>
      <c r="H155" s="152"/>
      <c r="I155" s="153"/>
      <c r="J155" s="154"/>
      <c r="K155" s="155">
        <v>48</v>
      </c>
      <c r="L155" s="156"/>
      <c r="M155" s="157">
        <v>0</v>
      </c>
      <c r="N155" s="202">
        <f t="shared" si="10"/>
        <v>0</v>
      </c>
      <c r="O155" s="202"/>
      <c r="P155" s="202"/>
      <c r="Q155" s="202"/>
      <c r="R155" s="137"/>
      <c r="T155" s="138"/>
      <c r="U155" s="146"/>
      <c r="V155" s="147"/>
      <c r="W155" s="147"/>
      <c r="X155" s="147"/>
      <c r="Y155" s="147"/>
      <c r="Z155" s="147"/>
      <c r="AA155" s="148"/>
      <c r="AR155" s="17"/>
      <c r="AT155" s="17"/>
      <c r="AU155" s="17"/>
      <c r="AY155" s="17"/>
      <c r="BE155" s="141"/>
      <c r="BF155" s="141"/>
      <c r="BG155" s="141"/>
      <c r="BH155" s="141"/>
      <c r="BI155" s="141"/>
      <c r="BJ155" s="17"/>
      <c r="BK155" s="141"/>
      <c r="BL155" s="17"/>
      <c r="BM155" s="17"/>
    </row>
    <row r="156" spans="2:65" s="1" customFormat="1" ht="31.5" customHeight="1">
      <c r="B156" s="132"/>
      <c r="C156" s="159" t="s">
        <v>288</v>
      </c>
      <c r="D156" s="159" t="s">
        <v>123</v>
      </c>
      <c r="E156" s="134"/>
      <c r="F156" s="151" t="s">
        <v>232</v>
      </c>
      <c r="G156" s="152"/>
      <c r="H156" s="152"/>
      <c r="I156" s="153"/>
      <c r="J156" s="154"/>
      <c r="K156" s="155">
        <v>48</v>
      </c>
      <c r="L156" s="156"/>
      <c r="M156" s="157">
        <v>0</v>
      </c>
      <c r="N156" s="202">
        <f t="shared" si="10"/>
        <v>0</v>
      </c>
      <c r="O156" s="202"/>
      <c r="P156" s="202"/>
      <c r="Q156" s="202"/>
      <c r="R156" s="137"/>
      <c r="T156" s="138"/>
      <c r="U156" s="146"/>
      <c r="V156" s="147"/>
      <c r="W156" s="147"/>
      <c r="X156" s="147"/>
      <c r="Y156" s="147"/>
      <c r="Z156" s="147"/>
      <c r="AA156" s="148"/>
      <c r="AR156" s="17"/>
      <c r="AT156" s="17"/>
      <c r="AU156" s="17"/>
      <c r="AY156" s="17"/>
      <c r="BE156" s="141"/>
      <c r="BF156" s="141"/>
      <c r="BG156" s="141"/>
      <c r="BH156" s="141"/>
      <c r="BI156" s="141"/>
      <c r="BJ156" s="17"/>
      <c r="BK156" s="141"/>
      <c r="BL156" s="17"/>
      <c r="BM156" s="17"/>
    </row>
    <row r="157" spans="2:65" s="1" customFormat="1" ht="31.5" customHeight="1">
      <c r="B157" s="132"/>
      <c r="C157" s="159" t="s">
        <v>289</v>
      </c>
      <c r="D157" s="159" t="s">
        <v>123</v>
      </c>
      <c r="E157" s="134"/>
      <c r="F157" s="151" t="s">
        <v>233</v>
      </c>
      <c r="G157" s="152"/>
      <c r="H157" s="152"/>
      <c r="I157" s="153"/>
      <c r="J157" s="154"/>
      <c r="K157" s="155">
        <v>8</v>
      </c>
      <c r="L157" s="156"/>
      <c r="M157" s="157">
        <v>0</v>
      </c>
      <c r="N157" s="202">
        <f t="shared" si="10"/>
        <v>0</v>
      </c>
      <c r="O157" s="202"/>
      <c r="P157" s="202"/>
      <c r="Q157" s="202"/>
      <c r="R157" s="137"/>
      <c r="T157" s="138"/>
      <c r="U157" s="146"/>
      <c r="V157" s="147"/>
      <c r="W157" s="147"/>
      <c r="X157" s="147"/>
      <c r="Y157" s="147"/>
      <c r="Z157" s="147"/>
      <c r="AA157" s="148"/>
      <c r="AR157" s="17"/>
      <c r="AT157" s="17"/>
      <c r="AU157" s="17"/>
      <c r="AY157" s="17"/>
      <c r="BE157" s="141"/>
      <c r="BF157" s="141"/>
      <c r="BG157" s="141"/>
      <c r="BH157" s="141"/>
      <c r="BI157" s="141"/>
      <c r="BJ157" s="17"/>
      <c r="BK157" s="141"/>
      <c r="BL157" s="17"/>
      <c r="BM157" s="17"/>
    </row>
    <row r="158" spans="2:65" s="1" customFormat="1" ht="31.5" customHeight="1">
      <c r="B158" s="132"/>
      <c r="C158" s="159" t="s">
        <v>290</v>
      </c>
      <c r="D158" s="159" t="s">
        <v>123</v>
      </c>
      <c r="E158" s="134"/>
      <c r="F158" s="151" t="s">
        <v>234</v>
      </c>
      <c r="G158" s="152"/>
      <c r="H158" s="152"/>
      <c r="I158" s="153"/>
      <c r="J158" s="154"/>
      <c r="K158" s="155">
        <v>2</v>
      </c>
      <c r="L158" s="156"/>
      <c r="M158" s="157">
        <v>0</v>
      </c>
      <c r="N158" s="202">
        <f t="shared" si="10"/>
        <v>0</v>
      </c>
      <c r="O158" s="202"/>
      <c r="P158" s="202"/>
      <c r="Q158" s="202"/>
      <c r="R158" s="137"/>
      <c r="T158" s="138"/>
      <c r="U158" s="146"/>
      <c r="V158" s="147"/>
      <c r="W158" s="147"/>
      <c r="X158" s="147"/>
      <c r="Y158" s="147"/>
      <c r="Z158" s="147"/>
      <c r="AA158" s="148"/>
      <c r="AR158" s="17"/>
      <c r="AT158" s="17"/>
      <c r="AU158" s="17"/>
      <c r="AY158" s="17"/>
      <c r="BE158" s="141"/>
      <c r="BF158" s="141"/>
      <c r="BG158" s="141"/>
      <c r="BH158" s="141"/>
      <c r="BI158" s="141"/>
      <c r="BJ158" s="17"/>
      <c r="BK158" s="141"/>
      <c r="BL158" s="17"/>
      <c r="BM158" s="17"/>
    </row>
    <row r="159" spans="2:65" s="1" customFormat="1" ht="31.5" customHeight="1">
      <c r="B159" s="132"/>
      <c r="C159" s="159" t="s">
        <v>291</v>
      </c>
      <c r="D159" s="159" t="s">
        <v>123</v>
      </c>
      <c r="E159" s="134"/>
      <c r="F159" s="151" t="s">
        <v>235</v>
      </c>
      <c r="G159" s="152"/>
      <c r="H159" s="152"/>
      <c r="I159" s="153"/>
      <c r="J159" s="154"/>
      <c r="K159" s="155">
        <v>73</v>
      </c>
      <c r="L159" s="156"/>
      <c r="M159" s="157">
        <v>0</v>
      </c>
      <c r="N159" s="202">
        <f t="shared" si="10"/>
        <v>0</v>
      </c>
      <c r="O159" s="202"/>
      <c r="P159" s="202"/>
      <c r="Q159" s="202"/>
      <c r="R159" s="137"/>
      <c r="T159" s="138"/>
      <c r="U159" s="146"/>
      <c r="V159" s="147"/>
      <c r="W159" s="147"/>
      <c r="X159" s="147"/>
      <c r="Y159" s="147"/>
      <c r="Z159" s="147"/>
      <c r="AA159" s="148"/>
      <c r="AR159" s="17"/>
      <c r="AT159" s="17"/>
      <c r="AU159" s="17"/>
      <c r="AY159" s="17"/>
      <c r="BE159" s="141"/>
      <c r="BF159" s="141"/>
      <c r="BG159" s="141"/>
      <c r="BH159" s="141"/>
      <c r="BI159" s="141"/>
      <c r="BJ159" s="17"/>
      <c r="BK159" s="141"/>
      <c r="BL159" s="17"/>
      <c r="BM159" s="17"/>
    </row>
    <row r="160" spans="2:65" s="1" customFormat="1" ht="31.5" customHeight="1">
      <c r="B160" s="132"/>
      <c r="C160" s="159" t="s">
        <v>292</v>
      </c>
      <c r="D160" s="159" t="s">
        <v>123</v>
      </c>
      <c r="E160" s="134"/>
      <c r="F160" s="151" t="s">
        <v>236</v>
      </c>
      <c r="G160" s="152"/>
      <c r="H160" s="152"/>
      <c r="I160" s="153"/>
      <c r="J160" s="154"/>
      <c r="K160" s="155">
        <v>6</v>
      </c>
      <c r="L160" s="156"/>
      <c r="M160" s="157">
        <v>0</v>
      </c>
      <c r="N160" s="202">
        <f t="shared" si="10"/>
        <v>0</v>
      </c>
      <c r="O160" s="202"/>
      <c r="P160" s="202"/>
      <c r="Q160" s="202"/>
      <c r="R160" s="137"/>
      <c r="T160" s="138"/>
      <c r="U160" s="146"/>
      <c r="V160" s="147"/>
      <c r="W160" s="147"/>
      <c r="X160" s="147"/>
      <c r="Y160" s="147"/>
      <c r="Z160" s="147"/>
      <c r="AA160" s="148"/>
      <c r="AR160" s="17"/>
      <c r="AT160" s="17"/>
      <c r="AU160" s="17"/>
      <c r="AY160" s="17"/>
      <c r="BE160" s="141"/>
      <c r="BF160" s="141"/>
      <c r="BG160" s="141"/>
      <c r="BH160" s="141"/>
      <c r="BI160" s="141"/>
      <c r="BJ160" s="17"/>
      <c r="BK160" s="141"/>
      <c r="BL160" s="17"/>
      <c r="BM160" s="17"/>
    </row>
    <row r="161" spans="2:65" s="1" customFormat="1" ht="31.5" customHeight="1">
      <c r="B161" s="132"/>
      <c r="C161" s="159" t="s">
        <v>293</v>
      </c>
      <c r="D161" s="159" t="s">
        <v>123</v>
      </c>
      <c r="E161" s="134"/>
      <c r="F161" s="151" t="s">
        <v>237</v>
      </c>
      <c r="G161" s="152"/>
      <c r="H161" s="152"/>
      <c r="I161" s="153"/>
      <c r="J161" s="154"/>
      <c r="K161" s="155">
        <v>80</v>
      </c>
      <c r="L161" s="156"/>
      <c r="M161" s="157">
        <v>0</v>
      </c>
      <c r="N161" s="202">
        <f t="shared" si="10"/>
        <v>0</v>
      </c>
      <c r="O161" s="202"/>
      <c r="P161" s="202"/>
      <c r="Q161" s="202"/>
      <c r="R161" s="137"/>
      <c r="T161" s="138"/>
      <c r="U161" s="146"/>
      <c r="V161" s="147"/>
      <c r="W161" s="147"/>
      <c r="X161" s="147"/>
      <c r="Y161" s="147"/>
      <c r="Z161" s="147"/>
      <c r="AA161" s="148"/>
      <c r="AR161" s="17"/>
      <c r="AT161" s="17"/>
      <c r="AU161" s="17"/>
      <c r="AY161" s="17"/>
      <c r="BE161" s="141"/>
      <c r="BF161" s="141"/>
      <c r="BG161" s="141"/>
      <c r="BH161" s="141"/>
      <c r="BI161" s="141"/>
      <c r="BJ161" s="17"/>
      <c r="BK161" s="141"/>
      <c r="BL161" s="17"/>
      <c r="BM161" s="17"/>
    </row>
    <row r="162" spans="2:65" s="1" customFormat="1" ht="31.5" customHeight="1">
      <c r="B162" s="132"/>
      <c r="C162" s="159" t="s">
        <v>294</v>
      </c>
      <c r="D162" s="159" t="s">
        <v>123</v>
      </c>
      <c r="E162" s="134"/>
      <c r="F162" s="151" t="s">
        <v>238</v>
      </c>
      <c r="G162" s="152"/>
      <c r="H162" s="152"/>
      <c r="I162" s="153"/>
      <c r="J162" s="154"/>
      <c r="K162" s="155">
        <v>66</v>
      </c>
      <c r="L162" s="156"/>
      <c r="M162" s="157">
        <v>0</v>
      </c>
      <c r="N162" s="202">
        <f t="shared" si="10"/>
        <v>0</v>
      </c>
      <c r="O162" s="202"/>
      <c r="P162" s="202"/>
      <c r="Q162" s="202"/>
      <c r="R162" s="137"/>
      <c r="T162" s="138"/>
      <c r="U162" s="146"/>
      <c r="V162" s="147"/>
      <c r="W162" s="147"/>
      <c r="X162" s="147"/>
      <c r="Y162" s="147"/>
      <c r="Z162" s="147"/>
      <c r="AA162" s="148"/>
      <c r="AR162" s="17"/>
      <c r="AT162" s="17"/>
      <c r="AU162" s="17"/>
      <c r="AY162" s="17"/>
      <c r="BE162" s="141"/>
      <c r="BF162" s="141"/>
      <c r="BG162" s="141"/>
      <c r="BH162" s="141"/>
      <c r="BI162" s="141"/>
      <c r="BJ162" s="17"/>
      <c r="BK162" s="141"/>
      <c r="BL162" s="17"/>
      <c r="BM162" s="17"/>
    </row>
    <row r="163" spans="2:65" s="1" customFormat="1" ht="31.5" customHeight="1">
      <c r="B163" s="132"/>
      <c r="C163" s="159" t="s">
        <v>295</v>
      </c>
      <c r="D163" s="159" t="s">
        <v>123</v>
      </c>
      <c r="E163" s="134"/>
      <c r="F163" s="151" t="s">
        <v>239</v>
      </c>
      <c r="G163" s="152"/>
      <c r="H163" s="152"/>
      <c r="I163" s="153"/>
      <c r="J163" s="154"/>
      <c r="K163" s="155">
        <v>182</v>
      </c>
      <c r="L163" s="156"/>
      <c r="M163" s="157">
        <v>0</v>
      </c>
      <c r="N163" s="202">
        <f t="shared" si="10"/>
        <v>0</v>
      </c>
      <c r="O163" s="202"/>
      <c r="P163" s="202"/>
      <c r="Q163" s="202"/>
      <c r="R163" s="137"/>
      <c r="T163" s="138"/>
      <c r="U163" s="146"/>
      <c r="V163" s="147"/>
      <c r="W163" s="147"/>
      <c r="X163" s="147"/>
      <c r="Y163" s="147"/>
      <c r="Z163" s="147"/>
      <c r="AA163" s="148"/>
      <c r="AR163" s="17"/>
      <c r="AT163" s="17"/>
      <c r="AU163" s="17"/>
      <c r="AY163" s="17"/>
      <c r="BE163" s="141"/>
      <c r="BF163" s="141"/>
      <c r="BG163" s="141"/>
      <c r="BH163" s="141"/>
      <c r="BI163" s="141"/>
      <c r="BJ163" s="17"/>
      <c r="BK163" s="141"/>
      <c r="BL163" s="17"/>
      <c r="BM163" s="17"/>
    </row>
    <row r="164" spans="2:65" s="1" customFormat="1" ht="31.5" customHeight="1">
      <c r="B164" s="132"/>
      <c r="C164" s="159" t="s">
        <v>296</v>
      </c>
      <c r="D164" s="159" t="s">
        <v>123</v>
      </c>
      <c r="E164" s="134"/>
      <c r="F164" s="151" t="s">
        <v>240</v>
      </c>
      <c r="G164" s="152"/>
      <c r="H164" s="152"/>
      <c r="I164" s="153"/>
      <c r="J164" s="154"/>
      <c r="K164" s="155">
        <v>6</v>
      </c>
      <c r="L164" s="156"/>
      <c r="M164" s="157">
        <v>0</v>
      </c>
      <c r="N164" s="202">
        <f t="shared" si="10"/>
        <v>0</v>
      </c>
      <c r="O164" s="202"/>
      <c r="P164" s="202"/>
      <c r="Q164" s="202"/>
      <c r="R164" s="137"/>
      <c r="T164" s="138"/>
      <c r="U164" s="146"/>
      <c r="V164" s="147"/>
      <c r="W164" s="147"/>
      <c r="X164" s="147"/>
      <c r="Y164" s="147"/>
      <c r="Z164" s="147"/>
      <c r="AA164" s="148"/>
      <c r="AR164" s="17"/>
      <c r="AT164" s="17"/>
      <c r="AU164" s="17"/>
      <c r="AY164" s="17"/>
      <c r="BE164" s="141"/>
      <c r="BF164" s="141"/>
      <c r="BG164" s="141"/>
      <c r="BH164" s="141"/>
      <c r="BI164" s="141"/>
      <c r="BJ164" s="17"/>
      <c r="BK164" s="141"/>
      <c r="BL164" s="17"/>
      <c r="BM164" s="17"/>
    </row>
    <row r="165" spans="2:65" s="1" customFormat="1" ht="31.5" customHeight="1">
      <c r="B165" s="132"/>
      <c r="C165" s="159" t="s">
        <v>297</v>
      </c>
      <c r="D165" s="159" t="s">
        <v>123</v>
      </c>
      <c r="E165" s="134"/>
      <c r="F165" s="151" t="s">
        <v>241</v>
      </c>
      <c r="G165" s="152"/>
      <c r="H165" s="152"/>
      <c r="I165" s="153"/>
      <c r="J165" s="154"/>
      <c r="K165" s="155">
        <v>370</v>
      </c>
      <c r="L165" s="156"/>
      <c r="M165" s="157">
        <v>0</v>
      </c>
      <c r="N165" s="202">
        <f t="shared" si="10"/>
        <v>0</v>
      </c>
      <c r="O165" s="202"/>
      <c r="P165" s="202"/>
      <c r="Q165" s="202"/>
      <c r="R165" s="137"/>
      <c r="T165" s="138"/>
      <c r="U165" s="146"/>
      <c r="V165" s="147"/>
      <c r="W165" s="147"/>
      <c r="X165" s="147"/>
      <c r="Y165" s="147"/>
      <c r="Z165" s="147"/>
      <c r="AA165" s="148"/>
      <c r="AR165" s="17"/>
      <c r="AT165" s="17"/>
      <c r="AU165" s="17"/>
      <c r="AY165" s="17"/>
      <c r="BE165" s="141"/>
      <c r="BF165" s="141"/>
      <c r="BG165" s="141"/>
      <c r="BH165" s="141"/>
      <c r="BI165" s="141"/>
      <c r="BJ165" s="17"/>
      <c r="BK165" s="141"/>
      <c r="BL165" s="17"/>
      <c r="BM165" s="17"/>
    </row>
    <row r="166" spans="2:65" s="1" customFormat="1" ht="31.5" customHeight="1">
      <c r="B166" s="132"/>
      <c r="C166" s="159" t="s">
        <v>298</v>
      </c>
      <c r="D166" s="159" t="s">
        <v>123</v>
      </c>
      <c r="E166" s="134"/>
      <c r="F166" s="151" t="s">
        <v>242</v>
      </c>
      <c r="G166" s="152"/>
      <c r="H166" s="152"/>
      <c r="I166" s="153"/>
      <c r="J166" s="154"/>
      <c r="K166" s="155">
        <v>84</v>
      </c>
      <c r="L166" s="156"/>
      <c r="M166" s="157">
        <v>0</v>
      </c>
      <c r="N166" s="202">
        <f t="shared" si="10"/>
        <v>0</v>
      </c>
      <c r="O166" s="202"/>
      <c r="P166" s="202"/>
      <c r="Q166" s="202"/>
      <c r="R166" s="137"/>
      <c r="T166" s="138"/>
      <c r="U166" s="146"/>
      <c r="V166" s="147"/>
      <c r="W166" s="147"/>
      <c r="X166" s="147"/>
      <c r="Y166" s="147"/>
      <c r="Z166" s="147"/>
      <c r="AA166" s="148"/>
      <c r="AR166" s="17"/>
      <c r="AT166" s="17"/>
      <c r="AU166" s="17"/>
      <c r="AY166" s="17"/>
      <c r="BE166" s="141"/>
      <c r="BF166" s="141"/>
      <c r="BG166" s="141"/>
      <c r="BH166" s="141"/>
      <c r="BI166" s="141"/>
      <c r="BJ166" s="17"/>
      <c r="BK166" s="141"/>
      <c r="BL166" s="17"/>
      <c r="BM166" s="17"/>
    </row>
    <row r="167" spans="2:65" s="1" customFormat="1" ht="31.5" customHeight="1">
      <c r="B167" s="132"/>
      <c r="C167" s="159" t="s">
        <v>299</v>
      </c>
      <c r="D167" s="159" t="s">
        <v>123</v>
      </c>
      <c r="E167" s="134"/>
      <c r="F167" s="151" t="s">
        <v>243</v>
      </c>
      <c r="G167" s="152"/>
      <c r="H167" s="152"/>
      <c r="I167" s="153"/>
      <c r="J167" s="154"/>
      <c r="K167" s="155">
        <v>1</v>
      </c>
      <c r="L167" s="156"/>
      <c r="M167" s="157">
        <v>0</v>
      </c>
      <c r="N167" s="202">
        <f t="shared" si="10"/>
        <v>0</v>
      </c>
      <c r="O167" s="202"/>
      <c r="P167" s="202"/>
      <c r="Q167" s="202"/>
      <c r="R167" s="137"/>
      <c r="T167" s="138"/>
      <c r="U167" s="146"/>
      <c r="V167" s="147"/>
      <c r="W167" s="147"/>
      <c r="X167" s="147"/>
      <c r="Y167" s="147"/>
      <c r="Z167" s="147"/>
      <c r="AA167" s="148"/>
      <c r="AR167" s="17"/>
      <c r="AT167" s="17"/>
      <c r="AU167" s="17"/>
      <c r="AY167" s="17"/>
      <c r="BE167" s="141"/>
      <c r="BF167" s="141"/>
      <c r="BG167" s="141"/>
      <c r="BH167" s="141"/>
      <c r="BI167" s="141"/>
      <c r="BJ167" s="17"/>
      <c r="BK167" s="141"/>
      <c r="BL167" s="17"/>
      <c r="BM167" s="17"/>
    </row>
    <row r="168" spans="2:65" s="1" customFormat="1" ht="31.5" customHeight="1">
      <c r="B168" s="132"/>
      <c r="C168" s="159" t="s">
        <v>300</v>
      </c>
      <c r="D168" s="159" t="s">
        <v>123</v>
      </c>
      <c r="E168" s="134"/>
      <c r="F168" s="151" t="s">
        <v>244</v>
      </c>
      <c r="G168" s="152"/>
      <c r="H168" s="152"/>
      <c r="I168" s="153"/>
      <c r="J168" s="154"/>
      <c r="K168" s="155">
        <v>12</v>
      </c>
      <c r="L168" s="156"/>
      <c r="M168" s="157">
        <v>0</v>
      </c>
      <c r="N168" s="202">
        <f t="shared" si="10"/>
        <v>0</v>
      </c>
      <c r="O168" s="202"/>
      <c r="P168" s="202"/>
      <c r="Q168" s="202"/>
      <c r="R168" s="137"/>
      <c r="T168" s="138"/>
      <c r="U168" s="146"/>
      <c r="V168" s="147"/>
      <c r="W168" s="147"/>
      <c r="X168" s="147"/>
      <c r="Y168" s="147"/>
      <c r="Z168" s="147"/>
      <c r="AA168" s="148"/>
      <c r="AR168" s="17"/>
      <c r="AT168" s="17"/>
      <c r="AU168" s="17"/>
      <c r="AY168" s="17"/>
      <c r="BE168" s="141"/>
      <c r="BF168" s="141"/>
      <c r="BG168" s="141"/>
      <c r="BH168" s="141"/>
      <c r="BI168" s="141"/>
      <c r="BJ168" s="17"/>
      <c r="BK168" s="141"/>
      <c r="BL168" s="17"/>
      <c r="BM168" s="17"/>
    </row>
    <row r="169" spans="2:65" s="1" customFormat="1" ht="31.5" customHeight="1">
      <c r="B169" s="132"/>
      <c r="C169" s="159" t="s">
        <v>301</v>
      </c>
      <c r="D169" s="159" t="s">
        <v>123</v>
      </c>
      <c r="E169" s="134"/>
      <c r="F169" s="151" t="s">
        <v>245</v>
      </c>
      <c r="G169" s="152"/>
      <c r="H169" s="152"/>
      <c r="I169" s="153"/>
      <c r="J169" s="154"/>
      <c r="K169" s="155">
        <v>560</v>
      </c>
      <c r="L169" s="156"/>
      <c r="M169" s="157">
        <v>0</v>
      </c>
      <c r="N169" s="202">
        <f t="shared" si="10"/>
        <v>0</v>
      </c>
      <c r="O169" s="202"/>
      <c r="P169" s="202"/>
      <c r="Q169" s="202"/>
      <c r="R169" s="137"/>
      <c r="T169" s="138"/>
      <c r="U169" s="146"/>
      <c r="V169" s="147"/>
      <c r="W169" s="147"/>
      <c r="X169" s="147"/>
      <c r="Y169" s="147"/>
      <c r="Z169" s="147"/>
      <c r="AA169" s="148"/>
      <c r="AR169" s="17"/>
      <c r="AT169" s="17"/>
      <c r="AU169" s="17"/>
      <c r="AY169" s="17"/>
      <c r="BE169" s="141"/>
      <c r="BF169" s="141"/>
      <c r="BG169" s="141"/>
      <c r="BH169" s="141"/>
      <c r="BI169" s="141"/>
      <c r="BJ169" s="17"/>
      <c r="BK169" s="141"/>
      <c r="BL169" s="17"/>
      <c r="BM169" s="17"/>
    </row>
    <row r="170" spans="2:65" s="1" customFormat="1" ht="31.5" customHeight="1">
      <c r="B170" s="132"/>
      <c r="C170" s="159" t="s">
        <v>302</v>
      </c>
      <c r="D170" s="159" t="s">
        <v>123</v>
      </c>
      <c r="E170" s="134"/>
      <c r="F170" s="151" t="s">
        <v>246</v>
      </c>
      <c r="G170" s="152"/>
      <c r="H170" s="152"/>
      <c r="I170" s="153"/>
      <c r="J170" s="154"/>
      <c r="K170" s="155">
        <v>410</v>
      </c>
      <c r="L170" s="156"/>
      <c r="M170" s="157">
        <v>0</v>
      </c>
      <c r="N170" s="202">
        <f t="shared" si="10"/>
        <v>0</v>
      </c>
      <c r="O170" s="202"/>
      <c r="P170" s="202"/>
      <c r="Q170" s="202"/>
      <c r="R170" s="137"/>
      <c r="T170" s="138"/>
      <c r="U170" s="146"/>
      <c r="V170" s="147"/>
      <c r="W170" s="147"/>
      <c r="X170" s="147"/>
      <c r="Y170" s="147"/>
      <c r="Z170" s="147"/>
      <c r="AA170" s="148"/>
      <c r="AR170" s="17"/>
      <c r="AT170" s="17"/>
      <c r="AU170" s="17"/>
      <c r="AY170" s="17"/>
      <c r="BE170" s="141"/>
      <c r="BF170" s="141"/>
      <c r="BG170" s="141"/>
      <c r="BH170" s="141"/>
      <c r="BI170" s="141"/>
      <c r="BJ170" s="17"/>
      <c r="BK170" s="141"/>
      <c r="BL170" s="17"/>
      <c r="BM170" s="17"/>
    </row>
    <row r="171" spans="2:65" s="1" customFormat="1" ht="31.5" customHeight="1">
      <c r="B171" s="132"/>
      <c r="C171" s="159" t="s">
        <v>303</v>
      </c>
      <c r="D171" s="159" t="s">
        <v>123</v>
      </c>
      <c r="E171" s="134"/>
      <c r="F171" s="151" t="s">
        <v>247</v>
      </c>
      <c r="G171" s="152"/>
      <c r="H171" s="152"/>
      <c r="I171" s="153"/>
      <c r="J171" s="154"/>
      <c r="K171" s="155">
        <v>240</v>
      </c>
      <c r="L171" s="156"/>
      <c r="M171" s="157">
        <v>0</v>
      </c>
      <c r="N171" s="202">
        <f t="shared" si="10"/>
        <v>0</v>
      </c>
      <c r="O171" s="202"/>
      <c r="P171" s="202"/>
      <c r="Q171" s="202"/>
      <c r="R171" s="137"/>
      <c r="T171" s="138"/>
      <c r="U171" s="146"/>
      <c r="V171" s="147"/>
      <c r="W171" s="147"/>
      <c r="X171" s="147"/>
      <c r="Y171" s="147"/>
      <c r="Z171" s="147"/>
      <c r="AA171" s="148"/>
      <c r="AR171" s="17"/>
      <c r="AT171" s="17"/>
      <c r="AU171" s="17"/>
      <c r="AY171" s="17"/>
      <c r="BE171" s="141"/>
      <c r="BF171" s="141"/>
      <c r="BG171" s="141"/>
      <c r="BH171" s="141"/>
      <c r="BI171" s="141"/>
      <c r="BJ171" s="17"/>
      <c r="BK171" s="141"/>
      <c r="BL171" s="17"/>
      <c r="BM171" s="17"/>
    </row>
    <row r="172" spans="2:63" s="9" customFormat="1" ht="37.35" customHeight="1">
      <c r="B172" s="121"/>
      <c r="C172" s="122"/>
      <c r="D172" s="160" t="s">
        <v>280</v>
      </c>
      <c r="E172" s="123"/>
      <c r="F172" s="123"/>
      <c r="G172" s="123"/>
      <c r="H172" s="123"/>
      <c r="I172" s="123"/>
      <c r="J172" s="123"/>
      <c r="K172" s="123"/>
      <c r="L172" s="123"/>
      <c r="M172" s="123"/>
      <c r="N172" s="210">
        <f>SUM(N173:Q203)</f>
        <v>0</v>
      </c>
      <c r="O172" s="211"/>
      <c r="P172" s="211"/>
      <c r="Q172" s="211"/>
      <c r="R172" s="124"/>
      <c r="T172" s="125"/>
      <c r="U172" s="122"/>
      <c r="V172" s="122"/>
      <c r="W172" s="126"/>
      <c r="X172" s="122"/>
      <c r="Y172" s="126"/>
      <c r="Z172" s="122"/>
      <c r="AA172" s="127"/>
      <c r="AR172" s="128"/>
      <c r="AT172" s="129"/>
      <c r="AU172" s="129"/>
      <c r="AY172" s="128"/>
      <c r="BK172" s="130"/>
    </row>
    <row r="173" spans="2:65" s="1" customFormat="1" ht="31.5" customHeight="1">
      <c r="B173" s="132"/>
      <c r="C173" s="159" t="s">
        <v>304</v>
      </c>
      <c r="D173" s="159" t="s">
        <v>164</v>
      </c>
      <c r="E173" s="134"/>
      <c r="F173" s="151" t="s">
        <v>248</v>
      </c>
      <c r="G173" s="152"/>
      <c r="H173" s="152"/>
      <c r="I173" s="153"/>
      <c r="J173" s="154"/>
      <c r="K173" s="155">
        <v>8</v>
      </c>
      <c r="L173" s="156"/>
      <c r="M173" s="157">
        <v>0</v>
      </c>
      <c r="N173" s="202">
        <f t="shared" si="10"/>
        <v>0</v>
      </c>
      <c r="O173" s="202"/>
      <c r="P173" s="202"/>
      <c r="Q173" s="202"/>
      <c r="R173" s="137"/>
      <c r="T173" s="138"/>
      <c r="U173" s="146"/>
      <c r="V173" s="147"/>
      <c r="W173" s="147"/>
      <c r="X173" s="147"/>
      <c r="Y173" s="147"/>
      <c r="Z173" s="147"/>
      <c r="AA173" s="148"/>
      <c r="AR173" s="17"/>
      <c r="AT173" s="17"/>
      <c r="AU173" s="17"/>
      <c r="AY173" s="17"/>
      <c r="BE173" s="141"/>
      <c r="BF173" s="141"/>
      <c r="BG173" s="141"/>
      <c r="BH173" s="141"/>
      <c r="BI173" s="141"/>
      <c r="BJ173" s="17"/>
      <c r="BK173" s="141"/>
      <c r="BL173" s="17"/>
      <c r="BM173" s="17"/>
    </row>
    <row r="174" spans="2:65" s="1" customFormat="1" ht="31.5" customHeight="1">
      <c r="B174" s="132"/>
      <c r="C174" s="159" t="s">
        <v>305</v>
      </c>
      <c r="D174" s="159" t="s">
        <v>164</v>
      </c>
      <c r="E174" s="134"/>
      <c r="F174" s="151" t="s">
        <v>249</v>
      </c>
      <c r="G174" s="152"/>
      <c r="H174" s="152"/>
      <c r="I174" s="153"/>
      <c r="J174" s="154"/>
      <c r="K174" s="155">
        <v>64</v>
      </c>
      <c r="L174" s="156"/>
      <c r="M174" s="157">
        <v>0</v>
      </c>
      <c r="N174" s="202">
        <f aca="true" t="shared" si="11" ref="N174:N185">ROUND(K174*M174,2)</f>
        <v>0</v>
      </c>
      <c r="O174" s="202"/>
      <c r="P174" s="202"/>
      <c r="Q174" s="202"/>
      <c r="R174" s="137"/>
      <c r="T174" s="138"/>
      <c r="U174" s="146"/>
      <c r="V174" s="147"/>
      <c r="W174" s="147"/>
      <c r="X174" s="147"/>
      <c r="Y174" s="147"/>
      <c r="Z174" s="147"/>
      <c r="AA174" s="148"/>
      <c r="AR174" s="17"/>
      <c r="AT174" s="17"/>
      <c r="AU174" s="17"/>
      <c r="AY174" s="17"/>
      <c r="BE174" s="141"/>
      <c r="BF174" s="141"/>
      <c r="BG174" s="141"/>
      <c r="BH174" s="141"/>
      <c r="BI174" s="141"/>
      <c r="BJ174" s="17"/>
      <c r="BK174" s="141"/>
      <c r="BL174" s="17"/>
      <c r="BM174" s="17"/>
    </row>
    <row r="175" spans="2:65" s="1" customFormat="1" ht="31.5" customHeight="1">
      <c r="B175" s="132"/>
      <c r="C175" s="159" t="s">
        <v>306</v>
      </c>
      <c r="D175" s="159" t="s">
        <v>164</v>
      </c>
      <c r="E175" s="134"/>
      <c r="F175" s="151" t="s">
        <v>250</v>
      </c>
      <c r="G175" s="152"/>
      <c r="H175" s="152"/>
      <c r="I175" s="153"/>
      <c r="J175" s="154"/>
      <c r="K175" s="155">
        <v>2</v>
      </c>
      <c r="L175" s="156"/>
      <c r="M175" s="157">
        <v>0</v>
      </c>
      <c r="N175" s="202">
        <f t="shared" si="11"/>
        <v>0</v>
      </c>
      <c r="O175" s="202"/>
      <c r="P175" s="202"/>
      <c r="Q175" s="202"/>
      <c r="R175" s="137"/>
      <c r="T175" s="138"/>
      <c r="U175" s="146"/>
      <c r="V175" s="147"/>
      <c r="W175" s="147"/>
      <c r="X175" s="147"/>
      <c r="Y175" s="147"/>
      <c r="Z175" s="147"/>
      <c r="AA175" s="148"/>
      <c r="AR175" s="17"/>
      <c r="AT175" s="17"/>
      <c r="AU175" s="17"/>
      <c r="AY175" s="17"/>
      <c r="BE175" s="141"/>
      <c r="BF175" s="141"/>
      <c r="BG175" s="141"/>
      <c r="BH175" s="141"/>
      <c r="BI175" s="141"/>
      <c r="BJ175" s="17"/>
      <c r="BK175" s="141"/>
      <c r="BL175" s="17"/>
      <c r="BM175" s="17"/>
    </row>
    <row r="176" spans="2:65" s="1" customFormat="1" ht="31.5" customHeight="1">
      <c r="B176" s="132"/>
      <c r="C176" s="159" t="s">
        <v>307</v>
      </c>
      <c r="D176" s="159" t="s">
        <v>164</v>
      </c>
      <c r="E176" s="134"/>
      <c r="F176" s="151" t="s">
        <v>251</v>
      </c>
      <c r="G176" s="152"/>
      <c r="H176" s="152"/>
      <c r="I176" s="153"/>
      <c r="J176" s="154"/>
      <c r="K176" s="155">
        <v>174</v>
      </c>
      <c r="L176" s="156"/>
      <c r="M176" s="157">
        <v>0</v>
      </c>
      <c r="N176" s="202">
        <f t="shared" si="11"/>
        <v>0</v>
      </c>
      <c r="O176" s="202"/>
      <c r="P176" s="202"/>
      <c r="Q176" s="202"/>
      <c r="R176" s="137"/>
      <c r="T176" s="138"/>
      <c r="U176" s="146"/>
      <c r="V176" s="147"/>
      <c r="W176" s="147"/>
      <c r="X176" s="147"/>
      <c r="Y176" s="147"/>
      <c r="Z176" s="147"/>
      <c r="AA176" s="148"/>
      <c r="AR176" s="17"/>
      <c r="AT176" s="17"/>
      <c r="AU176" s="17"/>
      <c r="AY176" s="17"/>
      <c r="BE176" s="141"/>
      <c r="BF176" s="141"/>
      <c r="BG176" s="141"/>
      <c r="BH176" s="141"/>
      <c r="BI176" s="141"/>
      <c r="BJ176" s="17"/>
      <c r="BK176" s="141"/>
      <c r="BL176" s="17"/>
      <c r="BM176" s="17"/>
    </row>
    <row r="177" spans="2:65" s="1" customFormat="1" ht="31.5" customHeight="1">
      <c r="B177" s="132"/>
      <c r="C177" s="159" t="s">
        <v>308</v>
      </c>
      <c r="D177" s="159" t="s">
        <v>164</v>
      </c>
      <c r="E177" s="134"/>
      <c r="F177" s="151" t="s">
        <v>252</v>
      </c>
      <c r="G177" s="152"/>
      <c r="H177" s="152"/>
      <c r="I177" s="153"/>
      <c r="J177" s="154"/>
      <c r="K177" s="155">
        <v>200</v>
      </c>
      <c r="L177" s="156"/>
      <c r="M177" s="157">
        <v>0</v>
      </c>
      <c r="N177" s="202">
        <f t="shared" si="11"/>
        <v>0</v>
      </c>
      <c r="O177" s="202"/>
      <c r="P177" s="202"/>
      <c r="Q177" s="202"/>
      <c r="R177" s="137"/>
      <c r="T177" s="138"/>
      <c r="U177" s="146"/>
      <c r="V177" s="147"/>
      <c r="W177" s="147"/>
      <c r="X177" s="147"/>
      <c r="Y177" s="147"/>
      <c r="Z177" s="147"/>
      <c r="AA177" s="148"/>
      <c r="AR177" s="17"/>
      <c r="AT177" s="17"/>
      <c r="AU177" s="17"/>
      <c r="AY177" s="17"/>
      <c r="BE177" s="141"/>
      <c r="BF177" s="141"/>
      <c r="BG177" s="141"/>
      <c r="BH177" s="141"/>
      <c r="BI177" s="141"/>
      <c r="BJ177" s="17"/>
      <c r="BK177" s="141"/>
      <c r="BL177" s="17"/>
      <c r="BM177" s="17"/>
    </row>
    <row r="178" spans="2:65" s="1" customFormat="1" ht="31.5" customHeight="1">
      <c r="B178" s="132"/>
      <c r="C178" s="159" t="s">
        <v>309</v>
      </c>
      <c r="D178" s="159" t="s">
        <v>164</v>
      </c>
      <c r="E178" s="134"/>
      <c r="F178" s="151" t="s">
        <v>253</v>
      </c>
      <c r="G178" s="152"/>
      <c r="H178" s="152"/>
      <c r="I178" s="153"/>
      <c r="J178" s="154"/>
      <c r="K178" s="155">
        <v>410</v>
      </c>
      <c r="L178" s="156"/>
      <c r="M178" s="157">
        <v>0</v>
      </c>
      <c r="N178" s="202">
        <f t="shared" si="11"/>
        <v>0</v>
      </c>
      <c r="O178" s="202"/>
      <c r="P178" s="202"/>
      <c r="Q178" s="202"/>
      <c r="R178" s="137"/>
      <c r="T178" s="138"/>
      <c r="U178" s="146"/>
      <c r="V178" s="147"/>
      <c r="W178" s="147"/>
      <c r="X178" s="147"/>
      <c r="Y178" s="147"/>
      <c r="Z178" s="147"/>
      <c r="AA178" s="148"/>
      <c r="AR178" s="17"/>
      <c r="AT178" s="17"/>
      <c r="AU178" s="17"/>
      <c r="AY178" s="17"/>
      <c r="BE178" s="141"/>
      <c r="BF178" s="141"/>
      <c r="BG178" s="141"/>
      <c r="BH178" s="141"/>
      <c r="BI178" s="141"/>
      <c r="BJ178" s="17"/>
      <c r="BK178" s="141"/>
      <c r="BL178" s="17"/>
      <c r="BM178" s="17"/>
    </row>
    <row r="179" spans="2:65" s="1" customFormat="1" ht="31.5" customHeight="1">
      <c r="B179" s="132"/>
      <c r="C179" s="159" t="s">
        <v>310</v>
      </c>
      <c r="D179" s="159" t="s">
        <v>164</v>
      </c>
      <c r="E179" s="134"/>
      <c r="F179" s="151" t="s">
        <v>254</v>
      </c>
      <c r="G179" s="152"/>
      <c r="H179" s="152"/>
      <c r="I179" s="153"/>
      <c r="J179" s="154"/>
      <c r="K179" s="155">
        <v>190</v>
      </c>
      <c r="L179" s="156"/>
      <c r="M179" s="157">
        <v>0</v>
      </c>
      <c r="N179" s="202">
        <f t="shared" si="11"/>
        <v>0</v>
      </c>
      <c r="O179" s="202"/>
      <c r="P179" s="202"/>
      <c r="Q179" s="202"/>
      <c r="R179" s="137"/>
      <c r="T179" s="138"/>
      <c r="U179" s="146"/>
      <c r="V179" s="147"/>
      <c r="W179" s="147"/>
      <c r="X179" s="147"/>
      <c r="Y179" s="147"/>
      <c r="Z179" s="147"/>
      <c r="AA179" s="148"/>
      <c r="AR179" s="17"/>
      <c r="AT179" s="17"/>
      <c r="AU179" s="17"/>
      <c r="AY179" s="17"/>
      <c r="BE179" s="141"/>
      <c r="BF179" s="141"/>
      <c r="BG179" s="141"/>
      <c r="BH179" s="141"/>
      <c r="BI179" s="141"/>
      <c r="BJ179" s="17"/>
      <c r="BK179" s="141"/>
      <c r="BL179" s="17"/>
      <c r="BM179" s="17"/>
    </row>
    <row r="180" spans="2:65" s="1" customFormat="1" ht="31.5" customHeight="1">
      <c r="B180" s="132"/>
      <c r="C180" s="159" t="s">
        <v>311</v>
      </c>
      <c r="D180" s="159" t="s">
        <v>164</v>
      </c>
      <c r="E180" s="134"/>
      <c r="F180" s="151" t="s">
        <v>255</v>
      </c>
      <c r="G180" s="152"/>
      <c r="H180" s="152"/>
      <c r="I180" s="153"/>
      <c r="J180" s="154"/>
      <c r="K180" s="155">
        <v>240</v>
      </c>
      <c r="L180" s="156"/>
      <c r="M180" s="157">
        <v>0</v>
      </c>
      <c r="N180" s="202">
        <f t="shared" si="11"/>
        <v>0</v>
      </c>
      <c r="O180" s="202"/>
      <c r="P180" s="202"/>
      <c r="Q180" s="202"/>
      <c r="R180" s="137"/>
      <c r="T180" s="138"/>
      <c r="U180" s="146"/>
      <c r="V180" s="147"/>
      <c r="W180" s="147"/>
      <c r="X180" s="147"/>
      <c r="Y180" s="147"/>
      <c r="Z180" s="147"/>
      <c r="AA180" s="148"/>
      <c r="AR180" s="17"/>
      <c r="AT180" s="17"/>
      <c r="AU180" s="17"/>
      <c r="AY180" s="17"/>
      <c r="BE180" s="141"/>
      <c r="BF180" s="141"/>
      <c r="BG180" s="141"/>
      <c r="BH180" s="141"/>
      <c r="BI180" s="141"/>
      <c r="BJ180" s="17"/>
      <c r="BK180" s="141"/>
      <c r="BL180" s="17"/>
      <c r="BM180" s="17"/>
    </row>
    <row r="181" spans="2:65" s="1" customFormat="1" ht="31.5" customHeight="1">
      <c r="B181" s="132"/>
      <c r="C181" s="159" t="s">
        <v>312</v>
      </c>
      <c r="D181" s="159" t="s">
        <v>164</v>
      </c>
      <c r="E181" s="134"/>
      <c r="F181" s="151" t="s">
        <v>256</v>
      </c>
      <c r="G181" s="152"/>
      <c r="H181" s="152"/>
      <c r="I181" s="153"/>
      <c r="J181" s="154"/>
      <c r="K181" s="155">
        <v>130</v>
      </c>
      <c r="L181" s="156"/>
      <c r="M181" s="157">
        <v>0</v>
      </c>
      <c r="N181" s="202">
        <f t="shared" si="11"/>
        <v>0</v>
      </c>
      <c r="O181" s="202"/>
      <c r="P181" s="202"/>
      <c r="Q181" s="202"/>
      <c r="R181" s="137"/>
      <c r="T181" s="138"/>
      <c r="U181" s="146"/>
      <c r="V181" s="147"/>
      <c r="W181" s="147"/>
      <c r="X181" s="147"/>
      <c r="Y181" s="147"/>
      <c r="Z181" s="147"/>
      <c r="AA181" s="148"/>
      <c r="AR181" s="17"/>
      <c r="AT181" s="17"/>
      <c r="AU181" s="17"/>
      <c r="AY181" s="17"/>
      <c r="BE181" s="141"/>
      <c r="BF181" s="141"/>
      <c r="BG181" s="141"/>
      <c r="BH181" s="141"/>
      <c r="BI181" s="141"/>
      <c r="BJ181" s="17"/>
      <c r="BK181" s="141"/>
      <c r="BL181" s="17"/>
      <c r="BM181" s="17"/>
    </row>
    <row r="182" spans="2:65" s="1" customFormat="1" ht="31.5" customHeight="1">
      <c r="B182" s="132"/>
      <c r="C182" s="159" t="s">
        <v>313</v>
      </c>
      <c r="D182" s="159" t="s">
        <v>164</v>
      </c>
      <c r="E182" s="134"/>
      <c r="F182" s="151" t="s">
        <v>257</v>
      </c>
      <c r="G182" s="152"/>
      <c r="H182" s="152"/>
      <c r="I182" s="153"/>
      <c r="J182" s="154"/>
      <c r="K182" s="155">
        <v>2</v>
      </c>
      <c r="L182" s="156"/>
      <c r="M182" s="157">
        <v>0</v>
      </c>
      <c r="N182" s="202">
        <f t="shared" si="11"/>
        <v>0</v>
      </c>
      <c r="O182" s="202"/>
      <c r="P182" s="202"/>
      <c r="Q182" s="202"/>
      <c r="R182" s="137"/>
      <c r="T182" s="138"/>
      <c r="U182" s="146"/>
      <c r="V182" s="147"/>
      <c r="W182" s="147"/>
      <c r="X182" s="147"/>
      <c r="Y182" s="147"/>
      <c r="Z182" s="147"/>
      <c r="AA182" s="148"/>
      <c r="AR182" s="17"/>
      <c r="AT182" s="17"/>
      <c r="AU182" s="17"/>
      <c r="AY182" s="17"/>
      <c r="BE182" s="141"/>
      <c r="BF182" s="141"/>
      <c r="BG182" s="141"/>
      <c r="BH182" s="141"/>
      <c r="BI182" s="141"/>
      <c r="BJ182" s="17"/>
      <c r="BK182" s="141"/>
      <c r="BL182" s="17"/>
      <c r="BM182" s="17"/>
    </row>
    <row r="183" spans="2:65" s="1" customFormat="1" ht="31.5" customHeight="1">
      <c r="B183" s="132"/>
      <c r="C183" s="159" t="s">
        <v>314</v>
      </c>
      <c r="D183" s="159" t="s">
        <v>164</v>
      </c>
      <c r="E183" s="134"/>
      <c r="F183" s="151" t="s">
        <v>258</v>
      </c>
      <c r="G183" s="152"/>
      <c r="H183" s="152"/>
      <c r="I183" s="153"/>
      <c r="J183" s="154"/>
      <c r="K183" s="155">
        <v>10</v>
      </c>
      <c r="L183" s="156"/>
      <c r="M183" s="157">
        <v>0</v>
      </c>
      <c r="N183" s="202">
        <f t="shared" si="11"/>
        <v>0</v>
      </c>
      <c r="O183" s="202"/>
      <c r="P183" s="202"/>
      <c r="Q183" s="202"/>
      <c r="R183" s="137"/>
      <c r="T183" s="138"/>
      <c r="U183" s="146"/>
      <c r="V183" s="147"/>
      <c r="W183" s="147"/>
      <c r="X183" s="147"/>
      <c r="Y183" s="147"/>
      <c r="Z183" s="147"/>
      <c r="AA183" s="148"/>
      <c r="AR183" s="17"/>
      <c r="AT183" s="17"/>
      <c r="AU183" s="17"/>
      <c r="AY183" s="17"/>
      <c r="BE183" s="141"/>
      <c r="BF183" s="141"/>
      <c r="BG183" s="141"/>
      <c r="BH183" s="141"/>
      <c r="BI183" s="141"/>
      <c r="BJ183" s="17"/>
      <c r="BK183" s="141"/>
      <c r="BL183" s="17"/>
      <c r="BM183" s="17"/>
    </row>
    <row r="184" spans="2:65" s="1" customFormat="1" ht="31.5" customHeight="1">
      <c r="B184" s="132"/>
      <c r="C184" s="159" t="s">
        <v>315</v>
      </c>
      <c r="D184" s="159" t="s">
        <v>164</v>
      </c>
      <c r="E184" s="134"/>
      <c r="F184" s="151" t="s">
        <v>259</v>
      </c>
      <c r="G184" s="152"/>
      <c r="H184" s="152"/>
      <c r="I184" s="153"/>
      <c r="J184" s="154"/>
      <c r="K184" s="155">
        <v>84</v>
      </c>
      <c r="L184" s="156"/>
      <c r="M184" s="157">
        <v>0</v>
      </c>
      <c r="N184" s="202">
        <f t="shared" si="11"/>
        <v>0</v>
      </c>
      <c r="O184" s="202"/>
      <c r="P184" s="202"/>
      <c r="Q184" s="202"/>
      <c r="R184" s="137"/>
      <c r="T184" s="138"/>
      <c r="U184" s="146"/>
      <c r="V184" s="147"/>
      <c r="W184" s="147"/>
      <c r="X184" s="147"/>
      <c r="Y184" s="147"/>
      <c r="Z184" s="147"/>
      <c r="AA184" s="148"/>
      <c r="AR184" s="17"/>
      <c r="AT184" s="17"/>
      <c r="AU184" s="17"/>
      <c r="AY184" s="17"/>
      <c r="BE184" s="141"/>
      <c r="BF184" s="141"/>
      <c r="BG184" s="141"/>
      <c r="BH184" s="141"/>
      <c r="BI184" s="141"/>
      <c r="BJ184" s="17"/>
      <c r="BK184" s="141"/>
      <c r="BL184" s="17"/>
      <c r="BM184" s="17"/>
    </row>
    <row r="185" spans="2:65" s="1" customFormat="1" ht="31.5" customHeight="1">
      <c r="B185" s="132"/>
      <c r="C185" s="159" t="s">
        <v>316</v>
      </c>
      <c r="D185" s="159" t="s">
        <v>164</v>
      </c>
      <c r="E185" s="134"/>
      <c r="F185" s="151" t="s">
        <v>260</v>
      </c>
      <c r="G185" s="152"/>
      <c r="H185" s="152"/>
      <c r="I185" s="153"/>
      <c r="J185" s="154"/>
      <c r="K185" s="155">
        <v>4</v>
      </c>
      <c r="L185" s="156"/>
      <c r="M185" s="157">
        <v>0</v>
      </c>
      <c r="N185" s="202">
        <f t="shared" si="11"/>
        <v>0</v>
      </c>
      <c r="O185" s="202"/>
      <c r="P185" s="202"/>
      <c r="Q185" s="202"/>
      <c r="R185" s="137"/>
      <c r="T185" s="138"/>
      <c r="U185" s="146"/>
      <c r="V185" s="147"/>
      <c r="W185" s="147"/>
      <c r="X185" s="147"/>
      <c r="Y185" s="147"/>
      <c r="Z185" s="147"/>
      <c r="AA185" s="148"/>
      <c r="AR185" s="17"/>
      <c r="AT185" s="17"/>
      <c r="AU185" s="17"/>
      <c r="AY185" s="17"/>
      <c r="BE185" s="141"/>
      <c r="BF185" s="141"/>
      <c r="BG185" s="141"/>
      <c r="BH185" s="141"/>
      <c r="BI185" s="141"/>
      <c r="BJ185" s="17"/>
      <c r="BK185" s="141"/>
      <c r="BL185" s="17"/>
      <c r="BM185" s="17"/>
    </row>
    <row r="186" spans="2:65" s="1" customFormat="1" ht="31.5" customHeight="1">
      <c r="B186" s="132"/>
      <c r="C186" s="159" t="s">
        <v>317</v>
      </c>
      <c r="D186" s="159" t="s">
        <v>164</v>
      </c>
      <c r="E186" s="134"/>
      <c r="F186" s="151" t="s">
        <v>261</v>
      </c>
      <c r="G186" s="152"/>
      <c r="H186" s="152"/>
      <c r="I186" s="153"/>
      <c r="J186" s="154"/>
      <c r="K186" s="155">
        <v>64</v>
      </c>
      <c r="L186" s="156"/>
      <c r="M186" s="157">
        <v>0</v>
      </c>
      <c r="N186" s="202">
        <f t="shared" si="10"/>
        <v>0</v>
      </c>
      <c r="O186" s="202"/>
      <c r="P186" s="202"/>
      <c r="Q186" s="202"/>
      <c r="R186" s="137"/>
      <c r="T186" s="138"/>
      <c r="U186" s="146"/>
      <c r="V186" s="147"/>
      <c r="W186" s="147"/>
      <c r="X186" s="147"/>
      <c r="Y186" s="147"/>
      <c r="Z186" s="147"/>
      <c r="AA186" s="148"/>
      <c r="AR186" s="17"/>
      <c r="AT186" s="17"/>
      <c r="AU186" s="17"/>
      <c r="AY186" s="17"/>
      <c r="BE186" s="141"/>
      <c r="BF186" s="141"/>
      <c r="BG186" s="141"/>
      <c r="BH186" s="141"/>
      <c r="BI186" s="141"/>
      <c r="BJ186" s="17"/>
      <c r="BK186" s="141"/>
      <c r="BL186" s="17"/>
      <c r="BM186" s="17"/>
    </row>
    <row r="187" spans="2:65" s="1" customFormat="1" ht="31.5" customHeight="1">
      <c r="B187" s="132"/>
      <c r="C187" s="159" t="s">
        <v>318</v>
      </c>
      <c r="D187" s="159" t="s">
        <v>164</v>
      </c>
      <c r="E187" s="134"/>
      <c r="F187" s="151" t="s">
        <v>262</v>
      </c>
      <c r="G187" s="152"/>
      <c r="H187" s="152"/>
      <c r="I187" s="153"/>
      <c r="J187" s="154"/>
      <c r="K187" s="155">
        <v>4</v>
      </c>
      <c r="L187" s="156"/>
      <c r="M187" s="157">
        <v>0</v>
      </c>
      <c r="N187" s="202">
        <f t="shared" si="10"/>
        <v>0</v>
      </c>
      <c r="O187" s="202"/>
      <c r="P187" s="202"/>
      <c r="Q187" s="202"/>
      <c r="R187" s="137"/>
      <c r="T187" s="138"/>
      <c r="U187" s="146"/>
      <c r="V187" s="147"/>
      <c r="W187" s="147"/>
      <c r="X187" s="147"/>
      <c r="Y187" s="147"/>
      <c r="Z187" s="147"/>
      <c r="AA187" s="148"/>
      <c r="AR187" s="17"/>
      <c r="AT187" s="17"/>
      <c r="AU187" s="17"/>
      <c r="AY187" s="17"/>
      <c r="BE187" s="141"/>
      <c r="BF187" s="141"/>
      <c r="BG187" s="141"/>
      <c r="BH187" s="141"/>
      <c r="BI187" s="141"/>
      <c r="BJ187" s="17"/>
      <c r="BK187" s="141"/>
      <c r="BL187" s="17"/>
      <c r="BM187" s="17"/>
    </row>
    <row r="188" spans="2:65" s="1" customFormat="1" ht="31.5" customHeight="1">
      <c r="B188" s="132"/>
      <c r="C188" s="159" t="s">
        <v>319</v>
      </c>
      <c r="D188" s="159" t="s">
        <v>164</v>
      </c>
      <c r="E188" s="134"/>
      <c r="F188" s="151" t="s">
        <v>263</v>
      </c>
      <c r="G188" s="152"/>
      <c r="H188" s="152"/>
      <c r="I188" s="153"/>
      <c r="J188" s="154"/>
      <c r="K188" s="155">
        <v>4</v>
      </c>
      <c r="L188" s="156"/>
      <c r="M188" s="157">
        <v>0</v>
      </c>
      <c r="N188" s="202">
        <f t="shared" si="10"/>
        <v>0</v>
      </c>
      <c r="O188" s="202"/>
      <c r="P188" s="202"/>
      <c r="Q188" s="202"/>
      <c r="R188" s="137"/>
      <c r="T188" s="138"/>
      <c r="U188" s="146"/>
      <c r="V188" s="147"/>
      <c r="W188" s="147"/>
      <c r="X188" s="147"/>
      <c r="Y188" s="147"/>
      <c r="Z188" s="147"/>
      <c r="AA188" s="148"/>
      <c r="AR188" s="17"/>
      <c r="AT188" s="17"/>
      <c r="AU188" s="17"/>
      <c r="AY188" s="17"/>
      <c r="BE188" s="141"/>
      <c r="BF188" s="141"/>
      <c r="BG188" s="141"/>
      <c r="BH188" s="141"/>
      <c r="BI188" s="141"/>
      <c r="BJ188" s="17"/>
      <c r="BK188" s="141"/>
      <c r="BL188" s="17"/>
      <c r="BM188" s="17"/>
    </row>
    <row r="189" spans="2:65" s="1" customFormat="1" ht="31.5" customHeight="1">
      <c r="B189" s="132"/>
      <c r="C189" s="159" t="s">
        <v>320</v>
      </c>
      <c r="D189" s="159" t="s">
        <v>164</v>
      </c>
      <c r="E189" s="134"/>
      <c r="F189" s="151" t="s">
        <v>264</v>
      </c>
      <c r="G189" s="152"/>
      <c r="H189" s="152"/>
      <c r="I189" s="153"/>
      <c r="J189" s="154"/>
      <c r="K189" s="155">
        <v>50</v>
      </c>
      <c r="L189" s="156"/>
      <c r="M189" s="157">
        <v>0</v>
      </c>
      <c r="N189" s="202">
        <f t="shared" si="10"/>
        <v>0</v>
      </c>
      <c r="O189" s="202"/>
      <c r="P189" s="202"/>
      <c r="Q189" s="202"/>
      <c r="R189" s="137"/>
      <c r="T189" s="138"/>
      <c r="U189" s="146"/>
      <c r="V189" s="147"/>
      <c r="W189" s="147"/>
      <c r="X189" s="147"/>
      <c r="Y189" s="147"/>
      <c r="Z189" s="147"/>
      <c r="AA189" s="148"/>
      <c r="AR189" s="17"/>
      <c r="AT189" s="17"/>
      <c r="AU189" s="17"/>
      <c r="AY189" s="17"/>
      <c r="BE189" s="141"/>
      <c r="BF189" s="141"/>
      <c r="BG189" s="141"/>
      <c r="BH189" s="141"/>
      <c r="BI189" s="141"/>
      <c r="BJ189" s="17"/>
      <c r="BK189" s="141"/>
      <c r="BL189" s="17"/>
      <c r="BM189" s="17"/>
    </row>
    <row r="190" spans="2:65" s="1" customFormat="1" ht="31.5" customHeight="1">
      <c r="B190" s="132"/>
      <c r="C190" s="159" t="s">
        <v>321</v>
      </c>
      <c r="D190" s="159" t="s">
        <v>164</v>
      </c>
      <c r="E190" s="134"/>
      <c r="F190" s="151" t="s">
        <v>265</v>
      </c>
      <c r="G190" s="152"/>
      <c r="H190" s="152"/>
      <c r="I190" s="153"/>
      <c r="J190" s="154"/>
      <c r="K190" s="155">
        <v>8</v>
      </c>
      <c r="L190" s="156"/>
      <c r="M190" s="157">
        <v>0</v>
      </c>
      <c r="N190" s="202">
        <f t="shared" si="10"/>
        <v>0</v>
      </c>
      <c r="O190" s="202"/>
      <c r="P190" s="202"/>
      <c r="Q190" s="202"/>
      <c r="R190" s="137"/>
      <c r="T190" s="138"/>
      <c r="U190" s="146"/>
      <c r="V190" s="147"/>
      <c r="W190" s="147"/>
      <c r="X190" s="147"/>
      <c r="Y190" s="147"/>
      <c r="Z190" s="147"/>
      <c r="AA190" s="148"/>
      <c r="AR190" s="17"/>
      <c r="AT190" s="17"/>
      <c r="AU190" s="17"/>
      <c r="AY190" s="17"/>
      <c r="BE190" s="141"/>
      <c r="BF190" s="141"/>
      <c r="BG190" s="141"/>
      <c r="BH190" s="141"/>
      <c r="BI190" s="141"/>
      <c r="BJ190" s="17"/>
      <c r="BK190" s="141"/>
      <c r="BL190" s="17"/>
      <c r="BM190" s="17"/>
    </row>
    <row r="191" spans="2:65" s="1" customFormat="1" ht="31.5" customHeight="1">
      <c r="B191" s="132"/>
      <c r="C191" s="159" t="s">
        <v>322</v>
      </c>
      <c r="D191" s="159" t="s">
        <v>164</v>
      </c>
      <c r="E191" s="134"/>
      <c r="F191" s="151" t="s">
        <v>266</v>
      </c>
      <c r="G191" s="152"/>
      <c r="H191" s="152"/>
      <c r="I191" s="153"/>
      <c r="J191" s="154"/>
      <c r="K191" s="155">
        <v>6</v>
      </c>
      <c r="L191" s="156"/>
      <c r="M191" s="157">
        <v>0</v>
      </c>
      <c r="N191" s="202">
        <f t="shared" si="10"/>
        <v>0</v>
      </c>
      <c r="O191" s="202"/>
      <c r="P191" s="202"/>
      <c r="Q191" s="202"/>
      <c r="R191" s="137"/>
      <c r="T191" s="138"/>
      <c r="U191" s="146"/>
      <c r="V191" s="147"/>
      <c r="W191" s="147"/>
      <c r="X191" s="147"/>
      <c r="Y191" s="147"/>
      <c r="Z191" s="147"/>
      <c r="AA191" s="148"/>
      <c r="AR191" s="17"/>
      <c r="AT191" s="17"/>
      <c r="AU191" s="17"/>
      <c r="AY191" s="17"/>
      <c r="BE191" s="141"/>
      <c r="BF191" s="141"/>
      <c r="BG191" s="141"/>
      <c r="BH191" s="141"/>
      <c r="BI191" s="141"/>
      <c r="BJ191" s="17"/>
      <c r="BK191" s="141"/>
      <c r="BL191" s="17"/>
      <c r="BM191" s="17"/>
    </row>
    <row r="192" spans="2:65" s="1" customFormat="1" ht="31.5" customHeight="1">
      <c r="B192" s="132"/>
      <c r="C192" s="159" t="s">
        <v>323</v>
      </c>
      <c r="D192" s="159" t="s">
        <v>164</v>
      </c>
      <c r="E192" s="134"/>
      <c r="F192" s="151" t="s">
        <v>267</v>
      </c>
      <c r="G192" s="152"/>
      <c r="H192" s="152"/>
      <c r="I192" s="153"/>
      <c r="J192" s="154"/>
      <c r="K192" s="155">
        <v>64</v>
      </c>
      <c r="L192" s="156"/>
      <c r="M192" s="157">
        <v>0</v>
      </c>
      <c r="N192" s="202">
        <f t="shared" si="10"/>
        <v>0</v>
      </c>
      <c r="O192" s="202"/>
      <c r="P192" s="202"/>
      <c r="Q192" s="202"/>
      <c r="R192" s="137"/>
      <c r="T192" s="138"/>
      <c r="U192" s="146"/>
      <c r="V192" s="147"/>
      <c r="W192" s="147"/>
      <c r="X192" s="147"/>
      <c r="Y192" s="147"/>
      <c r="Z192" s="147"/>
      <c r="AA192" s="148"/>
      <c r="AR192" s="17"/>
      <c r="AT192" s="17"/>
      <c r="AU192" s="17"/>
      <c r="AY192" s="17"/>
      <c r="BE192" s="141"/>
      <c r="BF192" s="141"/>
      <c r="BG192" s="141"/>
      <c r="BH192" s="141"/>
      <c r="BI192" s="141"/>
      <c r="BJ192" s="17"/>
      <c r="BK192" s="141"/>
      <c r="BL192" s="17"/>
      <c r="BM192" s="17"/>
    </row>
    <row r="193" spans="2:65" s="1" customFormat="1" ht="31.5" customHeight="1">
      <c r="B193" s="132"/>
      <c r="C193" s="159" t="s">
        <v>324</v>
      </c>
      <c r="D193" s="159" t="s">
        <v>164</v>
      </c>
      <c r="E193" s="134"/>
      <c r="F193" s="151" t="s">
        <v>268</v>
      </c>
      <c r="G193" s="152"/>
      <c r="H193" s="152"/>
      <c r="I193" s="153"/>
      <c r="J193" s="154"/>
      <c r="K193" s="155">
        <v>16</v>
      </c>
      <c r="L193" s="156"/>
      <c r="M193" s="157">
        <v>0</v>
      </c>
      <c r="N193" s="202">
        <f t="shared" si="10"/>
        <v>0</v>
      </c>
      <c r="O193" s="202"/>
      <c r="P193" s="202"/>
      <c r="Q193" s="202"/>
      <c r="R193" s="137"/>
      <c r="T193" s="138"/>
      <c r="U193" s="146"/>
      <c r="V193" s="147"/>
      <c r="W193" s="147"/>
      <c r="X193" s="147"/>
      <c r="Y193" s="147"/>
      <c r="Z193" s="147"/>
      <c r="AA193" s="148"/>
      <c r="AR193" s="17"/>
      <c r="AT193" s="17"/>
      <c r="AU193" s="17"/>
      <c r="AY193" s="17"/>
      <c r="BE193" s="141"/>
      <c r="BF193" s="141"/>
      <c r="BG193" s="141"/>
      <c r="BH193" s="141"/>
      <c r="BI193" s="141"/>
      <c r="BJ193" s="17"/>
      <c r="BK193" s="141"/>
      <c r="BL193" s="17"/>
      <c r="BM193" s="17"/>
    </row>
    <row r="194" spans="2:65" s="1" customFormat="1" ht="31.5" customHeight="1">
      <c r="B194" s="132"/>
      <c r="C194" s="159" t="s">
        <v>325</v>
      </c>
      <c r="D194" s="159" t="s">
        <v>164</v>
      </c>
      <c r="E194" s="134"/>
      <c r="F194" s="151" t="s">
        <v>269</v>
      </c>
      <c r="G194" s="152"/>
      <c r="H194" s="152"/>
      <c r="I194" s="153"/>
      <c r="J194" s="154"/>
      <c r="K194" s="155">
        <v>370</v>
      </c>
      <c r="L194" s="156"/>
      <c r="M194" s="157">
        <v>0</v>
      </c>
      <c r="N194" s="202">
        <f t="shared" si="10"/>
        <v>0</v>
      </c>
      <c r="O194" s="202"/>
      <c r="P194" s="202"/>
      <c r="Q194" s="202"/>
      <c r="R194" s="137"/>
      <c r="T194" s="138"/>
      <c r="U194" s="146"/>
      <c r="V194" s="147"/>
      <c r="W194" s="147"/>
      <c r="X194" s="147"/>
      <c r="Y194" s="147"/>
      <c r="Z194" s="147"/>
      <c r="AA194" s="148"/>
      <c r="AR194" s="17"/>
      <c r="AT194" s="17"/>
      <c r="AU194" s="17"/>
      <c r="AY194" s="17"/>
      <c r="BE194" s="141"/>
      <c r="BF194" s="141"/>
      <c r="BG194" s="141"/>
      <c r="BH194" s="141"/>
      <c r="BI194" s="141"/>
      <c r="BJ194" s="17"/>
      <c r="BK194" s="141"/>
      <c r="BL194" s="17"/>
      <c r="BM194" s="17"/>
    </row>
    <row r="195" spans="2:65" s="1" customFormat="1" ht="31.5" customHeight="1">
      <c r="B195" s="132"/>
      <c r="C195" s="159" t="s">
        <v>326</v>
      </c>
      <c r="D195" s="159" t="s">
        <v>164</v>
      </c>
      <c r="E195" s="134"/>
      <c r="F195" s="151" t="s">
        <v>270</v>
      </c>
      <c r="G195" s="152"/>
      <c r="H195" s="152"/>
      <c r="I195" s="153"/>
      <c r="J195" s="154"/>
      <c r="K195" s="155">
        <v>450</v>
      </c>
      <c r="L195" s="156"/>
      <c r="M195" s="157">
        <v>0</v>
      </c>
      <c r="N195" s="202">
        <f t="shared" si="10"/>
        <v>0</v>
      </c>
      <c r="O195" s="202"/>
      <c r="P195" s="202"/>
      <c r="Q195" s="202"/>
      <c r="R195" s="137"/>
      <c r="T195" s="138"/>
      <c r="U195" s="146"/>
      <c r="V195" s="147"/>
      <c r="W195" s="147"/>
      <c r="X195" s="147"/>
      <c r="Y195" s="147"/>
      <c r="Z195" s="147"/>
      <c r="AA195" s="148"/>
      <c r="AR195" s="17"/>
      <c r="AT195" s="17"/>
      <c r="AU195" s="17"/>
      <c r="AY195" s="17"/>
      <c r="BE195" s="141"/>
      <c r="BF195" s="141"/>
      <c r="BG195" s="141"/>
      <c r="BH195" s="141"/>
      <c r="BI195" s="141"/>
      <c r="BJ195" s="17"/>
      <c r="BK195" s="141"/>
      <c r="BL195" s="17"/>
      <c r="BM195" s="17"/>
    </row>
    <row r="196" spans="2:65" s="1" customFormat="1" ht="31.5" customHeight="1">
      <c r="B196" s="132"/>
      <c r="C196" s="159" t="s">
        <v>327</v>
      </c>
      <c r="D196" s="159" t="s">
        <v>164</v>
      </c>
      <c r="E196" s="134"/>
      <c r="F196" s="151" t="s">
        <v>271</v>
      </c>
      <c r="G196" s="152"/>
      <c r="H196" s="152"/>
      <c r="I196" s="153"/>
      <c r="J196" s="154"/>
      <c r="K196" s="155">
        <v>150</v>
      </c>
      <c r="L196" s="156"/>
      <c r="M196" s="157">
        <v>0</v>
      </c>
      <c r="N196" s="202">
        <f t="shared" si="10"/>
        <v>0</v>
      </c>
      <c r="O196" s="202"/>
      <c r="P196" s="202"/>
      <c r="Q196" s="202"/>
      <c r="R196" s="137"/>
      <c r="T196" s="138"/>
      <c r="U196" s="146"/>
      <c r="V196" s="147"/>
      <c r="W196" s="147"/>
      <c r="X196" s="147"/>
      <c r="Y196" s="147"/>
      <c r="Z196" s="147"/>
      <c r="AA196" s="148"/>
      <c r="AR196" s="17"/>
      <c r="AT196" s="17"/>
      <c r="AU196" s="17"/>
      <c r="AY196" s="17"/>
      <c r="BE196" s="141"/>
      <c r="BF196" s="141"/>
      <c r="BG196" s="141"/>
      <c r="BH196" s="141"/>
      <c r="BI196" s="141"/>
      <c r="BJ196" s="17"/>
      <c r="BK196" s="141"/>
      <c r="BL196" s="17"/>
      <c r="BM196" s="17"/>
    </row>
    <row r="197" spans="2:65" s="1" customFormat="1" ht="31.5" customHeight="1">
      <c r="B197" s="132"/>
      <c r="C197" s="159" t="s">
        <v>328</v>
      </c>
      <c r="D197" s="159" t="s">
        <v>164</v>
      </c>
      <c r="E197" s="134"/>
      <c r="F197" s="151" t="s">
        <v>272</v>
      </c>
      <c r="G197" s="152"/>
      <c r="H197" s="152"/>
      <c r="I197" s="153"/>
      <c r="J197" s="154"/>
      <c r="K197" s="155">
        <v>32</v>
      </c>
      <c r="L197" s="156"/>
      <c r="M197" s="157">
        <v>0</v>
      </c>
      <c r="N197" s="202">
        <f t="shared" si="10"/>
        <v>0</v>
      </c>
      <c r="O197" s="202"/>
      <c r="P197" s="202"/>
      <c r="Q197" s="202"/>
      <c r="R197" s="137"/>
      <c r="T197" s="138"/>
      <c r="U197" s="146"/>
      <c r="V197" s="147"/>
      <c r="W197" s="147"/>
      <c r="X197" s="147"/>
      <c r="Y197" s="147"/>
      <c r="Z197" s="147"/>
      <c r="AA197" s="148"/>
      <c r="AR197" s="17"/>
      <c r="AT197" s="17"/>
      <c r="AU197" s="17"/>
      <c r="AY197" s="17"/>
      <c r="BE197" s="141"/>
      <c r="BF197" s="141"/>
      <c r="BG197" s="141"/>
      <c r="BH197" s="141"/>
      <c r="BI197" s="141"/>
      <c r="BJ197" s="17"/>
      <c r="BK197" s="141"/>
      <c r="BL197" s="17"/>
      <c r="BM197" s="17"/>
    </row>
    <row r="198" spans="2:65" s="1" customFormat="1" ht="31.5" customHeight="1">
      <c r="B198" s="132"/>
      <c r="C198" s="159" t="s">
        <v>329</v>
      </c>
      <c r="D198" s="159" t="s">
        <v>164</v>
      </c>
      <c r="E198" s="134"/>
      <c r="F198" s="151" t="s">
        <v>273</v>
      </c>
      <c r="G198" s="152"/>
      <c r="H198" s="152"/>
      <c r="I198" s="153"/>
      <c r="J198" s="154"/>
      <c r="K198" s="155">
        <v>66</v>
      </c>
      <c r="L198" s="156"/>
      <c r="M198" s="157">
        <v>0</v>
      </c>
      <c r="N198" s="202">
        <f t="shared" si="10"/>
        <v>0</v>
      </c>
      <c r="O198" s="202"/>
      <c r="P198" s="202"/>
      <c r="Q198" s="202"/>
      <c r="R198" s="137"/>
      <c r="T198" s="138"/>
      <c r="U198" s="146"/>
      <c r="V198" s="147"/>
      <c r="W198" s="147"/>
      <c r="X198" s="147"/>
      <c r="Y198" s="147"/>
      <c r="Z198" s="147"/>
      <c r="AA198" s="148"/>
      <c r="AR198" s="17"/>
      <c r="AT198" s="17"/>
      <c r="AU198" s="17"/>
      <c r="AY198" s="17"/>
      <c r="BE198" s="141"/>
      <c r="BF198" s="141"/>
      <c r="BG198" s="141"/>
      <c r="BH198" s="141"/>
      <c r="BI198" s="141"/>
      <c r="BJ198" s="17"/>
      <c r="BK198" s="141"/>
      <c r="BL198" s="17"/>
      <c r="BM198" s="17"/>
    </row>
    <row r="199" spans="2:65" s="1" customFormat="1" ht="31.5" customHeight="1">
      <c r="B199" s="132"/>
      <c r="C199" s="159" t="s">
        <v>330</v>
      </c>
      <c r="D199" s="159" t="s">
        <v>164</v>
      </c>
      <c r="E199" s="134"/>
      <c r="F199" s="151" t="s">
        <v>274</v>
      </c>
      <c r="G199" s="152"/>
      <c r="H199" s="152"/>
      <c r="I199" s="153"/>
      <c r="J199" s="154"/>
      <c r="K199" s="155">
        <v>5</v>
      </c>
      <c r="L199" s="156"/>
      <c r="M199" s="157">
        <v>0</v>
      </c>
      <c r="N199" s="202">
        <f t="shared" si="10"/>
        <v>0</v>
      </c>
      <c r="O199" s="202"/>
      <c r="P199" s="202"/>
      <c r="Q199" s="202"/>
      <c r="R199" s="137"/>
      <c r="T199" s="138"/>
      <c r="U199" s="146"/>
      <c r="V199" s="147"/>
      <c r="W199" s="147"/>
      <c r="X199" s="147"/>
      <c r="Y199" s="147"/>
      <c r="Z199" s="147"/>
      <c r="AA199" s="148"/>
      <c r="AR199" s="17"/>
      <c r="AT199" s="17"/>
      <c r="AU199" s="17"/>
      <c r="AY199" s="17"/>
      <c r="BE199" s="141"/>
      <c r="BF199" s="141"/>
      <c r="BG199" s="141"/>
      <c r="BH199" s="141"/>
      <c r="BI199" s="141"/>
      <c r="BJ199" s="17"/>
      <c r="BK199" s="141"/>
      <c r="BL199" s="17"/>
      <c r="BM199" s="17"/>
    </row>
    <row r="200" spans="2:65" s="1" customFormat="1" ht="31.5" customHeight="1">
      <c r="B200" s="132"/>
      <c r="C200" s="159" t="s">
        <v>331</v>
      </c>
      <c r="D200" s="159" t="s">
        <v>164</v>
      </c>
      <c r="E200" s="134"/>
      <c r="F200" s="151" t="s">
        <v>275</v>
      </c>
      <c r="G200" s="152"/>
      <c r="H200" s="152"/>
      <c r="I200" s="153"/>
      <c r="J200" s="154"/>
      <c r="K200" s="155">
        <v>36</v>
      </c>
      <c r="L200" s="156"/>
      <c r="M200" s="157">
        <v>0</v>
      </c>
      <c r="N200" s="202">
        <f t="shared" si="10"/>
        <v>0</v>
      </c>
      <c r="O200" s="202"/>
      <c r="P200" s="202"/>
      <c r="Q200" s="202"/>
      <c r="R200" s="137"/>
      <c r="T200" s="138"/>
      <c r="U200" s="146"/>
      <c r="V200" s="147"/>
      <c r="W200" s="147"/>
      <c r="X200" s="147"/>
      <c r="Y200" s="147"/>
      <c r="Z200" s="147"/>
      <c r="AA200" s="148"/>
      <c r="AR200" s="17"/>
      <c r="AT200" s="17"/>
      <c r="AU200" s="17"/>
      <c r="AY200" s="17"/>
      <c r="BE200" s="141"/>
      <c r="BF200" s="141"/>
      <c r="BG200" s="141"/>
      <c r="BH200" s="141"/>
      <c r="BI200" s="141"/>
      <c r="BJ200" s="17"/>
      <c r="BK200" s="141"/>
      <c r="BL200" s="17"/>
      <c r="BM200" s="17"/>
    </row>
    <row r="201" spans="2:65" s="1" customFormat="1" ht="31.5" customHeight="1">
      <c r="B201" s="132"/>
      <c r="C201" s="159" t="s">
        <v>332</v>
      </c>
      <c r="D201" s="159" t="s">
        <v>164</v>
      </c>
      <c r="E201" s="134"/>
      <c r="F201" s="151" t="s">
        <v>276</v>
      </c>
      <c r="G201" s="152"/>
      <c r="H201" s="152"/>
      <c r="I201" s="153"/>
      <c r="J201" s="154"/>
      <c r="K201" s="155">
        <v>10</v>
      </c>
      <c r="L201" s="156"/>
      <c r="M201" s="157">
        <v>0</v>
      </c>
      <c r="N201" s="202">
        <f t="shared" si="10"/>
        <v>0</v>
      </c>
      <c r="O201" s="202"/>
      <c r="P201" s="202"/>
      <c r="Q201" s="202"/>
      <c r="R201" s="137"/>
      <c r="T201" s="138"/>
      <c r="U201" s="146"/>
      <c r="V201" s="147"/>
      <c r="W201" s="147"/>
      <c r="X201" s="147"/>
      <c r="Y201" s="147"/>
      <c r="Z201" s="147"/>
      <c r="AA201" s="148"/>
      <c r="AR201" s="17"/>
      <c r="AT201" s="17"/>
      <c r="AU201" s="17"/>
      <c r="AY201" s="17"/>
      <c r="BE201" s="141"/>
      <c r="BF201" s="141"/>
      <c r="BG201" s="141"/>
      <c r="BH201" s="141"/>
      <c r="BI201" s="141"/>
      <c r="BJ201" s="17"/>
      <c r="BK201" s="141"/>
      <c r="BL201" s="17"/>
      <c r="BM201" s="17"/>
    </row>
    <row r="202" spans="2:65" s="1" customFormat="1" ht="31.5" customHeight="1">
      <c r="B202" s="132"/>
      <c r="C202" s="159" t="s">
        <v>333</v>
      </c>
      <c r="D202" s="159" t="s">
        <v>164</v>
      </c>
      <c r="E202" s="134"/>
      <c r="F202" s="151" t="s">
        <v>277</v>
      </c>
      <c r="G202" s="152"/>
      <c r="H202" s="152"/>
      <c r="I202" s="153"/>
      <c r="J202" s="154"/>
      <c r="K202" s="155">
        <v>80</v>
      </c>
      <c r="L202" s="156"/>
      <c r="M202" s="157">
        <v>0</v>
      </c>
      <c r="N202" s="202">
        <f t="shared" si="10"/>
        <v>0</v>
      </c>
      <c r="O202" s="202"/>
      <c r="P202" s="202"/>
      <c r="Q202" s="202"/>
      <c r="R202" s="137"/>
      <c r="T202" s="138"/>
      <c r="U202" s="146"/>
      <c r="V202" s="147"/>
      <c r="W202" s="147"/>
      <c r="X202" s="147"/>
      <c r="Y202" s="147"/>
      <c r="Z202" s="147"/>
      <c r="AA202" s="148"/>
      <c r="AR202" s="17"/>
      <c r="AT202" s="17"/>
      <c r="AU202" s="17"/>
      <c r="AY202" s="17"/>
      <c r="BE202" s="141"/>
      <c r="BF202" s="141"/>
      <c r="BG202" s="141"/>
      <c r="BH202" s="141"/>
      <c r="BI202" s="141"/>
      <c r="BJ202" s="17"/>
      <c r="BK202" s="141"/>
      <c r="BL202" s="17"/>
      <c r="BM202" s="17"/>
    </row>
    <row r="203" spans="2:65" s="1" customFormat="1" ht="31.5" customHeight="1">
      <c r="B203" s="132"/>
      <c r="C203" s="159" t="s">
        <v>334</v>
      </c>
      <c r="D203" s="159" t="s">
        <v>164</v>
      </c>
      <c r="E203" s="134"/>
      <c r="F203" s="151" t="s">
        <v>278</v>
      </c>
      <c r="G203" s="152"/>
      <c r="H203" s="152"/>
      <c r="I203" s="153"/>
      <c r="J203" s="154"/>
      <c r="K203" s="155">
        <v>6</v>
      </c>
      <c r="L203" s="156"/>
      <c r="M203" s="157">
        <v>0</v>
      </c>
      <c r="N203" s="202">
        <f t="shared" si="10"/>
        <v>0</v>
      </c>
      <c r="O203" s="202"/>
      <c r="P203" s="202"/>
      <c r="Q203" s="202"/>
      <c r="R203" s="137"/>
      <c r="T203" s="138"/>
      <c r="U203" s="146"/>
      <c r="V203" s="147"/>
      <c r="W203" s="147"/>
      <c r="X203" s="147"/>
      <c r="Y203" s="147"/>
      <c r="Z203" s="147"/>
      <c r="AA203" s="148"/>
      <c r="AR203" s="17"/>
      <c r="AT203" s="17"/>
      <c r="AU203" s="17"/>
      <c r="AY203" s="17"/>
      <c r="BE203" s="141"/>
      <c r="BF203" s="141"/>
      <c r="BG203" s="141"/>
      <c r="BH203" s="141"/>
      <c r="BI203" s="141"/>
      <c r="BJ203" s="17"/>
      <c r="BK203" s="141"/>
      <c r="BL203" s="17"/>
      <c r="BM203" s="17"/>
    </row>
  </sheetData>
  <mergeCells count="195">
    <mergeCell ref="F149:I149"/>
    <mergeCell ref="L149:M149"/>
    <mergeCell ref="N149:Q149"/>
    <mergeCell ref="F148:I148"/>
    <mergeCell ref="L148:M148"/>
    <mergeCell ref="N148:Q148"/>
    <mergeCell ref="N151:Q151"/>
    <mergeCell ref="N95:Q95"/>
    <mergeCell ref="N96:Q96"/>
    <mergeCell ref="F147:I147"/>
    <mergeCell ref="L147:M147"/>
    <mergeCell ref="N147:Q147"/>
    <mergeCell ref="M110:P110"/>
    <mergeCell ref="M112:Q112"/>
    <mergeCell ref="M113:Q113"/>
    <mergeCell ref="F115:I115"/>
    <mergeCell ref="L115:M115"/>
    <mergeCell ref="N115:Q115"/>
    <mergeCell ref="F120:I120"/>
    <mergeCell ref="L120:M120"/>
    <mergeCell ref="N120:Q120"/>
    <mergeCell ref="F123:I123"/>
    <mergeCell ref="L123:M123"/>
    <mergeCell ref="N123:Q123"/>
    <mergeCell ref="F124:I124"/>
    <mergeCell ref="L124:M124"/>
    <mergeCell ref="N124:Q124"/>
    <mergeCell ref="N202:Q202"/>
    <mergeCell ref="N203:Q203"/>
    <mergeCell ref="N199:Q199"/>
    <mergeCell ref="N200:Q200"/>
    <mergeCell ref="N201:Q201"/>
    <mergeCell ref="N196:Q196"/>
    <mergeCell ref="N197:Q197"/>
    <mergeCell ref="N198:Q198"/>
    <mergeCell ref="N185:Q185"/>
    <mergeCell ref="N193:Q193"/>
    <mergeCell ref="N194:Q194"/>
    <mergeCell ref="N195:Q195"/>
    <mergeCell ref="N190:Q190"/>
    <mergeCell ref="N191:Q191"/>
    <mergeCell ref="N192:Q192"/>
    <mergeCell ref="N187:Q187"/>
    <mergeCell ref="N188:Q188"/>
    <mergeCell ref="N189:Q189"/>
    <mergeCell ref="N172:Q172"/>
    <mergeCell ref="N173:Q173"/>
    <mergeCell ref="N186:Q186"/>
    <mergeCell ref="N169:Q169"/>
    <mergeCell ref="N170:Q170"/>
    <mergeCell ref="N171:Q171"/>
    <mergeCell ref="N166:Q166"/>
    <mergeCell ref="N167:Q167"/>
    <mergeCell ref="N168:Q168"/>
    <mergeCell ref="N183:Q183"/>
    <mergeCell ref="N184:Q184"/>
    <mergeCell ref="N174:Q174"/>
    <mergeCell ref="N175:Q175"/>
    <mergeCell ref="N176:Q176"/>
    <mergeCell ref="N177:Q177"/>
    <mergeCell ref="N178:Q178"/>
    <mergeCell ref="N179:Q179"/>
    <mergeCell ref="N180:Q180"/>
    <mergeCell ref="N181:Q181"/>
    <mergeCell ref="N182:Q182"/>
    <mergeCell ref="N163:Q163"/>
    <mergeCell ref="N164:Q164"/>
    <mergeCell ref="N165:Q165"/>
    <mergeCell ref="N160:Q160"/>
    <mergeCell ref="N161:Q161"/>
    <mergeCell ref="N162:Q162"/>
    <mergeCell ref="N157:Q157"/>
    <mergeCell ref="N158:Q158"/>
    <mergeCell ref="N159:Q159"/>
    <mergeCell ref="N154:Q154"/>
    <mergeCell ref="N155:Q155"/>
    <mergeCell ref="N156:Q156"/>
    <mergeCell ref="N152:Q152"/>
    <mergeCell ref="N153:Q153"/>
    <mergeCell ref="C2:Q2"/>
    <mergeCell ref="C4:Q4"/>
    <mergeCell ref="F6:P6"/>
    <mergeCell ref="O8:P8"/>
    <mergeCell ref="O10:P10"/>
    <mergeCell ref="O11:P11"/>
    <mergeCell ref="O13:P13"/>
    <mergeCell ref="O14:P14"/>
    <mergeCell ref="O16:P16"/>
    <mergeCell ref="O17:P17"/>
    <mergeCell ref="O19:P19"/>
    <mergeCell ref="O20:P20"/>
    <mergeCell ref="E23:L23"/>
    <mergeCell ref="M26:P26"/>
    <mergeCell ref="M27:P27"/>
    <mergeCell ref="M29:P29"/>
    <mergeCell ref="H31:J31"/>
    <mergeCell ref="M31:P31"/>
    <mergeCell ref="H32:J32"/>
    <mergeCell ref="M32:P32"/>
    <mergeCell ref="H33:J33"/>
    <mergeCell ref="M33:P33"/>
    <mergeCell ref="H34:J34"/>
    <mergeCell ref="M34:P34"/>
    <mergeCell ref="H35:J35"/>
    <mergeCell ref="M35:P35"/>
    <mergeCell ref="L37:P37"/>
    <mergeCell ref="C76:Q76"/>
    <mergeCell ref="F78:P78"/>
    <mergeCell ref="M80:P80"/>
    <mergeCell ref="M82:Q82"/>
    <mergeCell ref="M83:Q83"/>
    <mergeCell ref="C85:G85"/>
    <mergeCell ref="N85:Q85"/>
    <mergeCell ref="N87:Q87"/>
    <mergeCell ref="N88:Q88"/>
    <mergeCell ref="N89:Q89"/>
    <mergeCell ref="N90:Q90"/>
    <mergeCell ref="N91:Q91"/>
    <mergeCell ref="N92:Q92"/>
    <mergeCell ref="N93:Q93"/>
    <mergeCell ref="N94:Q94"/>
    <mergeCell ref="N98:Q98"/>
    <mergeCell ref="L100:Q100"/>
    <mergeCell ref="C106:Q106"/>
    <mergeCell ref="F108:P108"/>
    <mergeCell ref="F125:I125"/>
    <mergeCell ref="L125:M125"/>
    <mergeCell ref="N125:Q125"/>
    <mergeCell ref="F126:I126"/>
    <mergeCell ref="L126:M126"/>
    <mergeCell ref="N126:Q126"/>
    <mergeCell ref="F127:I127"/>
    <mergeCell ref="L127:M127"/>
    <mergeCell ref="N127:Q127"/>
    <mergeCell ref="F128:I128"/>
    <mergeCell ref="L128:M128"/>
    <mergeCell ref="N128:Q128"/>
    <mergeCell ref="F129:I129"/>
    <mergeCell ref="L129:M129"/>
    <mergeCell ref="N129:Q129"/>
    <mergeCell ref="F130:I130"/>
    <mergeCell ref="L130:M130"/>
    <mergeCell ref="N130:Q130"/>
    <mergeCell ref="F131:I131"/>
    <mergeCell ref="L131:M131"/>
    <mergeCell ref="N131:Q131"/>
    <mergeCell ref="F132:I132"/>
    <mergeCell ref="L132:M132"/>
    <mergeCell ref="N132:Q132"/>
    <mergeCell ref="F133:I133"/>
    <mergeCell ref="L133:M133"/>
    <mergeCell ref="N133:Q133"/>
    <mergeCell ref="N134:Q134"/>
    <mergeCell ref="F135:I135"/>
    <mergeCell ref="L135:M135"/>
    <mergeCell ref="N135:Q135"/>
    <mergeCell ref="L139:M139"/>
    <mergeCell ref="N139:Q139"/>
    <mergeCell ref="F140:I140"/>
    <mergeCell ref="L140:M140"/>
    <mergeCell ref="N140:Q140"/>
    <mergeCell ref="H1:K1"/>
    <mergeCell ref="S2:AC2"/>
    <mergeCell ref="N116:Q116"/>
    <mergeCell ref="N117:Q117"/>
    <mergeCell ref="N118:Q118"/>
    <mergeCell ref="N119:Q119"/>
    <mergeCell ref="N121:Q121"/>
    <mergeCell ref="N122:Q122"/>
    <mergeCell ref="N145:Q145"/>
    <mergeCell ref="F139:I139"/>
    <mergeCell ref="F141:I141"/>
    <mergeCell ref="L141:M141"/>
    <mergeCell ref="N141:Q141"/>
    <mergeCell ref="F136:I136"/>
    <mergeCell ref="L136:M136"/>
    <mergeCell ref="N136:Q136"/>
    <mergeCell ref="F137:I137"/>
    <mergeCell ref="L137:M137"/>
    <mergeCell ref="N137:Q137"/>
    <mergeCell ref="F138:I138"/>
    <mergeCell ref="L138:M138"/>
    <mergeCell ref="N138:Q138"/>
    <mergeCell ref="F134:I134"/>
    <mergeCell ref="L134:M134"/>
    <mergeCell ref="N146:Q146"/>
    <mergeCell ref="F142:I142"/>
    <mergeCell ref="L142:M142"/>
    <mergeCell ref="N142:Q142"/>
    <mergeCell ref="F143:I143"/>
    <mergeCell ref="L143:M143"/>
    <mergeCell ref="N143:Q143"/>
    <mergeCell ref="F144:I144"/>
    <mergeCell ref="L144:M144"/>
    <mergeCell ref="N144:Q144"/>
  </mergeCells>
  <hyperlinks>
    <hyperlink ref="F1:G1" location="C2" display="1) Krycí list rozpočtu"/>
    <hyperlink ref="H1:K1" location="C85" display="2) Rekapitulace rozpočtu"/>
    <hyperlink ref="L1" location="C114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PC_SKVARA\SKVARA</dc:creator>
  <cp:keywords/>
  <dc:description/>
  <cp:lastModifiedBy>Vránová Kateřina</cp:lastModifiedBy>
  <dcterms:created xsi:type="dcterms:W3CDTF">2018-01-16T15:08:57Z</dcterms:created>
  <dcterms:modified xsi:type="dcterms:W3CDTF">2018-01-23T14:25:26Z</dcterms:modified>
  <cp:category/>
  <cp:version/>
  <cp:contentType/>
  <cp:contentStatus/>
</cp:coreProperties>
</file>