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35" yWindow="495" windowWidth="19830" windowHeight="9210" activeTab="1"/>
  </bookViews>
  <sheets>
    <sheet name="Rekapitulace stavby" sheetId="1" r:id="rId1"/>
    <sheet name="SO01 - Stavba chodníku Be..." sheetId="2" r:id="rId2"/>
    <sheet name="Pokyny pro vyplnění" sheetId="3" r:id="rId3"/>
  </sheets>
  <definedNames>
    <definedName name="_xlnm._FilterDatabase" localSheetId="1" hidden="1">'SO01 - Stavba chodníku Be...'!$C$93:$K$351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'SO01 - Stavba chodníku Be...'!$C$4:$J$36,'SO01 - Stavba chodníku Be...'!$C$42:$J$75,'SO01 - Stavba chodníku Be...'!$C$81:$K$351</definedName>
    <definedName name="_xlnm.Print_Titles" localSheetId="0">'Rekapitulace stavby'!$49:$49</definedName>
    <definedName name="_xlnm.Print_Titles" localSheetId="1">'SO01 - Stavba chodníku Be...'!$93:$93</definedName>
  </definedNames>
  <calcPr calcId="145621"/>
</workbook>
</file>

<file path=xl/sharedStrings.xml><?xml version="1.0" encoding="utf-8"?>
<sst xmlns="http://schemas.openxmlformats.org/spreadsheetml/2006/main" count="3517" uniqueCount="793">
  <si>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</si>
  <si>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</si>
  <si>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</si>
  <si>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</si>
  <si>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</si>
  <si>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</si>
  <si>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</si>
  <si>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{0a4da719-4932-4c8a-b964-5d7c42038205}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</si>
  <si>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</si>
  <si>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</si>
  <si>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</si>
  <si>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</si>
  <si>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</si>
  <si>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</si>
  <si>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</si>
  <si>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</si>
  <si>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</si>
  <si>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Se2017-004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</si>
  <si>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</si>
  <si>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</si>
  <si>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Stavba chodníku v ulici Bezručova - Chomutov</t>
  </si>
  <si>
    <t>KSO:</t>
  </si>
  <si>
    <t>822 29 31</t>
  </si>
  <si>
    <t>CC-CZ:</t>
  </si>
  <si>
    <t>21121</t>
  </si>
  <si>
    <t>Místo:</t>
  </si>
  <si>
    <t>Chomutov</t>
  </si>
  <si>
    <t>Datum:</t>
  </si>
  <si>
    <t>2. 6. 2017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</si>
  <si>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</si>
  <si>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</si>
  <si>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</si>
  <si>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</si>
  <si>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</si>
  <si>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</si>
  <si>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</si>
  <si>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</si>
  <si>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</si>
  <si>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</si>
  <si>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</si>
  <si>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</si>
  <si>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</si>
  <si>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</si>
  <si>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</si>
  <si>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</si>
  <si>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</si>
  <si>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</si>
  <si>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</si>
  <si>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</si>
  <si>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</si>
  <si>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</si>
  <si>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</si>
  <si>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</si>
  <si>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</si>
  <si>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</si>
  <si>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</si>
  <si>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</si>
  <si>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</si>
  <si>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</si>
  <si>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</si>
  <si>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</si>
  <si>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</si>
  <si>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</si>
  <si>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</si>
  <si>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</si>
  <si>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</si>
  <si>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</si>
  <si>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</si>
  <si>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</si>
  <si>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</si>
  <si>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</si>
  <si>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</si>
  <si>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</si>
  <si>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</si>
  <si>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</si>
  <si>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</si>
  <si>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</si>
  <si>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</si>
  <si>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</si>
  <si>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</si>
  <si>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</si>
  <si>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Stavba chodníku Bezručova</t>
  </si>
  <si>
    <t>ING</t>
  </si>
  <si>
    <t>1</t>
  </si>
  <si>
    <t>{4532f8fe-356e-4ac1-b9e9-efea72a3601c}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</si>
  <si>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</si>
  <si>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</si>
  <si>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</si>
  <si>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</si>
  <si>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</si>
  <si>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</si>
  <si>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</si>
  <si>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</si>
  <si>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Stavba chodníku Bezručova</t>
  </si>
  <si>
    <t>Statutární město Chomutov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</si>
  <si>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</si>
  <si>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</si>
  <si>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</si>
  <si>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</si>
  <si>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</si>
  <si>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</si>
  <si>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</si>
  <si>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</si>
  <si>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</si>
  <si>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</si>
  <si>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</si>
  <si>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</si>
  <si>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</si>
  <si>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</si>
  <si>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</si>
  <si>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</si>
  <si>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</si>
  <si>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</si>
  <si>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</si>
  <si>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</si>
  <si>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</si>
  <si>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</si>
  <si>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</si>
  <si>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</si>
  <si>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</si>
  <si>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</si>
  <si>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</si>
  <si>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</si>
  <si>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</si>
  <si>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</si>
  <si>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</si>
  <si>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</si>
  <si>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</si>
  <si>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</si>
  <si>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</si>
  <si>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</si>
  <si>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</si>
  <si>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</si>
  <si>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</si>
  <si>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</si>
  <si>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</si>
  <si>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</si>
  <si>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</si>
  <si>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111212211</t>
  </si>
  <si>
    <t>Odstranění nevhodných dřevin průměru kmene do 100 mm výšky do 1 m s odstraněním pařezu do 100 m2 v rovině nebo na svahu do 1:5</t>
  </si>
  <si>
    <t>m2</t>
  </si>
  <si>
    <t>CS ÚRS 2017 01</t>
  </si>
  <si>
    <t>4</t>
  </si>
  <si>
    <t>256587004</t>
  </si>
  <si>
    <t>VV</t>
  </si>
  <si>
    <t>náletové dřeviny</t>
  </si>
  <si>
    <t>32,5*2</t>
  </si>
  <si>
    <t>112101102</t>
  </si>
  <si>
    <t>Kácení stromů s odřezáním kmene a s odvětvením listnatých, průměru kmene přes 300 do 500 mm</t>
  </si>
  <si>
    <t>kus</t>
  </si>
  <si>
    <t>438210382</t>
  </si>
  <si>
    <t>5</t>
  </si>
  <si>
    <t>3</t>
  </si>
  <si>
    <t>112201102</t>
  </si>
  <si>
    <t>Odstranění pařezů s jejich vykopáním, vytrháním nebo odstřelením, s přesekáním kořenů průměru přes 300 do 500 mm</t>
  </si>
  <si>
    <t>-429578440</t>
  </si>
  <si>
    <t>113107131</t>
  </si>
  <si>
    <t>Odstranění podkladů nebo krytů s přemístěním hmot na skládku na vzdálenost do 3 m nebo s naložením na dopravní prostředek v ploše jednotlivě do 50 m2 z betonu prostého, o tl. vrstvy přes 100 do 150 mm</t>
  </si>
  <si>
    <t>-836575150</t>
  </si>
  <si>
    <t>6,95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</si>
  <si>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</si>
  <si>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</si>
  <si>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-1831887627</t>
  </si>
  <si>
    <t>35,05+14,65+15,1</t>
  </si>
  <si>
    <t>6</t>
  </si>
  <si>
    <t>113107182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</si>
  <si>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</si>
  <si>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1111150063</t>
  </si>
  <si>
    <t>7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</si>
  <si>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</si>
  <si>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</si>
  <si>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</si>
  <si>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-1282206113</t>
  </si>
  <si>
    <t>1,3+5,1+2,9+3,9</t>
  </si>
  <si>
    <t>8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</si>
  <si>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</si>
  <si>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</si>
  <si>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</si>
  <si>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708257430</t>
  </si>
  <si>
    <t>u palisád</t>
  </si>
  <si>
    <t>32,5*1*0,2</t>
  </si>
  <si>
    <t>pod chodník</t>
  </si>
  <si>
    <t>272,46*0,24</t>
  </si>
  <si>
    <t>pod vjezdy</t>
  </si>
  <si>
    <t>38,95*0,47</t>
  </si>
  <si>
    <t>pod asfalt - asfalt stáv.</t>
  </si>
  <si>
    <t>94,75*0,39-64,8*0,39</t>
  </si>
  <si>
    <t>pro ornici</t>
  </si>
  <si>
    <t>65,65*0,1</t>
  </si>
  <si>
    <t>Součet</t>
  </si>
  <si>
    <t>9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</si>
  <si>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</si>
  <si>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</si>
  <si>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-629421625</t>
  </si>
  <si>
    <t>108,443*0,3</t>
  </si>
  <si>
    <t>10</t>
  </si>
  <si>
    <t>131203101</t>
  </si>
  <si>
    <t>Hloubení zapažených i nezapažených jam ručním nebo pneumatickým nářadím s urovnáním dna do předepsaného profilu a spádu v horninách tř. 3 soudržných</t>
  </si>
  <si>
    <t>415680965</t>
  </si>
  <si>
    <t>1,5*1,2*1,5*3</t>
  </si>
  <si>
    <t>11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</si>
  <si>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</si>
  <si>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</si>
  <si>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-1115631902</t>
  </si>
  <si>
    <t>8,1*0,3</t>
  </si>
  <si>
    <t>12</t>
  </si>
  <si>
    <t>162301402</t>
  </si>
  <si>
    <t>Vodorovné přemístění větví, kmenů nebo pařezů s naložením, složením a dopravou do 5000 m větví stromů listnatých, průměru kmene přes 300 do 500 mm</t>
  </si>
  <si>
    <t>1385190302</t>
  </si>
  <si>
    <t>13</t>
  </si>
  <si>
    <t>162301412</t>
  </si>
  <si>
    <t>Vodorovné přemístění větví, kmenů nebo pařezů s naložením, složením a dopravou do 5000 m kmenů stromů listnatých, průměru přes 300 do 500 mm</t>
  </si>
  <si>
    <t>772377998</t>
  </si>
  <si>
    <t>14</t>
  </si>
  <si>
    <t>162301422</t>
  </si>
  <si>
    <t>Vodorovné přemístění větví, kmenů nebo pařezů s naložením, složením a dopravou do 5000 m pařezů kmenů, průměru přes 300 do 500 mm</t>
  </si>
  <si>
    <t>1137002484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</si>
  <si>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</si>
  <si>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</si>
  <si>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-510089965</t>
  </si>
  <si>
    <t>16</t>
  </si>
  <si>
    <t>162301912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</si>
  <si>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</si>
  <si>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-126588044</t>
  </si>
  <si>
    <t>17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</si>
  <si>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</si>
  <si>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</si>
  <si>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-318522356</t>
  </si>
  <si>
    <t>18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</si>
  <si>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</si>
  <si>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</si>
  <si>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-809753118</t>
  </si>
  <si>
    <t>zemina</t>
  </si>
  <si>
    <t>108,443+6,588</t>
  </si>
  <si>
    <t>ornice</t>
  </si>
  <si>
    <t>6,565</t>
  </si>
  <si>
    <t>19</t>
  </si>
  <si>
    <t>167101101</t>
  </si>
  <si>
    <t>Nakládání, skládání a překládání neulehlého výkopku nebo sypaniny nakládání, množství do 100 m3, z hornin tř. 1 až 4</t>
  </si>
  <si>
    <t>971572505</t>
  </si>
  <si>
    <t>20</t>
  </si>
  <si>
    <t>171201201</t>
  </si>
  <si>
    <t>Uložení sypaniny na skládky</t>
  </si>
  <si>
    <t>622890907</t>
  </si>
  <si>
    <t>171201211</t>
  </si>
  <si>
    <t>Uložení sypaniny poplatek za uložení sypaniny na skládce (skládkovné)</t>
  </si>
  <si>
    <t>t</t>
  </si>
  <si>
    <t>1414717406</t>
  </si>
  <si>
    <t>108,443*1,7+6,588*1,7</t>
  </si>
  <si>
    <t>22</t>
  </si>
  <si>
    <t>174101101</t>
  </si>
  <si>
    <t>Zásyp sypaninou z jakékoliv horniny s uložením výkopku ve vrstvách se zhutněním jam, šachet, rýh nebo kolem objektů v těchto vykopávkách</t>
  </si>
  <si>
    <t>-184400024</t>
  </si>
  <si>
    <t>1,2*0,7*0,6*3</t>
  </si>
  <si>
    <t>23</t>
  </si>
  <si>
    <t>181301101</t>
  </si>
  <si>
    <t>Rozprostření a urovnání ornice v rovině nebo ve svahu sklonu do 1:5 při souvislé ploše do 500 m2, tl. vrstvy do 100 mm</t>
  </si>
  <si>
    <t>1408743461</t>
  </si>
  <si>
    <t>32,6+19,3+1,8+6,55+5,4</t>
  </si>
  <si>
    <t>24</t>
  </si>
  <si>
    <t>M</t>
  </si>
  <si>
    <t>103641010</t>
  </si>
  <si>
    <t>zemina pro terénní úpravy -  ornice</t>
  </si>
  <si>
    <t>579662441</t>
  </si>
  <si>
    <t>65,65*0,1*1,7*1,01</t>
  </si>
  <si>
    <t>25</t>
  </si>
  <si>
    <t>181411131</t>
  </si>
  <si>
    <t>Založení trávníku na půdě předem připravené plochy do 1000 m2 výsevem včetně utažení parkového v rovině nebo na svahu do 1:5</t>
  </si>
  <si>
    <t>241934561</t>
  </si>
  <si>
    <t>26</t>
  </si>
  <si>
    <t>005724800</t>
  </si>
  <si>
    <t>osivo směs jetelotravní</t>
  </si>
  <si>
    <t>kg</t>
  </si>
  <si>
    <t>-43095957</t>
  </si>
  <si>
    <t>65,65*0,05</t>
  </si>
  <si>
    <t>27</t>
  </si>
  <si>
    <t>181951102</t>
  </si>
  <si>
    <t>Úprava pláně vyrovnáním výškových rozdílů v hornině tř. 1 až 4 se zhutněním</t>
  </si>
  <si>
    <t>-1875224569</t>
  </si>
  <si>
    <t>94,75+38,95+272,46+22,9</t>
  </si>
  <si>
    <t>Zakládání</t>
  </si>
  <si>
    <t>28</t>
  </si>
  <si>
    <t>271572211</t>
  </si>
  <si>
    <t>Podsyp pod základové konstrukce se zhutněním a urovnáním povrchu ze štěrkopísku netříděného</t>
  </si>
  <si>
    <t>250928728</t>
  </si>
  <si>
    <t>1,5*1,2*0,1*3</t>
  </si>
  <si>
    <t>29</t>
  </si>
  <si>
    <t>275321311</t>
  </si>
  <si>
    <t>Základy z betonu železového (bez výztuže) patky z betonu bez zvýšených nároků na prostředí tř. C 16/20</t>
  </si>
  <si>
    <t>-217139843</t>
  </si>
  <si>
    <t>1,5*1,2*0,9*3</t>
  </si>
  <si>
    <t>30</t>
  </si>
  <si>
    <t>275362021</t>
  </si>
  <si>
    <t>Výztuž základů patek ze svařovaných sítí z drátů typu KARI</t>
  </si>
  <si>
    <t>780129036</t>
  </si>
  <si>
    <t>0,034</t>
  </si>
  <si>
    <t>Svislé a kompletní konstrukce</t>
  </si>
  <si>
    <t>31</t>
  </si>
  <si>
    <t>338171123</t>
  </si>
  <si>
    <t>Osazování sloupků a vzpěr plotových ocelových trubkových nebo profilovaných výšky do 2,60 m se zabetonováním (tř. C 25/30) do 0,08 m3 do připravených jamek</t>
  </si>
  <si>
    <t>279235587</t>
  </si>
  <si>
    <t>přístřešek</t>
  </si>
  <si>
    <t>32</t>
  </si>
  <si>
    <t>339921132</t>
  </si>
  <si>
    <t>Osazování palisád betonových v řadě se zabetonováním výšky palisády přes 500 do 1000 mm</t>
  </si>
  <si>
    <t>708071042</t>
  </si>
  <si>
    <t>10+20-7</t>
  </si>
  <si>
    <t>33</t>
  </si>
  <si>
    <t>592284080</t>
  </si>
  <si>
    <t>palisáda tyčová hranatá betonová přírodní 11x11x60 cm</t>
  </si>
  <si>
    <t>1536308960</t>
  </si>
  <si>
    <t>210*1,01</t>
  </si>
  <si>
    <t>Komunikace pozemní</t>
  </si>
  <si>
    <t>34</t>
  </si>
  <si>
    <t>564851111</t>
  </si>
  <si>
    <t>Podklad ze štěrkodrti ŠD s rozprostřením a zhutněním, po zhutnění tl. 150 mm</t>
  </si>
  <si>
    <t>-22584253</t>
  </si>
  <si>
    <t>skladba A - asfalt</t>
  </si>
  <si>
    <t>(87,3+7,45)*2</t>
  </si>
  <si>
    <t>chodník</t>
  </si>
  <si>
    <t>270,7</t>
  </si>
  <si>
    <t>var.pás</t>
  </si>
  <si>
    <t>1,76</t>
  </si>
  <si>
    <t>vjezdy</t>
  </si>
  <si>
    <t>32,35</t>
  </si>
  <si>
    <t>6,6</t>
  </si>
  <si>
    <t>35</t>
  </si>
  <si>
    <t>564861111</t>
  </si>
  <si>
    <t>Podklad ze štěrkodrti ŠD s rozprostřením a zhutněním, po zhutnění tl. 200 mm</t>
  </si>
  <si>
    <t>766686290</t>
  </si>
  <si>
    <t>36</t>
  </si>
  <si>
    <t>565135111</t>
  </si>
  <si>
    <t>Asfaltový beton vrstva podkladní ACP 16 (obalované kamenivo střednězrnné - OKS) s rozprostřením a zhutněním v pruhu šířky do 3 m, po zhutnění tl. 50 mm</t>
  </si>
  <si>
    <t>1636653927</t>
  </si>
  <si>
    <t>87,3+7,45</t>
  </si>
  <si>
    <t>37</t>
  </si>
  <si>
    <t>569831111</t>
  </si>
  <si>
    <t>Zpevnění krajnic nebo komunikací pro pěší s rozprostřením a zhutněním, po zhutnění štěrkodrtí tl. 100 mm</t>
  </si>
  <si>
    <t>11256973</t>
  </si>
  <si>
    <t>22,9</t>
  </si>
  <si>
    <t>38</t>
  </si>
  <si>
    <t>573211109</t>
  </si>
  <si>
    <t>Postřik spojovací PS bez posypu kamenivem z asfaltu silničního, v množství 0,50 kg/m2</t>
  </si>
  <si>
    <t>-1296219130</t>
  </si>
  <si>
    <t>94,75</t>
  </si>
  <si>
    <t>39</t>
  </si>
  <si>
    <t>577134131</t>
  </si>
  <si>
    <t>Asfaltový beton vrstva obrusná ACO 11 (ABS) s rozprostřením a se zhutněním z modifikovaného asfaltu v pruhu šířky do 3 m, po zhutnění tl. 40 mm</t>
  </si>
  <si>
    <t>-441648765</t>
  </si>
  <si>
    <t>40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</si>
  <si>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</si>
  <si>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</si>
  <si>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1990929086</t>
  </si>
  <si>
    <t>11,55+6,2+231,75+13,65+0,85+6,7</t>
  </si>
  <si>
    <t>varovné pásy</t>
  </si>
  <si>
    <t>0,96+0,8</t>
  </si>
  <si>
    <t>41</t>
  </si>
  <si>
    <t>592477510.</t>
  </si>
  <si>
    <t>dlažba betonová velkoformátová 80x40x10 cm, šedá</t>
  </si>
  <si>
    <t>1043867843</t>
  </si>
  <si>
    <t>189,5*1,02</t>
  </si>
  <si>
    <t>42</t>
  </si>
  <si>
    <t>592453080.</t>
  </si>
  <si>
    <t>dlažba betonová 20 x 10 x 6 cm zelená</t>
  </si>
  <si>
    <t>346638453</t>
  </si>
  <si>
    <t>81,2*1,02</t>
  </si>
  <si>
    <t>43</t>
  </si>
  <si>
    <t>592452670.</t>
  </si>
  <si>
    <t>dlažba bet. pro nevidomé 20 x 10 x 6 cm barevná červená</t>
  </si>
  <si>
    <t>-2082963302</t>
  </si>
  <si>
    <t>1,76*1,01</t>
  </si>
  <si>
    <t>44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</si>
  <si>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</si>
  <si>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</si>
  <si>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-1932812782</t>
  </si>
  <si>
    <t>21,7+4,9+5,75</t>
  </si>
  <si>
    <t>3+1,9+1,7</t>
  </si>
  <si>
    <t>45</t>
  </si>
  <si>
    <t>592452660.</t>
  </si>
  <si>
    <t>dlažba betonová 20 x 10 x 8 cm šedá</t>
  </si>
  <si>
    <t>-409836642</t>
  </si>
  <si>
    <t>32,35*1,01</t>
  </si>
  <si>
    <t>46</t>
  </si>
  <si>
    <t>592453090.</t>
  </si>
  <si>
    <t>dlažba bet. pro nevidomé 20 x 10 x 8 cm barevná červená</t>
  </si>
  <si>
    <t>717614699</t>
  </si>
  <si>
    <t>6,6*1,01</t>
  </si>
  <si>
    <t>Trubní vedení</t>
  </si>
  <si>
    <t>47</t>
  </si>
  <si>
    <t>899101211</t>
  </si>
  <si>
    <t>Demontáž poklopů plastových včetně rámů hmotnosti do 50 kg</t>
  </si>
  <si>
    <t>2139453331</t>
  </si>
  <si>
    <t>48</t>
  </si>
  <si>
    <t>899102111</t>
  </si>
  <si>
    <t>Osazení poklopů litinových a ocelových včetně rámů hmotnosti jednotlivě přes 50 do 100 kg vč.poklopu s rámem 300/300 mm</t>
  </si>
  <si>
    <t>-817455426</t>
  </si>
  <si>
    <t>Ostatní konstrukce a práce-bourání</t>
  </si>
  <si>
    <t>49</t>
  </si>
  <si>
    <t>914511112</t>
  </si>
  <si>
    <t>Montáž sloupku dopravních značek délky do 3,5 m do hliníkové patky</t>
  </si>
  <si>
    <t>-260156843</t>
  </si>
  <si>
    <t>použít stávající - jen přesunutí</t>
  </si>
  <si>
    <t>50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</si>
  <si>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</si>
  <si>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</si>
  <si>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-875423424</t>
  </si>
  <si>
    <t>3,4+6+12,3+3,8+22,8+12+18,6+3,7+25,3+51,2+4,6+2,7+2,7+14,5</t>
  </si>
  <si>
    <t>51</t>
  </si>
  <si>
    <t>592174650</t>
  </si>
  <si>
    <t>obrubník betonový silniční vibrolisovaný 100x15x25 cm</t>
  </si>
  <si>
    <t>1161562843</t>
  </si>
  <si>
    <t>183,6*1,01</t>
  </si>
  <si>
    <t>52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</si>
  <si>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</si>
  <si>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</si>
  <si>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-148557576</t>
  </si>
  <si>
    <t>obrubník š.100</t>
  </si>
  <si>
    <t>3+0,5+0,5+0,5+3,5+3,7</t>
  </si>
  <si>
    <t>obrubník š.80</t>
  </si>
  <si>
    <t>18,5+11,95+22,9+2,65+4,4+1,3+7+1,7+1,7+1,6+3,9+19,1+0,65</t>
  </si>
  <si>
    <t>18,9+0,6+4,3+3,6</t>
  </si>
  <si>
    <t>8,2+0,3+0,4+0,6</t>
  </si>
  <si>
    <t>53</t>
  </si>
  <si>
    <t>592174110</t>
  </si>
  <si>
    <t>obrubník betonový chodníkový vibrolisovaný 100x8x20 cm</t>
  </si>
  <si>
    <t>-1204428865</t>
  </si>
  <si>
    <t>124,75*1,01+9,5*1,01</t>
  </si>
  <si>
    <t>54</t>
  </si>
  <si>
    <t>592174120</t>
  </si>
  <si>
    <t>obrubník betonový chodníkový vibrolisovaný 100x10x20 cm</t>
  </si>
  <si>
    <t>-1672493043</t>
  </si>
  <si>
    <t>11,7*1,01</t>
  </si>
  <si>
    <t>55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</si>
  <si>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</si>
  <si>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</si>
  <si>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-798220811</t>
  </si>
  <si>
    <t>185,55</t>
  </si>
  <si>
    <t>56</t>
  </si>
  <si>
    <t>919731122</t>
  </si>
  <si>
    <t>Zarovnání styčné plochy podkladu nebo krytu podél vybourané části komunikace nebo zpevněné plochy živičné tl. přes 50 do 100 mm</t>
  </si>
  <si>
    <t>634727903</t>
  </si>
  <si>
    <t>57</t>
  </si>
  <si>
    <t>919735112</t>
  </si>
  <si>
    <t>Řezání stávajícího živičného krytu nebo podkladu hloubky přes 50 do 100 mm</t>
  </si>
  <si>
    <t>2000306886</t>
  </si>
  <si>
    <t>1+14,1+1,2+0,5+4,5+5,8+12,3+3,8+22,8+12+18,6+3,7+25,25</t>
  </si>
  <si>
    <t>51,2+4,8+1,5+0,6+0,5+1,4</t>
  </si>
  <si>
    <t>58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</si>
  <si>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</si>
  <si>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</si>
  <si>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-399145454</t>
  </si>
  <si>
    <t>997</t>
  </si>
  <si>
    <t>Přesun sutě</t>
  </si>
  <si>
    <t>59</t>
  </si>
  <si>
    <t>997221551</t>
  </si>
  <si>
    <t>Vodorovná doprava suti bez naložení, ale se složením a s hrubým urovnáním ze sypkých materiálů, na vzdálenost do 1 km</t>
  </si>
  <si>
    <t>1012975054</t>
  </si>
  <si>
    <t>kamenivo</t>
  </si>
  <si>
    <t>28,512</t>
  </si>
  <si>
    <t>60</t>
  </si>
  <si>
    <t>997221559</t>
  </si>
  <si>
    <t>Vodorovná doprava suti bez naložení, ale se složením a s hrubým urovnáním Příplatek k ceně za každý další i započatý 1 km přes 1 km</t>
  </si>
  <si>
    <t>-1668625726</t>
  </si>
  <si>
    <t>celkem 10 km</t>
  </si>
  <si>
    <t>28,512*9</t>
  </si>
  <si>
    <t>61</t>
  </si>
  <si>
    <t>997221561</t>
  </si>
  <si>
    <t>Vodorovná doprava suti bez naložení, ale se složením a s hrubým urovnáním z kusových materiálů, na vzdálenost do 1 km</t>
  </si>
  <si>
    <t>684556</t>
  </si>
  <si>
    <t>asfalt</t>
  </si>
  <si>
    <t>14,256</t>
  </si>
  <si>
    <t>62</t>
  </si>
  <si>
    <t>997221569</t>
  </si>
  <si>
    <t>766921573</t>
  </si>
  <si>
    <t>14,256*9</t>
  </si>
  <si>
    <t>63</t>
  </si>
  <si>
    <t>997221571</t>
  </si>
  <si>
    <t>Vodorovná doprava vybouraných hmot bez naložení, ale se složením a s hrubým urovnáním na vzdálenost do 1 km</t>
  </si>
  <si>
    <t>79207202</t>
  </si>
  <si>
    <t>beton, obrubník</t>
  </si>
  <si>
    <t>2,259+3,036</t>
  </si>
  <si>
    <t>plast poklop</t>
  </si>
  <si>
    <t>0,030</t>
  </si>
  <si>
    <t>64</t>
  </si>
  <si>
    <t>997221579</t>
  </si>
  <si>
    <t>Vodorovná doprava vybouraných hmot bez naložení, ale se složením a s hrubým urovnáním na vzdálenost Příplatek k ceně za každý další i započatý 1 km přes 1 km</t>
  </si>
  <si>
    <t>1392699713</t>
  </si>
  <si>
    <t>5,325*9</t>
  </si>
  <si>
    <t>65</t>
  </si>
  <si>
    <t>997221815.</t>
  </si>
  <si>
    <t>Poplatek za uložení stavebního odpadu na skládce (skládkovné) betonového</t>
  </si>
  <si>
    <t>1743447376</t>
  </si>
  <si>
    <t>66</t>
  </si>
  <si>
    <t>997221825.</t>
  </si>
  <si>
    <t>Poplatek za uložení stavebního odpadu na skládce (skládkovné) plast</t>
  </si>
  <si>
    <t>1631474265</t>
  </si>
  <si>
    <t>poklop</t>
  </si>
  <si>
    <t>67</t>
  </si>
  <si>
    <t>997221845.</t>
  </si>
  <si>
    <t>Poplatek za uložení stavebního odpadu na skládce (skládkovné) z asfaltových povrchů</t>
  </si>
  <si>
    <t>-1833874419</t>
  </si>
  <si>
    <t>68</t>
  </si>
  <si>
    <t>997221855.</t>
  </si>
  <si>
    <t>Poplatek za uložení stavebního odpadu na skládce (skládkovné) z kameniva</t>
  </si>
  <si>
    <t>1939116383</t>
  </si>
  <si>
    <t>998</t>
  </si>
  <si>
    <t>Přesun hmot</t>
  </si>
  <si>
    <t>69</t>
  </si>
  <si>
    <t>998223011</t>
  </si>
  <si>
    <t>Přesun hmot pro pozemní komunikace s krytem dlážděným dopravní vzdálenost do 200 m jakékoliv délky objektu</t>
  </si>
  <si>
    <t>-1525374046</t>
  </si>
  <si>
    <t>PSV</t>
  </si>
  <si>
    <t>Práce a dodávky PSV</t>
  </si>
  <si>
    <t>767</t>
  </si>
  <si>
    <t>Konstrukce zámečnické</t>
  </si>
  <si>
    <t>70</t>
  </si>
  <si>
    <t>767391112</t>
  </si>
  <si>
    <t>Montáž krytiny z tvarovaných plechů trapézových nebo vlnitých, uchyceným šroubováním</t>
  </si>
  <si>
    <t>-1410516489</t>
  </si>
  <si>
    <t>10,2*2</t>
  </si>
  <si>
    <t>71</t>
  </si>
  <si>
    <t>154841520</t>
  </si>
  <si>
    <t>profil trapézový aluzink 92/275 tl 1,00 mm</t>
  </si>
  <si>
    <t>-1010264278</t>
  </si>
  <si>
    <t>20,4*1,1</t>
  </si>
  <si>
    <t>72</t>
  </si>
  <si>
    <t>767995117</t>
  </si>
  <si>
    <t>Montáž ostatních atypických zámečnických konstrukcí hmotnosti přes 250 do 500 kg</t>
  </si>
  <si>
    <t>1753867674</t>
  </si>
  <si>
    <t>461+384+123,2+45</t>
  </si>
  <si>
    <t>73</t>
  </si>
  <si>
    <t>145501880.</t>
  </si>
  <si>
    <t>profil ocelový obdélníkový Jackel 100x40x4 mm</t>
  </si>
  <si>
    <t>-1361323322</t>
  </si>
  <si>
    <t>0,123*1,1</t>
  </si>
  <si>
    <t>74</t>
  </si>
  <si>
    <t>145502380.</t>
  </si>
  <si>
    <t>profil ocelový čtvercový Jackel 40x40x4 mm</t>
  </si>
  <si>
    <t>983028525</t>
  </si>
  <si>
    <t>0,045*1,1</t>
  </si>
  <si>
    <t>75</t>
  </si>
  <si>
    <t>145501960.</t>
  </si>
  <si>
    <t>profil ocelový obdélníkový Jackel 120x60x3 mm</t>
  </si>
  <si>
    <t>-876580468</t>
  </si>
  <si>
    <t>0,384*1,1</t>
  </si>
  <si>
    <t>76</t>
  </si>
  <si>
    <t>145501820.</t>
  </si>
  <si>
    <t>profil ocelový obdélníkový Jackel 200x100x6 mm</t>
  </si>
  <si>
    <t>1039676129</t>
  </si>
  <si>
    <t>0,461*1,1</t>
  </si>
  <si>
    <t>77</t>
  </si>
  <si>
    <t>998767201</t>
  </si>
  <si>
    <t>Přesun hmot pro zámečnické konstrukce stanovený procentní sazbou (%) z ceny vodorovná dopravní vzdálenost do 50 m v objektech výšky do 6 m</t>
  </si>
  <si>
    <t>%</t>
  </si>
  <si>
    <t>-1804748061</t>
  </si>
  <si>
    <t>783</t>
  </si>
  <si>
    <t>Dokončovací práce - nátěry</t>
  </si>
  <si>
    <t>78</t>
  </si>
  <si>
    <t>783317101</t>
  </si>
  <si>
    <t>Krycí nátěr (email) zámečnických konstrukcí jednonásobný syntetický standardní</t>
  </si>
  <si>
    <t>-142667149</t>
  </si>
  <si>
    <t>18*0,6+30,5*0,44+16*0,28+10,4*0,16</t>
  </si>
  <si>
    <t>79</t>
  </si>
  <si>
    <t>7833431RP</t>
  </si>
  <si>
    <t>Žárové zinkování kovových konstrukcí</t>
  </si>
  <si>
    <t>KG</t>
  </si>
  <si>
    <t>-239743432</t>
  </si>
  <si>
    <t>Práce a dodávky M</t>
  </si>
  <si>
    <t>21-M</t>
  </si>
  <si>
    <t>Elektromontáže</t>
  </si>
  <si>
    <t>80</t>
  </si>
  <si>
    <t>210020001</t>
  </si>
  <si>
    <t>Elektroinstalace - samostatně</t>
  </si>
  <si>
    <t>soubor</t>
  </si>
  <si>
    <t>-345547952</t>
  </si>
  <si>
    <t>VRN</t>
  </si>
  <si>
    <t>Vedlejší rozpočtové náklady</t>
  </si>
  <si>
    <t>VRN1</t>
  </si>
  <si>
    <t>Průzkumné, geodetické a projektové práce</t>
  </si>
  <si>
    <t>81</t>
  </si>
  <si>
    <t>011002000</t>
  </si>
  <si>
    <t>Vytyčení IS</t>
  </si>
  <si>
    <t>Kč</t>
  </si>
  <si>
    <t>1024</t>
  </si>
  <si>
    <t>1989026902</t>
  </si>
  <si>
    <t>82</t>
  </si>
  <si>
    <t>012002000</t>
  </si>
  <si>
    <t>Geodetické práce - vytyčení stavby</t>
  </si>
  <si>
    <t>-328703621</t>
  </si>
  <si>
    <t>83</t>
  </si>
  <si>
    <t>013254000</t>
  </si>
  <si>
    <t>Dokumentace skutečného provedení stavby</t>
  </si>
  <si>
    <t>-890860236</t>
  </si>
  <si>
    <t>VRN3</t>
  </si>
  <si>
    <t>Zařízení staveniště</t>
  </si>
  <si>
    <t>030001000</t>
  </si>
  <si>
    <t>-228595721</t>
  </si>
  <si>
    <t>034403000</t>
  </si>
  <si>
    <t>Dopravní značení na staveništi</t>
  </si>
  <si>
    <t>-255681055</t>
  </si>
  <si>
    <t>VRN4</t>
  </si>
  <si>
    <t>Inženýrská činnost</t>
  </si>
  <si>
    <t>043114000</t>
  </si>
  <si>
    <t>Zkoušky statické - zatěžové zkoušky podloží</t>
  </si>
  <si>
    <t>1613097696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</si>
  <si>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</si>
  <si>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</si>
  <si>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</si>
  <si>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</si>
  <si>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</si>
  <si>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</si>
  <si>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</si>
  <si>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</si>
  <si>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</si>
  <si>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</si>
  <si>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</si>
  <si>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</si>
  <si>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</si>
  <si>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</si>
  <si>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</si>
  <si>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</si>
  <si>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</si>
  <si>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</si>
  <si>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</si>
  <si>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</si>
  <si>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</si>
  <si>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</si>
  <si>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</si>
  <si>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</si>
  <si>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</si>
  <si>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</si>
  <si>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</si>
  <si>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</si>
  <si>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</si>
  <si>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</si>
  <si>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</si>
  <si>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</si>
  <si>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</si>
  <si>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</si>
  <si>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</si>
  <si>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</si>
  <si>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</si>
  <si>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</si>
  <si>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</si>
  <si>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</si>
  <si>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</si>
  <si>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</si>
  <si>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</si>
  <si>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</si>
  <si>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</si>
  <si>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</si>
  <si>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</si>
  <si>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</si>
  <si>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</si>
  <si>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</si>
  <si>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</si>
  <si>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</si>
  <si>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</si>
  <si>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</si>
  <si>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</si>
  <si>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</si>
  <si>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</si>
  <si>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</si>
  <si>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</si>
  <si>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</si>
  <si>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</si>
  <si>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</si>
  <si>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</si>
  <si>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</si>
  <si>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</si>
  <si>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</si>
  <si>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</si>
  <si>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</si>
  <si>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</si>
  <si>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</si>
  <si>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</si>
  <si>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</si>
  <si>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</si>
  <si>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</si>
  <si>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</si>
  <si>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</si>
  <si>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</si>
  <si>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</si>
  <si>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</si>
  <si>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</si>
  <si>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</si>
  <si>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</si>
  <si>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</si>
  <si>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</si>
  <si>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</si>
  <si>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</si>
  <si>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</si>
  <si>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</si>
  <si>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</si>
  <si>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</si>
  <si>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</si>
  <si>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</si>
  <si>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</si>
  <si>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</si>
  <si>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</si>
  <si>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</si>
  <si>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</si>
  <si>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</si>
  <si>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</si>
  <si>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</si>
  <si>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</si>
  <si>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</si>
  <si>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</si>
  <si>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</si>
  <si>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</si>
  <si>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</si>
  <si>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</si>
  <si>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</si>
  <si>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</si>
  <si>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</si>
  <si>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</si>
  <si>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</si>
  <si>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</si>
  <si>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</si>
  <si>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</si>
  <si>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</si>
  <si>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</si>
  <si>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</si>
  <si>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</si>
  <si>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</si>
  <si>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</si>
  <si>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</si>
  <si>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</si>
  <si>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</si>
  <si>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</si>
  <si>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</si>
  <si>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</si>
  <si>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</si>
  <si>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</si>
  <si>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</si>
  <si>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</si>
  <si>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</si>
  <si>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</si>
  <si>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</si>
  <si>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</si>
  <si>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</si>
  <si>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</si>
  <si>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</si>
  <si>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</si>
  <si>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</si>
  <si>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</si>
  <si>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</si>
  <si>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</si>
  <si>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</si>
  <si>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</si>
  <si>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</si>
  <si>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</si>
  <si>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</si>
  <si>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</si>
  <si>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</si>
  <si>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</si>
  <si>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</si>
  <si>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</si>
  <si>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</si>
  <si>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</si>
  <si>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</si>
  <si>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</si>
  <si>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</si>
  <si>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</si>
  <si>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</si>
  <si>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</si>
  <si>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</si>
  <si>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</si>
  <si>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</si>
  <si>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</si>
  <si>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</si>
  <si>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</si>
  <si>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</si>
  <si>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</si>
  <si>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</si>
  <si>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</si>
  <si>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</si>
  <si>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</si>
  <si>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</si>
  <si>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</si>
  <si>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</si>
  <si>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</si>
  <si>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</si>
  <si>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</si>
  <si>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</si>
  <si>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</si>
  <si>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</si>
  <si>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</si>
  <si>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Rezerva rozpočtu</t>
  </si>
  <si>
    <t>Ochrana stávajících inženýrských sítí</t>
  </si>
  <si>
    <t xml:space="preserve"> kpl</t>
  </si>
  <si>
    <t>kpl</t>
  </si>
  <si>
    <t>Ostatní náklady-práce na objektech dotčených stavbou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</si>
</sst>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Fill="1" applyBorder="1"/>
    <xf numFmtId="0" fontId="0" fillId="0" borderId="0" xfId="0" applyFont="1" applyAlignment="1" applyProtection="1">
      <alignment vertical="center"/>
      <protection locked="0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Q1">
      <pane ySplit="1" topLeftCell="A2" activePane="bottomLeft" state="frozen"/>
      <selection pane="bottomLeft" activeCell="BK329" sqref="BK329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5.83203125" style="0" customWidth="1"/>
    <col min="40" max="40" width="11.5" style="0" customWidth="1"/>
    <col min="41" max="41" width="6.5" style="0" customWidth="1"/>
    <col min="42" max="42" width="3.5" style="0" customWidth="1"/>
    <col min="43" max="43" width="16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5" t="s">
        <v>8</v>
      </c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5" t="s">
        <v>17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8"/>
      <c r="AQ5" s="30"/>
      <c r="BE5" s="333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7" t="s">
        <v>20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8"/>
      <c r="AQ6" s="30"/>
      <c r="BE6" s="334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34"/>
      <c r="BS7" s="23" t="s">
        <v>9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34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4"/>
      <c r="BS9" s="23" t="s">
        <v>9</v>
      </c>
    </row>
    <row r="10" spans="2:71" ht="14.45" customHeight="1">
      <c r="B10" s="27"/>
      <c r="C10" s="28"/>
      <c r="D10" s="36" t="s">
        <v>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30</v>
      </c>
      <c r="AL10" s="28"/>
      <c r="AM10" s="28"/>
      <c r="AN10" s="34" t="s">
        <v>5</v>
      </c>
      <c r="AO10" s="28"/>
      <c r="AP10" s="28"/>
      <c r="AQ10" s="30"/>
      <c r="BE10" s="334"/>
      <c r="BS10" s="23" t="s">
        <v>9</v>
      </c>
    </row>
    <row r="11" spans="2:71" ht="18.4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32</v>
      </c>
      <c r="AL11" s="28"/>
      <c r="AM11" s="28"/>
      <c r="AN11" s="34" t="s">
        <v>5</v>
      </c>
      <c r="AO11" s="28"/>
      <c r="AP11" s="28"/>
      <c r="AQ11" s="30"/>
      <c r="BE11" s="334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4"/>
      <c r="BS12" s="23" t="s">
        <v>9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30</v>
      </c>
      <c r="AL13" s="28"/>
      <c r="AM13" s="28"/>
      <c r="AN13" s="38" t="s">
        <v>34</v>
      </c>
      <c r="AO13" s="28"/>
      <c r="AP13" s="28"/>
      <c r="AQ13" s="30"/>
      <c r="BE13" s="334"/>
      <c r="BS13" s="23" t="s">
        <v>9</v>
      </c>
    </row>
    <row r="14" spans="2:71" ht="15">
      <c r="B14" s="27"/>
      <c r="C14" s="28"/>
      <c r="D14" s="28"/>
      <c r="E14" s="338" t="s">
        <v>34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6" t="s">
        <v>32</v>
      </c>
      <c r="AL14" s="28"/>
      <c r="AM14" s="28"/>
      <c r="AN14" s="38" t="s">
        <v>34</v>
      </c>
      <c r="AO14" s="28"/>
      <c r="AP14" s="28"/>
      <c r="AQ14" s="30"/>
      <c r="BE14" s="334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4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30</v>
      </c>
      <c r="AL16" s="28"/>
      <c r="AM16" s="28"/>
      <c r="AN16" s="34" t="s">
        <v>36</v>
      </c>
      <c r="AO16" s="28"/>
      <c r="AP16" s="28"/>
      <c r="AQ16" s="30"/>
      <c r="BE16" s="334"/>
      <c r="BS16" s="23" t="s">
        <v>6</v>
      </c>
    </row>
    <row r="17" spans="2:71" ht="18.4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32</v>
      </c>
      <c r="AL17" s="28"/>
      <c r="AM17" s="28"/>
      <c r="AN17" s="34" t="s">
        <v>5</v>
      </c>
      <c r="AO17" s="28"/>
      <c r="AP17" s="28"/>
      <c r="AQ17" s="30"/>
      <c r="BE17" s="334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4"/>
      <c r="BS18" s="23" t="s">
        <v>9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4"/>
      <c r="BS19" s="23" t="s">
        <v>9</v>
      </c>
    </row>
    <row r="20" spans="2:71" ht="100.9" customHeight="1">
      <c r="B20" s="27"/>
      <c r="C20" s="28"/>
      <c r="D20" s="28"/>
      <c r="E20" s="340" t="s">
        <v>40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8"/>
      <c r="AP20" s="28"/>
      <c r="AQ20" s="30"/>
      <c r="BE20" s="334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4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4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1">
        <f>ROUND(AG51,2)</f>
        <v>150000</v>
      </c>
      <c r="AL23" s="342"/>
      <c r="AM23" s="342"/>
      <c r="AN23" s="342"/>
      <c r="AO23" s="342"/>
      <c r="AP23" s="41"/>
      <c r="AQ23" s="44"/>
      <c r="BE23" s="334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3" t="s">
        <v>42</v>
      </c>
      <c r="M25" s="343"/>
      <c r="N25" s="343"/>
      <c r="O25" s="343"/>
      <c r="P25" s="41"/>
      <c r="Q25" s="41"/>
      <c r="R25" s="41"/>
      <c r="S25" s="41"/>
      <c r="T25" s="41"/>
      <c r="U25" s="41"/>
      <c r="V25" s="41"/>
      <c r="W25" s="343" t="s">
        <v>43</v>
      </c>
      <c r="X25" s="343"/>
      <c r="Y25" s="343"/>
      <c r="Z25" s="343"/>
      <c r="AA25" s="343"/>
      <c r="AB25" s="343"/>
      <c r="AC25" s="343"/>
      <c r="AD25" s="343"/>
      <c r="AE25" s="343"/>
      <c r="AF25" s="41"/>
      <c r="AG25" s="41"/>
      <c r="AH25" s="41"/>
      <c r="AI25" s="41"/>
      <c r="AJ25" s="41"/>
      <c r="AK25" s="343" t="s">
        <v>44</v>
      </c>
      <c r="AL25" s="343"/>
      <c r="AM25" s="343"/>
      <c r="AN25" s="343"/>
      <c r="AO25" s="343"/>
      <c r="AP25" s="41"/>
      <c r="AQ25" s="44"/>
      <c r="BE25" s="334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24">
        <v>0.21</v>
      </c>
      <c r="M26" s="323"/>
      <c r="N26" s="323"/>
      <c r="O26" s="323"/>
      <c r="P26" s="47"/>
      <c r="Q26" s="47"/>
      <c r="R26" s="47"/>
      <c r="S26" s="47"/>
      <c r="T26" s="47"/>
      <c r="U26" s="47"/>
      <c r="V26" s="47"/>
      <c r="W26" s="322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7"/>
      <c r="AG26" s="47"/>
      <c r="AH26" s="47"/>
      <c r="AI26" s="47"/>
      <c r="AJ26" s="47"/>
      <c r="AK26" s="322">
        <f>ROUND(AV51,2)</f>
        <v>0</v>
      </c>
      <c r="AL26" s="323"/>
      <c r="AM26" s="323"/>
      <c r="AN26" s="323"/>
      <c r="AO26" s="323"/>
      <c r="AP26" s="47"/>
      <c r="AQ26" s="49"/>
      <c r="BE26" s="334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24">
        <v>0.15</v>
      </c>
      <c r="M27" s="323"/>
      <c r="N27" s="323"/>
      <c r="O27" s="323"/>
      <c r="P27" s="47"/>
      <c r="Q27" s="47"/>
      <c r="R27" s="47"/>
      <c r="S27" s="47"/>
      <c r="T27" s="47"/>
      <c r="U27" s="47"/>
      <c r="V27" s="47"/>
      <c r="W27" s="322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7"/>
      <c r="AG27" s="47"/>
      <c r="AH27" s="47"/>
      <c r="AI27" s="47"/>
      <c r="AJ27" s="47"/>
      <c r="AK27" s="322">
        <f>ROUND(AW51,2)</f>
        <v>0</v>
      </c>
      <c r="AL27" s="323"/>
      <c r="AM27" s="323"/>
      <c r="AN27" s="323"/>
      <c r="AO27" s="323"/>
      <c r="AP27" s="47"/>
      <c r="AQ27" s="49"/>
      <c r="BE27" s="334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24">
        <v>0.21</v>
      </c>
      <c r="M28" s="323"/>
      <c r="N28" s="323"/>
      <c r="O28" s="323"/>
      <c r="P28" s="47"/>
      <c r="Q28" s="47"/>
      <c r="R28" s="47"/>
      <c r="S28" s="47"/>
      <c r="T28" s="47"/>
      <c r="U28" s="47"/>
      <c r="V28" s="47"/>
      <c r="W28" s="322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7"/>
      <c r="AG28" s="47"/>
      <c r="AH28" s="47"/>
      <c r="AI28" s="47"/>
      <c r="AJ28" s="47"/>
      <c r="AK28" s="322">
        <v>0</v>
      </c>
      <c r="AL28" s="323"/>
      <c r="AM28" s="323"/>
      <c r="AN28" s="323"/>
      <c r="AO28" s="323"/>
      <c r="AP28" s="47"/>
      <c r="AQ28" s="49"/>
      <c r="BE28" s="334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24">
        <v>0.15</v>
      </c>
      <c r="M29" s="323"/>
      <c r="N29" s="323"/>
      <c r="O29" s="323"/>
      <c r="P29" s="47"/>
      <c r="Q29" s="47"/>
      <c r="R29" s="47"/>
      <c r="S29" s="47"/>
      <c r="T29" s="47"/>
      <c r="U29" s="47"/>
      <c r="V29" s="47"/>
      <c r="W29" s="322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7"/>
      <c r="AG29" s="47"/>
      <c r="AH29" s="47"/>
      <c r="AI29" s="47"/>
      <c r="AJ29" s="47"/>
      <c r="AK29" s="322">
        <v>0</v>
      </c>
      <c r="AL29" s="323"/>
      <c r="AM29" s="323"/>
      <c r="AN29" s="323"/>
      <c r="AO29" s="323"/>
      <c r="AP29" s="47"/>
      <c r="AQ29" s="49"/>
      <c r="BE29" s="334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24">
        <v>0</v>
      </c>
      <c r="M30" s="323"/>
      <c r="N30" s="323"/>
      <c r="O30" s="323"/>
      <c r="P30" s="47"/>
      <c r="Q30" s="47"/>
      <c r="R30" s="47"/>
      <c r="S30" s="47"/>
      <c r="T30" s="47"/>
      <c r="U30" s="47"/>
      <c r="V30" s="47"/>
      <c r="W30" s="322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7"/>
      <c r="AG30" s="47"/>
      <c r="AH30" s="47"/>
      <c r="AI30" s="47"/>
      <c r="AJ30" s="47"/>
      <c r="AK30" s="322">
        <v>0</v>
      </c>
      <c r="AL30" s="323"/>
      <c r="AM30" s="323"/>
      <c r="AN30" s="323"/>
      <c r="AO30" s="323"/>
      <c r="AP30" s="47"/>
      <c r="AQ30" s="49"/>
      <c r="BE30" s="334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4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58" t="s">
        <v>53</v>
      </c>
      <c r="Y32" s="356"/>
      <c r="Z32" s="356"/>
      <c r="AA32" s="356"/>
      <c r="AB32" s="356"/>
      <c r="AC32" s="52"/>
      <c r="AD32" s="52"/>
      <c r="AE32" s="52"/>
      <c r="AF32" s="52"/>
      <c r="AG32" s="52"/>
      <c r="AH32" s="52"/>
      <c r="AI32" s="52"/>
      <c r="AJ32" s="52"/>
      <c r="AK32" s="355">
        <f>SUM(AK23:AK30)</f>
        <v>150000</v>
      </c>
      <c r="AL32" s="356"/>
      <c r="AM32" s="356"/>
      <c r="AN32" s="356"/>
      <c r="AO32" s="357"/>
      <c r="AP32" s="50"/>
      <c r="AQ32" s="54"/>
      <c r="BE32" s="334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54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Se2017-004</v>
      </c>
      <c r="AR41" s="61"/>
    </row>
    <row r="42" spans="2:44" s="4" customFormat="1" ht="36.95" customHeight="1">
      <c r="B42" s="63"/>
      <c r="C42" s="64" t="s">
        <v>19</v>
      </c>
      <c r="L42" s="347" t="str">
        <f>K6</f>
        <v>Stavba chodníku v ulici Bezručova - Chomutov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25</v>
      </c>
      <c r="L44" s="65" t="str">
        <f>IF(K8="","",K8)</f>
        <v>Chomutov</v>
      </c>
      <c r="AI44" s="62" t="s">
        <v>27</v>
      </c>
      <c r="AM44" s="349" t="str">
        <f>IF(AN8="","",AN8)</f>
        <v>2. 6. 2017</v>
      </c>
      <c r="AN44" s="349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29</v>
      </c>
      <c r="L46" s="3" t="str">
        <f>IF(E11="","",E11)</f>
        <v xml:space="preserve"> </v>
      </c>
      <c r="AI46" s="62" t="s">
        <v>35</v>
      </c>
      <c r="AM46" s="350" t="str">
        <f>IF(E17="","",E17)</f>
        <v>ing.Břetislav Sedláček</v>
      </c>
      <c r="AN46" s="350"/>
      <c r="AO46" s="350"/>
      <c r="AP46" s="350"/>
      <c r="AR46" s="40"/>
      <c r="AS46" s="329" t="s">
        <v>55</v>
      </c>
      <c r="AT46" s="330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33</v>
      </c>
      <c r="L47" s="3" t="str">
        <f>IF(E14="Vyplň údaj","",E14)</f>
        <v/>
      </c>
      <c r="AR47" s="40"/>
      <c r="AS47" s="331"/>
      <c r="AT47" s="332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1"/>
      <c r="AT48" s="332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51" t="s">
        <v>56</v>
      </c>
      <c r="D49" s="352"/>
      <c r="E49" s="352"/>
      <c r="F49" s="352"/>
      <c r="G49" s="352"/>
      <c r="H49" s="70"/>
      <c r="I49" s="353" t="s">
        <v>57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4" t="s">
        <v>58</v>
      </c>
      <c r="AH49" s="352"/>
      <c r="AI49" s="352"/>
      <c r="AJ49" s="352"/>
      <c r="AK49" s="352"/>
      <c r="AL49" s="352"/>
      <c r="AM49" s="352"/>
      <c r="AN49" s="353" t="s">
        <v>59</v>
      </c>
      <c r="AO49" s="352"/>
      <c r="AP49" s="352"/>
      <c r="AQ49" s="71" t="s">
        <v>60</v>
      </c>
      <c r="AR49" s="40"/>
      <c r="AS49" s="72" t="s">
        <v>61</v>
      </c>
      <c r="AT49" s="73" t="s">
        <v>62</v>
      </c>
      <c r="AU49" s="73" t="s">
        <v>63</v>
      </c>
      <c r="AV49" s="73" t="s">
        <v>64</v>
      </c>
      <c r="AW49" s="73" t="s">
        <v>65</v>
      </c>
      <c r="AX49" s="73" t="s">
        <v>66</v>
      </c>
      <c r="AY49" s="73" t="s">
        <v>67</v>
      </c>
      <c r="AZ49" s="73" t="s">
        <v>68</v>
      </c>
      <c r="BA49" s="73" t="s">
        <v>69</v>
      </c>
      <c r="BB49" s="73" t="s">
        <v>70</v>
      </c>
      <c r="BC49" s="73" t="s">
        <v>71</v>
      </c>
      <c r="BD49" s="74" t="s">
        <v>72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73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5">
        <f>ROUND(AG52,2)</f>
        <v>150000</v>
      </c>
      <c r="AH51" s="345"/>
      <c r="AI51" s="345"/>
      <c r="AJ51" s="345"/>
      <c r="AK51" s="345"/>
      <c r="AL51" s="345"/>
      <c r="AM51" s="345"/>
      <c r="AN51" s="346">
        <f>SUM(AG51,AT51)</f>
        <v>150000</v>
      </c>
      <c r="AO51" s="346"/>
      <c r="AP51" s="34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74</v>
      </c>
      <c r="BT51" s="64" t="s">
        <v>75</v>
      </c>
      <c r="BU51" s="83" t="s">
        <v>76</v>
      </c>
      <c r="BV51" s="64" t="s">
        <v>77</v>
      </c>
      <c r="BW51" s="64" t="s">
        <v>7</v>
      </c>
      <c r="BX51" s="64" t="s">
        <v>78</v>
      </c>
      <c r="CL51" s="64" t="s">
        <v>22</v>
      </c>
    </row>
    <row r="52" spans="1:91" s="5" customFormat="1" ht="14.45" customHeight="1">
      <c r="A52" s="84" t="s">
        <v>79</v>
      </c>
      <c r="B52" s="85"/>
      <c r="C52" s="86"/>
      <c r="D52" s="344" t="s">
        <v>80</v>
      </c>
      <c r="E52" s="344"/>
      <c r="F52" s="344"/>
      <c r="G52" s="344"/>
      <c r="H52" s="344"/>
      <c r="I52" s="87"/>
      <c r="J52" s="344" t="s">
        <v>81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27">
        <f>'SO01 - Stavba chodníku Be...'!J27</f>
        <v>150000</v>
      </c>
      <c r="AH52" s="328"/>
      <c r="AI52" s="328"/>
      <c r="AJ52" s="328"/>
      <c r="AK52" s="328"/>
      <c r="AL52" s="328"/>
      <c r="AM52" s="328"/>
      <c r="AN52" s="327">
        <f>SUM(AG52,AT52)</f>
        <v>150000</v>
      </c>
      <c r="AO52" s="328"/>
      <c r="AP52" s="328"/>
      <c r="AQ52" s="88" t="s">
        <v>82</v>
      </c>
      <c r="AR52" s="85"/>
      <c r="AS52" s="89">
        <v>0</v>
      </c>
      <c r="AT52" s="90">
        <f>ROUND(SUM(AV52:AW52),2)</f>
        <v>0</v>
      </c>
      <c r="AU52" s="91">
        <f>'SO01 - Stavba chodníku Be...'!P94</f>
        <v>0</v>
      </c>
      <c r="AV52" s="90">
        <f>'SO01 - Stavba chodníku Be...'!J30</f>
        <v>0</v>
      </c>
      <c r="AW52" s="90">
        <f>'SO01 - Stavba chodníku Be...'!J31</f>
        <v>0</v>
      </c>
      <c r="AX52" s="90">
        <f>'SO01 - Stavba chodníku Be...'!J32</f>
        <v>0</v>
      </c>
      <c r="AY52" s="90">
        <f>'SO01 - Stavba chodníku Be...'!J33</f>
        <v>0</v>
      </c>
      <c r="AZ52" s="90">
        <f>'SO01 - Stavba chodníku Be...'!F30</f>
        <v>0</v>
      </c>
      <c r="BA52" s="90">
        <f>'SO01 - Stavba chodníku Be...'!F31</f>
        <v>0</v>
      </c>
      <c r="BB52" s="90">
        <f>'SO01 - Stavba chodníku Be...'!F32</f>
        <v>0</v>
      </c>
      <c r="BC52" s="90">
        <f>'SO01 - Stavba chodníku Be...'!F33</f>
        <v>0</v>
      </c>
      <c r="BD52" s="92">
        <f>'SO01 - Stavba chodníku Be...'!F34</f>
        <v>0</v>
      </c>
      <c r="BT52" s="93" t="s">
        <v>83</v>
      </c>
      <c r="BV52" s="93" t="s">
        <v>77</v>
      </c>
      <c r="BW52" s="93" t="s">
        <v>84</v>
      </c>
      <c r="BX52" s="93" t="s">
        <v>7</v>
      </c>
      <c r="CL52" s="93" t="s">
        <v>22</v>
      </c>
      <c r="CM52" s="93" t="s">
        <v>85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C49:G49"/>
    <mergeCell ref="I49:AF49"/>
    <mergeCell ref="AG49:AM49"/>
    <mergeCell ref="AN49:AP49"/>
    <mergeCell ref="AK32:AO32"/>
    <mergeCell ref="X32:AB32"/>
    <mergeCell ref="J52:AF52"/>
    <mergeCell ref="AG51:AM51"/>
    <mergeCell ref="AN51:AP51"/>
    <mergeCell ref="L42:AO42"/>
    <mergeCell ref="AM44:AN44"/>
    <mergeCell ref="AM46:AP46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</mergeCells>
  <hyperlinks>
    <hyperlink ref="K1:S1" location="C2" display="1) Rekapitulace stavby"/>
    <hyperlink ref="W1:AI1" location="C51" display="2) Rekapitulace objektů stavby a soupisů prací"/>
    <hyperlink ref="A52" location="'SO01 - Stavba chodníku Be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2"/>
  <sheetViews>
    <sheetView showGridLines="0" tabSelected="1" workbookViewId="0" topLeftCell="A1">
      <pane ySplit="1" topLeftCell="A2" activePane="bottomLeft" state="frozen"/>
      <selection pane="bottomLeft" activeCell="E21" sqref="E2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1.66015625" style="0" customWidth="1"/>
    <col min="9" max="9" width="10.83203125" style="94" customWidth="1"/>
    <col min="10" max="10" width="20.16015625" style="0" customWidth="1"/>
    <col min="11" max="11" width="16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3" max="43" width="7.5" style="0" customWidth="1"/>
    <col min="44" max="65" width="9.16015625" style="0" hidden="1" customWidth="1"/>
    <col min="66" max="66" width="9.83203125" style="0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86</v>
      </c>
      <c r="G1" s="363" t="s">
        <v>87</v>
      </c>
      <c r="H1" s="363"/>
      <c r="I1" s="98"/>
      <c r="J1" s="97" t="s">
        <v>88</v>
      </c>
      <c r="K1" s="96" t="s">
        <v>89</v>
      </c>
      <c r="L1" s="97" t="s">
        <v>90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4" t="s">
        <v>8</v>
      </c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85</v>
      </c>
    </row>
    <row r="4" spans="2:46" ht="36.95" customHeight="1">
      <c r="B4" s="27"/>
      <c r="C4" s="28"/>
      <c r="D4" s="29" t="s">
        <v>91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4.45" customHeight="1">
      <c r="B7" s="27"/>
      <c r="C7" s="28"/>
      <c r="D7" s="28"/>
      <c r="E7" s="365" t="str">
        <f>'Rekapitulace stavby'!K6</f>
        <v>Stavba chodníku v ulici Bezručova - Chomutov</v>
      </c>
      <c r="F7" s="366"/>
      <c r="G7" s="366"/>
      <c r="H7" s="366"/>
      <c r="I7" s="100"/>
      <c r="J7" s="28"/>
      <c r="K7" s="30"/>
    </row>
    <row r="8" spans="2:11" s="1" customFormat="1" ht="15">
      <c r="B8" s="40"/>
      <c r="C8" s="41"/>
      <c r="D8" s="36" t="s">
        <v>92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67" t="s">
        <v>93</v>
      </c>
      <c r="F9" s="368"/>
      <c r="G9" s="368"/>
      <c r="H9" s="36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02" t="s">
        <v>23</v>
      </c>
      <c r="J11" s="34">
        <v>21121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2" t="s">
        <v>27</v>
      </c>
      <c r="J12" s="103" t="str">
        <f>'Rekapitulace stavby'!AN8</f>
        <v>2. 6. 2017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29</v>
      </c>
      <c r="E14" s="41"/>
      <c r="F14" s="41"/>
      <c r="G14" s="41"/>
      <c r="H14" s="41"/>
      <c r="I14" s="102" t="s">
        <v>30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94</v>
      </c>
      <c r="F15" s="41"/>
      <c r="G15" s="41"/>
      <c r="H15" s="41"/>
      <c r="I15" s="102" t="s">
        <v>32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02" t="s">
        <v>30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02" t="s">
        <v>30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/>
      <c r="F21" s="41"/>
      <c r="G21" s="41"/>
      <c r="H21" s="41"/>
      <c r="I21" s="102" t="s">
        <v>32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1"/>
      <c r="J23" s="41"/>
      <c r="K23" s="44"/>
    </row>
    <row r="24" spans="2:11" s="6" customFormat="1" ht="126" customHeight="1">
      <c r="B24" s="104"/>
      <c r="C24" s="105"/>
      <c r="D24" s="105"/>
      <c r="E24" s="340" t="s">
        <v>95</v>
      </c>
      <c r="F24" s="340"/>
      <c r="G24" s="340"/>
      <c r="H24" s="34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41</v>
      </c>
      <c r="E27" s="41"/>
      <c r="F27" s="41"/>
      <c r="G27" s="41"/>
      <c r="H27" s="41"/>
      <c r="I27" s="101"/>
      <c r="J27" s="111">
        <f>ROUND(J94,2)</f>
        <v>150000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2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3">
        <f>ROUND(SUM(BE94:BE351),2)</f>
        <v>0</v>
      </c>
      <c r="G30" s="41"/>
      <c r="H30" s="41"/>
      <c r="I30" s="114">
        <v>0.21</v>
      </c>
      <c r="J30" s="113">
        <f>ROUND(ROUND((SUM(BE94:BE351)),2)*I30,2)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3">
        <f>ROUND(SUM(BF94:BF351),2)</f>
        <v>0</v>
      </c>
      <c r="G31" s="41"/>
      <c r="H31" s="41"/>
      <c r="I31" s="114">
        <v>0.15</v>
      </c>
      <c r="J31" s="113">
        <f>ROUND(ROUND((SUM(BF94:BF351)),2)*I31,2)</f>
        <v>0</v>
      </c>
      <c r="K31" s="44"/>
    </row>
    <row r="32" spans="2:11" s="1" customFormat="1" ht="14.45" customHeight="1">
      <c r="B32" s="40"/>
      <c r="C32" s="41"/>
      <c r="D32" s="41"/>
      <c r="E32" s="48" t="s">
        <v>48</v>
      </c>
      <c r="F32" s="113">
        <f>ROUND(SUM(BG94:BG351),2)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>
      <c r="B33" s="40"/>
      <c r="C33" s="41"/>
      <c r="D33" s="41"/>
      <c r="E33" s="48" t="s">
        <v>49</v>
      </c>
      <c r="F33" s="113">
        <f>ROUND(SUM(BH94:BH351),2)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>
      <c r="B34" s="40"/>
      <c r="C34" s="41"/>
      <c r="D34" s="41"/>
      <c r="E34" s="48" t="s">
        <v>50</v>
      </c>
      <c r="F34" s="113">
        <f>ROUND(SUM(BI94:BI351),2)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51</v>
      </c>
      <c r="E36" s="70"/>
      <c r="F36" s="70"/>
      <c r="G36" s="117" t="s">
        <v>52</v>
      </c>
      <c r="H36" s="118" t="s">
        <v>53</v>
      </c>
      <c r="I36" s="119"/>
      <c r="J36" s="120">
        <f>SUM(J27:J34)</f>
        <v>150000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4.45" customHeight="1">
      <c r="B45" s="40"/>
      <c r="C45" s="41"/>
      <c r="D45" s="41"/>
      <c r="E45" s="365" t="str">
        <f>E7</f>
        <v>Stavba chodníku v ulici Bezručova - Chomutov</v>
      </c>
      <c r="F45" s="366"/>
      <c r="G45" s="366"/>
      <c r="H45" s="366"/>
      <c r="I45" s="101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6.15" customHeight="1">
      <c r="B47" s="40"/>
      <c r="C47" s="41"/>
      <c r="D47" s="41"/>
      <c r="E47" s="367" t="str">
        <f>E9</f>
        <v>SO01 - Stavba chodníku Bezručova</v>
      </c>
      <c r="F47" s="368"/>
      <c r="G47" s="368"/>
      <c r="H47" s="36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Chomutov</v>
      </c>
      <c r="G49" s="41"/>
      <c r="H49" s="41"/>
      <c r="I49" s="102" t="s">
        <v>27</v>
      </c>
      <c r="J49" s="103" t="str">
        <f>IF(J12="","",J12)</f>
        <v>2. 6. 2017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29</v>
      </c>
      <c r="D51" s="41"/>
      <c r="E51" s="41"/>
      <c r="F51" s="34" t="str">
        <f>E15</f>
        <v>Statutární město Chomutov</v>
      </c>
      <c r="G51" s="41"/>
      <c r="H51" s="41"/>
      <c r="I51" s="102" t="s">
        <v>35</v>
      </c>
      <c r="J51" s="340"/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01"/>
      <c r="J52" s="35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97</v>
      </c>
      <c r="D54" s="115"/>
      <c r="E54" s="115"/>
      <c r="F54" s="115"/>
      <c r="G54" s="115"/>
      <c r="H54" s="115"/>
      <c r="I54" s="126"/>
      <c r="J54" s="127" t="s">
        <v>98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99</v>
      </c>
      <c r="D56" s="41"/>
      <c r="E56" s="41"/>
      <c r="F56" s="41"/>
      <c r="G56" s="41"/>
      <c r="H56" s="41"/>
      <c r="I56" s="101"/>
      <c r="J56" s="111">
        <f>J94</f>
        <v>150000</v>
      </c>
      <c r="K56" s="44"/>
      <c r="AU56" s="23" t="s">
        <v>100</v>
      </c>
    </row>
    <row r="57" spans="2:11" s="7" customFormat="1" ht="24.95" customHeight="1">
      <c r="B57" s="130"/>
      <c r="C57" s="131"/>
      <c r="D57" s="132" t="s">
        <v>101</v>
      </c>
      <c r="E57" s="133"/>
      <c r="F57" s="133"/>
      <c r="G57" s="133"/>
      <c r="H57" s="133"/>
      <c r="I57" s="134"/>
      <c r="J57" s="135">
        <f>J95</f>
        <v>0</v>
      </c>
      <c r="K57" s="136"/>
    </row>
    <row r="58" spans="2:11" s="8" customFormat="1" ht="19.9" customHeight="1">
      <c r="B58" s="137"/>
      <c r="C58" s="138"/>
      <c r="D58" s="139" t="s">
        <v>102</v>
      </c>
      <c r="E58" s="140"/>
      <c r="F58" s="140"/>
      <c r="G58" s="140"/>
      <c r="H58" s="140"/>
      <c r="I58" s="141"/>
      <c r="J58" s="142">
        <f>J96</f>
        <v>0</v>
      </c>
      <c r="K58" s="143"/>
    </row>
    <row r="59" spans="2:11" s="8" customFormat="1" ht="19.9" customHeight="1">
      <c r="B59" s="137"/>
      <c r="C59" s="138"/>
      <c r="D59" s="139" t="s">
        <v>103</v>
      </c>
      <c r="E59" s="140"/>
      <c r="F59" s="140"/>
      <c r="G59" s="140"/>
      <c r="H59" s="140"/>
      <c r="I59" s="141"/>
      <c r="J59" s="142">
        <f>J167</f>
        <v>0</v>
      </c>
      <c r="K59" s="143"/>
    </row>
    <row r="60" spans="2:11" s="8" customFormat="1" ht="19.9" customHeight="1">
      <c r="B60" s="137"/>
      <c r="C60" s="138"/>
      <c r="D60" s="139" t="s">
        <v>104</v>
      </c>
      <c r="E60" s="140"/>
      <c r="F60" s="140"/>
      <c r="G60" s="140"/>
      <c r="H60" s="140"/>
      <c r="I60" s="141"/>
      <c r="J60" s="142">
        <f>J174</f>
        <v>0</v>
      </c>
      <c r="K60" s="143"/>
    </row>
    <row r="61" spans="2:11" s="8" customFormat="1" ht="19.9" customHeight="1">
      <c r="B61" s="137"/>
      <c r="C61" s="138"/>
      <c r="D61" s="139" t="s">
        <v>105</v>
      </c>
      <c r="E61" s="140"/>
      <c r="F61" s="140"/>
      <c r="G61" s="140"/>
      <c r="H61" s="140"/>
      <c r="I61" s="141"/>
      <c r="J61" s="142">
        <f>J182</f>
        <v>0</v>
      </c>
      <c r="K61" s="143"/>
    </row>
    <row r="62" spans="2:11" s="8" customFormat="1" ht="19.9" customHeight="1">
      <c r="B62" s="137"/>
      <c r="C62" s="138"/>
      <c r="D62" s="139" t="s">
        <v>106</v>
      </c>
      <c r="E62" s="140"/>
      <c r="F62" s="140"/>
      <c r="G62" s="140"/>
      <c r="H62" s="140"/>
      <c r="I62" s="141"/>
      <c r="J62" s="142">
        <f>J233</f>
        <v>0</v>
      </c>
      <c r="K62" s="143"/>
    </row>
    <row r="63" spans="2:11" s="8" customFormat="1" ht="19.9" customHeight="1">
      <c r="B63" s="137"/>
      <c r="C63" s="138"/>
      <c r="D63" s="139" t="s">
        <v>107</v>
      </c>
      <c r="E63" s="140"/>
      <c r="F63" s="140"/>
      <c r="G63" s="140"/>
      <c r="H63" s="140"/>
      <c r="I63" s="141"/>
      <c r="J63" s="142">
        <f>J238</f>
        <v>0</v>
      </c>
      <c r="K63" s="143"/>
    </row>
    <row r="64" spans="2:11" s="8" customFormat="1" ht="19.9" customHeight="1">
      <c r="B64" s="137"/>
      <c r="C64" s="138"/>
      <c r="D64" s="139" t="s">
        <v>108</v>
      </c>
      <c r="E64" s="140"/>
      <c r="F64" s="140"/>
      <c r="G64" s="140"/>
      <c r="H64" s="140"/>
      <c r="I64" s="141"/>
      <c r="J64" s="142">
        <f>J268</f>
        <v>0</v>
      </c>
      <c r="K64" s="143"/>
    </row>
    <row r="65" spans="2:11" s="8" customFormat="1" ht="19.9" customHeight="1">
      <c r="B65" s="137"/>
      <c r="C65" s="138"/>
      <c r="D65" s="139" t="s">
        <v>109</v>
      </c>
      <c r="E65" s="140"/>
      <c r="F65" s="140"/>
      <c r="G65" s="140"/>
      <c r="H65" s="140"/>
      <c r="I65" s="141"/>
      <c r="J65" s="142">
        <f>J299</f>
        <v>0</v>
      </c>
      <c r="K65" s="143"/>
    </row>
    <row r="66" spans="2:11" s="7" customFormat="1" ht="24.95" customHeight="1">
      <c r="B66" s="130"/>
      <c r="C66" s="131"/>
      <c r="D66" s="132" t="s">
        <v>110</v>
      </c>
      <c r="E66" s="133"/>
      <c r="F66" s="133"/>
      <c r="G66" s="133"/>
      <c r="H66" s="133"/>
      <c r="I66" s="134"/>
      <c r="J66" s="135">
        <f>J301</f>
        <v>0</v>
      </c>
      <c r="K66" s="136"/>
    </row>
    <row r="67" spans="2:11" s="8" customFormat="1" ht="19.9" customHeight="1">
      <c r="B67" s="137"/>
      <c r="C67" s="138"/>
      <c r="D67" s="139" t="s">
        <v>111</v>
      </c>
      <c r="E67" s="140"/>
      <c r="F67" s="140"/>
      <c r="G67" s="140"/>
      <c r="H67" s="140"/>
      <c r="I67" s="141"/>
      <c r="J67" s="142">
        <f>J302</f>
        <v>0</v>
      </c>
      <c r="K67" s="143"/>
    </row>
    <row r="68" spans="2:11" s="8" customFormat="1" ht="19.9" customHeight="1">
      <c r="B68" s="137"/>
      <c r="C68" s="138"/>
      <c r="D68" s="139" t="s">
        <v>112</v>
      </c>
      <c r="E68" s="140"/>
      <c r="F68" s="140"/>
      <c r="G68" s="140"/>
      <c r="H68" s="140"/>
      <c r="I68" s="141"/>
      <c r="J68" s="142">
        <f>J320</f>
        <v>0</v>
      </c>
      <c r="K68" s="143"/>
    </row>
    <row r="69" spans="2:11" s="7" customFormat="1" ht="24.95" customHeight="1">
      <c r="B69" s="130"/>
      <c r="C69" s="131"/>
      <c r="D69" s="132" t="s">
        <v>113</v>
      </c>
      <c r="E69" s="133"/>
      <c r="F69" s="133"/>
      <c r="G69" s="133"/>
      <c r="H69" s="133"/>
      <c r="I69" s="134"/>
      <c r="J69" s="135">
        <f>J326</f>
        <v>0</v>
      </c>
      <c r="K69" s="136"/>
    </row>
    <row r="70" spans="2:11" s="8" customFormat="1" ht="19.9" customHeight="1">
      <c r="B70" s="137"/>
      <c r="C70" s="138"/>
      <c r="D70" s="139" t="s">
        <v>114</v>
      </c>
      <c r="E70" s="140"/>
      <c r="F70" s="140"/>
      <c r="G70" s="140"/>
      <c r="H70" s="140"/>
      <c r="I70" s="141"/>
      <c r="J70" s="142">
        <f>J327</f>
        <v>0</v>
      </c>
      <c r="K70" s="143"/>
    </row>
    <row r="71" spans="2:11" s="7" customFormat="1" ht="24.95" customHeight="1">
      <c r="B71" s="130"/>
      <c r="C71" s="131"/>
      <c r="D71" s="132" t="s">
        <v>115</v>
      </c>
      <c r="E71" s="133"/>
      <c r="F71" s="133"/>
      <c r="G71" s="133"/>
      <c r="H71" s="133"/>
      <c r="I71" s="134"/>
      <c r="J71" s="135">
        <f>J330</f>
        <v>150000</v>
      </c>
      <c r="K71" s="136"/>
    </row>
    <row r="72" spans="2:11" s="8" customFormat="1" ht="19.9" customHeight="1">
      <c r="B72" s="137"/>
      <c r="C72" s="138"/>
      <c r="D72" s="139" t="s">
        <v>116</v>
      </c>
      <c r="E72" s="140"/>
      <c r="F72" s="140"/>
      <c r="G72" s="140"/>
      <c r="H72" s="140"/>
      <c r="I72" s="141"/>
      <c r="J72" s="142">
        <f>J331</f>
        <v>150000</v>
      </c>
      <c r="K72" s="143"/>
    </row>
    <row r="73" spans="2:11" s="8" customFormat="1" ht="19.9" customHeight="1">
      <c r="B73" s="137"/>
      <c r="C73" s="138"/>
      <c r="D73" s="139" t="s">
        <v>117</v>
      </c>
      <c r="E73" s="140"/>
      <c r="F73" s="140"/>
      <c r="G73" s="140"/>
      <c r="H73" s="140"/>
      <c r="I73" s="141"/>
      <c r="J73" s="142">
        <f>J344</f>
        <v>0</v>
      </c>
      <c r="K73" s="143"/>
    </row>
    <row r="74" spans="2:11" s="8" customFormat="1" ht="19.9" customHeight="1">
      <c r="B74" s="137"/>
      <c r="C74" s="138"/>
      <c r="D74" s="139" t="s">
        <v>118</v>
      </c>
      <c r="E74" s="140"/>
      <c r="F74" s="140"/>
      <c r="G74" s="140"/>
      <c r="H74" s="140"/>
      <c r="I74" s="141"/>
      <c r="J74" s="142">
        <f>J349</f>
        <v>0</v>
      </c>
      <c r="K74" s="143"/>
    </row>
    <row r="75" spans="2:11" s="1" customFormat="1" ht="21.75" customHeight="1">
      <c r="B75" s="40"/>
      <c r="C75" s="41"/>
      <c r="D75" s="41"/>
      <c r="E75" s="41"/>
      <c r="F75" s="41"/>
      <c r="G75" s="41"/>
      <c r="H75" s="41"/>
      <c r="I75" s="101"/>
      <c r="J75" s="41"/>
      <c r="K75" s="44"/>
    </row>
    <row r="76" spans="2:11" s="1" customFormat="1" ht="6.95" customHeight="1">
      <c r="B76" s="55"/>
      <c r="C76" s="56"/>
      <c r="D76" s="56"/>
      <c r="E76" s="56"/>
      <c r="F76" s="56"/>
      <c r="G76" s="56"/>
      <c r="H76" s="56"/>
      <c r="I76" s="122"/>
      <c r="J76" s="56"/>
      <c r="K76" s="57"/>
    </row>
    <row r="80" spans="2:12" s="1" customFormat="1" ht="6.95" customHeight="1">
      <c r="B80" s="58"/>
      <c r="C80" s="59"/>
      <c r="D80" s="59"/>
      <c r="E80" s="59"/>
      <c r="F80" s="59"/>
      <c r="G80" s="59"/>
      <c r="H80" s="59"/>
      <c r="I80" s="123"/>
      <c r="J80" s="59"/>
      <c r="K80" s="59"/>
      <c r="L80" s="40"/>
    </row>
    <row r="81" spans="2:12" s="1" customFormat="1" ht="36.95" customHeight="1">
      <c r="B81" s="40"/>
      <c r="C81" s="60" t="s">
        <v>119</v>
      </c>
      <c r="L81" s="40"/>
    </row>
    <row r="82" spans="2:12" s="1" customFormat="1" ht="6.95" customHeight="1">
      <c r="B82" s="40"/>
      <c r="L82" s="40"/>
    </row>
    <row r="83" spans="2:12" s="1" customFormat="1" ht="14.45" customHeight="1">
      <c r="B83" s="40"/>
      <c r="C83" s="62" t="s">
        <v>19</v>
      </c>
      <c r="L83" s="40"/>
    </row>
    <row r="84" spans="2:12" s="1" customFormat="1" ht="14.45" customHeight="1">
      <c r="B84" s="40"/>
      <c r="E84" s="360" t="str">
        <f>E7</f>
        <v>Stavba chodníku v ulici Bezručova - Chomutov</v>
      </c>
      <c r="F84" s="361"/>
      <c r="G84" s="361"/>
      <c r="H84" s="361"/>
      <c r="L84" s="40"/>
    </row>
    <row r="85" spans="2:12" s="1" customFormat="1" ht="14.45" customHeight="1">
      <c r="B85" s="40"/>
      <c r="C85" s="62" t="s">
        <v>92</v>
      </c>
      <c r="L85" s="40"/>
    </row>
    <row r="86" spans="2:12" s="1" customFormat="1" ht="16.15" customHeight="1">
      <c r="B86" s="40"/>
      <c r="E86" s="347" t="str">
        <f>E9</f>
        <v>SO01 - Stavba chodníku Bezručova</v>
      </c>
      <c r="F86" s="362"/>
      <c r="G86" s="362"/>
      <c r="H86" s="362"/>
      <c r="L86" s="40"/>
    </row>
    <row r="87" spans="2:12" s="1" customFormat="1" ht="6.95" customHeight="1">
      <c r="B87" s="40"/>
      <c r="L87" s="40"/>
    </row>
    <row r="88" spans="2:12" s="1" customFormat="1" ht="18" customHeight="1">
      <c r="B88" s="40"/>
      <c r="C88" s="62" t="s">
        <v>25</v>
      </c>
      <c r="F88" s="144" t="str">
        <f>F12</f>
        <v>Chomutov</v>
      </c>
      <c r="I88" s="145" t="s">
        <v>27</v>
      </c>
      <c r="J88" s="66" t="str">
        <f>IF(J12="","",J12)</f>
        <v>2. 6. 2017</v>
      </c>
      <c r="L88" s="40"/>
    </row>
    <row r="89" spans="2:12" s="1" customFormat="1" ht="6.95" customHeight="1">
      <c r="B89" s="40"/>
      <c r="L89" s="40"/>
    </row>
    <row r="90" spans="2:12" s="1" customFormat="1" ht="15">
      <c r="B90" s="40"/>
      <c r="C90" s="62" t="s">
        <v>29</v>
      </c>
      <c r="F90" s="144" t="str">
        <f>E15</f>
        <v>Statutární město Chomutov</v>
      </c>
      <c r="I90" s="145" t="s">
        <v>35</v>
      </c>
      <c r="J90" s="144">
        <f>E21</f>
        <v>0</v>
      </c>
      <c r="L90" s="40"/>
    </row>
    <row r="91" spans="2:12" s="1" customFormat="1" ht="14.45" customHeight="1">
      <c r="B91" s="40"/>
      <c r="C91" s="62" t="s">
        <v>33</v>
      </c>
      <c r="F91" s="144" t="str">
        <f>IF(E18="","",E18)</f>
        <v/>
      </c>
      <c r="L91" s="40"/>
    </row>
    <row r="92" spans="2:12" s="1" customFormat="1" ht="10.35" customHeight="1">
      <c r="B92" s="40"/>
      <c r="L92" s="40"/>
    </row>
    <row r="93" spans="2:20" s="9" customFormat="1" ht="29.25" customHeight="1">
      <c r="B93" s="146"/>
      <c r="C93" s="147" t="s">
        <v>120</v>
      </c>
      <c r="D93" s="148" t="s">
        <v>60</v>
      </c>
      <c r="E93" s="148" t="s">
        <v>56</v>
      </c>
      <c r="F93" s="148" t="s">
        <v>121</v>
      </c>
      <c r="G93" s="148" t="s">
        <v>122</v>
      </c>
      <c r="H93" s="148" t="s">
        <v>123</v>
      </c>
      <c r="I93" s="149" t="s">
        <v>124</v>
      </c>
      <c r="J93" s="148" t="s">
        <v>98</v>
      </c>
      <c r="K93" s="150" t="s">
        <v>125</v>
      </c>
      <c r="L93" s="146"/>
      <c r="M93" s="72" t="s">
        <v>126</v>
      </c>
      <c r="N93" s="73" t="s">
        <v>45</v>
      </c>
      <c r="O93" s="73" t="s">
        <v>127</v>
      </c>
      <c r="P93" s="73" t="s">
        <v>128</v>
      </c>
      <c r="Q93" s="73" t="s">
        <v>129</v>
      </c>
      <c r="R93" s="73" t="s">
        <v>130</v>
      </c>
      <c r="S93" s="73" t="s">
        <v>131</v>
      </c>
      <c r="T93" s="74" t="s">
        <v>132</v>
      </c>
    </row>
    <row r="94" spans="2:66" s="1" customFormat="1" ht="29.25" customHeight="1">
      <c r="B94" s="40"/>
      <c r="C94" s="76" t="s">
        <v>99</v>
      </c>
      <c r="J94" s="151">
        <f>BK94</f>
        <v>150000</v>
      </c>
      <c r="L94" s="40"/>
      <c r="M94" s="75"/>
      <c r="N94" s="67"/>
      <c r="O94" s="67"/>
      <c r="P94" s="152">
        <f>P95+P301+P326+P330</f>
        <v>0</v>
      </c>
      <c r="Q94" s="67"/>
      <c r="R94" s="152">
        <f>R95+R301+R326+R330</f>
        <v>168.79280421999997</v>
      </c>
      <c r="S94" s="67"/>
      <c r="T94" s="153">
        <f>T95+T301+T326+T330</f>
        <v>48.09275</v>
      </c>
      <c r="AT94" s="23" t="s">
        <v>74</v>
      </c>
      <c r="AU94" s="23" t="s">
        <v>100</v>
      </c>
      <c r="BK94" s="154">
        <f>BK95+BK301+BK326+BK330</f>
        <v>150000</v>
      </c>
      <c r="BN94" s="321"/>
    </row>
    <row r="95" spans="2:63" s="10" customFormat="1" ht="37.35" customHeight="1">
      <c r="B95" s="155"/>
      <c r="D95" s="156" t="s">
        <v>74</v>
      </c>
      <c r="E95" s="157" t="s">
        <v>133</v>
      </c>
      <c r="F95" s="157" t="s">
        <v>134</v>
      </c>
      <c r="I95" s="158"/>
      <c r="J95" s="159">
        <f>BK95</f>
        <v>0</v>
      </c>
      <c r="L95" s="155"/>
      <c r="M95" s="160"/>
      <c r="N95" s="161"/>
      <c r="O95" s="161"/>
      <c r="P95" s="162">
        <f>P96+P167+P174+P182+P233+P238+P268+P299</f>
        <v>0</v>
      </c>
      <c r="Q95" s="161"/>
      <c r="R95" s="162">
        <f>R96+R167+R174+R182+R233+R238+R268+R299</f>
        <v>167.34726453999997</v>
      </c>
      <c r="S95" s="161"/>
      <c r="T95" s="163">
        <f>T96+T167+T174+T182+T233+T238+T268+T299</f>
        <v>48.09275</v>
      </c>
      <c r="AR95" s="156" t="s">
        <v>83</v>
      </c>
      <c r="AT95" s="164" t="s">
        <v>74</v>
      </c>
      <c r="AU95" s="164" t="s">
        <v>75</v>
      </c>
      <c r="AY95" s="156" t="s">
        <v>135</v>
      </c>
      <c r="BK95" s="165">
        <f>BK96+BK167+BK174+BK182+BK233+BK238+BK268+BK299</f>
        <v>0</v>
      </c>
    </row>
    <row r="96" spans="2:63" s="10" customFormat="1" ht="19.9" customHeight="1">
      <c r="B96" s="155"/>
      <c r="D96" s="156" t="s">
        <v>74</v>
      </c>
      <c r="E96" s="166" t="s">
        <v>83</v>
      </c>
      <c r="F96" s="166" t="s">
        <v>136</v>
      </c>
      <c r="I96" s="158"/>
      <c r="J96" s="167">
        <f>BK96</f>
        <v>0</v>
      </c>
      <c r="L96" s="155"/>
      <c r="M96" s="160"/>
      <c r="N96" s="161"/>
      <c r="O96" s="161"/>
      <c r="P96" s="162">
        <f>SUM(P97:P166)</f>
        <v>0</v>
      </c>
      <c r="Q96" s="161"/>
      <c r="R96" s="162">
        <f>SUM(R97:R166)</f>
        <v>11.275533</v>
      </c>
      <c r="S96" s="161"/>
      <c r="T96" s="163">
        <f>SUM(T97:T166)</f>
        <v>48.06275</v>
      </c>
      <c r="AR96" s="156" t="s">
        <v>83</v>
      </c>
      <c r="AT96" s="164" t="s">
        <v>74</v>
      </c>
      <c r="AU96" s="164" t="s">
        <v>83</v>
      </c>
      <c r="AY96" s="156" t="s">
        <v>135</v>
      </c>
      <c r="BK96" s="165">
        <f>SUM(BK97:BK166)</f>
        <v>0</v>
      </c>
    </row>
    <row r="97" spans="2:65" s="1" customFormat="1" ht="34.15" customHeight="1">
      <c r="B97" s="168"/>
      <c r="C97" s="169" t="s">
        <v>83</v>
      </c>
      <c r="D97" s="169" t="s">
        <v>137</v>
      </c>
      <c r="E97" s="170" t="s">
        <v>138</v>
      </c>
      <c r="F97" s="171" t="s">
        <v>139</v>
      </c>
      <c r="G97" s="172" t="s">
        <v>140</v>
      </c>
      <c r="H97" s="173">
        <v>65</v>
      </c>
      <c r="I97" s="174"/>
      <c r="J97" s="175">
        <f>ROUND(I97*H97,2)</f>
        <v>0</v>
      </c>
      <c r="K97" s="171" t="s">
        <v>141</v>
      </c>
      <c r="L97" s="40"/>
      <c r="M97" s="176" t="s">
        <v>5</v>
      </c>
      <c r="N97" s="177" t="s">
        <v>46</v>
      </c>
      <c r="O97" s="41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AR97" s="23" t="s">
        <v>142</v>
      </c>
      <c r="AT97" s="23" t="s">
        <v>137</v>
      </c>
      <c r="AU97" s="23" t="s">
        <v>85</v>
      </c>
      <c r="AY97" s="23" t="s">
        <v>135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23" t="s">
        <v>83</v>
      </c>
      <c r="BK97" s="180">
        <f>ROUND(I97*H97,2)</f>
        <v>0</v>
      </c>
      <c r="BL97" s="23" t="s">
        <v>142</v>
      </c>
      <c r="BM97" s="23" t="s">
        <v>143</v>
      </c>
    </row>
    <row r="98" spans="2:51" s="11" customFormat="1" ht="13.5">
      <c r="B98" s="181"/>
      <c r="D98" s="182" t="s">
        <v>144</v>
      </c>
      <c r="E98" s="183" t="s">
        <v>5</v>
      </c>
      <c r="F98" s="184" t="s">
        <v>145</v>
      </c>
      <c r="H98" s="183" t="s">
        <v>5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3" t="s">
        <v>144</v>
      </c>
      <c r="AU98" s="183" t="s">
        <v>85</v>
      </c>
      <c r="AV98" s="11" t="s">
        <v>83</v>
      </c>
      <c r="AW98" s="11" t="s">
        <v>38</v>
      </c>
      <c r="AX98" s="11" t="s">
        <v>75</v>
      </c>
      <c r="AY98" s="183" t="s">
        <v>135</v>
      </c>
    </row>
    <row r="99" spans="2:51" s="12" customFormat="1" ht="13.5">
      <c r="B99" s="189"/>
      <c r="D99" s="182" t="s">
        <v>144</v>
      </c>
      <c r="E99" s="190" t="s">
        <v>5</v>
      </c>
      <c r="F99" s="191" t="s">
        <v>146</v>
      </c>
      <c r="H99" s="192">
        <v>65</v>
      </c>
      <c r="I99" s="193"/>
      <c r="L99" s="189"/>
      <c r="M99" s="194"/>
      <c r="N99" s="195"/>
      <c r="O99" s="195"/>
      <c r="P99" s="195"/>
      <c r="Q99" s="195"/>
      <c r="R99" s="195"/>
      <c r="S99" s="195"/>
      <c r="T99" s="196"/>
      <c r="AT99" s="190" t="s">
        <v>144</v>
      </c>
      <c r="AU99" s="190" t="s">
        <v>85</v>
      </c>
      <c r="AV99" s="12" t="s">
        <v>85</v>
      </c>
      <c r="AW99" s="12" t="s">
        <v>38</v>
      </c>
      <c r="AX99" s="12" t="s">
        <v>83</v>
      </c>
      <c r="AY99" s="190" t="s">
        <v>135</v>
      </c>
    </row>
    <row r="100" spans="2:65" s="1" customFormat="1" ht="22.9" customHeight="1">
      <c r="B100" s="168"/>
      <c r="C100" s="169" t="s">
        <v>85</v>
      </c>
      <c r="D100" s="169" t="s">
        <v>137</v>
      </c>
      <c r="E100" s="170" t="s">
        <v>147</v>
      </c>
      <c r="F100" s="171" t="s">
        <v>148</v>
      </c>
      <c r="G100" s="172" t="s">
        <v>149</v>
      </c>
      <c r="H100" s="173">
        <v>5</v>
      </c>
      <c r="I100" s="174"/>
      <c r="J100" s="175">
        <f>ROUND(I100*H100,2)</f>
        <v>0</v>
      </c>
      <c r="K100" s="171" t="s">
        <v>141</v>
      </c>
      <c r="L100" s="40"/>
      <c r="M100" s="176" t="s">
        <v>5</v>
      </c>
      <c r="N100" s="177" t="s">
        <v>46</v>
      </c>
      <c r="O100" s="41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AR100" s="23" t="s">
        <v>142</v>
      </c>
      <c r="AT100" s="23" t="s">
        <v>137</v>
      </c>
      <c r="AU100" s="23" t="s">
        <v>85</v>
      </c>
      <c r="AY100" s="23" t="s">
        <v>135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23" t="s">
        <v>83</v>
      </c>
      <c r="BK100" s="180">
        <f>ROUND(I100*H100,2)</f>
        <v>0</v>
      </c>
      <c r="BL100" s="23" t="s">
        <v>142</v>
      </c>
      <c r="BM100" s="23" t="s">
        <v>150</v>
      </c>
    </row>
    <row r="101" spans="2:51" s="12" customFormat="1" ht="13.5">
      <c r="B101" s="189"/>
      <c r="D101" s="182" t="s">
        <v>144</v>
      </c>
      <c r="E101" s="190" t="s">
        <v>5</v>
      </c>
      <c r="F101" s="191" t="s">
        <v>151</v>
      </c>
      <c r="H101" s="192">
        <v>5</v>
      </c>
      <c r="I101" s="193"/>
      <c r="L101" s="189"/>
      <c r="M101" s="194"/>
      <c r="N101" s="195"/>
      <c r="O101" s="195"/>
      <c r="P101" s="195"/>
      <c r="Q101" s="195"/>
      <c r="R101" s="195"/>
      <c r="S101" s="195"/>
      <c r="T101" s="196"/>
      <c r="AT101" s="190" t="s">
        <v>144</v>
      </c>
      <c r="AU101" s="190" t="s">
        <v>85</v>
      </c>
      <c r="AV101" s="12" t="s">
        <v>85</v>
      </c>
      <c r="AW101" s="12" t="s">
        <v>38</v>
      </c>
      <c r="AX101" s="12" t="s">
        <v>83</v>
      </c>
      <c r="AY101" s="190" t="s">
        <v>135</v>
      </c>
    </row>
    <row r="102" spans="2:65" s="1" customFormat="1" ht="34.15" customHeight="1">
      <c r="B102" s="168"/>
      <c r="C102" s="169" t="s">
        <v>152</v>
      </c>
      <c r="D102" s="169" t="s">
        <v>137</v>
      </c>
      <c r="E102" s="170" t="s">
        <v>153</v>
      </c>
      <c r="F102" s="171" t="s">
        <v>154</v>
      </c>
      <c r="G102" s="172" t="s">
        <v>149</v>
      </c>
      <c r="H102" s="173">
        <v>5</v>
      </c>
      <c r="I102" s="174"/>
      <c r="J102" s="175">
        <f>ROUND(I102*H102,2)</f>
        <v>0</v>
      </c>
      <c r="K102" s="171" t="s">
        <v>141</v>
      </c>
      <c r="L102" s="40"/>
      <c r="M102" s="176" t="s">
        <v>5</v>
      </c>
      <c r="N102" s="177" t="s">
        <v>46</v>
      </c>
      <c r="O102" s="41"/>
      <c r="P102" s="178">
        <f>O102*H102</f>
        <v>0</v>
      </c>
      <c r="Q102" s="178">
        <v>5E-05</v>
      </c>
      <c r="R102" s="178">
        <f>Q102*H102</f>
        <v>0.00025</v>
      </c>
      <c r="S102" s="178">
        <v>0</v>
      </c>
      <c r="T102" s="179">
        <f>S102*H102</f>
        <v>0</v>
      </c>
      <c r="AR102" s="23" t="s">
        <v>142</v>
      </c>
      <c r="AT102" s="23" t="s">
        <v>137</v>
      </c>
      <c r="AU102" s="23" t="s">
        <v>85</v>
      </c>
      <c r="AY102" s="23" t="s">
        <v>135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23" t="s">
        <v>83</v>
      </c>
      <c r="BK102" s="180">
        <f>ROUND(I102*H102,2)</f>
        <v>0</v>
      </c>
      <c r="BL102" s="23" t="s">
        <v>142</v>
      </c>
      <c r="BM102" s="23" t="s">
        <v>155</v>
      </c>
    </row>
    <row r="103" spans="2:51" s="12" customFormat="1" ht="13.5">
      <c r="B103" s="189"/>
      <c r="D103" s="182" t="s">
        <v>144</v>
      </c>
      <c r="E103" s="190" t="s">
        <v>5</v>
      </c>
      <c r="F103" s="191" t="s">
        <v>151</v>
      </c>
      <c r="H103" s="192">
        <v>5</v>
      </c>
      <c r="I103" s="193"/>
      <c r="L103" s="189"/>
      <c r="M103" s="194"/>
      <c r="N103" s="195"/>
      <c r="O103" s="195"/>
      <c r="P103" s="195"/>
      <c r="Q103" s="195"/>
      <c r="R103" s="195"/>
      <c r="S103" s="195"/>
      <c r="T103" s="196"/>
      <c r="AT103" s="190" t="s">
        <v>144</v>
      </c>
      <c r="AU103" s="190" t="s">
        <v>85</v>
      </c>
      <c r="AV103" s="12" t="s">
        <v>85</v>
      </c>
      <c r="AW103" s="12" t="s">
        <v>38</v>
      </c>
      <c r="AX103" s="12" t="s">
        <v>83</v>
      </c>
      <c r="AY103" s="190" t="s">
        <v>135</v>
      </c>
    </row>
    <row r="104" spans="2:65" s="1" customFormat="1" ht="45.6" customHeight="1">
      <c r="B104" s="168"/>
      <c r="C104" s="169" t="s">
        <v>142</v>
      </c>
      <c r="D104" s="169" t="s">
        <v>137</v>
      </c>
      <c r="E104" s="170" t="s">
        <v>156</v>
      </c>
      <c r="F104" s="171" t="s">
        <v>157</v>
      </c>
      <c r="G104" s="172" t="s">
        <v>140</v>
      </c>
      <c r="H104" s="173">
        <v>6.95</v>
      </c>
      <c r="I104" s="174"/>
      <c r="J104" s="175">
        <f>ROUND(I104*H104,2)</f>
        <v>0</v>
      </c>
      <c r="K104" s="171" t="s">
        <v>141</v>
      </c>
      <c r="L104" s="40"/>
      <c r="M104" s="176" t="s">
        <v>5</v>
      </c>
      <c r="N104" s="177" t="s">
        <v>46</v>
      </c>
      <c r="O104" s="41"/>
      <c r="P104" s="178">
        <f>O104*H104</f>
        <v>0</v>
      </c>
      <c r="Q104" s="178">
        <v>0</v>
      </c>
      <c r="R104" s="178">
        <f>Q104*H104</f>
        <v>0</v>
      </c>
      <c r="S104" s="178">
        <v>0.325</v>
      </c>
      <c r="T104" s="179">
        <f>S104*H104</f>
        <v>2.25875</v>
      </c>
      <c r="AR104" s="23" t="s">
        <v>142</v>
      </c>
      <c r="AT104" s="23" t="s">
        <v>137</v>
      </c>
      <c r="AU104" s="23" t="s">
        <v>85</v>
      </c>
      <c r="AY104" s="23" t="s">
        <v>135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23" t="s">
        <v>83</v>
      </c>
      <c r="BK104" s="180">
        <f>ROUND(I104*H104,2)</f>
        <v>0</v>
      </c>
      <c r="BL104" s="23" t="s">
        <v>142</v>
      </c>
      <c r="BM104" s="23" t="s">
        <v>158</v>
      </c>
    </row>
    <row r="105" spans="2:51" s="12" customFormat="1" ht="13.5">
      <c r="B105" s="189"/>
      <c r="D105" s="182" t="s">
        <v>144</v>
      </c>
      <c r="E105" s="190" t="s">
        <v>5</v>
      </c>
      <c r="F105" s="191" t="s">
        <v>159</v>
      </c>
      <c r="H105" s="192">
        <v>6.95</v>
      </c>
      <c r="I105" s="193"/>
      <c r="L105" s="189"/>
      <c r="M105" s="194"/>
      <c r="N105" s="195"/>
      <c r="O105" s="195"/>
      <c r="P105" s="195"/>
      <c r="Q105" s="195"/>
      <c r="R105" s="195"/>
      <c r="S105" s="195"/>
      <c r="T105" s="196"/>
      <c r="AT105" s="190" t="s">
        <v>144</v>
      </c>
      <c r="AU105" s="190" t="s">
        <v>85</v>
      </c>
      <c r="AV105" s="12" t="s">
        <v>85</v>
      </c>
      <c r="AW105" s="12" t="s">
        <v>38</v>
      </c>
      <c r="AX105" s="12" t="s">
        <v>83</v>
      </c>
      <c r="AY105" s="190" t="s">
        <v>135</v>
      </c>
    </row>
    <row r="106" spans="2:65" s="1" customFormat="1" ht="45.6" customHeight="1">
      <c r="B106" s="168"/>
      <c r="C106" s="169" t="s">
        <v>151</v>
      </c>
      <c r="D106" s="169" t="s">
        <v>137</v>
      </c>
      <c r="E106" s="170" t="s">
        <v>160</v>
      </c>
      <c r="F106" s="171" t="s">
        <v>161</v>
      </c>
      <c r="G106" s="172" t="s">
        <v>140</v>
      </c>
      <c r="H106" s="173">
        <v>64.8</v>
      </c>
      <c r="I106" s="174"/>
      <c r="J106" s="175">
        <f>ROUND(I106*H106,2)</f>
        <v>0</v>
      </c>
      <c r="K106" s="171" t="s">
        <v>141</v>
      </c>
      <c r="L106" s="40"/>
      <c r="M106" s="176" t="s">
        <v>5</v>
      </c>
      <c r="N106" s="177" t="s">
        <v>46</v>
      </c>
      <c r="O106" s="41"/>
      <c r="P106" s="178">
        <f>O106*H106</f>
        <v>0</v>
      </c>
      <c r="Q106" s="178">
        <v>0</v>
      </c>
      <c r="R106" s="178">
        <f>Q106*H106</f>
        <v>0</v>
      </c>
      <c r="S106" s="178">
        <v>0.44</v>
      </c>
      <c r="T106" s="179">
        <f>S106*H106</f>
        <v>28.512</v>
      </c>
      <c r="AR106" s="23" t="s">
        <v>142</v>
      </c>
      <c r="AT106" s="23" t="s">
        <v>137</v>
      </c>
      <c r="AU106" s="23" t="s">
        <v>85</v>
      </c>
      <c r="AY106" s="23" t="s">
        <v>135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23" t="s">
        <v>83</v>
      </c>
      <c r="BK106" s="180">
        <f>ROUND(I106*H106,2)</f>
        <v>0</v>
      </c>
      <c r="BL106" s="23" t="s">
        <v>142</v>
      </c>
      <c r="BM106" s="23" t="s">
        <v>162</v>
      </c>
    </row>
    <row r="107" spans="2:51" s="12" customFormat="1" ht="13.5">
      <c r="B107" s="189"/>
      <c r="D107" s="182" t="s">
        <v>144</v>
      </c>
      <c r="E107" s="190" t="s">
        <v>5</v>
      </c>
      <c r="F107" s="191" t="s">
        <v>163</v>
      </c>
      <c r="H107" s="192">
        <v>64.8</v>
      </c>
      <c r="I107" s="193"/>
      <c r="L107" s="189"/>
      <c r="M107" s="194"/>
      <c r="N107" s="195"/>
      <c r="O107" s="195"/>
      <c r="P107" s="195"/>
      <c r="Q107" s="195"/>
      <c r="R107" s="195"/>
      <c r="S107" s="195"/>
      <c r="T107" s="196"/>
      <c r="AT107" s="190" t="s">
        <v>144</v>
      </c>
      <c r="AU107" s="190" t="s">
        <v>85</v>
      </c>
      <c r="AV107" s="12" t="s">
        <v>85</v>
      </c>
      <c r="AW107" s="12" t="s">
        <v>38</v>
      </c>
      <c r="AX107" s="12" t="s">
        <v>83</v>
      </c>
      <c r="AY107" s="190" t="s">
        <v>135</v>
      </c>
    </row>
    <row r="108" spans="2:65" s="1" customFormat="1" ht="45.6" customHeight="1">
      <c r="B108" s="168"/>
      <c r="C108" s="169" t="s">
        <v>164</v>
      </c>
      <c r="D108" s="169" t="s">
        <v>137</v>
      </c>
      <c r="E108" s="170" t="s">
        <v>165</v>
      </c>
      <c r="F108" s="171" t="s">
        <v>166</v>
      </c>
      <c r="G108" s="172" t="s">
        <v>140</v>
      </c>
      <c r="H108" s="173">
        <v>64.8</v>
      </c>
      <c r="I108" s="174"/>
      <c r="J108" s="175">
        <f>ROUND(I108*H108,2)</f>
        <v>0</v>
      </c>
      <c r="K108" s="171" t="s">
        <v>141</v>
      </c>
      <c r="L108" s="40"/>
      <c r="M108" s="176" t="s">
        <v>5</v>
      </c>
      <c r="N108" s="177" t="s">
        <v>46</v>
      </c>
      <c r="O108" s="41"/>
      <c r="P108" s="178">
        <f>O108*H108</f>
        <v>0</v>
      </c>
      <c r="Q108" s="178">
        <v>0</v>
      </c>
      <c r="R108" s="178">
        <f>Q108*H108</f>
        <v>0</v>
      </c>
      <c r="S108" s="178">
        <v>0.22</v>
      </c>
      <c r="T108" s="179">
        <f>S108*H108</f>
        <v>14.256</v>
      </c>
      <c r="AR108" s="23" t="s">
        <v>142</v>
      </c>
      <c r="AT108" s="23" t="s">
        <v>137</v>
      </c>
      <c r="AU108" s="23" t="s">
        <v>85</v>
      </c>
      <c r="AY108" s="23" t="s">
        <v>135</v>
      </c>
      <c r="BE108" s="180">
        <f>IF(N108="základní",J108,0)</f>
        <v>0</v>
      </c>
      <c r="BF108" s="180">
        <f>IF(N108="snížená",J108,0)</f>
        <v>0</v>
      </c>
      <c r="BG108" s="180">
        <f>IF(N108="zákl. přenesená",J108,0)</f>
        <v>0</v>
      </c>
      <c r="BH108" s="180">
        <f>IF(N108="sníž. přenesená",J108,0)</f>
        <v>0</v>
      </c>
      <c r="BI108" s="180">
        <f>IF(N108="nulová",J108,0)</f>
        <v>0</v>
      </c>
      <c r="BJ108" s="23" t="s">
        <v>83</v>
      </c>
      <c r="BK108" s="180">
        <f>ROUND(I108*H108,2)</f>
        <v>0</v>
      </c>
      <c r="BL108" s="23" t="s">
        <v>142</v>
      </c>
      <c r="BM108" s="23" t="s">
        <v>167</v>
      </c>
    </row>
    <row r="109" spans="2:51" s="12" customFormat="1" ht="13.5">
      <c r="B109" s="189"/>
      <c r="D109" s="182" t="s">
        <v>144</v>
      </c>
      <c r="E109" s="190" t="s">
        <v>5</v>
      </c>
      <c r="F109" s="191" t="s">
        <v>163</v>
      </c>
      <c r="H109" s="192">
        <v>64.8</v>
      </c>
      <c r="I109" s="193"/>
      <c r="L109" s="189"/>
      <c r="M109" s="194"/>
      <c r="N109" s="195"/>
      <c r="O109" s="195"/>
      <c r="P109" s="195"/>
      <c r="Q109" s="195"/>
      <c r="R109" s="195"/>
      <c r="S109" s="195"/>
      <c r="T109" s="196"/>
      <c r="AT109" s="190" t="s">
        <v>144</v>
      </c>
      <c r="AU109" s="190" t="s">
        <v>85</v>
      </c>
      <c r="AV109" s="12" t="s">
        <v>85</v>
      </c>
      <c r="AW109" s="12" t="s">
        <v>38</v>
      </c>
      <c r="AX109" s="12" t="s">
        <v>83</v>
      </c>
      <c r="AY109" s="190" t="s">
        <v>135</v>
      </c>
    </row>
    <row r="110" spans="2:65" s="1" customFormat="1" ht="34.15" customHeight="1">
      <c r="B110" s="168"/>
      <c r="C110" s="169" t="s">
        <v>168</v>
      </c>
      <c r="D110" s="169" t="s">
        <v>137</v>
      </c>
      <c r="E110" s="170" t="s">
        <v>169</v>
      </c>
      <c r="F110" s="171" t="s">
        <v>170</v>
      </c>
      <c r="G110" s="172" t="s">
        <v>171</v>
      </c>
      <c r="H110" s="173">
        <v>13.2</v>
      </c>
      <c r="I110" s="174"/>
      <c r="J110" s="175">
        <f>ROUND(I110*H110,2)</f>
        <v>0</v>
      </c>
      <c r="K110" s="171" t="s">
        <v>141</v>
      </c>
      <c r="L110" s="40"/>
      <c r="M110" s="176" t="s">
        <v>5</v>
      </c>
      <c r="N110" s="177" t="s">
        <v>46</v>
      </c>
      <c r="O110" s="41"/>
      <c r="P110" s="178">
        <f>O110*H110</f>
        <v>0</v>
      </c>
      <c r="Q110" s="178">
        <v>0</v>
      </c>
      <c r="R110" s="178">
        <f>Q110*H110</f>
        <v>0</v>
      </c>
      <c r="S110" s="178">
        <v>0.23</v>
      </c>
      <c r="T110" s="179">
        <f>S110*H110</f>
        <v>3.036</v>
      </c>
      <c r="AR110" s="23" t="s">
        <v>142</v>
      </c>
      <c r="AT110" s="23" t="s">
        <v>137</v>
      </c>
      <c r="AU110" s="23" t="s">
        <v>85</v>
      </c>
      <c r="AY110" s="23" t="s">
        <v>135</v>
      </c>
      <c r="BE110" s="180">
        <f>IF(N110="základní",J110,0)</f>
        <v>0</v>
      </c>
      <c r="BF110" s="180">
        <f>IF(N110="snížená",J110,0)</f>
        <v>0</v>
      </c>
      <c r="BG110" s="180">
        <f>IF(N110="zákl. přenesená",J110,0)</f>
        <v>0</v>
      </c>
      <c r="BH110" s="180">
        <f>IF(N110="sníž. přenesená",J110,0)</f>
        <v>0</v>
      </c>
      <c r="BI110" s="180">
        <f>IF(N110="nulová",J110,0)</f>
        <v>0</v>
      </c>
      <c r="BJ110" s="23" t="s">
        <v>83</v>
      </c>
      <c r="BK110" s="180">
        <f>ROUND(I110*H110,2)</f>
        <v>0</v>
      </c>
      <c r="BL110" s="23" t="s">
        <v>142</v>
      </c>
      <c r="BM110" s="23" t="s">
        <v>172</v>
      </c>
    </row>
    <row r="111" spans="2:51" s="12" customFormat="1" ht="13.5">
      <c r="B111" s="189"/>
      <c r="D111" s="182" t="s">
        <v>144</v>
      </c>
      <c r="E111" s="190" t="s">
        <v>5</v>
      </c>
      <c r="F111" s="191" t="s">
        <v>173</v>
      </c>
      <c r="H111" s="192">
        <v>13.2</v>
      </c>
      <c r="I111" s="193"/>
      <c r="L111" s="189"/>
      <c r="M111" s="194"/>
      <c r="N111" s="195"/>
      <c r="O111" s="195"/>
      <c r="P111" s="195"/>
      <c r="Q111" s="195"/>
      <c r="R111" s="195"/>
      <c r="S111" s="195"/>
      <c r="T111" s="196"/>
      <c r="AT111" s="190" t="s">
        <v>144</v>
      </c>
      <c r="AU111" s="190" t="s">
        <v>85</v>
      </c>
      <c r="AV111" s="12" t="s">
        <v>85</v>
      </c>
      <c r="AW111" s="12" t="s">
        <v>38</v>
      </c>
      <c r="AX111" s="12" t="s">
        <v>83</v>
      </c>
      <c r="AY111" s="190" t="s">
        <v>135</v>
      </c>
    </row>
    <row r="112" spans="2:65" s="1" customFormat="1" ht="34.15" customHeight="1">
      <c r="B112" s="168"/>
      <c r="C112" s="169" t="s">
        <v>174</v>
      </c>
      <c r="D112" s="169" t="s">
        <v>137</v>
      </c>
      <c r="E112" s="170" t="s">
        <v>175</v>
      </c>
      <c r="F112" s="171" t="s">
        <v>176</v>
      </c>
      <c r="G112" s="172" t="s">
        <v>177</v>
      </c>
      <c r="H112" s="173">
        <v>108.443</v>
      </c>
      <c r="I112" s="174"/>
      <c r="J112" s="175">
        <f>ROUND(I112*H112,2)</f>
        <v>0</v>
      </c>
      <c r="K112" s="171" t="s">
        <v>141</v>
      </c>
      <c r="L112" s="40"/>
      <c r="M112" s="176" t="s">
        <v>5</v>
      </c>
      <c r="N112" s="177" t="s">
        <v>46</v>
      </c>
      <c r="O112" s="41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AR112" s="23" t="s">
        <v>142</v>
      </c>
      <c r="AT112" s="23" t="s">
        <v>137</v>
      </c>
      <c r="AU112" s="23" t="s">
        <v>85</v>
      </c>
      <c r="AY112" s="23" t="s">
        <v>135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23" t="s">
        <v>83</v>
      </c>
      <c r="BK112" s="180">
        <f>ROUND(I112*H112,2)</f>
        <v>0</v>
      </c>
      <c r="BL112" s="23" t="s">
        <v>142</v>
      </c>
      <c r="BM112" s="23" t="s">
        <v>178</v>
      </c>
    </row>
    <row r="113" spans="2:51" s="11" customFormat="1" ht="13.5">
      <c r="B113" s="181"/>
      <c r="D113" s="182" t="s">
        <v>144</v>
      </c>
      <c r="E113" s="183" t="s">
        <v>5</v>
      </c>
      <c r="F113" s="184" t="s">
        <v>179</v>
      </c>
      <c r="H113" s="183" t="s">
        <v>5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3" t="s">
        <v>144</v>
      </c>
      <c r="AU113" s="183" t="s">
        <v>85</v>
      </c>
      <c r="AV113" s="11" t="s">
        <v>83</v>
      </c>
      <c r="AW113" s="11" t="s">
        <v>38</v>
      </c>
      <c r="AX113" s="11" t="s">
        <v>75</v>
      </c>
      <c r="AY113" s="183" t="s">
        <v>135</v>
      </c>
    </row>
    <row r="114" spans="2:51" s="12" customFormat="1" ht="13.5">
      <c r="B114" s="189"/>
      <c r="D114" s="182" t="s">
        <v>144</v>
      </c>
      <c r="E114" s="190" t="s">
        <v>5</v>
      </c>
      <c r="F114" s="191" t="s">
        <v>180</v>
      </c>
      <c r="H114" s="192">
        <v>6.5</v>
      </c>
      <c r="I114" s="193"/>
      <c r="L114" s="189"/>
      <c r="M114" s="194"/>
      <c r="N114" s="195"/>
      <c r="O114" s="195"/>
      <c r="P114" s="195"/>
      <c r="Q114" s="195"/>
      <c r="R114" s="195"/>
      <c r="S114" s="195"/>
      <c r="T114" s="196"/>
      <c r="AT114" s="190" t="s">
        <v>144</v>
      </c>
      <c r="AU114" s="190" t="s">
        <v>85</v>
      </c>
      <c r="AV114" s="12" t="s">
        <v>85</v>
      </c>
      <c r="AW114" s="12" t="s">
        <v>38</v>
      </c>
      <c r="AX114" s="12" t="s">
        <v>75</v>
      </c>
      <c r="AY114" s="190" t="s">
        <v>135</v>
      </c>
    </row>
    <row r="115" spans="2:51" s="11" customFormat="1" ht="13.5">
      <c r="B115" s="181"/>
      <c r="D115" s="182" t="s">
        <v>144</v>
      </c>
      <c r="E115" s="183" t="s">
        <v>5</v>
      </c>
      <c r="F115" s="184" t="s">
        <v>181</v>
      </c>
      <c r="H115" s="183" t="s">
        <v>5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3" t="s">
        <v>144</v>
      </c>
      <c r="AU115" s="183" t="s">
        <v>85</v>
      </c>
      <c r="AV115" s="11" t="s">
        <v>83</v>
      </c>
      <c r="AW115" s="11" t="s">
        <v>38</v>
      </c>
      <c r="AX115" s="11" t="s">
        <v>75</v>
      </c>
      <c r="AY115" s="183" t="s">
        <v>135</v>
      </c>
    </row>
    <row r="116" spans="2:51" s="12" customFormat="1" ht="13.5">
      <c r="B116" s="189"/>
      <c r="D116" s="182" t="s">
        <v>144</v>
      </c>
      <c r="E116" s="190" t="s">
        <v>5</v>
      </c>
      <c r="F116" s="191" t="s">
        <v>182</v>
      </c>
      <c r="H116" s="192">
        <v>65.39</v>
      </c>
      <c r="I116" s="193"/>
      <c r="L116" s="189"/>
      <c r="M116" s="194"/>
      <c r="N116" s="195"/>
      <c r="O116" s="195"/>
      <c r="P116" s="195"/>
      <c r="Q116" s="195"/>
      <c r="R116" s="195"/>
      <c r="S116" s="195"/>
      <c r="T116" s="196"/>
      <c r="AT116" s="190" t="s">
        <v>144</v>
      </c>
      <c r="AU116" s="190" t="s">
        <v>85</v>
      </c>
      <c r="AV116" s="12" t="s">
        <v>85</v>
      </c>
      <c r="AW116" s="12" t="s">
        <v>38</v>
      </c>
      <c r="AX116" s="12" t="s">
        <v>75</v>
      </c>
      <c r="AY116" s="190" t="s">
        <v>135</v>
      </c>
    </row>
    <row r="117" spans="2:51" s="11" customFormat="1" ht="13.5">
      <c r="B117" s="181"/>
      <c r="D117" s="182" t="s">
        <v>144</v>
      </c>
      <c r="E117" s="183" t="s">
        <v>5</v>
      </c>
      <c r="F117" s="184" t="s">
        <v>183</v>
      </c>
      <c r="H117" s="183" t="s">
        <v>5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3" t="s">
        <v>144</v>
      </c>
      <c r="AU117" s="183" t="s">
        <v>85</v>
      </c>
      <c r="AV117" s="11" t="s">
        <v>83</v>
      </c>
      <c r="AW117" s="11" t="s">
        <v>38</v>
      </c>
      <c r="AX117" s="11" t="s">
        <v>75</v>
      </c>
      <c r="AY117" s="183" t="s">
        <v>135</v>
      </c>
    </row>
    <row r="118" spans="2:51" s="12" customFormat="1" ht="13.5">
      <c r="B118" s="189"/>
      <c r="D118" s="182" t="s">
        <v>144</v>
      </c>
      <c r="E118" s="190" t="s">
        <v>5</v>
      </c>
      <c r="F118" s="191" t="s">
        <v>184</v>
      </c>
      <c r="H118" s="192">
        <v>18.307</v>
      </c>
      <c r="I118" s="193"/>
      <c r="L118" s="189"/>
      <c r="M118" s="194"/>
      <c r="N118" s="195"/>
      <c r="O118" s="195"/>
      <c r="P118" s="195"/>
      <c r="Q118" s="195"/>
      <c r="R118" s="195"/>
      <c r="S118" s="195"/>
      <c r="T118" s="196"/>
      <c r="AT118" s="190" t="s">
        <v>144</v>
      </c>
      <c r="AU118" s="190" t="s">
        <v>85</v>
      </c>
      <c r="AV118" s="12" t="s">
        <v>85</v>
      </c>
      <c r="AW118" s="12" t="s">
        <v>38</v>
      </c>
      <c r="AX118" s="12" t="s">
        <v>75</v>
      </c>
      <c r="AY118" s="190" t="s">
        <v>135</v>
      </c>
    </row>
    <row r="119" spans="2:51" s="11" customFormat="1" ht="13.5">
      <c r="B119" s="181"/>
      <c r="D119" s="182" t="s">
        <v>144</v>
      </c>
      <c r="E119" s="183" t="s">
        <v>5</v>
      </c>
      <c r="F119" s="184" t="s">
        <v>185</v>
      </c>
      <c r="H119" s="183" t="s">
        <v>5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3" t="s">
        <v>144</v>
      </c>
      <c r="AU119" s="183" t="s">
        <v>85</v>
      </c>
      <c r="AV119" s="11" t="s">
        <v>83</v>
      </c>
      <c r="AW119" s="11" t="s">
        <v>38</v>
      </c>
      <c r="AX119" s="11" t="s">
        <v>75</v>
      </c>
      <c r="AY119" s="183" t="s">
        <v>135</v>
      </c>
    </row>
    <row r="120" spans="2:51" s="12" customFormat="1" ht="13.5">
      <c r="B120" s="189"/>
      <c r="D120" s="182" t="s">
        <v>144</v>
      </c>
      <c r="E120" s="190" t="s">
        <v>5</v>
      </c>
      <c r="F120" s="191" t="s">
        <v>186</v>
      </c>
      <c r="H120" s="192">
        <v>11.681</v>
      </c>
      <c r="I120" s="193"/>
      <c r="L120" s="189"/>
      <c r="M120" s="194"/>
      <c r="N120" s="195"/>
      <c r="O120" s="195"/>
      <c r="P120" s="195"/>
      <c r="Q120" s="195"/>
      <c r="R120" s="195"/>
      <c r="S120" s="195"/>
      <c r="T120" s="196"/>
      <c r="AT120" s="190" t="s">
        <v>144</v>
      </c>
      <c r="AU120" s="190" t="s">
        <v>85</v>
      </c>
      <c r="AV120" s="12" t="s">
        <v>85</v>
      </c>
      <c r="AW120" s="12" t="s">
        <v>38</v>
      </c>
      <c r="AX120" s="12" t="s">
        <v>75</v>
      </c>
      <c r="AY120" s="190" t="s">
        <v>135</v>
      </c>
    </row>
    <row r="121" spans="2:51" s="11" customFormat="1" ht="13.5">
      <c r="B121" s="181"/>
      <c r="D121" s="182" t="s">
        <v>144</v>
      </c>
      <c r="E121" s="183" t="s">
        <v>5</v>
      </c>
      <c r="F121" s="184" t="s">
        <v>187</v>
      </c>
      <c r="H121" s="183" t="s">
        <v>5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3" t="s">
        <v>144</v>
      </c>
      <c r="AU121" s="183" t="s">
        <v>85</v>
      </c>
      <c r="AV121" s="11" t="s">
        <v>83</v>
      </c>
      <c r="AW121" s="11" t="s">
        <v>38</v>
      </c>
      <c r="AX121" s="11" t="s">
        <v>75</v>
      </c>
      <c r="AY121" s="183" t="s">
        <v>135</v>
      </c>
    </row>
    <row r="122" spans="2:51" s="12" customFormat="1" ht="13.5">
      <c r="B122" s="189"/>
      <c r="D122" s="182" t="s">
        <v>144</v>
      </c>
      <c r="E122" s="190" t="s">
        <v>5</v>
      </c>
      <c r="F122" s="191" t="s">
        <v>188</v>
      </c>
      <c r="H122" s="192">
        <v>6.565</v>
      </c>
      <c r="I122" s="193"/>
      <c r="L122" s="189"/>
      <c r="M122" s="194"/>
      <c r="N122" s="195"/>
      <c r="O122" s="195"/>
      <c r="P122" s="195"/>
      <c r="Q122" s="195"/>
      <c r="R122" s="195"/>
      <c r="S122" s="195"/>
      <c r="T122" s="196"/>
      <c r="AT122" s="190" t="s">
        <v>144</v>
      </c>
      <c r="AU122" s="190" t="s">
        <v>85</v>
      </c>
      <c r="AV122" s="12" t="s">
        <v>85</v>
      </c>
      <c r="AW122" s="12" t="s">
        <v>38</v>
      </c>
      <c r="AX122" s="12" t="s">
        <v>75</v>
      </c>
      <c r="AY122" s="190" t="s">
        <v>135</v>
      </c>
    </row>
    <row r="123" spans="2:51" s="13" customFormat="1" ht="13.5">
      <c r="B123" s="197"/>
      <c r="D123" s="182" t="s">
        <v>144</v>
      </c>
      <c r="E123" s="198" t="s">
        <v>5</v>
      </c>
      <c r="F123" s="199" t="s">
        <v>189</v>
      </c>
      <c r="H123" s="200">
        <v>108.443</v>
      </c>
      <c r="I123" s="201"/>
      <c r="L123" s="197"/>
      <c r="M123" s="202"/>
      <c r="N123" s="203"/>
      <c r="O123" s="203"/>
      <c r="P123" s="203"/>
      <c r="Q123" s="203"/>
      <c r="R123" s="203"/>
      <c r="S123" s="203"/>
      <c r="T123" s="204"/>
      <c r="AT123" s="198" t="s">
        <v>144</v>
      </c>
      <c r="AU123" s="198" t="s">
        <v>85</v>
      </c>
      <c r="AV123" s="13" t="s">
        <v>142</v>
      </c>
      <c r="AW123" s="13" t="s">
        <v>38</v>
      </c>
      <c r="AX123" s="13" t="s">
        <v>83</v>
      </c>
      <c r="AY123" s="198" t="s">
        <v>135</v>
      </c>
    </row>
    <row r="124" spans="2:65" s="1" customFormat="1" ht="45.6" customHeight="1">
      <c r="B124" s="168"/>
      <c r="C124" s="169" t="s">
        <v>190</v>
      </c>
      <c r="D124" s="169" t="s">
        <v>137</v>
      </c>
      <c r="E124" s="170" t="s">
        <v>191</v>
      </c>
      <c r="F124" s="171" t="s">
        <v>192</v>
      </c>
      <c r="G124" s="172" t="s">
        <v>177</v>
      </c>
      <c r="H124" s="173">
        <v>32.533</v>
      </c>
      <c r="I124" s="174"/>
      <c r="J124" s="175">
        <f>ROUND(I124*H124,2)</f>
        <v>0</v>
      </c>
      <c r="K124" s="171" t="s">
        <v>141</v>
      </c>
      <c r="L124" s="40"/>
      <c r="M124" s="176" t="s">
        <v>5</v>
      </c>
      <c r="N124" s="177" t="s">
        <v>46</v>
      </c>
      <c r="O124" s="41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AR124" s="23" t="s">
        <v>142</v>
      </c>
      <c r="AT124" s="23" t="s">
        <v>137</v>
      </c>
      <c r="AU124" s="23" t="s">
        <v>85</v>
      </c>
      <c r="AY124" s="23" t="s">
        <v>135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23" t="s">
        <v>83</v>
      </c>
      <c r="BK124" s="180">
        <f>ROUND(I124*H124,2)</f>
        <v>0</v>
      </c>
      <c r="BL124" s="23" t="s">
        <v>142</v>
      </c>
      <c r="BM124" s="23" t="s">
        <v>193</v>
      </c>
    </row>
    <row r="125" spans="2:51" s="12" customFormat="1" ht="13.5">
      <c r="B125" s="189"/>
      <c r="D125" s="182" t="s">
        <v>144</v>
      </c>
      <c r="E125" s="190" t="s">
        <v>5</v>
      </c>
      <c r="F125" s="191" t="s">
        <v>194</v>
      </c>
      <c r="H125" s="192">
        <v>32.533</v>
      </c>
      <c r="I125" s="193"/>
      <c r="L125" s="189"/>
      <c r="M125" s="194"/>
      <c r="N125" s="195"/>
      <c r="O125" s="195"/>
      <c r="P125" s="195"/>
      <c r="Q125" s="195"/>
      <c r="R125" s="195"/>
      <c r="S125" s="195"/>
      <c r="T125" s="196"/>
      <c r="AT125" s="190" t="s">
        <v>144</v>
      </c>
      <c r="AU125" s="190" t="s">
        <v>85</v>
      </c>
      <c r="AV125" s="12" t="s">
        <v>85</v>
      </c>
      <c r="AW125" s="12" t="s">
        <v>38</v>
      </c>
      <c r="AX125" s="12" t="s">
        <v>83</v>
      </c>
      <c r="AY125" s="190" t="s">
        <v>135</v>
      </c>
    </row>
    <row r="126" spans="2:65" s="1" customFormat="1" ht="34.15" customHeight="1">
      <c r="B126" s="168"/>
      <c r="C126" s="169" t="s">
        <v>195</v>
      </c>
      <c r="D126" s="169" t="s">
        <v>137</v>
      </c>
      <c r="E126" s="170" t="s">
        <v>196</v>
      </c>
      <c r="F126" s="171" t="s">
        <v>197</v>
      </c>
      <c r="G126" s="172" t="s">
        <v>177</v>
      </c>
      <c r="H126" s="173">
        <v>8.1</v>
      </c>
      <c r="I126" s="174"/>
      <c r="J126" s="175">
        <f>ROUND(I126*H126,2)</f>
        <v>0</v>
      </c>
      <c r="K126" s="171" t="s">
        <v>141</v>
      </c>
      <c r="L126" s="40"/>
      <c r="M126" s="176" t="s">
        <v>5</v>
      </c>
      <c r="N126" s="177" t="s">
        <v>46</v>
      </c>
      <c r="O126" s="41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AR126" s="23" t="s">
        <v>142</v>
      </c>
      <c r="AT126" s="23" t="s">
        <v>137</v>
      </c>
      <c r="AU126" s="23" t="s">
        <v>85</v>
      </c>
      <c r="AY126" s="23" t="s">
        <v>135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23" t="s">
        <v>83</v>
      </c>
      <c r="BK126" s="180">
        <f>ROUND(I126*H126,2)</f>
        <v>0</v>
      </c>
      <c r="BL126" s="23" t="s">
        <v>142</v>
      </c>
      <c r="BM126" s="23" t="s">
        <v>198</v>
      </c>
    </row>
    <row r="127" spans="2:51" s="12" customFormat="1" ht="13.5">
      <c r="B127" s="189"/>
      <c r="D127" s="182" t="s">
        <v>144</v>
      </c>
      <c r="E127" s="190" t="s">
        <v>5</v>
      </c>
      <c r="F127" s="191" t="s">
        <v>199</v>
      </c>
      <c r="H127" s="192">
        <v>8.1</v>
      </c>
      <c r="I127" s="193"/>
      <c r="L127" s="189"/>
      <c r="M127" s="194"/>
      <c r="N127" s="195"/>
      <c r="O127" s="195"/>
      <c r="P127" s="195"/>
      <c r="Q127" s="195"/>
      <c r="R127" s="195"/>
      <c r="S127" s="195"/>
      <c r="T127" s="196"/>
      <c r="AT127" s="190" t="s">
        <v>144</v>
      </c>
      <c r="AU127" s="190" t="s">
        <v>85</v>
      </c>
      <c r="AV127" s="12" t="s">
        <v>85</v>
      </c>
      <c r="AW127" s="12" t="s">
        <v>38</v>
      </c>
      <c r="AX127" s="12" t="s">
        <v>83</v>
      </c>
      <c r="AY127" s="190" t="s">
        <v>135</v>
      </c>
    </row>
    <row r="128" spans="2:65" s="1" customFormat="1" ht="45.6" customHeight="1">
      <c r="B128" s="168"/>
      <c r="C128" s="169" t="s">
        <v>200</v>
      </c>
      <c r="D128" s="169" t="s">
        <v>137</v>
      </c>
      <c r="E128" s="170" t="s">
        <v>201</v>
      </c>
      <c r="F128" s="171" t="s">
        <v>202</v>
      </c>
      <c r="G128" s="172" t="s">
        <v>177</v>
      </c>
      <c r="H128" s="173">
        <v>2.43</v>
      </c>
      <c r="I128" s="174"/>
      <c r="J128" s="175">
        <f>ROUND(I128*H128,2)</f>
        <v>0</v>
      </c>
      <c r="K128" s="171" t="s">
        <v>141</v>
      </c>
      <c r="L128" s="40"/>
      <c r="M128" s="176" t="s">
        <v>5</v>
      </c>
      <c r="N128" s="177" t="s">
        <v>46</v>
      </c>
      <c r="O128" s="41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23" t="s">
        <v>142</v>
      </c>
      <c r="AT128" s="23" t="s">
        <v>137</v>
      </c>
      <c r="AU128" s="23" t="s">
        <v>85</v>
      </c>
      <c r="AY128" s="23" t="s">
        <v>135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23" t="s">
        <v>83</v>
      </c>
      <c r="BK128" s="180">
        <f>ROUND(I128*H128,2)</f>
        <v>0</v>
      </c>
      <c r="BL128" s="23" t="s">
        <v>142</v>
      </c>
      <c r="BM128" s="23" t="s">
        <v>203</v>
      </c>
    </row>
    <row r="129" spans="2:51" s="12" customFormat="1" ht="13.5">
      <c r="B129" s="189"/>
      <c r="D129" s="182" t="s">
        <v>144</v>
      </c>
      <c r="E129" s="190" t="s">
        <v>5</v>
      </c>
      <c r="F129" s="191" t="s">
        <v>204</v>
      </c>
      <c r="H129" s="192">
        <v>2.43</v>
      </c>
      <c r="I129" s="193"/>
      <c r="L129" s="189"/>
      <c r="M129" s="194"/>
      <c r="N129" s="195"/>
      <c r="O129" s="195"/>
      <c r="P129" s="195"/>
      <c r="Q129" s="195"/>
      <c r="R129" s="195"/>
      <c r="S129" s="195"/>
      <c r="T129" s="196"/>
      <c r="AT129" s="190" t="s">
        <v>144</v>
      </c>
      <c r="AU129" s="190" t="s">
        <v>85</v>
      </c>
      <c r="AV129" s="12" t="s">
        <v>85</v>
      </c>
      <c r="AW129" s="12" t="s">
        <v>38</v>
      </c>
      <c r="AX129" s="12" t="s">
        <v>83</v>
      </c>
      <c r="AY129" s="190" t="s">
        <v>135</v>
      </c>
    </row>
    <row r="130" spans="2:65" s="1" customFormat="1" ht="34.15" customHeight="1">
      <c r="B130" s="168"/>
      <c r="C130" s="169" t="s">
        <v>205</v>
      </c>
      <c r="D130" s="169" t="s">
        <v>137</v>
      </c>
      <c r="E130" s="170" t="s">
        <v>206</v>
      </c>
      <c r="F130" s="171" t="s">
        <v>207</v>
      </c>
      <c r="G130" s="172" t="s">
        <v>149</v>
      </c>
      <c r="H130" s="173">
        <v>5</v>
      </c>
      <c r="I130" s="174"/>
      <c r="J130" s="175">
        <f>ROUND(I130*H130,2)</f>
        <v>0</v>
      </c>
      <c r="K130" s="171" t="s">
        <v>141</v>
      </c>
      <c r="L130" s="40"/>
      <c r="M130" s="176" t="s">
        <v>5</v>
      </c>
      <c r="N130" s="177" t="s">
        <v>46</v>
      </c>
      <c r="O130" s="41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AR130" s="23" t="s">
        <v>142</v>
      </c>
      <c r="AT130" s="23" t="s">
        <v>137</v>
      </c>
      <c r="AU130" s="23" t="s">
        <v>85</v>
      </c>
      <c r="AY130" s="23" t="s">
        <v>135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23" t="s">
        <v>83</v>
      </c>
      <c r="BK130" s="180">
        <f>ROUND(I130*H130,2)</f>
        <v>0</v>
      </c>
      <c r="BL130" s="23" t="s">
        <v>142</v>
      </c>
      <c r="BM130" s="23" t="s">
        <v>208</v>
      </c>
    </row>
    <row r="131" spans="2:51" s="12" customFormat="1" ht="13.5">
      <c r="B131" s="189"/>
      <c r="D131" s="182" t="s">
        <v>144</v>
      </c>
      <c r="E131" s="190" t="s">
        <v>5</v>
      </c>
      <c r="F131" s="191" t="s">
        <v>151</v>
      </c>
      <c r="H131" s="192">
        <v>5</v>
      </c>
      <c r="I131" s="193"/>
      <c r="L131" s="189"/>
      <c r="M131" s="194"/>
      <c r="N131" s="195"/>
      <c r="O131" s="195"/>
      <c r="P131" s="195"/>
      <c r="Q131" s="195"/>
      <c r="R131" s="195"/>
      <c r="S131" s="195"/>
      <c r="T131" s="196"/>
      <c r="AT131" s="190" t="s">
        <v>144</v>
      </c>
      <c r="AU131" s="190" t="s">
        <v>85</v>
      </c>
      <c r="AV131" s="12" t="s">
        <v>85</v>
      </c>
      <c r="AW131" s="12" t="s">
        <v>38</v>
      </c>
      <c r="AX131" s="12" t="s">
        <v>83</v>
      </c>
      <c r="AY131" s="190" t="s">
        <v>135</v>
      </c>
    </row>
    <row r="132" spans="2:65" s="1" customFormat="1" ht="34.15" customHeight="1">
      <c r="B132" s="168"/>
      <c r="C132" s="169" t="s">
        <v>209</v>
      </c>
      <c r="D132" s="169" t="s">
        <v>137</v>
      </c>
      <c r="E132" s="170" t="s">
        <v>210</v>
      </c>
      <c r="F132" s="171" t="s">
        <v>211</v>
      </c>
      <c r="G132" s="172" t="s">
        <v>149</v>
      </c>
      <c r="H132" s="173">
        <v>5</v>
      </c>
      <c r="I132" s="174"/>
      <c r="J132" s="175">
        <f>ROUND(I132*H132,2)</f>
        <v>0</v>
      </c>
      <c r="K132" s="171" t="s">
        <v>141</v>
      </c>
      <c r="L132" s="40"/>
      <c r="M132" s="176" t="s">
        <v>5</v>
      </c>
      <c r="N132" s="177" t="s">
        <v>46</v>
      </c>
      <c r="O132" s="41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23" t="s">
        <v>142</v>
      </c>
      <c r="AT132" s="23" t="s">
        <v>137</v>
      </c>
      <c r="AU132" s="23" t="s">
        <v>85</v>
      </c>
      <c r="AY132" s="23" t="s">
        <v>135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23" t="s">
        <v>83</v>
      </c>
      <c r="BK132" s="180">
        <f>ROUND(I132*H132,2)</f>
        <v>0</v>
      </c>
      <c r="BL132" s="23" t="s">
        <v>142</v>
      </c>
      <c r="BM132" s="23" t="s">
        <v>212</v>
      </c>
    </row>
    <row r="133" spans="2:51" s="12" customFormat="1" ht="13.5">
      <c r="B133" s="189"/>
      <c r="D133" s="182" t="s">
        <v>144</v>
      </c>
      <c r="E133" s="190" t="s">
        <v>5</v>
      </c>
      <c r="F133" s="191" t="s">
        <v>151</v>
      </c>
      <c r="H133" s="192">
        <v>5</v>
      </c>
      <c r="I133" s="193"/>
      <c r="L133" s="189"/>
      <c r="M133" s="194"/>
      <c r="N133" s="195"/>
      <c r="O133" s="195"/>
      <c r="P133" s="195"/>
      <c r="Q133" s="195"/>
      <c r="R133" s="195"/>
      <c r="S133" s="195"/>
      <c r="T133" s="196"/>
      <c r="AT133" s="190" t="s">
        <v>144</v>
      </c>
      <c r="AU133" s="190" t="s">
        <v>85</v>
      </c>
      <c r="AV133" s="12" t="s">
        <v>85</v>
      </c>
      <c r="AW133" s="12" t="s">
        <v>38</v>
      </c>
      <c r="AX133" s="12" t="s">
        <v>83</v>
      </c>
      <c r="AY133" s="190" t="s">
        <v>135</v>
      </c>
    </row>
    <row r="134" spans="2:65" s="1" customFormat="1" ht="34.15" customHeight="1">
      <c r="B134" s="168"/>
      <c r="C134" s="169" t="s">
        <v>213</v>
      </c>
      <c r="D134" s="169" t="s">
        <v>137</v>
      </c>
      <c r="E134" s="170" t="s">
        <v>214</v>
      </c>
      <c r="F134" s="171" t="s">
        <v>215</v>
      </c>
      <c r="G134" s="172" t="s">
        <v>149</v>
      </c>
      <c r="H134" s="173">
        <v>5</v>
      </c>
      <c r="I134" s="174"/>
      <c r="J134" s="175">
        <f>ROUND(I134*H134,2)</f>
        <v>0</v>
      </c>
      <c r="K134" s="171" t="s">
        <v>141</v>
      </c>
      <c r="L134" s="40"/>
      <c r="M134" s="176" t="s">
        <v>5</v>
      </c>
      <c r="N134" s="177" t="s">
        <v>46</v>
      </c>
      <c r="O134" s="41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AR134" s="23" t="s">
        <v>142</v>
      </c>
      <c r="AT134" s="23" t="s">
        <v>137</v>
      </c>
      <c r="AU134" s="23" t="s">
        <v>85</v>
      </c>
      <c r="AY134" s="23" t="s">
        <v>135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23" t="s">
        <v>83</v>
      </c>
      <c r="BK134" s="180">
        <f>ROUND(I134*H134,2)</f>
        <v>0</v>
      </c>
      <c r="BL134" s="23" t="s">
        <v>142</v>
      </c>
      <c r="BM134" s="23" t="s">
        <v>216</v>
      </c>
    </row>
    <row r="135" spans="2:51" s="12" customFormat="1" ht="13.5">
      <c r="B135" s="189"/>
      <c r="D135" s="182" t="s">
        <v>144</v>
      </c>
      <c r="E135" s="190" t="s">
        <v>5</v>
      </c>
      <c r="F135" s="191" t="s">
        <v>151</v>
      </c>
      <c r="H135" s="192">
        <v>5</v>
      </c>
      <c r="I135" s="193"/>
      <c r="L135" s="189"/>
      <c r="M135" s="194"/>
      <c r="N135" s="195"/>
      <c r="O135" s="195"/>
      <c r="P135" s="195"/>
      <c r="Q135" s="195"/>
      <c r="R135" s="195"/>
      <c r="S135" s="195"/>
      <c r="T135" s="196"/>
      <c r="AT135" s="190" t="s">
        <v>144</v>
      </c>
      <c r="AU135" s="190" t="s">
        <v>85</v>
      </c>
      <c r="AV135" s="12" t="s">
        <v>85</v>
      </c>
      <c r="AW135" s="12" t="s">
        <v>38</v>
      </c>
      <c r="AX135" s="12" t="s">
        <v>83</v>
      </c>
      <c r="AY135" s="190" t="s">
        <v>135</v>
      </c>
    </row>
    <row r="136" spans="2:65" s="1" customFormat="1" ht="45.6" customHeight="1">
      <c r="B136" s="168"/>
      <c r="C136" s="169" t="s">
        <v>11</v>
      </c>
      <c r="D136" s="169" t="s">
        <v>137</v>
      </c>
      <c r="E136" s="170" t="s">
        <v>217</v>
      </c>
      <c r="F136" s="171" t="s">
        <v>218</v>
      </c>
      <c r="G136" s="172" t="s">
        <v>149</v>
      </c>
      <c r="H136" s="173">
        <v>5</v>
      </c>
      <c r="I136" s="174"/>
      <c r="J136" s="175">
        <f>ROUND(I136*H136,2)</f>
        <v>0</v>
      </c>
      <c r="K136" s="171" t="s">
        <v>141</v>
      </c>
      <c r="L136" s="40"/>
      <c r="M136" s="176" t="s">
        <v>5</v>
      </c>
      <c r="N136" s="177" t="s">
        <v>46</v>
      </c>
      <c r="O136" s="41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AR136" s="23" t="s">
        <v>142</v>
      </c>
      <c r="AT136" s="23" t="s">
        <v>137</v>
      </c>
      <c r="AU136" s="23" t="s">
        <v>85</v>
      </c>
      <c r="AY136" s="23" t="s">
        <v>135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23" t="s">
        <v>83</v>
      </c>
      <c r="BK136" s="180">
        <f>ROUND(I136*H136,2)</f>
        <v>0</v>
      </c>
      <c r="BL136" s="23" t="s">
        <v>142</v>
      </c>
      <c r="BM136" s="23" t="s">
        <v>219</v>
      </c>
    </row>
    <row r="137" spans="2:51" s="12" customFormat="1" ht="13.5">
      <c r="B137" s="189"/>
      <c r="D137" s="182" t="s">
        <v>144</v>
      </c>
      <c r="E137" s="190" t="s">
        <v>5</v>
      </c>
      <c r="F137" s="191" t="s">
        <v>151</v>
      </c>
      <c r="H137" s="192">
        <v>5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144</v>
      </c>
      <c r="AU137" s="190" t="s">
        <v>85</v>
      </c>
      <c r="AV137" s="12" t="s">
        <v>85</v>
      </c>
      <c r="AW137" s="12" t="s">
        <v>38</v>
      </c>
      <c r="AX137" s="12" t="s">
        <v>83</v>
      </c>
      <c r="AY137" s="190" t="s">
        <v>135</v>
      </c>
    </row>
    <row r="138" spans="2:65" s="1" customFormat="1" ht="45.6" customHeight="1">
      <c r="B138" s="168"/>
      <c r="C138" s="169" t="s">
        <v>220</v>
      </c>
      <c r="D138" s="169" t="s">
        <v>137</v>
      </c>
      <c r="E138" s="170" t="s">
        <v>221</v>
      </c>
      <c r="F138" s="171" t="s">
        <v>222</v>
      </c>
      <c r="G138" s="172" t="s">
        <v>149</v>
      </c>
      <c r="H138" s="173">
        <v>5</v>
      </c>
      <c r="I138" s="174"/>
      <c r="J138" s="175">
        <f>ROUND(I138*H138,2)</f>
        <v>0</v>
      </c>
      <c r="K138" s="171" t="s">
        <v>141</v>
      </c>
      <c r="L138" s="40"/>
      <c r="M138" s="176" t="s">
        <v>5</v>
      </c>
      <c r="N138" s="177" t="s">
        <v>46</v>
      </c>
      <c r="O138" s="41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AR138" s="23" t="s">
        <v>142</v>
      </c>
      <c r="AT138" s="23" t="s">
        <v>137</v>
      </c>
      <c r="AU138" s="23" t="s">
        <v>85</v>
      </c>
      <c r="AY138" s="23" t="s">
        <v>135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23" t="s">
        <v>83</v>
      </c>
      <c r="BK138" s="180">
        <f>ROUND(I138*H138,2)</f>
        <v>0</v>
      </c>
      <c r="BL138" s="23" t="s">
        <v>142</v>
      </c>
      <c r="BM138" s="23" t="s">
        <v>223</v>
      </c>
    </row>
    <row r="139" spans="2:51" s="12" customFormat="1" ht="13.5">
      <c r="B139" s="189"/>
      <c r="D139" s="182" t="s">
        <v>144</v>
      </c>
      <c r="E139" s="190" t="s">
        <v>5</v>
      </c>
      <c r="F139" s="191" t="s">
        <v>151</v>
      </c>
      <c r="H139" s="192">
        <v>5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144</v>
      </c>
      <c r="AU139" s="190" t="s">
        <v>85</v>
      </c>
      <c r="AV139" s="12" t="s">
        <v>85</v>
      </c>
      <c r="AW139" s="12" t="s">
        <v>38</v>
      </c>
      <c r="AX139" s="12" t="s">
        <v>83</v>
      </c>
      <c r="AY139" s="190" t="s">
        <v>135</v>
      </c>
    </row>
    <row r="140" spans="2:65" s="1" customFormat="1" ht="45.6" customHeight="1">
      <c r="B140" s="168"/>
      <c r="C140" s="169" t="s">
        <v>224</v>
      </c>
      <c r="D140" s="169" t="s">
        <v>137</v>
      </c>
      <c r="E140" s="170" t="s">
        <v>225</v>
      </c>
      <c r="F140" s="171" t="s">
        <v>226</v>
      </c>
      <c r="G140" s="172" t="s">
        <v>149</v>
      </c>
      <c r="H140" s="173">
        <v>5</v>
      </c>
      <c r="I140" s="174"/>
      <c r="J140" s="175">
        <f>ROUND(I140*H140,2)</f>
        <v>0</v>
      </c>
      <c r="K140" s="171" t="s">
        <v>141</v>
      </c>
      <c r="L140" s="40"/>
      <c r="M140" s="176" t="s">
        <v>5</v>
      </c>
      <c r="N140" s="177" t="s">
        <v>46</v>
      </c>
      <c r="O140" s="41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AR140" s="23" t="s">
        <v>142</v>
      </c>
      <c r="AT140" s="23" t="s">
        <v>137</v>
      </c>
      <c r="AU140" s="23" t="s">
        <v>85</v>
      </c>
      <c r="AY140" s="23" t="s">
        <v>135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23" t="s">
        <v>83</v>
      </c>
      <c r="BK140" s="180">
        <f>ROUND(I140*H140,2)</f>
        <v>0</v>
      </c>
      <c r="BL140" s="23" t="s">
        <v>142</v>
      </c>
      <c r="BM140" s="23" t="s">
        <v>227</v>
      </c>
    </row>
    <row r="141" spans="2:51" s="12" customFormat="1" ht="13.5">
      <c r="B141" s="189"/>
      <c r="D141" s="182" t="s">
        <v>144</v>
      </c>
      <c r="E141" s="190" t="s">
        <v>5</v>
      </c>
      <c r="F141" s="191" t="s">
        <v>151</v>
      </c>
      <c r="H141" s="192">
        <v>5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144</v>
      </c>
      <c r="AU141" s="190" t="s">
        <v>85</v>
      </c>
      <c r="AV141" s="12" t="s">
        <v>85</v>
      </c>
      <c r="AW141" s="12" t="s">
        <v>38</v>
      </c>
      <c r="AX141" s="12" t="s">
        <v>83</v>
      </c>
      <c r="AY141" s="190" t="s">
        <v>135</v>
      </c>
    </row>
    <row r="142" spans="2:65" s="1" customFormat="1" ht="45.6" customHeight="1">
      <c r="B142" s="168"/>
      <c r="C142" s="169" t="s">
        <v>228</v>
      </c>
      <c r="D142" s="169" t="s">
        <v>137</v>
      </c>
      <c r="E142" s="170" t="s">
        <v>229</v>
      </c>
      <c r="F142" s="171" t="s">
        <v>230</v>
      </c>
      <c r="G142" s="172" t="s">
        <v>177</v>
      </c>
      <c r="H142" s="173">
        <v>121.596</v>
      </c>
      <c r="I142" s="174"/>
      <c r="J142" s="175">
        <f>ROUND(I142*H142,2)</f>
        <v>0</v>
      </c>
      <c r="K142" s="171" t="s">
        <v>141</v>
      </c>
      <c r="L142" s="40"/>
      <c r="M142" s="176" t="s">
        <v>5</v>
      </c>
      <c r="N142" s="177" t="s">
        <v>46</v>
      </c>
      <c r="O142" s="41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AR142" s="23" t="s">
        <v>142</v>
      </c>
      <c r="AT142" s="23" t="s">
        <v>137</v>
      </c>
      <c r="AU142" s="23" t="s">
        <v>85</v>
      </c>
      <c r="AY142" s="23" t="s">
        <v>135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23" t="s">
        <v>83</v>
      </c>
      <c r="BK142" s="180">
        <f>ROUND(I142*H142,2)</f>
        <v>0</v>
      </c>
      <c r="BL142" s="23" t="s">
        <v>142</v>
      </c>
      <c r="BM142" s="23" t="s">
        <v>231</v>
      </c>
    </row>
    <row r="143" spans="2:51" s="11" customFormat="1" ht="13.5">
      <c r="B143" s="181"/>
      <c r="D143" s="182" t="s">
        <v>144</v>
      </c>
      <c r="E143" s="183" t="s">
        <v>5</v>
      </c>
      <c r="F143" s="184" t="s">
        <v>232</v>
      </c>
      <c r="H143" s="183" t="s">
        <v>5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3" t="s">
        <v>144</v>
      </c>
      <c r="AU143" s="183" t="s">
        <v>85</v>
      </c>
      <c r="AV143" s="11" t="s">
        <v>83</v>
      </c>
      <c r="AW143" s="11" t="s">
        <v>38</v>
      </c>
      <c r="AX143" s="11" t="s">
        <v>75</v>
      </c>
      <c r="AY143" s="183" t="s">
        <v>135</v>
      </c>
    </row>
    <row r="144" spans="2:51" s="12" customFormat="1" ht="13.5">
      <c r="B144" s="189"/>
      <c r="D144" s="182" t="s">
        <v>144</v>
      </c>
      <c r="E144" s="190" t="s">
        <v>5</v>
      </c>
      <c r="F144" s="191" t="s">
        <v>233</v>
      </c>
      <c r="H144" s="192">
        <v>115.031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144</v>
      </c>
      <c r="AU144" s="190" t="s">
        <v>85</v>
      </c>
      <c r="AV144" s="12" t="s">
        <v>85</v>
      </c>
      <c r="AW144" s="12" t="s">
        <v>38</v>
      </c>
      <c r="AX144" s="12" t="s">
        <v>75</v>
      </c>
      <c r="AY144" s="190" t="s">
        <v>135</v>
      </c>
    </row>
    <row r="145" spans="2:51" s="11" customFormat="1" ht="13.5">
      <c r="B145" s="181"/>
      <c r="D145" s="182" t="s">
        <v>144</v>
      </c>
      <c r="E145" s="183" t="s">
        <v>5</v>
      </c>
      <c r="F145" s="184" t="s">
        <v>234</v>
      </c>
      <c r="H145" s="183" t="s">
        <v>5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144</v>
      </c>
      <c r="AU145" s="183" t="s">
        <v>85</v>
      </c>
      <c r="AV145" s="11" t="s">
        <v>83</v>
      </c>
      <c r="AW145" s="11" t="s">
        <v>38</v>
      </c>
      <c r="AX145" s="11" t="s">
        <v>75</v>
      </c>
      <c r="AY145" s="183" t="s">
        <v>135</v>
      </c>
    </row>
    <row r="146" spans="2:51" s="12" customFormat="1" ht="13.5">
      <c r="B146" s="189"/>
      <c r="D146" s="182" t="s">
        <v>144</v>
      </c>
      <c r="E146" s="190" t="s">
        <v>5</v>
      </c>
      <c r="F146" s="191" t="s">
        <v>235</v>
      </c>
      <c r="H146" s="192">
        <v>6.565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144</v>
      </c>
      <c r="AU146" s="190" t="s">
        <v>85</v>
      </c>
      <c r="AV146" s="12" t="s">
        <v>85</v>
      </c>
      <c r="AW146" s="12" t="s">
        <v>38</v>
      </c>
      <c r="AX146" s="12" t="s">
        <v>75</v>
      </c>
      <c r="AY146" s="190" t="s">
        <v>135</v>
      </c>
    </row>
    <row r="147" spans="2:51" s="13" customFormat="1" ht="13.5">
      <c r="B147" s="197"/>
      <c r="D147" s="182" t="s">
        <v>144</v>
      </c>
      <c r="E147" s="198" t="s">
        <v>5</v>
      </c>
      <c r="F147" s="199" t="s">
        <v>189</v>
      </c>
      <c r="H147" s="200">
        <v>121.596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144</v>
      </c>
      <c r="AU147" s="198" t="s">
        <v>85</v>
      </c>
      <c r="AV147" s="13" t="s">
        <v>142</v>
      </c>
      <c r="AW147" s="13" t="s">
        <v>38</v>
      </c>
      <c r="AX147" s="13" t="s">
        <v>83</v>
      </c>
      <c r="AY147" s="198" t="s">
        <v>135</v>
      </c>
    </row>
    <row r="148" spans="2:65" s="1" customFormat="1" ht="22.9" customHeight="1">
      <c r="B148" s="168"/>
      <c r="C148" s="169" t="s">
        <v>236</v>
      </c>
      <c r="D148" s="169" t="s">
        <v>137</v>
      </c>
      <c r="E148" s="170" t="s">
        <v>237</v>
      </c>
      <c r="F148" s="171" t="s">
        <v>238</v>
      </c>
      <c r="G148" s="172" t="s">
        <v>177</v>
      </c>
      <c r="H148" s="173">
        <v>6.565</v>
      </c>
      <c r="I148" s="174"/>
      <c r="J148" s="175">
        <f>ROUND(I148*H148,2)</f>
        <v>0</v>
      </c>
      <c r="K148" s="171" t="s">
        <v>141</v>
      </c>
      <c r="L148" s="40"/>
      <c r="M148" s="176" t="s">
        <v>5</v>
      </c>
      <c r="N148" s="177" t="s">
        <v>46</v>
      </c>
      <c r="O148" s="41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23" t="s">
        <v>142</v>
      </c>
      <c r="AT148" s="23" t="s">
        <v>137</v>
      </c>
      <c r="AU148" s="23" t="s">
        <v>85</v>
      </c>
      <c r="AY148" s="23" t="s">
        <v>135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23" t="s">
        <v>83</v>
      </c>
      <c r="BK148" s="180">
        <f>ROUND(I148*H148,2)</f>
        <v>0</v>
      </c>
      <c r="BL148" s="23" t="s">
        <v>142</v>
      </c>
      <c r="BM148" s="23" t="s">
        <v>239</v>
      </c>
    </row>
    <row r="149" spans="2:51" s="11" customFormat="1" ht="13.5">
      <c r="B149" s="181"/>
      <c r="D149" s="182" t="s">
        <v>144</v>
      </c>
      <c r="E149" s="183" t="s">
        <v>5</v>
      </c>
      <c r="F149" s="184" t="s">
        <v>234</v>
      </c>
      <c r="H149" s="183" t="s">
        <v>5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144</v>
      </c>
      <c r="AU149" s="183" t="s">
        <v>85</v>
      </c>
      <c r="AV149" s="11" t="s">
        <v>83</v>
      </c>
      <c r="AW149" s="11" t="s">
        <v>38</v>
      </c>
      <c r="AX149" s="11" t="s">
        <v>75</v>
      </c>
      <c r="AY149" s="183" t="s">
        <v>135</v>
      </c>
    </row>
    <row r="150" spans="2:51" s="12" customFormat="1" ht="13.5">
      <c r="B150" s="189"/>
      <c r="D150" s="182" t="s">
        <v>144</v>
      </c>
      <c r="E150" s="190" t="s">
        <v>5</v>
      </c>
      <c r="F150" s="191" t="s">
        <v>188</v>
      </c>
      <c r="H150" s="192">
        <v>6.565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144</v>
      </c>
      <c r="AU150" s="190" t="s">
        <v>85</v>
      </c>
      <c r="AV150" s="12" t="s">
        <v>85</v>
      </c>
      <c r="AW150" s="12" t="s">
        <v>38</v>
      </c>
      <c r="AX150" s="12" t="s">
        <v>83</v>
      </c>
      <c r="AY150" s="190" t="s">
        <v>135</v>
      </c>
    </row>
    <row r="151" spans="2:65" s="1" customFormat="1" ht="14.45" customHeight="1">
      <c r="B151" s="168"/>
      <c r="C151" s="169" t="s">
        <v>240</v>
      </c>
      <c r="D151" s="169" t="s">
        <v>137</v>
      </c>
      <c r="E151" s="170" t="s">
        <v>241</v>
      </c>
      <c r="F151" s="171" t="s">
        <v>242</v>
      </c>
      <c r="G151" s="172" t="s">
        <v>177</v>
      </c>
      <c r="H151" s="173">
        <v>115.031</v>
      </c>
      <c r="I151" s="174"/>
      <c r="J151" s="175">
        <f>ROUND(I151*H151,2)</f>
        <v>0</v>
      </c>
      <c r="K151" s="171" t="s">
        <v>141</v>
      </c>
      <c r="L151" s="40"/>
      <c r="M151" s="176" t="s">
        <v>5</v>
      </c>
      <c r="N151" s="177" t="s">
        <v>46</v>
      </c>
      <c r="O151" s="41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AR151" s="23" t="s">
        <v>142</v>
      </c>
      <c r="AT151" s="23" t="s">
        <v>137</v>
      </c>
      <c r="AU151" s="23" t="s">
        <v>85</v>
      </c>
      <c r="AY151" s="23" t="s">
        <v>135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23" t="s">
        <v>83</v>
      </c>
      <c r="BK151" s="180">
        <f>ROUND(I151*H151,2)</f>
        <v>0</v>
      </c>
      <c r="BL151" s="23" t="s">
        <v>142</v>
      </c>
      <c r="BM151" s="23" t="s">
        <v>243</v>
      </c>
    </row>
    <row r="152" spans="2:51" s="12" customFormat="1" ht="13.5">
      <c r="B152" s="189"/>
      <c r="D152" s="182" t="s">
        <v>144</v>
      </c>
      <c r="E152" s="190" t="s">
        <v>5</v>
      </c>
      <c r="F152" s="191" t="s">
        <v>233</v>
      </c>
      <c r="H152" s="192">
        <v>115.031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144</v>
      </c>
      <c r="AU152" s="190" t="s">
        <v>85</v>
      </c>
      <c r="AV152" s="12" t="s">
        <v>85</v>
      </c>
      <c r="AW152" s="12" t="s">
        <v>38</v>
      </c>
      <c r="AX152" s="12" t="s">
        <v>83</v>
      </c>
      <c r="AY152" s="190" t="s">
        <v>135</v>
      </c>
    </row>
    <row r="153" spans="2:65" s="1" customFormat="1" ht="22.9" customHeight="1">
      <c r="B153" s="168"/>
      <c r="C153" s="169" t="s">
        <v>10</v>
      </c>
      <c r="D153" s="169" t="s">
        <v>137</v>
      </c>
      <c r="E153" s="170" t="s">
        <v>244</v>
      </c>
      <c r="F153" s="171" t="s">
        <v>245</v>
      </c>
      <c r="G153" s="172" t="s">
        <v>246</v>
      </c>
      <c r="H153" s="173">
        <v>195.553</v>
      </c>
      <c r="I153" s="174"/>
      <c r="J153" s="175">
        <f>ROUND(I153*H153,2)</f>
        <v>0</v>
      </c>
      <c r="K153" s="171" t="s">
        <v>141</v>
      </c>
      <c r="L153" s="40"/>
      <c r="M153" s="176" t="s">
        <v>5</v>
      </c>
      <c r="N153" s="177" t="s">
        <v>46</v>
      </c>
      <c r="O153" s="41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AR153" s="23" t="s">
        <v>142</v>
      </c>
      <c r="AT153" s="23" t="s">
        <v>137</v>
      </c>
      <c r="AU153" s="23" t="s">
        <v>85</v>
      </c>
      <c r="AY153" s="23" t="s">
        <v>135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23" t="s">
        <v>83</v>
      </c>
      <c r="BK153" s="180">
        <f>ROUND(I153*H153,2)</f>
        <v>0</v>
      </c>
      <c r="BL153" s="23" t="s">
        <v>142</v>
      </c>
      <c r="BM153" s="23" t="s">
        <v>247</v>
      </c>
    </row>
    <row r="154" spans="2:51" s="12" customFormat="1" ht="13.5">
      <c r="B154" s="189"/>
      <c r="D154" s="182" t="s">
        <v>144</v>
      </c>
      <c r="E154" s="190" t="s">
        <v>5</v>
      </c>
      <c r="F154" s="191" t="s">
        <v>248</v>
      </c>
      <c r="H154" s="192">
        <v>195.553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144</v>
      </c>
      <c r="AU154" s="190" t="s">
        <v>85</v>
      </c>
      <c r="AV154" s="12" t="s">
        <v>85</v>
      </c>
      <c r="AW154" s="12" t="s">
        <v>38</v>
      </c>
      <c r="AX154" s="12" t="s">
        <v>83</v>
      </c>
      <c r="AY154" s="190" t="s">
        <v>135</v>
      </c>
    </row>
    <row r="155" spans="2:65" s="1" customFormat="1" ht="34.15" customHeight="1">
      <c r="B155" s="168"/>
      <c r="C155" s="169" t="s">
        <v>249</v>
      </c>
      <c r="D155" s="169" t="s">
        <v>137</v>
      </c>
      <c r="E155" s="170" t="s">
        <v>250</v>
      </c>
      <c r="F155" s="171" t="s">
        <v>251</v>
      </c>
      <c r="G155" s="172" t="s">
        <v>177</v>
      </c>
      <c r="H155" s="173">
        <v>1.512</v>
      </c>
      <c r="I155" s="174"/>
      <c r="J155" s="175">
        <f>ROUND(I155*H155,2)</f>
        <v>0</v>
      </c>
      <c r="K155" s="171" t="s">
        <v>141</v>
      </c>
      <c r="L155" s="40"/>
      <c r="M155" s="176" t="s">
        <v>5</v>
      </c>
      <c r="N155" s="177" t="s">
        <v>46</v>
      </c>
      <c r="O155" s="41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AR155" s="23" t="s">
        <v>142</v>
      </c>
      <c r="AT155" s="23" t="s">
        <v>137</v>
      </c>
      <c r="AU155" s="23" t="s">
        <v>85</v>
      </c>
      <c r="AY155" s="23" t="s">
        <v>135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23" t="s">
        <v>83</v>
      </c>
      <c r="BK155" s="180">
        <f>ROUND(I155*H155,2)</f>
        <v>0</v>
      </c>
      <c r="BL155" s="23" t="s">
        <v>142</v>
      </c>
      <c r="BM155" s="23" t="s">
        <v>252</v>
      </c>
    </row>
    <row r="156" spans="2:51" s="12" customFormat="1" ht="13.5">
      <c r="B156" s="189"/>
      <c r="D156" s="182" t="s">
        <v>144</v>
      </c>
      <c r="E156" s="190" t="s">
        <v>5</v>
      </c>
      <c r="F156" s="191" t="s">
        <v>253</v>
      </c>
      <c r="H156" s="192">
        <v>1.512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144</v>
      </c>
      <c r="AU156" s="190" t="s">
        <v>85</v>
      </c>
      <c r="AV156" s="12" t="s">
        <v>85</v>
      </c>
      <c r="AW156" s="12" t="s">
        <v>38</v>
      </c>
      <c r="AX156" s="12" t="s">
        <v>83</v>
      </c>
      <c r="AY156" s="190" t="s">
        <v>135</v>
      </c>
    </row>
    <row r="157" spans="2:65" s="1" customFormat="1" ht="22.9" customHeight="1">
      <c r="B157" s="168"/>
      <c r="C157" s="169" t="s">
        <v>254</v>
      </c>
      <c r="D157" s="169" t="s">
        <v>137</v>
      </c>
      <c r="E157" s="170" t="s">
        <v>255</v>
      </c>
      <c r="F157" s="171" t="s">
        <v>256</v>
      </c>
      <c r="G157" s="172" t="s">
        <v>140</v>
      </c>
      <c r="H157" s="173">
        <v>65.65</v>
      </c>
      <c r="I157" s="174"/>
      <c r="J157" s="175">
        <f>ROUND(I157*H157,2)</f>
        <v>0</v>
      </c>
      <c r="K157" s="171" t="s">
        <v>141</v>
      </c>
      <c r="L157" s="40"/>
      <c r="M157" s="176" t="s">
        <v>5</v>
      </c>
      <c r="N157" s="177" t="s">
        <v>46</v>
      </c>
      <c r="O157" s="4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AR157" s="23" t="s">
        <v>142</v>
      </c>
      <c r="AT157" s="23" t="s">
        <v>137</v>
      </c>
      <c r="AU157" s="23" t="s">
        <v>85</v>
      </c>
      <c r="AY157" s="23" t="s">
        <v>135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23" t="s">
        <v>83</v>
      </c>
      <c r="BK157" s="180">
        <f>ROUND(I157*H157,2)</f>
        <v>0</v>
      </c>
      <c r="BL157" s="23" t="s">
        <v>142</v>
      </c>
      <c r="BM157" s="23" t="s">
        <v>257</v>
      </c>
    </row>
    <row r="158" spans="2:51" s="12" customFormat="1" ht="13.5">
      <c r="B158" s="189"/>
      <c r="D158" s="182" t="s">
        <v>144</v>
      </c>
      <c r="E158" s="190" t="s">
        <v>5</v>
      </c>
      <c r="F158" s="191" t="s">
        <v>258</v>
      </c>
      <c r="H158" s="192">
        <v>65.65</v>
      </c>
      <c r="I158" s="193"/>
      <c r="L158" s="189"/>
      <c r="M158" s="194"/>
      <c r="N158" s="195"/>
      <c r="O158" s="195"/>
      <c r="P158" s="195"/>
      <c r="Q158" s="195"/>
      <c r="R158" s="195"/>
      <c r="S158" s="195"/>
      <c r="T158" s="196"/>
      <c r="AT158" s="190" t="s">
        <v>144</v>
      </c>
      <c r="AU158" s="190" t="s">
        <v>85</v>
      </c>
      <c r="AV158" s="12" t="s">
        <v>85</v>
      </c>
      <c r="AW158" s="12" t="s">
        <v>38</v>
      </c>
      <c r="AX158" s="12" t="s">
        <v>83</v>
      </c>
      <c r="AY158" s="190" t="s">
        <v>135</v>
      </c>
    </row>
    <row r="159" spans="2:65" s="1" customFormat="1" ht="14.45" customHeight="1">
      <c r="B159" s="168"/>
      <c r="C159" s="205" t="s">
        <v>259</v>
      </c>
      <c r="D159" s="205" t="s">
        <v>260</v>
      </c>
      <c r="E159" s="206" t="s">
        <v>261</v>
      </c>
      <c r="F159" s="207" t="s">
        <v>262</v>
      </c>
      <c r="G159" s="208" t="s">
        <v>246</v>
      </c>
      <c r="H159" s="209">
        <v>11.272</v>
      </c>
      <c r="I159" s="210"/>
      <c r="J159" s="211">
        <f>ROUND(I159*H159,2)</f>
        <v>0</v>
      </c>
      <c r="K159" s="207" t="s">
        <v>141</v>
      </c>
      <c r="L159" s="212"/>
      <c r="M159" s="213" t="s">
        <v>5</v>
      </c>
      <c r="N159" s="214" t="s">
        <v>46</v>
      </c>
      <c r="O159" s="41"/>
      <c r="P159" s="178">
        <f>O159*H159</f>
        <v>0</v>
      </c>
      <c r="Q159" s="178">
        <v>1</v>
      </c>
      <c r="R159" s="178">
        <f>Q159*H159</f>
        <v>11.272</v>
      </c>
      <c r="S159" s="178">
        <v>0</v>
      </c>
      <c r="T159" s="179">
        <f>S159*H159</f>
        <v>0</v>
      </c>
      <c r="AR159" s="23" t="s">
        <v>174</v>
      </c>
      <c r="AT159" s="23" t="s">
        <v>260</v>
      </c>
      <c r="AU159" s="23" t="s">
        <v>85</v>
      </c>
      <c r="AY159" s="23" t="s">
        <v>135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23" t="s">
        <v>83</v>
      </c>
      <c r="BK159" s="180">
        <f>ROUND(I159*H159,2)</f>
        <v>0</v>
      </c>
      <c r="BL159" s="23" t="s">
        <v>142</v>
      </c>
      <c r="BM159" s="23" t="s">
        <v>263</v>
      </c>
    </row>
    <row r="160" spans="2:51" s="12" customFormat="1" ht="13.5">
      <c r="B160" s="189"/>
      <c r="D160" s="182" t="s">
        <v>144</v>
      </c>
      <c r="E160" s="190" t="s">
        <v>5</v>
      </c>
      <c r="F160" s="191" t="s">
        <v>264</v>
      </c>
      <c r="H160" s="192">
        <v>11.272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144</v>
      </c>
      <c r="AU160" s="190" t="s">
        <v>85</v>
      </c>
      <c r="AV160" s="12" t="s">
        <v>85</v>
      </c>
      <c r="AW160" s="12" t="s">
        <v>38</v>
      </c>
      <c r="AX160" s="12" t="s">
        <v>83</v>
      </c>
      <c r="AY160" s="190" t="s">
        <v>135</v>
      </c>
    </row>
    <row r="161" spans="2:65" s="1" customFormat="1" ht="34.15" customHeight="1">
      <c r="B161" s="168"/>
      <c r="C161" s="169" t="s">
        <v>265</v>
      </c>
      <c r="D161" s="169" t="s">
        <v>137</v>
      </c>
      <c r="E161" s="170" t="s">
        <v>266</v>
      </c>
      <c r="F161" s="171" t="s">
        <v>267</v>
      </c>
      <c r="G161" s="172" t="s">
        <v>140</v>
      </c>
      <c r="H161" s="173">
        <v>65.65</v>
      </c>
      <c r="I161" s="174"/>
      <c r="J161" s="175">
        <f>ROUND(I161*H161,2)</f>
        <v>0</v>
      </c>
      <c r="K161" s="171" t="s">
        <v>141</v>
      </c>
      <c r="L161" s="40"/>
      <c r="M161" s="176" t="s">
        <v>5</v>
      </c>
      <c r="N161" s="177" t="s">
        <v>46</v>
      </c>
      <c r="O161" s="41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AR161" s="23" t="s">
        <v>142</v>
      </c>
      <c r="AT161" s="23" t="s">
        <v>137</v>
      </c>
      <c r="AU161" s="23" t="s">
        <v>85</v>
      </c>
      <c r="AY161" s="23" t="s">
        <v>135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23" t="s">
        <v>83</v>
      </c>
      <c r="BK161" s="180">
        <f>ROUND(I161*H161,2)</f>
        <v>0</v>
      </c>
      <c r="BL161" s="23" t="s">
        <v>142</v>
      </c>
      <c r="BM161" s="23" t="s">
        <v>268</v>
      </c>
    </row>
    <row r="162" spans="2:51" s="12" customFormat="1" ht="13.5">
      <c r="B162" s="189"/>
      <c r="D162" s="182" t="s">
        <v>144</v>
      </c>
      <c r="E162" s="190" t="s">
        <v>5</v>
      </c>
      <c r="F162" s="191" t="s">
        <v>258</v>
      </c>
      <c r="H162" s="192">
        <v>65.65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144</v>
      </c>
      <c r="AU162" s="190" t="s">
        <v>85</v>
      </c>
      <c r="AV162" s="12" t="s">
        <v>85</v>
      </c>
      <c r="AW162" s="12" t="s">
        <v>38</v>
      </c>
      <c r="AX162" s="12" t="s">
        <v>83</v>
      </c>
      <c r="AY162" s="190" t="s">
        <v>135</v>
      </c>
    </row>
    <row r="163" spans="2:65" s="1" customFormat="1" ht="14.45" customHeight="1">
      <c r="B163" s="168"/>
      <c r="C163" s="205" t="s">
        <v>269</v>
      </c>
      <c r="D163" s="205" t="s">
        <v>260</v>
      </c>
      <c r="E163" s="206" t="s">
        <v>270</v>
      </c>
      <c r="F163" s="207" t="s">
        <v>271</v>
      </c>
      <c r="G163" s="208" t="s">
        <v>272</v>
      </c>
      <c r="H163" s="209">
        <v>3.283</v>
      </c>
      <c r="I163" s="210"/>
      <c r="J163" s="211">
        <f>ROUND(I163*H163,2)</f>
        <v>0</v>
      </c>
      <c r="K163" s="207" t="s">
        <v>141</v>
      </c>
      <c r="L163" s="212"/>
      <c r="M163" s="213" t="s">
        <v>5</v>
      </c>
      <c r="N163" s="214" t="s">
        <v>46</v>
      </c>
      <c r="O163" s="41"/>
      <c r="P163" s="178">
        <f>O163*H163</f>
        <v>0</v>
      </c>
      <c r="Q163" s="178">
        <v>0.001</v>
      </c>
      <c r="R163" s="178">
        <f>Q163*H163</f>
        <v>0.003283</v>
      </c>
      <c r="S163" s="178">
        <v>0</v>
      </c>
      <c r="T163" s="179">
        <f>S163*H163</f>
        <v>0</v>
      </c>
      <c r="AR163" s="23" t="s">
        <v>174</v>
      </c>
      <c r="AT163" s="23" t="s">
        <v>260</v>
      </c>
      <c r="AU163" s="23" t="s">
        <v>85</v>
      </c>
      <c r="AY163" s="23" t="s">
        <v>135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23" t="s">
        <v>83</v>
      </c>
      <c r="BK163" s="180">
        <f>ROUND(I163*H163,2)</f>
        <v>0</v>
      </c>
      <c r="BL163" s="23" t="s">
        <v>142</v>
      </c>
      <c r="BM163" s="23" t="s">
        <v>273</v>
      </c>
    </row>
    <row r="164" spans="2:51" s="12" customFormat="1" ht="13.5">
      <c r="B164" s="189"/>
      <c r="D164" s="182" t="s">
        <v>144</v>
      </c>
      <c r="E164" s="190" t="s">
        <v>5</v>
      </c>
      <c r="F164" s="191" t="s">
        <v>274</v>
      </c>
      <c r="H164" s="192">
        <v>3.283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144</v>
      </c>
      <c r="AU164" s="190" t="s">
        <v>85</v>
      </c>
      <c r="AV164" s="12" t="s">
        <v>85</v>
      </c>
      <c r="AW164" s="12" t="s">
        <v>38</v>
      </c>
      <c r="AX164" s="12" t="s">
        <v>83</v>
      </c>
      <c r="AY164" s="190" t="s">
        <v>135</v>
      </c>
    </row>
    <row r="165" spans="2:65" s="1" customFormat="1" ht="22.9" customHeight="1">
      <c r="B165" s="168"/>
      <c r="C165" s="169" t="s">
        <v>275</v>
      </c>
      <c r="D165" s="169" t="s">
        <v>137</v>
      </c>
      <c r="E165" s="170" t="s">
        <v>276</v>
      </c>
      <c r="F165" s="171" t="s">
        <v>277</v>
      </c>
      <c r="G165" s="172" t="s">
        <v>140</v>
      </c>
      <c r="H165" s="173">
        <v>429.06</v>
      </c>
      <c r="I165" s="174"/>
      <c r="J165" s="175">
        <f>ROUND(I165*H165,2)</f>
        <v>0</v>
      </c>
      <c r="K165" s="171" t="s">
        <v>141</v>
      </c>
      <c r="L165" s="40"/>
      <c r="M165" s="176" t="s">
        <v>5</v>
      </c>
      <c r="N165" s="177" t="s">
        <v>46</v>
      </c>
      <c r="O165" s="41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AR165" s="23" t="s">
        <v>142</v>
      </c>
      <c r="AT165" s="23" t="s">
        <v>137</v>
      </c>
      <c r="AU165" s="23" t="s">
        <v>85</v>
      </c>
      <c r="AY165" s="23" t="s">
        <v>135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23" t="s">
        <v>83</v>
      </c>
      <c r="BK165" s="180">
        <f>ROUND(I165*H165,2)</f>
        <v>0</v>
      </c>
      <c r="BL165" s="23" t="s">
        <v>142</v>
      </c>
      <c r="BM165" s="23" t="s">
        <v>278</v>
      </c>
    </row>
    <row r="166" spans="2:51" s="12" customFormat="1" ht="13.5">
      <c r="B166" s="189"/>
      <c r="D166" s="182" t="s">
        <v>144</v>
      </c>
      <c r="E166" s="190" t="s">
        <v>5</v>
      </c>
      <c r="F166" s="191" t="s">
        <v>279</v>
      </c>
      <c r="H166" s="192">
        <v>429.06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144</v>
      </c>
      <c r="AU166" s="190" t="s">
        <v>85</v>
      </c>
      <c r="AV166" s="12" t="s">
        <v>85</v>
      </c>
      <c r="AW166" s="12" t="s">
        <v>38</v>
      </c>
      <c r="AX166" s="12" t="s">
        <v>83</v>
      </c>
      <c r="AY166" s="190" t="s">
        <v>135</v>
      </c>
    </row>
    <row r="167" spans="2:63" s="10" customFormat="1" ht="29.85" customHeight="1">
      <c r="B167" s="155"/>
      <c r="D167" s="156" t="s">
        <v>74</v>
      </c>
      <c r="E167" s="166" t="s">
        <v>85</v>
      </c>
      <c r="F167" s="166" t="s">
        <v>280</v>
      </c>
      <c r="I167" s="158"/>
      <c r="J167" s="167">
        <f>BK167</f>
        <v>0</v>
      </c>
      <c r="L167" s="155"/>
      <c r="M167" s="160"/>
      <c r="N167" s="161"/>
      <c r="O167" s="161"/>
      <c r="P167" s="162">
        <f>SUM(P168:P173)</f>
        <v>0</v>
      </c>
      <c r="Q167" s="161"/>
      <c r="R167" s="162">
        <f>SUM(R168:R173)</f>
        <v>12.07081644</v>
      </c>
      <c r="S167" s="161"/>
      <c r="T167" s="163">
        <f>SUM(T168:T173)</f>
        <v>0</v>
      </c>
      <c r="AR167" s="156" t="s">
        <v>83</v>
      </c>
      <c r="AT167" s="164" t="s">
        <v>74</v>
      </c>
      <c r="AU167" s="164" t="s">
        <v>83</v>
      </c>
      <c r="AY167" s="156" t="s">
        <v>135</v>
      </c>
      <c r="BK167" s="165">
        <f>SUM(BK168:BK173)</f>
        <v>0</v>
      </c>
    </row>
    <row r="168" spans="2:65" s="1" customFormat="1" ht="22.9" customHeight="1">
      <c r="B168" s="168"/>
      <c r="C168" s="169" t="s">
        <v>281</v>
      </c>
      <c r="D168" s="169" t="s">
        <v>137</v>
      </c>
      <c r="E168" s="170" t="s">
        <v>282</v>
      </c>
      <c r="F168" s="171" t="s">
        <v>283</v>
      </c>
      <c r="G168" s="172" t="s">
        <v>177</v>
      </c>
      <c r="H168" s="173">
        <v>0.54</v>
      </c>
      <c r="I168" s="174"/>
      <c r="J168" s="175">
        <f>ROUND(I168*H168,2)</f>
        <v>0</v>
      </c>
      <c r="K168" s="171" t="s">
        <v>141</v>
      </c>
      <c r="L168" s="40"/>
      <c r="M168" s="176" t="s">
        <v>5</v>
      </c>
      <c r="N168" s="177" t="s">
        <v>46</v>
      </c>
      <c r="O168" s="41"/>
      <c r="P168" s="178">
        <f>O168*H168</f>
        <v>0</v>
      </c>
      <c r="Q168" s="178">
        <v>1.98</v>
      </c>
      <c r="R168" s="178">
        <f>Q168*H168</f>
        <v>1.0692000000000002</v>
      </c>
      <c r="S168" s="178">
        <v>0</v>
      </c>
      <c r="T168" s="179">
        <f>S168*H168</f>
        <v>0</v>
      </c>
      <c r="AR168" s="23" t="s">
        <v>142</v>
      </c>
      <c r="AT168" s="23" t="s">
        <v>137</v>
      </c>
      <c r="AU168" s="23" t="s">
        <v>85</v>
      </c>
      <c r="AY168" s="23" t="s">
        <v>135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23" t="s">
        <v>83</v>
      </c>
      <c r="BK168" s="180">
        <f>ROUND(I168*H168,2)</f>
        <v>0</v>
      </c>
      <c r="BL168" s="23" t="s">
        <v>142</v>
      </c>
      <c r="BM168" s="23" t="s">
        <v>284</v>
      </c>
    </row>
    <row r="169" spans="2:51" s="12" customFormat="1" ht="13.5">
      <c r="B169" s="189"/>
      <c r="D169" s="182" t="s">
        <v>144</v>
      </c>
      <c r="E169" s="190" t="s">
        <v>5</v>
      </c>
      <c r="F169" s="191" t="s">
        <v>285</v>
      </c>
      <c r="H169" s="192">
        <v>0.54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144</v>
      </c>
      <c r="AU169" s="190" t="s">
        <v>85</v>
      </c>
      <c r="AV169" s="12" t="s">
        <v>85</v>
      </c>
      <c r="AW169" s="12" t="s">
        <v>38</v>
      </c>
      <c r="AX169" s="12" t="s">
        <v>83</v>
      </c>
      <c r="AY169" s="190" t="s">
        <v>135</v>
      </c>
    </row>
    <row r="170" spans="2:65" s="1" customFormat="1" ht="22.9" customHeight="1">
      <c r="B170" s="168"/>
      <c r="C170" s="169" t="s">
        <v>286</v>
      </c>
      <c r="D170" s="169" t="s">
        <v>137</v>
      </c>
      <c r="E170" s="170" t="s">
        <v>287</v>
      </c>
      <c r="F170" s="171" t="s">
        <v>288</v>
      </c>
      <c r="G170" s="172" t="s">
        <v>177</v>
      </c>
      <c r="H170" s="173">
        <v>4.86</v>
      </c>
      <c r="I170" s="174"/>
      <c r="J170" s="175">
        <f>ROUND(I170*H170,2)</f>
        <v>0</v>
      </c>
      <c r="K170" s="171" t="s">
        <v>141</v>
      </c>
      <c r="L170" s="40"/>
      <c r="M170" s="176" t="s">
        <v>5</v>
      </c>
      <c r="N170" s="177" t="s">
        <v>46</v>
      </c>
      <c r="O170" s="41"/>
      <c r="P170" s="178">
        <f>O170*H170</f>
        <v>0</v>
      </c>
      <c r="Q170" s="178">
        <v>2.25634</v>
      </c>
      <c r="R170" s="178">
        <f>Q170*H170</f>
        <v>10.965812399999999</v>
      </c>
      <c r="S170" s="178">
        <v>0</v>
      </c>
      <c r="T170" s="179">
        <f>S170*H170</f>
        <v>0</v>
      </c>
      <c r="AR170" s="23" t="s">
        <v>142</v>
      </c>
      <c r="AT170" s="23" t="s">
        <v>137</v>
      </c>
      <c r="AU170" s="23" t="s">
        <v>85</v>
      </c>
      <c r="AY170" s="23" t="s">
        <v>135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23" t="s">
        <v>83</v>
      </c>
      <c r="BK170" s="180">
        <f>ROUND(I170*H170,2)</f>
        <v>0</v>
      </c>
      <c r="BL170" s="23" t="s">
        <v>142</v>
      </c>
      <c r="BM170" s="23" t="s">
        <v>289</v>
      </c>
    </row>
    <row r="171" spans="2:51" s="12" customFormat="1" ht="13.5">
      <c r="B171" s="189"/>
      <c r="D171" s="182" t="s">
        <v>144</v>
      </c>
      <c r="E171" s="190" t="s">
        <v>5</v>
      </c>
      <c r="F171" s="191" t="s">
        <v>290</v>
      </c>
      <c r="H171" s="192">
        <v>4.86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144</v>
      </c>
      <c r="AU171" s="190" t="s">
        <v>85</v>
      </c>
      <c r="AV171" s="12" t="s">
        <v>85</v>
      </c>
      <c r="AW171" s="12" t="s">
        <v>38</v>
      </c>
      <c r="AX171" s="12" t="s">
        <v>83</v>
      </c>
      <c r="AY171" s="190" t="s">
        <v>135</v>
      </c>
    </row>
    <row r="172" spans="2:65" s="1" customFormat="1" ht="14.45" customHeight="1">
      <c r="B172" s="168"/>
      <c r="C172" s="169" t="s">
        <v>291</v>
      </c>
      <c r="D172" s="169" t="s">
        <v>137</v>
      </c>
      <c r="E172" s="170" t="s">
        <v>292</v>
      </c>
      <c r="F172" s="171" t="s">
        <v>293</v>
      </c>
      <c r="G172" s="172" t="s">
        <v>246</v>
      </c>
      <c r="H172" s="173">
        <v>0.034</v>
      </c>
      <c r="I172" s="174"/>
      <c r="J172" s="175">
        <f>ROUND(I172*H172,2)</f>
        <v>0</v>
      </c>
      <c r="K172" s="171" t="s">
        <v>141</v>
      </c>
      <c r="L172" s="40"/>
      <c r="M172" s="176" t="s">
        <v>5</v>
      </c>
      <c r="N172" s="177" t="s">
        <v>46</v>
      </c>
      <c r="O172" s="41"/>
      <c r="P172" s="178">
        <f>O172*H172</f>
        <v>0</v>
      </c>
      <c r="Q172" s="178">
        <v>1.05306</v>
      </c>
      <c r="R172" s="178">
        <f>Q172*H172</f>
        <v>0.03580404000000001</v>
      </c>
      <c r="S172" s="178">
        <v>0</v>
      </c>
      <c r="T172" s="179">
        <f>S172*H172</f>
        <v>0</v>
      </c>
      <c r="AR172" s="23" t="s">
        <v>142</v>
      </c>
      <c r="AT172" s="23" t="s">
        <v>137</v>
      </c>
      <c r="AU172" s="23" t="s">
        <v>85</v>
      </c>
      <c r="AY172" s="23" t="s">
        <v>135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23" t="s">
        <v>83</v>
      </c>
      <c r="BK172" s="180">
        <f>ROUND(I172*H172,2)</f>
        <v>0</v>
      </c>
      <c r="BL172" s="23" t="s">
        <v>142</v>
      </c>
      <c r="BM172" s="23" t="s">
        <v>294</v>
      </c>
    </row>
    <row r="173" spans="2:51" s="12" customFormat="1" ht="13.5">
      <c r="B173" s="189"/>
      <c r="D173" s="182" t="s">
        <v>144</v>
      </c>
      <c r="E173" s="190" t="s">
        <v>5</v>
      </c>
      <c r="F173" s="191" t="s">
        <v>295</v>
      </c>
      <c r="H173" s="192">
        <v>0.034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144</v>
      </c>
      <c r="AU173" s="190" t="s">
        <v>85</v>
      </c>
      <c r="AV173" s="12" t="s">
        <v>85</v>
      </c>
      <c r="AW173" s="12" t="s">
        <v>38</v>
      </c>
      <c r="AX173" s="12" t="s">
        <v>83</v>
      </c>
      <c r="AY173" s="190" t="s">
        <v>135</v>
      </c>
    </row>
    <row r="174" spans="2:63" s="10" customFormat="1" ht="29.85" customHeight="1">
      <c r="B174" s="155"/>
      <c r="D174" s="156" t="s">
        <v>74</v>
      </c>
      <c r="E174" s="166" t="s">
        <v>152</v>
      </c>
      <c r="F174" s="166" t="s">
        <v>296</v>
      </c>
      <c r="I174" s="158"/>
      <c r="J174" s="167">
        <f>BK174</f>
        <v>0</v>
      </c>
      <c r="L174" s="155"/>
      <c r="M174" s="160"/>
      <c r="N174" s="161"/>
      <c r="O174" s="161"/>
      <c r="P174" s="162">
        <f>SUM(P175:P181)</f>
        <v>0</v>
      </c>
      <c r="Q174" s="161"/>
      <c r="R174" s="162">
        <f>SUM(R175:R181)</f>
        <v>8.61908</v>
      </c>
      <c r="S174" s="161"/>
      <c r="T174" s="163">
        <f>SUM(T175:T181)</f>
        <v>0</v>
      </c>
      <c r="AR174" s="156" t="s">
        <v>83</v>
      </c>
      <c r="AT174" s="164" t="s">
        <v>74</v>
      </c>
      <c r="AU174" s="164" t="s">
        <v>83</v>
      </c>
      <c r="AY174" s="156" t="s">
        <v>135</v>
      </c>
      <c r="BK174" s="165">
        <f>SUM(BK175:BK181)</f>
        <v>0</v>
      </c>
    </row>
    <row r="175" spans="2:65" s="1" customFormat="1" ht="34.15" customHeight="1">
      <c r="B175" s="168"/>
      <c r="C175" s="169" t="s">
        <v>297</v>
      </c>
      <c r="D175" s="169" t="s">
        <v>137</v>
      </c>
      <c r="E175" s="170" t="s">
        <v>298</v>
      </c>
      <c r="F175" s="171" t="s">
        <v>299</v>
      </c>
      <c r="G175" s="172" t="s">
        <v>149</v>
      </c>
      <c r="H175" s="173">
        <v>3</v>
      </c>
      <c r="I175" s="174"/>
      <c r="J175" s="175">
        <f>ROUND(I175*H175,2)</f>
        <v>0</v>
      </c>
      <c r="K175" s="171" t="s">
        <v>141</v>
      </c>
      <c r="L175" s="40"/>
      <c r="M175" s="176" t="s">
        <v>5</v>
      </c>
      <c r="N175" s="177" t="s">
        <v>46</v>
      </c>
      <c r="O175" s="41"/>
      <c r="P175" s="178">
        <f>O175*H175</f>
        <v>0</v>
      </c>
      <c r="Q175" s="178">
        <v>0.17489</v>
      </c>
      <c r="R175" s="178">
        <f>Q175*H175</f>
        <v>0.52467</v>
      </c>
      <c r="S175" s="178">
        <v>0</v>
      </c>
      <c r="T175" s="179">
        <f>S175*H175</f>
        <v>0</v>
      </c>
      <c r="AR175" s="23" t="s">
        <v>142</v>
      </c>
      <c r="AT175" s="23" t="s">
        <v>137</v>
      </c>
      <c r="AU175" s="23" t="s">
        <v>85</v>
      </c>
      <c r="AY175" s="23" t="s">
        <v>135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23" t="s">
        <v>83</v>
      </c>
      <c r="BK175" s="180">
        <f>ROUND(I175*H175,2)</f>
        <v>0</v>
      </c>
      <c r="BL175" s="23" t="s">
        <v>142</v>
      </c>
      <c r="BM175" s="23" t="s">
        <v>300</v>
      </c>
    </row>
    <row r="176" spans="2:51" s="11" customFormat="1" ht="13.5">
      <c r="B176" s="181"/>
      <c r="D176" s="182" t="s">
        <v>144</v>
      </c>
      <c r="E176" s="183" t="s">
        <v>5</v>
      </c>
      <c r="F176" s="184" t="s">
        <v>301</v>
      </c>
      <c r="H176" s="183" t="s">
        <v>5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3" t="s">
        <v>144</v>
      </c>
      <c r="AU176" s="183" t="s">
        <v>85</v>
      </c>
      <c r="AV176" s="11" t="s">
        <v>83</v>
      </c>
      <c r="AW176" s="11" t="s">
        <v>38</v>
      </c>
      <c r="AX176" s="11" t="s">
        <v>75</v>
      </c>
      <c r="AY176" s="183" t="s">
        <v>135</v>
      </c>
    </row>
    <row r="177" spans="2:51" s="12" customFormat="1" ht="13.5">
      <c r="B177" s="189"/>
      <c r="D177" s="182" t="s">
        <v>144</v>
      </c>
      <c r="E177" s="190" t="s">
        <v>5</v>
      </c>
      <c r="F177" s="191" t="s">
        <v>152</v>
      </c>
      <c r="H177" s="192">
        <v>3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144</v>
      </c>
      <c r="AU177" s="190" t="s">
        <v>85</v>
      </c>
      <c r="AV177" s="12" t="s">
        <v>85</v>
      </c>
      <c r="AW177" s="12" t="s">
        <v>38</v>
      </c>
      <c r="AX177" s="12" t="s">
        <v>83</v>
      </c>
      <c r="AY177" s="190" t="s">
        <v>135</v>
      </c>
    </row>
    <row r="178" spans="2:65" s="1" customFormat="1" ht="22.9" customHeight="1">
      <c r="B178" s="168"/>
      <c r="C178" s="169" t="s">
        <v>302</v>
      </c>
      <c r="D178" s="169" t="s">
        <v>137</v>
      </c>
      <c r="E178" s="170" t="s">
        <v>303</v>
      </c>
      <c r="F178" s="171" t="s">
        <v>304</v>
      </c>
      <c r="G178" s="172" t="s">
        <v>171</v>
      </c>
      <c r="H178" s="173">
        <v>23</v>
      </c>
      <c r="I178" s="174"/>
      <c r="J178" s="175">
        <f>ROUND(I178*H178,2)</f>
        <v>0</v>
      </c>
      <c r="K178" s="171" t="s">
        <v>141</v>
      </c>
      <c r="L178" s="40"/>
      <c r="M178" s="176" t="s">
        <v>5</v>
      </c>
      <c r="N178" s="177" t="s">
        <v>46</v>
      </c>
      <c r="O178" s="41"/>
      <c r="P178" s="178">
        <f>O178*H178</f>
        <v>0</v>
      </c>
      <c r="Q178" s="178">
        <v>0.24127</v>
      </c>
      <c r="R178" s="178">
        <f>Q178*H178</f>
        <v>5.54921</v>
      </c>
      <c r="S178" s="178">
        <v>0</v>
      </c>
      <c r="T178" s="179">
        <f>S178*H178</f>
        <v>0</v>
      </c>
      <c r="AR178" s="23" t="s">
        <v>142</v>
      </c>
      <c r="AT178" s="23" t="s">
        <v>137</v>
      </c>
      <c r="AU178" s="23" t="s">
        <v>85</v>
      </c>
      <c r="AY178" s="23" t="s">
        <v>135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23" t="s">
        <v>83</v>
      </c>
      <c r="BK178" s="180">
        <f>ROUND(I178*H178,2)</f>
        <v>0</v>
      </c>
      <c r="BL178" s="23" t="s">
        <v>142</v>
      </c>
      <c r="BM178" s="23" t="s">
        <v>305</v>
      </c>
    </row>
    <row r="179" spans="2:51" s="12" customFormat="1" ht="13.5">
      <c r="B179" s="189"/>
      <c r="D179" s="182" t="s">
        <v>144</v>
      </c>
      <c r="E179" s="190" t="s">
        <v>5</v>
      </c>
      <c r="F179" s="191" t="s">
        <v>306</v>
      </c>
      <c r="H179" s="192">
        <v>23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144</v>
      </c>
      <c r="AU179" s="190" t="s">
        <v>85</v>
      </c>
      <c r="AV179" s="12" t="s">
        <v>85</v>
      </c>
      <c r="AW179" s="12" t="s">
        <v>38</v>
      </c>
      <c r="AX179" s="12" t="s">
        <v>83</v>
      </c>
      <c r="AY179" s="190" t="s">
        <v>135</v>
      </c>
    </row>
    <row r="180" spans="2:65" s="1" customFormat="1" ht="14.45" customHeight="1">
      <c r="B180" s="168"/>
      <c r="C180" s="205" t="s">
        <v>307</v>
      </c>
      <c r="D180" s="205" t="s">
        <v>260</v>
      </c>
      <c r="E180" s="206" t="s">
        <v>308</v>
      </c>
      <c r="F180" s="207" t="s">
        <v>309</v>
      </c>
      <c r="G180" s="208" t="s">
        <v>149</v>
      </c>
      <c r="H180" s="209">
        <v>212.1</v>
      </c>
      <c r="I180" s="210"/>
      <c r="J180" s="211">
        <f>ROUND(I180*H180,2)</f>
        <v>0</v>
      </c>
      <c r="K180" s="207" t="s">
        <v>141</v>
      </c>
      <c r="L180" s="212"/>
      <c r="M180" s="213" t="s">
        <v>5</v>
      </c>
      <c r="N180" s="214" t="s">
        <v>46</v>
      </c>
      <c r="O180" s="41"/>
      <c r="P180" s="178">
        <f>O180*H180</f>
        <v>0</v>
      </c>
      <c r="Q180" s="178">
        <v>0.012</v>
      </c>
      <c r="R180" s="178">
        <f>Q180*H180</f>
        <v>2.5452</v>
      </c>
      <c r="S180" s="178">
        <v>0</v>
      </c>
      <c r="T180" s="179">
        <f>S180*H180</f>
        <v>0</v>
      </c>
      <c r="AR180" s="23" t="s">
        <v>174</v>
      </c>
      <c r="AT180" s="23" t="s">
        <v>260</v>
      </c>
      <c r="AU180" s="23" t="s">
        <v>85</v>
      </c>
      <c r="AY180" s="23" t="s">
        <v>135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23" t="s">
        <v>83</v>
      </c>
      <c r="BK180" s="180">
        <f>ROUND(I180*H180,2)</f>
        <v>0</v>
      </c>
      <c r="BL180" s="23" t="s">
        <v>142</v>
      </c>
      <c r="BM180" s="23" t="s">
        <v>310</v>
      </c>
    </row>
    <row r="181" spans="2:51" s="12" customFormat="1" ht="13.5">
      <c r="B181" s="189"/>
      <c r="D181" s="182" t="s">
        <v>144</v>
      </c>
      <c r="E181" s="190" t="s">
        <v>5</v>
      </c>
      <c r="F181" s="191" t="s">
        <v>311</v>
      </c>
      <c r="H181" s="192">
        <v>212.1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144</v>
      </c>
      <c r="AU181" s="190" t="s">
        <v>85</v>
      </c>
      <c r="AV181" s="12" t="s">
        <v>85</v>
      </c>
      <c r="AW181" s="12" t="s">
        <v>38</v>
      </c>
      <c r="AX181" s="12" t="s">
        <v>83</v>
      </c>
      <c r="AY181" s="190" t="s">
        <v>135</v>
      </c>
    </row>
    <row r="182" spans="2:63" s="10" customFormat="1" ht="29.85" customHeight="1">
      <c r="B182" s="155"/>
      <c r="D182" s="156" t="s">
        <v>74</v>
      </c>
      <c r="E182" s="166" t="s">
        <v>151</v>
      </c>
      <c r="F182" s="166" t="s">
        <v>312</v>
      </c>
      <c r="I182" s="158"/>
      <c r="J182" s="167">
        <f>BK182</f>
        <v>0</v>
      </c>
      <c r="L182" s="155"/>
      <c r="M182" s="160"/>
      <c r="N182" s="161"/>
      <c r="O182" s="161"/>
      <c r="P182" s="162">
        <f>SUM(P183:P232)</f>
        <v>0</v>
      </c>
      <c r="Q182" s="161"/>
      <c r="R182" s="162">
        <f>SUM(R183:R232)</f>
        <v>67.11812749999999</v>
      </c>
      <c r="S182" s="161"/>
      <c r="T182" s="163">
        <f>SUM(T183:T232)</f>
        <v>0</v>
      </c>
      <c r="AR182" s="156" t="s">
        <v>83</v>
      </c>
      <c r="AT182" s="164" t="s">
        <v>74</v>
      </c>
      <c r="AU182" s="164" t="s">
        <v>83</v>
      </c>
      <c r="AY182" s="156" t="s">
        <v>135</v>
      </c>
      <c r="BK182" s="165">
        <f>SUM(BK183:BK232)</f>
        <v>0</v>
      </c>
    </row>
    <row r="183" spans="2:65" s="1" customFormat="1" ht="22.9" customHeight="1">
      <c r="B183" s="168"/>
      <c r="C183" s="169" t="s">
        <v>313</v>
      </c>
      <c r="D183" s="169" t="s">
        <v>137</v>
      </c>
      <c r="E183" s="170" t="s">
        <v>314</v>
      </c>
      <c r="F183" s="171" t="s">
        <v>315</v>
      </c>
      <c r="G183" s="172" t="s">
        <v>140</v>
      </c>
      <c r="H183" s="173">
        <v>500.91</v>
      </c>
      <c r="I183" s="174"/>
      <c r="J183" s="175">
        <f>ROUND(I183*H183,2)</f>
        <v>0</v>
      </c>
      <c r="K183" s="171" t="s">
        <v>141</v>
      </c>
      <c r="L183" s="40"/>
      <c r="M183" s="176" t="s">
        <v>5</v>
      </c>
      <c r="N183" s="177" t="s">
        <v>46</v>
      </c>
      <c r="O183" s="41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AR183" s="23" t="s">
        <v>142</v>
      </c>
      <c r="AT183" s="23" t="s">
        <v>137</v>
      </c>
      <c r="AU183" s="23" t="s">
        <v>85</v>
      </c>
      <c r="AY183" s="23" t="s">
        <v>135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23" t="s">
        <v>83</v>
      </c>
      <c r="BK183" s="180">
        <f>ROUND(I183*H183,2)</f>
        <v>0</v>
      </c>
      <c r="BL183" s="23" t="s">
        <v>142</v>
      </c>
      <c r="BM183" s="23" t="s">
        <v>316</v>
      </c>
    </row>
    <row r="184" spans="2:51" s="11" customFormat="1" ht="13.5">
      <c r="B184" s="181"/>
      <c r="D184" s="182" t="s">
        <v>144</v>
      </c>
      <c r="E184" s="183" t="s">
        <v>5</v>
      </c>
      <c r="F184" s="184" t="s">
        <v>317</v>
      </c>
      <c r="H184" s="183" t="s">
        <v>5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3" t="s">
        <v>144</v>
      </c>
      <c r="AU184" s="183" t="s">
        <v>85</v>
      </c>
      <c r="AV184" s="11" t="s">
        <v>83</v>
      </c>
      <c r="AW184" s="11" t="s">
        <v>38</v>
      </c>
      <c r="AX184" s="11" t="s">
        <v>75</v>
      </c>
      <c r="AY184" s="183" t="s">
        <v>135</v>
      </c>
    </row>
    <row r="185" spans="2:51" s="12" customFormat="1" ht="13.5">
      <c r="B185" s="189"/>
      <c r="D185" s="182" t="s">
        <v>144</v>
      </c>
      <c r="E185" s="190" t="s">
        <v>5</v>
      </c>
      <c r="F185" s="191" t="s">
        <v>318</v>
      </c>
      <c r="H185" s="192">
        <v>189.5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144</v>
      </c>
      <c r="AU185" s="190" t="s">
        <v>85</v>
      </c>
      <c r="AV185" s="12" t="s">
        <v>85</v>
      </c>
      <c r="AW185" s="12" t="s">
        <v>38</v>
      </c>
      <c r="AX185" s="12" t="s">
        <v>75</v>
      </c>
      <c r="AY185" s="190" t="s">
        <v>135</v>
      </c>
    </row>
    <row r="186" spans="2:51" s="11" customFormat="1" ht="13.5">
      <c r="B186" s="181"/>
      <c r="D186" s="182" t="s">
        <v>144</v>
      </c>
      <c r="E186" s="183" t="s">
        <v>5</v>
      </c>
      <c r="F186" s="184" t="s">
        <v>319</v>
      </c>
      <c r="H186" s="183" t="s">
        <v>5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3" t="s">
        <v>144</v>
      </c>
      <c r="AU186" s="183" t="s">
        <v>85</v>
      </c>
      <c r="AV186" s="11" t="s">
        <v>83</v>
      </c>
      <c r="AW186" s="11" t="s">
        <v>38</v>
      </c>
      <c r="AX186" s="11" t="s">
        <v>75</v>
      </c>
      <c r="AY186" s="183" t="s">
        <v>135</v>
      </c>
    </row>
    <row r="187" spans="2:51" s="12" customFormat="1" ht="13.5">
      <c r="B187" s="189"/>
      <c r="D187" s="182" t="s">
        <v>144</v>
      </c>
      <c r="E187" s="190" t="s">
        <v>5</v>
      </c>
      <c r="F187" s="191" t="s">
        <v>320</v>
      </c>
      <c r="H187" s="192">
        <v>270.7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144</v>
      </c>
      <c r="AU187" s="190" t="s">
        <v>85</v>
      </c>
      <c r="AV187" s="12" t="s">
        <v>85</v>
      </c>
      <c r="AW187" s="12" t="s">
        <v>38</v>
      </c>
      <c r="AX187" s="12" t="s">
        <v>75</v>
      </c>
      <c r="AY187" s="190" t="s">
        <v>135</v>
      </c>
    </row>
    <row r="188" spans="2:51" s="11" customFormat="1" ht="13.5">
      <c r="B188" s="181"/>
      <c r="D188" s="182" t="s">
        <v>144</v>
      </c>
      <c r="E188" s="183" t="s">
        <v>5</v>
      </c>
      <c r="F188" s="184" t="s">
        <v>321</v>
      </c>
      <c r="H188" s="183" t="s">
        <v>5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3" t="s">
        <v>144</v>
      </c>
      <c r="AU188" s="183" t="s">
        <v>85</v>
      </c>
      <c r="AV188" s="11" t="s">
        <v>83</v>
      </c>
      <c r="AW188" s="11" t="s">
        <v>38</v>
      </c>
      <c r="AX188" s="11" t="s">
        <v>75</v>
      </c>
      <c r="AY188" s="183" t="s">
        <v>135</v>
      </c>
    </row>
    <row r="189" spans="2:51" s="12" customFormat="1" ht="13.5">
      <c r="B189" s="189"/>
      <c r="D189" s="182" t="s">
        <v>144</v>
      </c>
      <c r="E189" s="190" t="s">
        <v>5</v>
      </c>
      <c r="F189" s="191" t="s">
        <v>322</v>
      </c>
      <c r="H189" s="192">
        <v>1.76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144</v>
      </c>
      <c r="AU189" s="190" t="s">
        <v>85</v>
      </c>
      <c r="AV189" s="12" t="s">
        <v>85</v>
      </c>
      <c r="AW189" s="12" t="s">
        <v>38</v>
      </c>
      <c r="AX189" s="12" t="s">
        <v>75</v>
      </c>
      <c r="AY189" s="190" t="s">
        <v>135</v>
      </c>
    </row>
    <row r="190" spans="2:51" s="11" customFormat="1" ht="13.5">
      <c r="B190" s="181"/>
      <c r="D190" s="182" t="s">
        <v>144</v>
      </c>
      <c r="E190" s="183" t="s">
        <v>5</v>
      </c>
      <c r="F190" s="184" t="s">
        <v>323</v>
      </c>
      <c r="H190" s="183" t="s">
        <v>5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3" t="s">
        <v>144</v>
      </c>
      <c r="AU190" s="183" t="s">
        <v>85</v>
      </c>
      <c r="AV190" s="11" t="s">
        <v>83</v>
      </c>
      <c r="AW190" s="11" t="s">
        <v>38</v>
      </c>
      <c r="AX190" s="11" t="s">
        <v>75</v>
      </c>
      <c r="AY190" s="183" t="s">
        <v>135</v>
      </c>
    </row>
    <row r="191" spans="2:51" s="12" customFormat="1" ht="13.5">
      <c r="B191" s="189"/>
      <c r="D191" s="182" t="s">
        <v>144</v>
      </c>
      <c r="E191" s="190" t="s">
        <v>5</v>
      </c>
      <c r="F191" s="191" t="s">
        <v>324</v>
      </c>
      <c r="H191" s="192">
        <v>32.35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144</v>
      </c>
      <c r="AU191" s="190" t="s">
        <v>85</v>
      </c>
      <c r="AV191" s="12" t="s">
        <v>85</v>
      </c>
      <c r="AW191" s="12" t="s">
        <v>38</v>
      </c>
      <c r="AX191" s="12" t="s">
        <v>75</v>
      </c>
      <c r="AY191" s="190" t="s">
        <v>135</v>
      </c>
    </row>
    <row r="192" spans="2:51" s="11" customFormat="1" ht="13.5">
      <c r="B192" s="181"/>
      <c r="D192" s="182" t="s">
        <v>144</v>
      </c>
      <c r="E192" s="183" t="s">
        <v>5</v>
      </c>
      <c r="F192" s="184" t="s">
        <v>321</v>
      </c>
      <c r="H192" s="183" t="s">
        <v>5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3" t="s">
        <v>144</v>
      </c>
      <c r="AU192" s="183" t="s">
        <v>85</v>
      </c>
      <c r="AV192" s="11" t="s">
        <v>83</v>
      </c>
      <c r="AW192" s="11" t="s">
        <v>38</v>
      </c>
      <c r="AX192" s="11" t="s">
        <v>75</v>
      </c>
      <c r="AY192" s="183" t="s">
        <v>135</v>
      </c>
    </row>
    <row r="193" spans="2:51" s="12" customFormat="1" ht="13.5">
      <c r="B193" s="189"/>
      <c r="D193" s="182" t="s">
        <v>144</v>
      </c>
      <c r="E193" s="190" t="s">
        <v>5</v>
      </c>
      <c r="F193" s="191" t="s">
        <v>325</v>
      </c>
      <c r="H193" s="192">
        <v>6.6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144</v>
      </c>
      <c r="AU193" s="190" t="s">
        <v>85</v>
      </c>
      <c r="AV193" s="12" t="s">
        <v>85</v>
      </c>
      <c r="AW193" s="12" t="s">
        <v>38</v>
      </c>
      <c r="AX193" s="12" t="s">
        <v>75</v>
      </c>
      <c r="AY193" s="190" t="s">
        <v>135</v>
      </c>
    </row>
    <row r="194" spans="2:51" s="13" customFormat="1" ht="13.5">
      <c r="B194" s="197"/>
      <c r="D194" s="182" t="s">
        <v>144</v>
      </c>
      <c r="E194" s="198" t="s">
        <v>5</v>
      </c>
      <c r="F194" s="199" t="s">
        <v>189</v>
      </c>
      <c r="H194" s="200">
        <v>500.91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144</v>
      </c>
      <c r="AU194" s="198" t="s">
        <v>85</v>
      </c>
      <c r="AV194" s="13" t="s">
        <v>142</v>
      </c>
      <c r="AW194" s="13" t="s">
        <v>38</v>
      </c>
      <c r="AX194" s="13" t="s">
        <v>83</v>
      </c>
      <c r="AY194" s="198" t="s">
        <v>135</v>
      </c>
    </row>
    <row r="195" spans="2:65" s="1" customFormat="1" ht="22.9" customHeight="1">
      <c r="B195" s="168"/>
      <c r="C195" s="169" t="s">
        <v>326</v>
      </c>
      <c r="D195" s="169" t="s">
        <v>137</v>
      </c>
      <c r="E195" s="170" t="s">
        <v>327</v>
      </c>
      <c r="F195" s="171" t="s">
        <v>328</v>
      </c>
      <c r="G195" s="172" t="s">
        <v>140</v>
      </c>
      <c r="H195" s="173">
        <v>38.95</v>
      </c>
      <c r="I195" s="174"/>
      <c r="J195" s="175">
        <f>ROUND(I195*H195,2)</f>
        <v>0</v>
      </c>
      <c r="K195" s="171" t="s">
        <v>141</v>
      </c>
      <c r="L195" s="40"/>
      <c r="M195" s="176" t="s">
        <v>5</v>
      </c>
      <c r="N195" s="177" t="s">
        <v>46</v>
      </c>
      <c r="O195" s="41"/>
      <c r="P195" s="178">
        <f>O195*H195</f>
        <v>0</v>
      </c>
      <c r="Q195" s="178">
        <v>0</v>
      </c>
      <c r="R195" s="178">
        <f>Q195*H195</f>
        <v>0</v>
      </c>
      <c r="S195" s="178">
        <v>0</v>
      </c>
      <c r="T195" s="179">
        <f>S195*H195</f>
        <v>0</v>
      </c>
      <c r="AR195" s="23" t="s">
        <v>142</v>
      </c>
      <c r="AT195" s="23" t="s">
        <v>137</v>
      </c>
      <c r="AU195" s="23" t="s">
        <v>85</v>
      </c>
      <c r="AY195" s="23" t="s">
        <v>135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23" t="s">
        <v>83</v>
      </c>
      <c r="BK195" s="180">
        <f>ROUND(I195*H195,2)</f>
        <v>0</v>
      </c>
      <c r="BL195" s="23" t="s">
        <v>142</v>
      </c>
      <c r="BM195" s="23" t="s">
        <v>329</v>
      </c>
    </row>
    <row r="196" spans="2:51" s="11" customFormat="1" ht="13.5">
      <c r="B196" s="181"/>
      <c r="D196" s="182" t="s">
        <v>144</v>
      </c>
      <c r="E196" s="183" t="s">
        <v>5</v>
      </c>
      <c r="F196" s="184" t="s">
        <v>323</v>
      </c>
      <c r="H196" s="183" t="s">
        <v>5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3" t="s">
        <v>144</v>
      </c>
      <c r="AU196" s="183" t="s">
        <v>85</v>
      </c>
      <c r="AV196" s="11" t="s">
        <v>83</v>
      </c>
      <c r="AW196" s="11" t="s">
        <v>38</v>
      </c>
      <c r="AX196" s="11" t="s">
        <v>75</v>
      </c>
      <c r="AY196" s="183" t="s">
        <v>135</v>
      </c>
    </row>
    <row r="197" spans="2:51" s="12" customFormat="1" ht="13.5">
      <c r="B197" s="189"/>
      <c r="D197" s="182" t="s">
        <v>144</v>
      </c>
      <c r="E197" s="190" t="s">
        <v>5</v>
      </c>
      <c r="F197" s="191" t="s">
        <v>324</v>
      </c>
      <c r="H197" s="192">
        <v>32.35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144</v>
      </c>
      <c r="AU197" s="190" t="s">
        <v>85</v>
      </c>
      <c r="AV197" s="12" t="s">
        <v>85</v>
      </c>
      <c r="AW197" s="12" t="s">
        <v>38</v>
      </c>
      <c r="AX197" s="12" t="s">
        <v>75</v>
      </c>
      <c r="AY197" s="190" t="s">
        <v>135</v>
      </c>
    </row>
    <row r="198" spans="2:51" s="11" customFormat="1" ht="13.5">
      <c r="B198" s="181"/>
      <c r="D198" s="182" t="s">
        <v>144</v>
      </c>
      <c r="E198" s="183" t="s">
        <v>5</v>
      </c>
      <c r="F198" s="184" t="s">
        <v>321</v>
      </c>
      <c r="H198" s="183" t="s">
        <v>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3" t="s">
        <v>144</v>
      </c>
      <c r="AU198" s="183" t="s">
        <v>85</v>
      </c>
      <c r="AV198" s="11" t="s">
        <v>83</v>
      </c>
      <c r="AW198" s="11" t="s">
        <v>38</v>
      </c>
      <c r="AX198" s="11" t="s">
        <v>75</v>
      </c>
      <c r="AY198" s="183" t="s">
        <v>135</v>
      </c>
    </row>
    <row r="199" spans="2:51" s="12" customFormat="1" ht="13.5">
      <c r="B199" s="189"/>
      <c r="D199" s="182" t="s">
        <v>144</v>
      </c>
      <c r="E199" s="190" t="s">
        <v>5</v>
      </c>
      <c r="F199" s="191" t="s">
        <v>325</v>
      </c>
      <c r="H199" s="192">
        <v>6.6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144</v>
      </c>
      <c r="AU199" s="190" t="s">
        <v>85</v>
      </c>
      <c r="AV199" s="12" t="s">
        <v>85</v>
      </c>
      <c r="AW199" s="12" t="s">
        <v>38</v>
      </c>
      <c r="AX199" s="12" t="s">
        <v>75</v>
      </c>
      <c r="AY199" s="190" t="s">
        <v>135</v>
      </c>
    </row>
    <row r="200" spans="2:51" s="13" customFormat="1" ht="13.5">
      <c r="B200" s="197"/>
      <c r="D200" s="182" t="s">
        <v>144</v>
      </c>
      <c r="E200" s="198" t="s">
        <v>5</v>
      </c>
      <c r="F200" s="199" t="s">
        <v>189</v>
      </c>
      <c r="H200" s="200">
        <v>38.95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144</v>
      </c>
      <c r="AU200" s="198" t="s">
        <v>85</v>
      </c>
      <c r="AV200" s="13" t="s">
        <v>142</v>
      </c>
      <c r="AW200" s="13" t="s">
        <v>38</v>
      </c>
      <c r="AX200" s="13" t="s">
        <v>83</v>
      </c>
      <c r="AY200" s="198" t="s">
        <v>135</v>
      </c>
    </row>
    <row r="201" spans="2:65" s="1" customFormat="1" ht="34.15" customHeight="1">
      <c r="B201" s="168"/>
      <c r="C201" s="169" t="s">
        <v>330</v>
      </c>
      <c r="D201" s="169" t="s">
        <v>137</v>
      </c>
      <c r="E201" s="170" t="s">
        <v>331</v>
      </c>
      <c r="F201" s="171" t="s">
        <v>332</v>
      </c>
      <c r="G201" s="172" t="s">
        <v>140</v>
      </c>
      <c r="H201" s="173">
        <v>94.75</v>
      </c>
      <c r="I201" s="174"/>
      <c r="J201" s="175">
        <f>ROUND(I201*H201,2)</f>
        <v>0</v>
      </c>
      <c r="K201" s="171" t="s">
        <v>141</v>
      </c>
      <c r="L201" s="40"/>
      <c r="M201" s="176" t="s">
        <v>5</v>
      </c>
      <c r="N201" s="177" t="s">
        <v>46</v>
      </c>
      <c r="O201" s="41"/>
      <c r="P201" s="178">
        <f>O201*H201</f>
        <v>0</v>
      </c>
      <c r="Q201" s="178">
        <v>0</v>
      </c>
      <c r="R201" s="178">
        <f>Q201*H201</f>
        <v>0</v>
      </c>
      <c r="S201" s="178">
        <v>0</v>
      </c>
      <c r="T201" s="179">
        <f>S201*H201</f>
        <v>0</v>
      </c>
      <c r="AR201" s="23" t="s">
        <v>142</v>
      </c>
      <c r="AT201" s="23" t="s">
        <v>137</v>
      </c>
      <c r="AU201" s="23" t="s">
        <v>85</v>
      </c>
      <c r="AY201" s="23" t="s">
        <v>135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23" t="s">
        <v>83</v>
      </c>
      <c r="BK201" s="180">
        <f>ROUND(I201*H201,2)</f>
        <v>0</v>
      </c>
      <c r="BL201" s="23" t="s">
        <v>142</v>
      </c>
      <c r="BM201" s="23" t="s">
        <v>333</v>
      </c>
    </row>
    <row r="202" spans="2:51" s="11" customFormat="1" ht="13.5">
      <c r="B202" s="181"/>
      <c r="D202" s="182" t="s">
        <v>144</v>
      </c>
      <c r="E202" s="183" t="s">
        <v>5</v>
      </c>
      <c r="F202" s="184" t="s">
        <v>317</v>
      </c>
      <c r="H202" s="183" t="s">
        <v>5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3" t="s">
        <v>144</v>
      </c>
      <c r="AU202" s="183" t="s">
        <v>85</v>
      </c>
      <c r="AV202" s="11" t="s">
        <v>83</v>
      </c>
      <c r="AW202" s="11" t="s">
        <v>38</v>
      </c>
      <c r="AX202" s="11" t="s">
        <v>75</v>
      </c>
      <c r="AY202" s="183" t="s">
        <v>135</v>
      </c>
    </row>
    <row r="203" spans="2:51" s="12" customFormat="1" ht="13.5">
      <c r="B203" s="189"/>
      <c r="D203" s="182" t="s">
        <v>144</v>
      </c>
      <c r="E203" s="190" t="s">
        <v>5</v>
      </c>
      <c r="F203" s="191" t="s">
        <v>334</v>
      </c>
      <c r="H203" s="192">
        <v>94.75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144</v>
      </c>
      <c r="AU203" s="190" t="s">
        <v>85</v>
      </c>
      <c r="AV203" s="12" t="s">
        <v>85</v>
      </c>
      <c r="AW203" s="12" t="s">
        <v>38</v>
      </c>
      <c r="AX203" s="12" t="s">
        <v>83</v>
      </c>
      <c r="AY203" s="190" t="s">
        <v>135</v>
      </c>
    </row>
    <row r="204" spans="2:65" s="1" customFormat="1" ht="22.9" customHeight="1">
      <c r="B204" s="168"/>
      <c r="C204" s="169" t="s">
        <v>335</v>
      </c>
      <c r="D204" s="169" t="s">
        <v>137</v>
      </c>
      <c r="E204" s="170" t="s">
        <v>336</v>
      </c>
      <c r="F204" s="171" t="s">
        <v>337</v>
      </c>
      <c r="G204" s="172" t="s">
        <v>140</v>
      </c>
      <c r="H204" s="173">
        <v>22.9</v>
      </c>
      <c r="I204" s="174"/>
      <c r="J204" s="175">
        <f>ROUND(I204*H204,2)</f>
        <v>0</v>
      </c>
      <c r="K204" s="171" t="s">
        <v>141</v>
      </c>
      <c r="L204" s="40"/>
      <c r="M204" s="176" t="s">
        <v>5</v>
      </c>
      <c r="N204" s="177" t="s">
        <v>46</v>
      </c>
      <c r="O204" s="41"/>
      <c r="P204" s="178">
        <f>O204*H204</f>
        <v>0</v>
      </c>
      <c r="Q204" s="178">
        <v>0.18776</v>
      </c>
      <c r="R204" s="178">
        <f>Q204*H204</f>
        <v>4.299704</v>
      </c>
      <c r="S204" s="178">
        <v>0</v>
      </c>
      <c r="T204" s="179">
        <f>S204*H204</f>
        <v>0</v>
      </c>
      <c r="AR204" s="23" t="s">
        <v>142</v>
      </c>
      <c r="AT204" s="23" t="s">
        <v>137</v>
      </c>
      <c r="AU204" s="23" t="s">
        <v>85</v>
      </c>
      <c r="AY204" s="23" t="s">
        <v>135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23" t="s">
        <v>83</v>
      </c>
      <c r="BK204" s="180">
        <f>ROUND(I204*H204,2)</f>
        <v>0</v>
      </c>
      <c r="BL204" s="23" t="s">
        <v>142</v>
      </c>
      <c r="BM204" s="23" t="s">
        <v>338</v>
      </c>
    </row>
    <row r="205" spans="2:51" s="12" customFormat="1" ht="13.5">
      <c r="B205" s="189"/>
      <c r="D205" s="182" t="s">
        <v>144</v>
      </c>
      <c r="E205" s="190" t="s">
        <v>5</v>
      </c>
      <c r="F205" s="191" t="s">
        <v>339</v>
      </c>
      <c r="H205" s="192">
        <v>22.9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144</v>
      </c>
      <c r="AU205" s="190" t="s">
        <v>85</v>
      </c>
      <c r="AV205" s="12" t="s">
        <v>85</v>
      </c>
      <c r="AW205" s="12" t="s">
        <v>38</v>
      </c>
      <c r="AX205" s="12" t="s">
        <v>83</v>
      </c>
      <c r="AY205" s="190" t="s">
        <v>135</v>
      </c>
    </row>
    <row r="206" spans="2:65" s="1" customFormat="1" ht="22.9" customHeight="1">
      <c r="B206" s="168"/>
      <c r="C206" s="169" t="s">
        <v>340</v>
      </c>
      <c r="D206" s="169" t="s">
        <v>137</v>
      </c>
      <c r="E206" s="170" t="s">
        <v>341</v>
      </c>
      <c r="F206" s="171" t="s">
        <v>342</v>
      </c>
      <c r="G206" s="172" t="s">
        <v>140</v>
      </c>
      <c r="H206" s="173">
        <v>94.75</v>
      </c>
      <c r="I206" s="174"/>
      <c r="J206" s="175">
        <f>ROUND(I206*H206,2)</f>
        <v>0</v>
      </c>
      <c r="K206" s="171" t="s">
        <v>141</v>
      </c>
      <c r="L206" s="40"/>
      <c r="M206" s="176" t="s">
        <v>5</v>
      </c>
      <c r="N206" s="177" t="s">
        <v>46</v>
      </c>
      <c r="O206" s="41"/>
      <c r="P206" s="178">
        <f>O206*H206</f>
        <v>0</v>
      </c>
      <c r="Q206" s="178">
        <v>0</v>
      </c>
      <c r="R206" s="178">
        <f>Q206*H206</f>
        <v>0</v>
      </c>
      <c r="S206" s="178">
        <v>0</v>
      </c>
      <c r="T206" s="179">
        <f>S206*H206</f>
        <v>0</v>
      </c>
      <c r="AR206" s="23" t="s">
        <v>142</v>
      </c>
      <c r="AT206" s="23" t="s">
        <v>137</v>
      </c>
      <c r="AU206" s="23" t="s">
        <v>85</v>
      </c>
      <c r="AY206" s="23" t="s">
        <v>135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23" t="s">
        <v>83</v>
      </c>
      <c r="BK206" s="180">
        <f>ROUND(I206*H206,2)</f>
        <v>0</v>
      </c>
      <c r="BL206" s="23" t="s">
        <v>142</v>
      </c>
      <c r="BM206" s="23" t="s">
        <v>343</v>
      </c>
    </row>
    <row r="207" spans="2:51" s="12" customFormat="1" ht="13.5">
      <c r="B207" s="189"/>
      <c r="D207" s="182" t="s">
        <v>144</v>
      </c>
      <c r="E207" s="190" t="s">
        <v>5</v>
      </c>
      <c r="F207" s="191" t="s">
        <v>344</v>
      </c>
      <c r="H207" s="192">
        <v>94.75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144</v>
      </c>
      <c r="AU207" s="190" t="s">
        <v>85</v>
      </c>
      <c r="AV207" s="12" t="s">
        <v>85</v>
      </c>
      <c r="AW207" s="12" t="s">
        <v>38</v>
      </c>
      <c r="AX207" s="12" t="s">
        <v>83</v>
      </c>
      <c r="AY207" s="190" t="s">
        <v>135</v>
      </c>
    </row>
    <row r="208" spans="2:65" s="1" customFormat="1" ht="34.15" customHeight="1">
      <c r="B208" s="168"/>
      <c r="C208" s="169" t="s">
        <v>345</v>
      </c>
      <c r="D208" s="169" t="s">
        <v>137</v>
      </c>
      <c r="E208" s="170" t="s">
        <v>346</v>
      </c>
      <c r="F208" s="171" t="s">
        <v>347</v>
      </c>
      <c r="G208" s="172" t="s">
        <v>140</v>
      </c>
      <c r="H208" s="173">
        <v>94.75</v>
      </c>
      <c r="I208" s="174"/>
      <c r="J208" s="175">
        <f>ROUND(I208*H208,2)</f>
        <v>0</v>
      </c>
      <c r="K208" s="171" t="s">
        <v>141</v>
      </c>
      <c r="L208" s="40"/>
      <c r="M208" s="176" t="s">
        <v>5</v>
      </c>
      <c r="N208" s="177" t="s">
        <v>46</v>
      </c>
      <c r="O208" s="41"/>
      <c r="P208" s="178">
        <f>O208*H208</f>
        <v>0</v>
      </c>
      <c r="Q208" s="178">
        <v>0</v>
      </c>
      <c r="R208" s="178">
        <f>Q208*H208</f>
        <v>0</v>
      </c>
      <c r="S208" s="178">
        <v>0</v>
      </c>
      <c r="T208" s="179">
        <f>S208*H208</f>
        <v>0</v>
      </c>
      <c r="AR208" s="23" t="s">
        <v>142</v>
      </c>
      <c r="AT208" s="23" t="s">
        <v>137</v>
      </c>
      <c r="AU208" s="23" t="s">
        <v>85</v>
      </c>
      <c r="AY208" s="23" t="s">
        <v>135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23" t="s">
        <v>83</v>
      </c>
      <c r="BK208" s="180">
        <f>ROUND(I208*H208,2)</f>
        <v>0</v>
      </c>
      <c r="BL208" s="23" t="s">
        <v>142</v>
      </c>
      <c r="BM208" s="23" t="s">
        <v>348</v>
      </c>
    </row>
    <row r="209" spans="2:51" s="11" customFormat="1" ht="13.5">
      <c r="B209" s="181"/>
      <c r="D209" s="182" t="s">
        <v>144</v>
      </c>
      <c r="E209" s="183" t="s">
        <v>5</v>
      </c>
      <c r="F209" s="184" t="s">
        <v>317</v>
      </c>
      <c r="H209" s="183" t="s">
        <v>5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3" t="s">
        <v>144</v>
      </c>
      <c r="AU209" s="183" t="s">
        <v>85</v>
      </c>
      <c r="AV209" s="11" t="s">
        <v>83</v>
      </c>
      <c r="AW209" s="11" t="s">
        <v>38</v>
      </c>
      <c r="AX209" s="11" t="s">
        <v>75</v>
      </c>
      <c r="AY209" s="183" t="s">
        <v>135</v>
      </c>
    </row>
    <row r="210" spans="2:51" s="12" customFormat="1" ht="13.5">
      <c r="B210" s="189"/>
      <c r="D210" s="182" t="s">
        <v>144</v>
      </c>
      <c r="E210" s="190" t="s">
        <v>5</v>
      </c>
      <c r="F210" s="191" t="s">
        <v>334</v>
      </c>
      <c r="H210" s="192">
        <v>94.75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144</v>
      </c>
      <c r="AU210" s="190" t="s">
        <v>85</v>
      </c>
      <c r="AV210" s="12" t="s">
        <v>85</v>
      </c>
      <c r="AW210" s="12" t="s">
        <v>38</v>
      </c>
      <c r="AX210" s="12" t="s">
        <v>83</v>
      </c>
      <c r="AY210" s="190" t="s">
        <v>135</v>
      </c>
    </row>
    <row r="211" spans="2:65" s="1" customFormat="1" ht="57" customHeight="1">
      <c r="B211" s="168"/>
      <c r="C211" s="169" t="s">
        <v>349</v>
      </c>
      <c r="D211" s="169" t="s">
        <v>137</v>
      </c>
      <c r="E211" s="170" t="s">
        <v>350</v>
      </c>
      <c r="F211" s="171" t="s">
        <v>351</v>
      </c>
      <c r="G211" s="172" t="s">
        <v>140</v>
      </c>
      <c r="H211" s="173">
        <v>272.46</v>
      </c>
      <c r="I211" s="174"/>
      <c r="J211" s="175">
        <f>ROUND(I211*H211,2)</f>
        <v>0</v>
      </c>
      <c r="K211" s="171" t="s">
        <v>141</v>
      </c>
      <c r="L211" s="40"/>
      <c r="M211" s="176" t="s">
        <v>5</v>
      </c>
      <c r="N211" s="177" t="s">
        <v>46</v>
      </c>
      <c r="O211" s="41"/>
      <c r="P211" s="178">
        <f>O211*H211</f>
        <v>0</v>
      </c>
      <c r="Q211" s="178">
        <v>0.08425</v>
      </c>
      <c r="R211" s="178">
        <f>Q211*H211</f>
        <v>22.954755</v>
      </c>
      <c r="S211" s="178">
        <v>0</v>
      </c>
      <c r="T211" s="179">
        <f>S211*H211</f>
        <v>0</v>
      </c>
      <c r="AR211" s="23" t="s">
        <v>142</v>
      </c>
      <c r="AT211" s="23" t="s">
        <v>137</v>
      </c>
      <c r="AU211" s="23" t="s">
        <v>85</v>
      </c>
      <c r="AY211" s="23" t="s">
        <v>135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23" t="s">
        <v>83</v>
      </c>
      <c r="BK211" s="180">
        <f>ROUND(I211*H211,2)</f>
        <v>0</v>
      </c>
      <c r="BL211" s="23" t="s">
        <v>142</v>
      </c>
      <c r="BM211" s="23" t="s">
        <v>352</v>
      </c>
    </row>
    <row r="212" spans="2:51" s="11" customFormat="1" ht="13.5">
      <c r="B212" s="181"/>
      <c r="D212" s="182" t="s">
        <v>144</v>
      </c>
      <c r="E212" s="183" t="s">
        <v>5</v>
      </c>
      <c r="F212" s="184" t="s">
        <v>319</v>
      </c>
      <c r="H212" s="183" t="s">
        <v>5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3" t="s">
        <v>144</v>
      </c>
      <c r="AU212" s="183" t="s">
        <v>85</v>
      </c>
      <c r="AV212" s="11" t="s">
        <v>83</v>
      </c>
      <c r="AW212" s="11" t="s">
        <v>38</v>
      </c>
      <c r="AX212" s="11" t="s">
        <v>75</v>
      </c>
      <c r="AY212" s="183" t="s">
        <v>135</v>
      </c>
    </row>
    <row r="213" spans="2:51" s="12" customFormat="1" ht="13.5">
      <c r="B213" s="189"/>
      <c r="D213" s="182" t="s">
        <v>144</v>
      </c>
      <c r="E213" s="190" t="s">
        <v>5</v>
      </c>
      <c r="F213" s="191" t="s">
        <v>353</v>
      </c>
      <c r="H213" s="192">
        <v>270.7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144</v>
      </c>
      <c r="AU213" s="190" t="s">
        <v>85</v>
      </c>
      <c r="AV213" s="12" t="s">
        <v>85</v>
      </c>
      <c r="AW213" s="12" t="s">
        <v>38</v>
      </c>
      <c r="AX213" s="12" t="s">
        <v>75</v>
      </c>
      <c r="AY213" s="190" t="s">
        <v>135</v>
      </c>
    </row>
    <row r="214" spans="2:51" s="11" customFormat="1" ht="13.5">
      <c r="B214" s="181"/>
      <c r="D214" s="182" t="s">
        <v>144</v>
      </c>
      <c r="E214" s="183" t="s">
        <v>5</v>
      </c>
      <c r="F214" s="184" t="s">
        <v>354</v>
      </c>
      <c r="H214" s="183" t="s">
        <v>5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3" t="s">
        <v>144</v>
      </c>
      <c r="AU214" s="183" t="s">
        <v>85</v>
      </c>
      <c r="AV214" s="11" t="s">
        <v>83</v>
      </c>
      <c r="AW214" s="11" t="s">
        <v>38</v>
      </c>
      <c r="AX214" s="11" t="s">
        <v>75</v>
      </c>
      <c r="AY214" s="183" t="s">
        <v>135</v>
      </c>
    </row>
    <row r="215" spans="2:51" s="12" customFormat="1" ht="13.5">
      <c r="B215" s="189"/>
      <c r="D215" s="182" t="s">
        <v>144</v>
      </c>
      <c r="E215" s="190" t="s">
        <v>5</v>
      </c>
      <c r="F215" s="191" t="s">
        <v>355</v>
      </c>
      <c r="H215" s="192">
        <v>1.76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144</v>
      </c>
      <c r="AU215" s="190" t="s">
        <v>85</v>
      </c>
      <c r="AV215" s="12" t="s">
        <v>85</v>
      </c>
      <c r="AW215" s="12" t="s">
        <v>38</v>
      </c>
      <c r="AX215" s="12" t="s">
        <v>75</v>
      </c>
      <c r="AY215" s="190" t="s">
        <v>135</v>
      </c>
    </row>
    <row r="216" spans="2:51" s="13" customFormat="1" ht="13.5">
      <c r="B216" s="197"/>
      <c r="D216" s="182" t="s">
        <v>144</v>
      </c>
      <c r="E216" s="198" t="s">
        <v>5</v>
      </c>
      <c r="F216" s="199" t="s">
        <v>189</v>
      </c>
      <c r="H216" s="200">
        <v>272.46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144</v>
      </c>
      <c r="AU216" s="198" t="s">
        <v>85</v>
      </c>
      <c r="AV216" s="13" t="s">
        <v>142</v>
      </c>
      <c r="AW216" s="13" t="s">
        <v>38</v>
      </c>
      <c r="AX216" s="13" t="s">
        <v>83</v>
      </c>
      <c r="AY216" s="198" t="s">
        <v>135</v>
      </c>
    </row>
    <row r="217" spans="2:65" s="1" customFormat="1" ht="14.45" customHeight="1">
      <c r="B217" s="168"/>
      <c r="C217" s="205" t="s">
        <v>356</v>
      </c>
      <c r="D217" s="205" t="s">
        <v>260</v>
      </c>
      <c r="E217" s="206" t="s">
        <v>357</v>
      </c>
      <c r="F217" s="207" t="s">
        <v>358</v>
      </c>
      <c r="G217" s="208" t="s">
        <v>140</v>
      </c>
      <c r="H217" s="209">
        <v>193.29</v>
      </c>
      <c r="I217" s="210"/>
      <c r="J217" s="211">
        <f>ROUND(I217*H217,2)</f>
        <v>0</v>
      </c>
      <c r="K217" s="207" t="s">
        <v>5</v>
      </c>
      <c r="L217" s="212"/>
      <c r="M217" s="213" t="s">
        <v>5</v>
      </c>
      <c r="N217" s="214" t="s">
        <v>46</v>
      </c>
      <c r="O217" s="41"/>
      <c r="P217" s="178">
        <f>O217*H217</f>
        <v>0</v>
      </c>
      <c r="Q217" s="178">
        <v>0.09375</v>
      </c>
      <c r="R217" s="178">
        <f>Q217*H217</f>
        <v>18.1209375</v>
      </c>
      <c r="S217" s="178">
        <v>0</v>
      </c>
      <c r="T217" s="179">
        <f>S217*H217</f>
        <v>0</v>
      </c>
      <c r="AR217" s="23" t="s">
        <v>174</v>
      </c>
      <c r="AT217" s="23" t="s">
        <v>260</v>
      </c>
      <c r="AU217" s="23" t="s">
        <v>85</v>
      </c>
      <c r="AY217" s="23" t="s">
        <v>135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23" t="s">
        <v>83</v>
      </c>
      <c r="BK217" s="180">
        <f>ROUND(I217*H217,2)</f>
        <v>0</v>
      </c>
      <c r="BL217" s="23" t="s">
        <v>142</v>
      </c>
      <c r="BM217" s="23" t="s">
        <v>359</v>
      </c>
    </row>
    <row r="218" spans="2:51" s="12" customFormat="1" ht="13.5">
      <c r="B218" s="189"/>
      <c r="D218" s="182" t="s">
        <v>144</v>
      </c>
      <c r="E218" s="190" t="s">
        <v>5</v>
      </c>
      <c r="F218" s="191" t="s">
        <v>360</v>
      </c>
      <c r="H218" s="192">
        <v>193.29</v>
      </c>
      <c r="I218" s="193"/>
      <c r="L218" s="189"/>
      <c r="M218" s="194"/>
      <c r="N218" s="195"/>
      <c r="O218" s="195"/>
      <c r="P218" s="195"/>
      <c r="Q218" s="195"/>
      <c r="R218" s="195"/>
      <c r="S218" s="195"/>
      <c r="T218" s="196"/>
      <c r="AT218" s="190" t="s">
        <v>144</v>
      </c>
      <c r="AU218" s="190" t="s">
        <v>85</v>
      </c>
      <c r="AV218" s="12" t="s">
        <v>85</v>
      </c>
      <c r="AW218" s="12" t="s">
        <v>38</v>
      </c>
      <c r="AX218" s="12" t="s">
        <v>83</v>
      </c>
      <c r="AY218" s="190" t="s">
        <v>135</v>
      </c>
    </row>
    <row r="219" spans="2:65" s="1" customFormat="1" ht="14.45" customHeight="1">
      <c r="B219" s="168"/>
      <c r="C219" s="205" t="s">
        <v>361</v>
      </c>
      <c r="D219" s="205" t="s">
        <v>260</v>
      </c>
      <c r="E219" s="206" t="s">
        <v>362</v>
      </c>
      <c r="F219" s="207" t="s">
        <v>363</v>
      </c>
      <c r="G219" s="208" t="s">
        <v>140</v>
      </c>
      <c r="H219" s="209">
        <v>82.824</v>
      </c>
      <c r="I219" s="210"/>
      <c r="J219" s="211">
        <f>ROUND(I219*H219,2)</f>
        <v>0</v>
      </c>
      <c r="K219" s="207" t="s">
        <v>5</v>
      </c>
      <c r="L219" s="212"/>
      <c r="M219" s="213" t="s">
        <v>5</v>
      </c>
      <c r="N219" s="214" t="s">
        <v>46</v>
      </c>
      <c r="O219" s="41"/>
      <c r="P219" s="178">
        <f>O219*H219</f>
        <v>0</v>
      </c>
      <c r="Q219" s="178">
        <v>0.131</v>
      </c>
      <c r="R219" s="178">
        <f>Q219*H219</f>
        <v>10.849944</v>
      </c>
      <c r="S219" s="178">
        <v>0</v>
      </c>
      <c r="T219" s="179">
        <f>S219*H219</f>
        <v>0</v>
      </c>
      <c r="AR219" s="23" t="s">
        <v>174</v>
      </c>
      <c r="AT219" s="23" t="s">
        <v>260</v>
      </c>
      <c r="AU219" s="23" t="s">
        <v>85</v>
      </c>
      <c r="AY219" s="23" t="s">
        <v>135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23" t="s">
        <v>83</v>
      </c>
      <c r="BK219" s="180">
        <f>ROUND(I219*H219,2)</f>
        <v>0</v>
      </c>
      <c r="BL219" s="23" t="s">
        <v>142</v>
      </c>
      <c r="BM219" s="23" t="s">
        <v>364</v>
      </c>
    </row>
    <row r="220" spans="2:51" s="12" customFormat="1" ht="13.5">
      <c r="B220" s="189"/>
      <c r="D220" s="182" t="s">
        <v>144</v>
      </c>
      <c r="E220" s="190" t="s">
        <v>5</v>
      </c>
      <c r="F220" s="191" t="s">
        <v>365</v>
      </c>
      <c r="H220" s="192">
        <v>82.824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144</v>
      </c>
      <c r="AU220" s="190" t="s">
        <v>85</v>
      </c>
      <c r="AV220" s="12" t="s">
        <v>85</v>
      </c>
      <c r="AW220" s="12" t="s">
        <v>38</v>
      </c>
      <c r="AX220" s="12" t="s">
        <v>83</v>
      </c>
      <c r="AY220" s="190" t="s">
        <v>135</v>
      </c>
    </row>
    <row r="221" spans="2:65" s="1" customFormat="1" ht="14.45" customHeight="1">
      <c r="B221" s="168"/>
      <c r="C221" s="205" t="s">
        <v>366</v>
      </c>
      <c r="D221" s="205" t="s">
        <v>260</v>
      </c>
      <c r="E221" s="206" t="s">
        <v>367</v>
      </c>
      <c r="F221" s="207" t="s">
        <v>368</v>
      </c>
      <c r="G221" s="208" t="s">
        <v>140</v>
      </c>
      <c r="H221" s="209">
        <v>1.778</v>
      </c>
      <c r="I221" s="210"/>
      <c r="J221" s="211">
        <f>ROUND(I221*H221,2)</f>
        <v>0</v>
      </c>
      <c r="K221" s="207" t="s">
        <v>5</v>
      </c>
      <c r="L221" s="212"/>
      <c r="M221" s="213" t="s">
        <v>5</v>
      </c>
      <c r="N221" s="214" t="s">
        <v>46</v>
      </c>
      <c r="O221" s="41"/>
      <c r="P221" s="178">
        <f>O221*H221</f>
        <v>0</v>
      </c>
      <c r="Q221" s="178">
        <v>0.131</v>
      </c>
      <c r="R221" s="178">
        <f>Q221*H221</f>
        <v>0.23291800000000001</v>
      </c>
      <c r="S221" s="178">
        <v>0</v>
      </c>
      <c r="T221" s="179">
        <f>S221*H221</f>
        <v>0</v>
      </c>
      <c r="AR221" s="23" t="s">
        <v>174</v>
      </c>
      <c r="AT221" s="23" t="s">
        <v>260</v>
      </c>
      <c r="AU221" s="23" t="s">
        <v>85</v>
      </c>
      <c r="AY221" s="23" t="s">
        <v>135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23" t="s">
        <v>83</v>
      </c>
      <c r="BK221" s="180">
        <f>ROUND(I221*H221,2)</f>
        <v>0</v>
      </c>
      <c r="BL221" s="23" t="s">
        <v>142</v>
      </c>
      <c r="BM221" s="23" t="s">
        <v>369</v>
      </c>
    </row>
    <row r="222" spans="2:51" s="12" customFormat="1" ht="13.5">
      <c r="B222" s="189"/>
      <c r="D222" s="182" t="s">
        <v>144</v>
      </c>
      <c r="E222" s="190" t="s">
        <v>5</v>
      </c>
      <c r="F222" s="191" t="s">
        <v>370</v>
      </c>
      <c r="H222" s="192">
        <v>1.778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144</v>
      </c>
      <c r="AU222" s="190" t="s">
        <v>85</v>
      </c>
      <c r="AV222" s="12" t="s">
        <v>85</v>
      </c>
      <c r="AW222" s="12" t="s">
        <v>38</v>
      </c>
      <c r="AX222" s="12" t="s">
        <v>83</v>
      </c>
      <c r="AY222" s="190" t="s">
        <v>135</v>
      </c>
    </row>
    <row r="223" spans="2:65" s="1" customFormat="1" ht="57" customHeight="1">
      <c r="B223" s="168"/>
      <c r="C223" s="169" t="s">
        <v>371</v>
      </c>
      <c r="D223" s="169" t="s">
        <v>137</v>
      </c>
      <c r="E223" s="170" t="s">
        <v>372</v>
      </c>
      <c r="F223" s="171" t="s">
        <v>373</v>
      </c>
      <c r="G223" s="172" t="s">
        <v>140</v>
      </c>
      <c r="H223" s="173">
        <v>38.95</v>
      </c>
      <c r="I223" s="174"/>
      <c r="J223" s="175">
        <f>ROUND(I223*H223,2)</f>
        <v>0</v>
      </c>
      <c r="K223" s="171" t="s">
        <v>141</v>
      </c>
      <c r="L223" s="40"/>
      <c r="M223" s="176" t="s">
        <v>5</v>
      </c>
      <c r="N223" s="177" t="s">
        <v>46</v>
      </c>
      <c r="O223" s="41"/>
      <c r="P223" s="178">
        <f>O223*H223</f>
        <v>0</v>
      </c>
      <c r="Q223" s="178">
        <v>0.10362</v>
      </c>
      <c r="R223" s="178">
        <f>Q223*H223</f>
        <v>4.035999</v>
      </c>
      <c r="S223" s="178">
        <v>0</v>
      </c>
      <c r="T223" s="179">
        <f>S223*H223</f>
        <v>0</v>
      </c>
      <c r="AR223" s="23" t="s">
        <v>142</v>
      </c>
      <c r="AT223" s="23" t="s">
        <v>137</v>
      </c>
      <c r="AU223" s="23" t="s">
        <v>85</v>
      </c>
      <c r="AY223" s="23" t="s">
        <v>135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23" t="s">
        <v>83</v>
      </c>
      <c r="BK223" s="180">
        <f>ROUND(I223*H223,2)</f>
        <v>0</v>
      </c>
      <c r="BL223" s="23" t="s">
        <v>142</v>
      </c>
      <c r="BM223" s="23" t="s">
        <v>374</v>
      </c>
    </row>
    <row r="224" spans="2:51" s="11" customFormat="1" ht="13.5">
      <c r="B224" s="181"/>
      <c r="D224" s="182" t="s">
        <v>144</v>
      </c>
      <c r="E224" s="183" t="s">
        <v>5</v>
      </c>
      <c r="F224" s="184" t="s">
        <v>323</v>
      </c>
      <c r="H224" s="183" t="s">
        <v>5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3" t="s">
        <v>144</v>
      </c>
      <c r="AU224" s="183" t="s">
        <v>85</v>
      </c>
      <c r="AV224" s="11" t="s">
        <v>83</v>
      </c>
      <c r="AW224" s="11" t="s">
        <v>38</v>
      </c>
      <c r="AX224" s="11" t="s">
        <v>75</v>
      </c>
      <c r="AY224" s="183" t="s">
        <v>135</v>
      </c>
    </row>
    <row r="225" spans="2:51" s="12" customFormat="1" ht="13.5">
      <c r="B225" s="189"/>
      <c r="D225" s="182" t="s">
        <v>144</v>
      </c>
      <c r="E225" s="190" t="s">
        <v>5</v>
      </c>
      <c r="F225" s="191" t="s">
        <v>375</v>
      </c>
      <c r="H225" s="192">
        <v>32.35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144</v>
      </c>
      <c r="AU225" s="190" t="s">
        <v>85</v>
      </c>
      <c r="AV225" s="12" t="s">
        <v>85</v>
      </c>
      <c r="AW225" s="12" t="s">
        <v>38</v>
      </c>
      <c r="AX225" s="12" t="s">
        <v>75</v>
      </c>
      <c r="AY225" s="190" t="s">
        <v>135</v>
      </c>
    </row>
    <row r="226" spans="2:51" s="11" customFormat="1" ht="13.5">
      <c r="B226" s="181"/>
      <c r="D226" s="182" t="s">
        <v>144</v>
      </c>
      <c r="E226" s="183" t="s">
        <v>5</v>
      </c>
      <c r="F226" s="184" t="s">
        <v>354</v>
      </c>
      <c r="H226" s="183" t="s">
        <v>5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3" t="s">
        <v>144</v>
      </c>
      <c r="AU226" s="183" t="s">
        <v>85</v>
      </c>
      <c r="AV226" s="11" t="s">
        <v>83</v>
      </c>
      <c r="AW226" s="11" t="s">
        <v>38</v>
      </c>
      <c r="AX226" s="11" t="s">
        <v>75</v>
      </c>
      <c r="AY226" s="183" t="s">
        <v>135</v>
      </c>
    </row>
    <row r="227" spans="2:51" s="12" customFormat="1" ht="13.5">
      <c r="B227" s="189"/>
      <c r="D227" s="182" t="s">
        <v>144</v>
      </c>
      <c r="E227" s="190" t="s">
        <v>5</v>
      </c>
      <c r="F227" s="191" t="s">
        <v>376</v>
      </c>
      <c r="H227" s="192">
        <v>6.6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144</v>
      </c>
      <c r="AU227" s="190" t="s">
        <v>85</v>
      </c>
      <c r="AV227" s="12" t="s">
        <v>85</v>
      </c>
      <c r="AW227" s="12" t="s">
        <v>38</v>
      </c>
      <c r="AX227" s="12" t="s">
        <v>75</v>
      </c>
      <c r="AY227" s="190" t="s">
        <v>135</v>
      </c>
    </row>
    <row r="228" spans="2:51" s="13" customFormat="1" ht="13.5">
      <c r="B228" s="197"/>
      <c r="D228" s="182" t="s">
        <v>144</v>
      </c>
      <c r="E228" s="198" t="s">
        <v>5</v>
      </c>
      <c r="F228" s="199" t="s">
        <v>189</v>
      </c>
      <c r="H228" s="200">
        <v>38.95</v>
      </c>
      <c r="I228" s="201"/>
      <c r="L228" s="197"/>
      <c r="M228" s="202"/>
      <c r="N228" s="203"/>
      <c r="O228" s="203"/>
      <c r="P228" s="203"/>
      <c r="Q228" s="203"/>
      <c r="R228" s="203"/>
      <c r="S228" s="203"/>
      <c r="T228" s="204"/>
      <c r="AT228" s="198" t="s">
        <v>144</v>
      </c>
      <c r="AU228" s="198" t="s">
        <v>85</v>
      </c>
      <c r="AV228" s="13" t="s">
        <v>142</v>
      </c>
      <c r="AW228" s="13" t="s">
        <v>38</v>
      </c>
      <c r="AX228" s="13" t="s">
        <v>83</v>
      </c>
      <c r="AY228" s="198" t="s">
        <v>135</v>
      </c>
    </row>
    <row r="229" spans="2:65" s="1" customFormat="1" ht="14.45" customHeight="1">
      <c r="B229" s="168"/>
      <c r="C229" s="205" t="s">
        <v>377</v>
      </c>
      <c r="D229" s="205" t="s">
        <v>260</v>
      </c>
      <c r="E229" s="206" t="s">
        <v>378</v>
      </c>
      <c r="F229" s="207" t="s">
        <v>379</v>
      </c>
      <c r="G229" s="208" t="s">
        <v>140</v>
      </c>
      <c r="H229" s="209">
        <v>32.674</v>
      </c>
      <c r="I229" s="210"/>
      <c r="J229" s="211">
        <f>ROUND(I229*H229,2)</f>
        <v>0</v>
      </c>
      <c r="K229" s="207" t="s">
        <v>5</v>
      </c>
      <c r="L229" s="212"/>
      <c r="M229" s="213" t="s">
        <v>5</v>
      </c>
      <c r="N229" s="214" t="s">
        <v>46</v>
      </c>
      <c r="O229" s="41"/>
      <c r="P229" s="178">
        <f>O229*H229</f>
        <v>0</v>
      </c>
      <c r="Q229" s="178">
        <v>0.176</v>
      </c>
      <c r="R229" s="178">
        <f>Q229*H229</f>
        <v>5.750623999999999</v>
      </c>
      <c r="S229" s="178">
        <v>0</v>
      </c>
      <c r="T229" s="179">
        <f>S229*H229</f>
        <v>0</v>
      </c>
      <c r="AR229" s="23" t="s">
        <v>174</v>
      </c>
      <c r="AT229" s="23" t="s">
        <v>260</v>
      </c>
      <c r="AU229" s="23" t="s">
        <v>85</v>
      </c>
      <c r="AY229" s="23" t="s">
        <v>135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23" t="s">
        <v>83</v>
      </c>
      <c r="BK229" s="180">
        <f>ROUND(I229*H229,2)</f>
        <v>0</v>
      </c>
      <c r="BL229" s="23" t="s">
        <v>142</v>
      </c>
      <c r="BM229" s="23" t="s">
        <v>380</v>
      </c>
    </row>
    <row r="230" spans="2:51" s="12" customFormat="1" ht="13.5">
      <c r="B230" s="189"/>
      <c r="D230" s="182" t="s">
        <v>144</v>
      </c>
      <c r="E230" s="190" t="s">
        <v>5</v>
      </c>
      <c r="F230" s="191" t="s">
        <v>381</v>
      </c>
      <c r="H230" s="192">
        <v>32.674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144</v>
      </c>
      <c r="AU230" s="190" t="s">
        <v>85</v>
      </c>
      <c r="AV230" s="12" t="s">
        <v>85</v>
      </c>
      <c r="AW230" s="12" t="s">
        <v>38</v>
      </c>
      <c r="AX230" s="12" t="s">
        <v>83</v>
      </c>
      <c r="AY230" s="190" t="s">
        <v>135</v>
      </c>
    </row>
    <row r="231" spans="2:65" s="1" customFormat="1" ht="14.45" customHeight="1">
      <c r="B231" s="168"/>
      <c r="C231" s="205" t="s">
        <v>382</v>
      </c>
      <c r="D231" s="205" t="s">
        <v>260</v>
      </c>
      <c r="E231" s="206" t="s">
        <v>383</v>
      </c>
      <c r="F231" s="207" t="s">
        <v>384</v>
      </c>
      <c r="G231" s="208" t="s">
        <v>140</v>
      </c>
      <c r="H231" s="209">
        <v>6.666</v>
      </c>
      <c r="I231" s="210"/>
      <c r="J231" s="211">
        <f>ROUND(I231*H231,2)</f>
        <v>0</v>
      </c>
      <c r="K231" s="207" t="s">
        <v>5</v>
      </c>
      <c r="L231" s="212"/>
      <c r="M231" s="213" t="s">
        <v>5</v>
      </c>
      <c r="N231" s="214" t="s">
        <v>46</v>
      </c>
      <c r="O231" s="41"/>
      <c r="P231" s="178">
        <f>O231*H231</f>
        <v>0</v>
      </c>
      <c r="Q231" s="178">
        <v>0.131</v>
      </c>
      <c r="R231" s="178">
        <f>Q231*H231</f>
        <v>0.8732460000000001</v>
      </c>
      <c r="S231" s="178">
        <v>0</v>
      </c>
      <c r="T231" s="179">
        <f>S231*H231</f>
        <v>0</v>
      </c>
      <c r="AR231" s="23" t="s">
        <v>174</v>
      </c>
      <c r="AT231" s="23" t="s">
        <v>260</v>
      </c>
      <c r="AU231" s="23" t="s">
        <v>85</v>
      </c>
      <c r="AY231" s="23" t="s">
        <v>135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23" t="s">
        <v>83</v>
      </c>
      <c r="BK231" s="180">
        <f>ROUND(I231*H231,2)</f>
        <v>0</v>
      </c>
      <c r="BL231" s="23" t="s">
        <v>142</v>
      </c>
      <c r="BM231" s="23" t="s">
        <v>385</v>
      </c>
    </row>
    <row r="232" spans="2:51" s="12" customFormat="1" ht="13.5">
      <c r="B232" s="189"/>
      <c r="D232" s="182" t="s">
        <v>144</v>
      </c>
      <c r="E232" s="190" t="s">
        <v>5</v>
      </c>
      <c r="F232" s="191" t="s">
        <v>386</v>
      </c>
      <c r="H232" s="192">
        <v>6.666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144</v>
      </c>
      <c r="AU232" s="190" t="s">
        <v>85</v>
      </c>
      <c r="AV232" s="12" t="s">
        <v>85</v>
      </c>
      <c r="AW232" s="12" t="s">
        <v>38</v>
      </c>
      <c r="AX232" s="12" t="s">
        <v>83</v>
      </c>
      <c r="AY232" s="190" t="s">
        <v>135</v>
      </c>
    </row>
    <row r="233" spans="2:63" s="10" customFormat="1" ht="29.85" customHeight="1">
      <c r="B233" s="155"/>
      <c r="D233" s="156" t="s">
        <v>74</v>
      </c>
      <c r="E233" s="166" t="s">
        <v>174</v>
      </c>
      <c r="F233" s="166" t="s">
        <v>387</v>
      </c>
      <c r="I233" s="158"/>
      <c r="J233" s="167">
        <f>BK233</f>
        <v>0</v>
      </c>
      <c r="L233" s="155"/>
      <c r="M233" s="160"/>
      <c r="N233" s="161"/>
      <c r="O233" s="161"/>
      <c r="P233" s="162">
        <f>SUM(P234:P237)</f>
        <v>0</v>
      </c>
      <c r="Q233" s="161"/>
      <c r="R233" s="162">
        <f>SUM(R234:R237)</f>
        <v>0.00702</v>
      </c>
      <c r="S233" s="161"/>
      <c r="T233" s="163">
        <f>SUM(T234:T237)</f>
        <v>0.03</v>
      </c>
      <c r="AR233" s="156" t="s">
        <v>83</v>
      </c>
      <c r="AT233" s="164" t="s">
        <v>74</v>
      </c>
      <c r="AU233" s="164" t="s">
        <v>83</v>
      </c>
      <c r="AY233" s="156" t="s">
        <v>135</v>
      </c>
      <c r="BK233" s="165">
        <f>SUM(BK234:BK237)</f>
        <v>0</v>
      </c>
    </row>
    <row r="234" spans="2:65" s="1" customFormat="1" ht="14.45" customHeight="1">
      <c r="B234" s="168"/>
      <c r="C234" s="169" t="s">
        <v>388</v>
      </c>
      <c r="D234" s="169" t="s">
        <v>137</v>
      </c>
      <c r="E234" s="170" t="s">
        <v>389</v>
      </c>
      <c r="F234" s="171" t="s">
        <v>390</v>
      </c>
      <c r="G234" s="172" t="s">
        <v>149</v>
      </c>
      <c r="H234" s="173">
        <v>1</v>
      </c>
      <c r="I234" s="174"/>
      <c r="J234" s="175">
        <f>ROUND(I234*H234,2)</f>
        <v>0</v>
      </c>
      <c r="K234" s="171" t="s">
        <v>141</v>
      </c>
      <c r="L234" s="40"/>
      <c r="M234" s="176" t="s">
        <v>5</v>
      </c>
      <c r="N234" s="177" t="s">
        <v>46</v>
      </c>
      <c r="O234" s="41"/>
      <c r="P234" s="178">
        <f>O234*H234</f>
        <v>0</v>
      </c>
      <c r="Q234" s="178">
        <v>0</v>
      </c>
      <c r="R234" s="178">
        <f>Q234*H234</f>
        <v>0</v>
      </c>
      <c r="S234" s="178">
        <v>0.03</v>
      </c>
      <c r="T234" s="179">
        <f>S234*H234</f>
        <v>0.03</v>
      </c>
      <c r="AR234" s="23" t="s">
        <v>142</v>
      </c>
      <c r="AT234" s="23" t="s">
        <v>137</v>
      </c>
      <c r="AU234" s="23" t="s">
        <v>85</v>
      </c>
      <c r="AY234" s="23" t="s">
        <v>135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23" t="s">
        <v>83</v>
      </c>
      <c r="BK234" s="180">
        <f>ROUND(I234*H234,2)</f>
        <v>0</v>
      </c>
      <c r="BL234" s="23" t="s">
        <v>142</v>
      </c>
      <c r="BM234" s="23" t="s">
        <v>391</v>
      </c>
    </row>
    <row r="235" spans="2:51" s="12" customFormat="1" ht="13.5">
      <c r="B235" s="189"/>
      <c r="D235" s="182" t="s">
        <v>144</v>
      </c>
      <c r="E235" s="190" t="s">
        <v>5</v>
      </c>
      <c r="F235" s="191" t="s">
        <v>83</v>
      </c>
      <c r="H235" s="192">
        <v>1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144</v>
      </c>
      <c r="AU235" s="190" t="s">
        <v>85</v>
      </c>
      <c r="AV235" s="12" t="s">
        <v>85</v>
      </c>
      <c r="AW235" s="12" t="s">
        <v>38</v>
      </c>
      <c r="AX235" s="12" t="s">
        <v>83</v>
      </c>
      <c r="AY235" s="190" t="s">
        <v>135</v>
      </c>
    </row>
    <row r="236" spans="2:65" s="1" customFormat="1" ht="34.15" customHeight="1">
      <c r="B236" s="168"/>
      <c r="C236" s="169" t="s">
        <v>392</v>
      </c>
      <c r="D236" s="169" t="s">
        <v>137</v>
      </c>
      <c r="E236" s="170" t="s">
        <v>393</v>
      </c>
      <c r="F236" s="171" t="s">
        <v>394</v>
      </c>
      <c r="G236" s="172" t="s">
        <v>149</v>
      </c>
      <c r="H236" s="173">
        <v>1</v>
      </c>
      <c r="I236" s="174"/>
      <c r="J236" s="175">
        <f>ROUND(I236*H236,2)</f>
        <v>0</v>
      </c>
      <c r="K236" s="171" t="s">
        <v>141</v>
      </c>
      <c r="L236" s="40"/>
      <c r="M236" s="176" t="s">
        <v>5</v>
      </c>
      <c r="N236" s="177" t="s">
        <v>46</v>
      </c>
      <c r="O236" s="41"/>
      <c r="P236" s="178">
        <f>O236*H236</f>
        <v>0</v>
      </c>
      <c r="Q236" s="178">
        <v>0.00702</v>
      </c>
      <c r="R236" s="178">
        <f>Q236*H236</f>
        <v>0.00702</v>
      </c>
      <c r="S236" s="178">
        <v>0</v>
      </c>
      <c r="T236" s="179">
        <f>S236*H236</f>
        <v>0</v>
      </c>
      <c r="AR236" s="23" t="s">
        <v>142</v>
      </c>
      <c r="AT236" s="23" t="s">
        <v>137</v>
      </c>
      <c r="AU236" s="23" t="s">
        <v>85</v>
      </c>
      <c r="AY236" s="23" t="s">
        <v>135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23" t="s">
        <v>83</v>
      </c>
      <c r="BK236" s="180">
        <f>ROUND(I236*H236,2)</f>
        <v>0</v>
      </c>
      <c r="BL236" s="23" t="s">
        <v>142</v>
      </c>
      <c r="BM236" s="23" t="s">
        <v>395</v>
      </c>
    </row>
    <row r="237" spans="2:51" s="12" customFormat="1" ht="13.5">
      <c r="B237" s="189"/>
      <c r="D237" s="182" t="s">
        <v>144</v>
      </c>
      <c r="E237" s="190" t="s">
        <v>5</v>
      </c>
      <c r="F237" s="191" t="s">
        <v>83</v>
      </c>
      <c r="H237" s="192">
        <v>1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144</v>
      </c>
      <c r="AU237" s="190" t="s">
        <v>85</v>
      </c>
      <c r="AV237" s="12" t="s">
        <v>85</v>
      </c>
      <c r="AW237" s="12" t="s">
        <v>38</v>
      </c>
      <c r="AX237" s="12" t="s">
        <v>83</v>
      </c>
      <c r="AY237" s="190" t="s">
        <v>135</v>
      </c>
    </row>
    <row r="238" spans="2:63" s="10" customFormat="1" ht="29.85" customHeight="1">
      <c r="B238" s="155"/>
      <c r="D238" s="156" t="s">
        <v>74</v>
      </c>
      <c r="E238" s="166" t="s">
        <v>190</v>
      </c>
      <c r="F238" s="166" t="s">
        <v>396</v>
      </c>
      <c r="I238" s="158"/>
      <c r="J238" s="167">
        <f>BK238</f>
        <v>0</v>
      </c>
      <c r="L238" s="155"/>
      <c r="M238" s="160"/>
      <c r="N238" s="161"/>
      <c r="O238" s="161"/>
      <c r="P238" s="162">
        <f>SUM(P239:P267)</f>
        <v>0</v>
      </c>
      <c r="Q238" s="161"/>
      <c r="R238" s="162">
        <f>SUM(R239:R267)</f>
        <v>68.2566876</v>
      </c>
      <c r="S238" s="161"/>
      <c r="T238" s="163">
        <f>SUM(T239:T267)</f>
        <v>0</v>
      </c>
      <c r="AR238" s="156" t="s">
        <v>83</v>
      </c>
      <c r="AT238" s="164" t="s">
        <v>74</v>
      </c>
      <c r="AU238" s="164" t="s">
        <v>83</v>
      </c>
      <c r="AY238" s="156" t="s">
        <v>135</v>
      </c>
      <c r="BK238" s="165">
        <f>SUM(BK239:BK267)</f>
        <v>0</v>
      </c>
    </row>
    <row r="239" spans="2:65" s="1" customFormat="1" ht="22.9" customHeight="1">
      <c r="B239" s="168"/>
      <c r="C239" s="169" t="s">
        <v>397</v>
      </c>
      <c r="D239" s="169" t="s">
        <v>137</v>
      </c>
      <c r="E239" s="170" t="s">
        <v>398</v>
      </c>
      <c r="F239" s="171" t="s">
        <v>399</v>
      </c>
      <c r="G239" s="172" t="s">
        <v>149</v>
      </c>
      <c r="H239" s="173">
        <v>1</v>
      </c>
      <c r="I239" s="174"/>
      <c r="J239" s="175">
        <f>ROUND(I239*H239,2)</f>
        <v>0</v>
      </c>
      <c r="K239" s="171" t="s">
        <v>141</v>
      </c>
      <c r="L239" s="40"/>
      <c r="M239" s="176" t="s">
        <v>5</v>
      </c>
      <c r="N239" s="177" t="s">
        <v>46</v>
      </c>
      <c r="O239" s="41"/>
      <c r="P239" s="178">
        <f>O239*H239</f>
        <v>0</v>
      </c>
      <c r="Q239" s="178">
        <v>0.11241</v>
      </c>
      <c r="R239" s="178">
        <f>Q239*H239</f>
        <v>0.11241</v>
      </c>
      <c r="S239" s="178">
        <v>0</v>
      </c>
      <c r="T239" s="179">
        <f>S239*H239</f>
        <v>0</v>
      </c>
      <c r="AR239" s="23" t="s">
        <v>142</v>
      </c>
      <c r="AT239" s="23" t="s">
        <v>137</v>
      </c>
      <c r="AU239" s="23" t="s">
        <v>85</v>
      </c>
      <c r="AY239" s="23" t="s">
        <v>135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23" t="s">
        <v>83</v>
      </c>
      <c r="BK239" s="180">
        <f>ROUND(I239*H239,2)</f>
        <v>0</v>
      </c>
      <c r="BL239" s="23" t="s">
        <v>142</v>
      </c>
      <c r="BM239" s="23" t="s">
        <v>400</v>
      </c>
    </row>
    <row r="240" spans="2:51" s="11" customFormat="1" ht="13.5">
      <c r="B240" s="181"/>
      <c r="D240" s="182" t="s">
        <v>144</v>
      </c>
      <c r="E240" s="183" t="s">
        <v>5</v>
      </c>
      <c r="F240" s="184" t="s">
        <v>401</v>
      </c>
      <c r="H240" s="183" t="s">
        <v>5</v>
      </c>
      <c r="I240" s="185"/>
      <c r="L240" s="181"/>
      <c r="M240" s="186"/>
      <c r="N240" s="187"/>
      <c r="O240" s="187"/>
      <c r="P240" s="187"/>
      <c r="Q240" s="187"/>
      <c r="R240" s="187"/>
      <c r="S240" s="187"/>
      <c r="T240" s="188"/>
      <c r="AT240" s="183" t="s">
        <v>144</v>
      </c>
      <c r="AU240" s="183" t="s">
        <v>85</v>
      </c>
      <c r="AV240" s="11" t="s">
        <v>83</v>
      </c>
      <c r="AW240" s="11" t="s">
        <v>38</v>
      </c>
      <c r="AX240" s="11" t="s">
        <v>75</v>
      </c>
      <c r="AY240" s="183" t="s">
        <v>135</v>
      </c>
    </row>
    <row r="241" spans="2:51" s="12" customFormat="1" ht="13.5">
      <c r="B241" s="189"/>
      <c r="D241" s="182" t="s">
        <v>144</v>
      </c>
      <c r="E241" s="190" t="s">
        <v>5</v>
      </c>
      <c r="F241" s="191" t="s">
        <v>83</v>
      </c>
      <c r="H241" s="192">
        <v>1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144</v>
      </c>
      <c r="AU241" s="190" t="s">
        <v>85</v>
      </c>
      <c r="AV241" s="12" t="s">
        <v>85</v>
      </c>
      <c r="AW241" s="12" t="s">
        <v>38</v>
      </c>
      <c r="AX241" s="12" t="s">
        <v>83</v>
      </c>
      <c r="AY241" s="190" t="s">
        <v>135</v>
      </c>
    </row>
    <row r="242" spans="2:65" s="1" customFormat="1" ht="45.6" customHeight="1">
      <c r="B242" s="168"/>
      <c r="C242" s="169" t="s">
        <v>402</v>
      </c>
      <c r="D242" s="169" t="s">
        <v>137</v>
      </c>
      <c r="E242" s="170" t="s">
        <v>403</v>
      </c>
      <c r="F242" s="171" t="s">
        <v>404</v>
      </c>
      <c r="G242" s="172" t="s">
        <v>171</v>
      </c>
      <c r="H242" s="173">
        <v>183.6</v>
      </c>
      <c r="I242" s="174"/>
      <c r="J242" s="175">
        <f>ROUND(I242*H242,2)</f>
        <v>0</v>
      </c>
      <c r="K242" s="171" t="s">
        <v>141</v>
      </c>
      <c r="L242" s="40"/>
      <c r="M242" s="176" t="s">
        <v>5</v>
      </c>
      <c r="N242" s="177" t="s">
        <v>46</v>
      </c>
      <c r="O242" s="41"/>
      <c r="P242" s="178">
        <f>O242*H242</f>
        <v>0</v>
      </c>
      <c r="Q242" s="178">
        <v>0.1554</v>
      </c>
      <c r="R242" s="178">
        <f>Q242*H242</f>
        <v>28.53144</v>
      </c>
      <c r="S242" s="178">
        <v>0</v>
      </c>
      <c r="T242" s="179">
        <f>S242*H242</f>
        <v>0</v>
      </c>
      <c r="AR242" s="23" t="s">
        <v>142</v>
      </c>
      <c r="AT242" s="23" t="s">
        <v>137</v>
      </c>
      <c r="AU242" s="23" t="s">
        <v>85</v>
      </c>
      <c r="AY242" s="23" t="s">
        <v>135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23" t="s">
        <v>83</v>
      </c>
      <c r="BK242" s="180">
        <f>ROUND(I242*H242,2)</f>
        <v>0</v>
      </c>
      <c r="BL242" s="23" t="s">
        <v>142</v>
      </c>
      <c r="BM242" s="23" t="s">
        <v>405</v>
      </c>
    </row>
    <row r="243" spans="2:51" s="12" customFormat="1" ht="13.5">
      <c r="B243" s="189"/>
      <c r="D243" s="182" t="s">
        <v>144</v>
      </c>
      <c r="E243" s="190" t="s">
        <v>5</v>
      </c>
      <c r="F243" s="191" t="s">
        <v>406</v>
      </c>
      <c r="H243" s="192">
        <v>183.6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144</v>
      </c>
      <c r="AU243" s="190" t="s">
        <v>85</v>
      </c>
      <c r="AV243" s="12" t="s">
        <v>85</v>
      </c>
      <c r="AW243" s="12" t="s">
        <v>38</v>
      </c>
      <c r="AX243" s="12" t="s">
        <v>83</v>
      </c>
      <c r="AY243" s="190" t="s">
        <v>135</v>
      </c>
    </row>
    <row r="244" spans="2:65" s="1" customFormat="1" ht="14.45" customHeight="1">
      <c r="B244" s="168"/>
      <c r="C244" s="205" t="s">
        <v>407</v>
      </c>
      <c r="D244" s="205" t="s">
        <v>260</v>
      </c>
      <c r="E244" s="206" t="s">
        <v>408</v>
      </c>
      <c r="F244" s="207" t="s">
        <v>409</v>
      </c>
      <c r="G244" s="208" t="s">
        <v>149</v>
      </c>
      <c r="H244" s="209">
        <v>185.436</v>
      </c>
      <c r="I244" s="210"/>
      <c r="J244" s="211">
        <f>ROUND(I244*H244,2)</f>
        <v>0</v>
      </c>
      <c r="K244" s="207" t="s">
        <v>141</v>
      </c>
      <c r="L244" s="212"/>
      <c r="M244" s="213" t="s">
        <v>5</v>
      </c>
      <c r="N244" s="214" t="s">
        <v>46</v>
      </c>
      <c r="O244" s="41"/>
      <c r="P244" s="178">
        <f>O244*H244</f>
        <v>0</v>
      </c>
      <c r="Q244" s="178">
        <v>0.0821</v>
      </c>
      <c r="R244" s="178">
        <f>Q244*H244</f>
        <v>15.224295600000001</v>
      </c>
      <c r="S244" s="178">
        <v>0</v>
      </c>
      <c r="T244" s="179">
        <f>S244*H244</f>
        <v>0</v>
      </c>
      <c r="AR244" s="23" t="s">
        <v>174</v>
      </c>
      <c r="AT244" s="23" t="s">
        <v>260</v>
      </c>
      <c r="AU244" s="23" t="s">
        <v>85</v>
      </c>
      <c r="AY244" s="23" t="s">
        <v>135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23" t="s">
        <v>83</v>
      </c>
      <c r="BK244" s="180">
        <f>ROUND(I244*H244,2)</f>
        <v>0</v>
      </c>
      <c r="BL244" s="23" t="s">
        <v>142</v>
      </c>
      <c r="BM244" s="23" t="s">
        <v>410</v>
      </c>
    </row>
    <row r="245" spans="2:51" s="12" customFormat="1" ht="13.5">
      <c r="B245" s="189"/>
      <c r="D245" s="182" t="s">
        <v>144</v>
      </c>
      <c r="E245" s="190" t="s">
        <v>5</v>
      </c>
      <c r="F245" s="191" t="s">
        <v>411</v>
      </c>
      <c r="H245" s="192">
        <v>185.436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144</v>
      </c>
      <c r="AU245" s="190" t="s">
        <v>85</v>
      </c>
      <c r="AV245" s="12" t="s">
        <v>85</v>
      </c>
      <c r="AW245" s="12" t="s">
        <v>38</v>
      </c>
      <c r="AX245" s="12" t="s">
        <v>83</v>
      </c>
      <c r="AY245" s="190" t="s">
        <v>135</v>
      </c>
    </row>
    <row r="246" spans="2:65" s="1" customFormat="1" ht="45.6" customHeight="1">
      <c r="B246" s="168"/>
      <c r="C246" s="169" t="s">
        <v>412</v>
      </c>
      <c r="D246" s="169" t="s">
        <v>137</v>
      </c>
      <c r="E246" s="170" t="s">
        <v>413</v>
      </c>
      <c r="F246" s="171" t="s">
        <v>414</v>
      </c>
      <c r="G246" s="172" t="s">
        <v>171</v>
      </c>
      <c r="H246" s="173">
        <v>145.95</v>
      </c>
      <c r="I246" s="174"/>
      <c r="J246" s="175">
        <f>ROUND(I246*H246,2)</f>
        <v>0</v>
      </c>
      <c r="K246" s="171" t="s">
        <v>141</v>
      </c>
      <c r="L246" s="40"/>
      <c r="M246" s="176" t="s">
        <v>5</v>
      </c>
      <c r="N246" s="177" t="s">
        <v>46</v>
      </c>
      <c r="O246" s="41"/>
      <c r="P246" s="178">
        <f>O246*H246</f>
        <v>0</v>
      </c>
      <c r="Q246" s="178">
        <v>0.1295</v>
      </c>
      <c r="R246" s="178">
        <f>Q246*H246</f>
        <v>18.900525</v>
      </c>
      <c r="S246" s="178">
        <v>0</v>
      </c>
      <c r="T246" s="179">
        <f>S246*H246</f>
        <v>0</v>
      </c>
      <c r="AR246" s="23" t="s">
        <v>142</v>
      </c>
      <c r="AT246" s="23" t="s">
        <v>137</v>
      </c>
      <c r="AU246" s="23" t="s">
        <v>85</v>
      </c>
      <c r="AY246" s="23" t="s">
        <v>135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23" t="s">
        <v>83</v>
      </c>
      <c r="BK246" s="180">
        <f>ROUND(I246*H246,2)</f>
        <v>0</v>
      </c>
      <c r="BL246" s="23" t="s">
        <v>142</v>
      </c>
      <c r="BM246" s="23" t="s">
        <v>415</v>
      </c>
    </row>
    <row r="247" spans="2:51" s="11" customFormat="1" ht="13.5">
      <c r="B247" s="181"/>
      <c r="D247" s="182" t="s">
        <v>144</v>
      </c>
      <c r="E247" s="183" t="s">
        <v>5</v>
      </c>
      <c r="F247" s="184" t="s">
        <v>416</v>
      </c>
      <c r="H247" s="183" t="s">
        <v>5</v>
      </c>
      <c r="I247" s="185"/>
      <c r="L247" s="181"/>
      <c r="M247" s="186"/>
      <c r="N247" s="187"/>
      <c r="O247" s="187"/>
      <c r="P247" s="187"/>
      <c r="Q247" s="187"/>
      <c r="R247" s="187"/>
      <c r="S247" s="187"/>
      <c r="T247" s="188"/>
      <c r="AT247" s="183" t="s">
        <v>144</v>
      </c>
      <c r="AU247" s="183" t="s">
        <v>85</v>
      </c>
      <c r="AV247" s="11" t="s">
        <v>83</v>
      </c>
      <c r="AW247" s="11" t="s">
        <v>38</v>
      </c>
      <c r="AX247" s="11" t="s">
        <v>75</v>
      </c>
      <c r="AY247" s="183" t="s">
        <v>135</v>
      </c>
    </row>
    <row r="248" spans="2:51" s="12" customFormat="1" ht="13.5">
      <c r="B248" s="189"/>
      <c r="D248" s="182" t="s">
        <v>144</v>
      </c>
      <c r="E248" s="190" t="s">
        <v>5</v>
      </c>
      <c r="F248" s="191" t="s">
        <v>417</v>
      </c>
      <c r="H248" s="192">
        <v>11.7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144</v>
      </c>
      <c r="AU248" s="190" t="s">
        <v>85</v>
      </c>
      <c r="AV248" s="12" t="s">
        <v>85</v>
      </c>
      <c r="AW248" s="12" t="s">
        <v>38</v>
      </c>
      <c r="AX248" s="12" t="s">
        <v>75</v>
      </c>
      <c r="AY248" s="190" t="s">
        <v>135</v>
      </c>
    </row>
    <row r="249" spans="2:51" s="11" customFormat="1" ht="13.5">
      <c r="B249" s="181"/>
      <c r="D249" s="182" t="s">
        <v>144</v>
      </c>
      <c r="E249" s="183" t="s">
        <v>5</v>
      </c>
      <c r="F249" s="184" t="s">
        <v>418</v>
      </c>
      <c r="H249" s="183" t="s">
        <v>5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3" t="s">
        <v>144</v>
      </c>
      <c r="AU249" s="183" t="s">
        <v>85</v>
      </c>
      <c r="AV249" s="11" t="s">
        <v>83</v>
      </c>
      <c r="AW249" s="11" t="s">
        <v>38</v>
      </c>
      <c r="AX249" s="11" t="s">
        <v>75</v>
      </c>
      <c r="AY249" s="183" t="s">
        <v>135</v>
      </c>
    </row>
    <row r="250" spans="2:51" s="12" customFormat="1" ht="13.5">
      <c r="B250" s="189"/>
      <c r="D250" s="182" t="s">
        <v>144</v>
      </c>
      <c r="E250" s="190" t="s">
        <v>5</v>
      </c>
      <c r="F250" s="191" t="s">
        <v>419</v>
      </c>
      <c r="H250" s="192">
        <v>97.35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144</v>
      </c>
      <c r="AU250" s="190" t="s">
        <v>85</v>
      </c>
      <c r="AV250" s="12" t="s">
        <v>85</v>
      </c>
      <c r="AW250" s="12" t="s">
        <v>38</v>
      </c>
      <c r="AX250" s="12" t="s">
        <v>75</v>
      </c>
      <c r="AY250" s="190" t="s">
        <v>135</v>
      </c>
    </row>
    <row r="251" spans="2:51" s="12" customFormat="1" ht="13.5">
      <c r="B251" s="189"/>
      <c r="D251" s="182" t="s">
        <v>144</v>
      </c>
      <c r="E251" s="190" t="s">
        <v>5</v>
      </c>
      <c r="F251" s="191" t="s">
        <v>420</v>
      </c>
      <c r="H251" s="192">
        <v>27.4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144</v>
      </c>
      <c r="AU251" s="190" t="s">
        <v>85</v>
      </c>
      <c r="AV251" s="12" t="s">
        <v>85</v>
      </c>
      <c r="AW251" s="12" t="s">
        <v>38</v>
      </c>
      <c r="AX251" s="12" t="s">
        <v>75</v>
      </c>
      <c r="AY251" s="190" t="s">
        <v>135</v>
      </c>
    </row>
    <row r="252" spans="2:51" s="12" customFormat="1" ht="13.5">
      <c r="B252" s="189"/>
      <c r="D252" s="182" t="s">
        <v>144</v>
      </c>
      <c r="E252" s="190" t="s">
        <v>5</v>
      </c>
      <c r="F252" s="191" t="s">
        <v>421</v>
      </c>
      <c r="H252" s="192">
        <v>9.5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144</v>
      </c>
      <c r="AU252" s="190" t="s">
        <v>85</v>
      </c>
      <c r="AV252" s="12" t="s">
        <v>85</v>
      </c>
      <c r="AW252" s="12" t="s">
        <v>38</v>
      </c>
      <c r="AX252" s="12" t="s">
        <v>75</v>
      </c>
      <c r="AY252" s="190" t="s">
        <v>135</v>
      </c>
    </row>
    <row r="253" spans="2:51" s="13" customFormat="1" ht="13.5">
      <c r="B253" s="197"/>
      <c r="D253" s="182" t="s">
        <v>144</v>
      </c>
      <c r="E253" s="198" t="s">
        <v>5</v>
      </c>
      <c r="F253" s="199" t="s">
        <v>189</v>
      </c>
      <c r="H253" s="200">
        <v>145.95</v>
      </c>
      <c r="I253" s="201"/>
      <c r="L253" s="197"/>
      <c r="M253" s="202"/>
      <c r="N253" s="203"/>
      <c r="O253" s="203"/>
      <c r="P253" s="203"/>
      <c r="Q253" s="203"/>
      <c r="R253" s="203"/>
      <c r="S253" s="203"/>
      <c r="T253" s="204"/>
      <c r="AT253" s="198" t="s">
        <v>144</v>
      </c>
      <c r="AU253" s="198" t="s">
        <v>85</v>
      </c>
      <c r="AV253" s="13" t="s">
        <v>142</v>
      </c>
      <c r="AW253" s="13" t="s">
        <v>38</v>
      </c>
      <c r="AX253" s="13" t="s">
        <v>83</v>
      </c>
      <c r="AY253" s="198" t="s">
        <v>135</v>
      </c>
    </row>
    <row r="254" spans="2:65" s="1" customFormat="1" ht="14.45" customHeight="1">
      <c r="B254" s="168"/>
      <c r="C254" s="205" t="s">
        <v>422</v>
      </c>
      <c r="D254" s="205" t="s">
        <v>260</v>
      </c>
      <c r="E254" s="206" t="s">
        <v>423</v>
      </c>
      <c r="F254" s="207" t="s">
        <v>424</v>
      </c>
      <c r="G254" s="208" t="s">
        <v>149</v>
      </c>
      <c r="H254" s="209">
        <v>135.593</v>
      </c>
      <c r="I254" s="210"/>
      <c r="J254" s="211">
        <f>ROUND(I254*H254,2)</f>
        <v>0</v>
      </c>
      <c r="K254" s="207" t="s">
        <v>141</v>
      </c>
      <c r="L254" s="212"/>
      <c r="M254" s="213" t="s">
        <v>5</v>
      </c>
      <c r="N254" s="214" t="s">
        <v>46</v>
      </c>
      <c r="O254" s="41"/>
      <c r="P254" s="178">
        <f>O254*H254</f>
        <v>0</v>
      </c>
      <c r="Q254" s="178">
        <v>0.036</v>
      </c>
      <c r="R254" s="178">
        <f>Q254*H254</f>
        <v>4.881347999999999</v>
      </c>
      <c r="S254" s="178">
        <v>0</v>
      </c>
      <c r="T254" s="179">
        <f>S254*H254</f>
        <v>0</v>
      </c>
      <c r="AR254" s="23" t="s">
        <v>174</v>
      </c>
      <c r="AT254" s="23" t="s">
        <v>260</v>
      </c>
      <c r="AU254" s="23" t="s">
        <v>85</v>
      </c>
      <c r="AY254" s="23" t="s">
        <v>135</v>
      </c>
      <c r="BE254" s="180">
        <f>IF(N254="základní",J254,0)</f>
        <v>0</v>
      </c>
      <c r="BF254" s="180">
        <f>IF(N254="snížená",J254,0)</f>
        <v>0</v>
      </c>
      <c r="BG254" s="180">
        <f>IF(N254="zákl. přenesená",J254,0)</f>
        <v>0</v>
      </c>
      <c r="BH254" s="180">
        <f>IF(N254="sníž. přenesená",J254,0)</f>
        <v>0</v>
      </c>
      <c r="BI254" s="180">
        <f>IF(N254="nulová",J254,0)</f>
        <v>0</v>
      </c>
      <c r="BJ254" s="23" t="s">
        <v>83</v>
      </c>
      <c r="BK254" s="180">
        <f>ROUND(I254*H254,2)</f>
        <v>0</v>
      </c>
      <c r="BL254" s="23" t="s">
        <v>142</v>
      </c>
      <c r="BM254" s="23" t="s">
        <v>425</v>
      </c>
    </row>
    <row r="255" spans="2:51" s="12" customFormat="1" ht="13.5">
      <c r="B255" s="189"/>
      <c r="D255" s="182" t="s">
        <v>144</v>
      </c>
      <c r="E255" s="190" t="s">
        <v>5</v>
      </c>
      <c r="F255" s="191" t="s">
        <v>426</v>
      </c>
      <c r="H255" s="192">
        <v>135.593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144</v>
      </c>
      <c r="AU255" s="190" t="s">
        <v>85</v>
      </c>
      <c r="AV255" s="12" t="s">
        <v>85</v>
      </c>
      <c r="AW255" s="12" t="s">
        <v>38</v>
      </c>
      <c r="AX255" s="12" t="s">
        <v>83</v>
      </c>
      <c r="AY255" s="190" t="s">
        <v>135</v>
      </c>
    </row>
    <row r="256" spans="2:65" s="1" customFormat="1" ht="14.45" customHeight="1">
      <c r="B256" s="168"/>
      <c r="C256" s="205" t="s">
        <v>427</v>
      </c>
      <c r="D256" s="205" t="s">
        <v>260</v>
      </c>
      <c r="E256" s="206" t="s">
        <v>428</v>
      </c>
      <c r="F256" s="207" t="s">
        <v>429</v>
      </c>
      <c r="G256" s="208" t="s">
        <v>149</v>
      </c>
      <c r="H256" s="209">
        <v>11.817</v>
      </c>
      <c r="I256" s="210"/>
      <c r="J256" s="211">
        <f>ROUND(I256*H256,2)</f>
        <v>0</v>
      </c>
      <c r="K256" s="207" t="s">
        <v>141</v>
      </c>
      <c r="L256" s="212"/>
      <c r="M256" s="213" t="s">
        <v>5</v>
      </c>
      <c r="N256" s="214" t="s">
        <v>46</v>
      </c>
      <c r="O256" s="41"/>
      <c r="P256" s="178">
        <f>O256*H256</f>
        <v>0</v>
      </c>
      <c r="Q256" s="178">
        <v>0.046</v>
      </c>
      <c r="R256" s="178">
        <f>Q256*H256</f>
        <v>0.543582</v>
      </c>
      <c r="S256" s="178">
        <v>0</v>
      </c>
      <c r="T256" s="179">
        <f>S256*H256</f>
        <v>0</v>
      </c>
      <c r="AR256" s="23" t="s">
        <v>174</v>
      </c>
      <c r="AT256" s="23" t="s">
        <v>260</v>
      </c>
      <c r="AU256" s="23" t="s">
        <v>85</v>
      </c>
      <c r="AY256" s="23" t="s">
        <v>135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23" t="s">
        <v>83</v>
      </c>
      <c r="BK256" s="180">
        <f>ROUND(I256*H256,2)</f>
        <v>0</v>
      </c>
      <c r="BL256" s="23" t="s">
        <v>142</v>
      </c>
      <c r="BM256" s="23" t="s">
        <v>430</v>
      </c>
    </row>
    <row r="257" spans="2:51" s="12" customFormat="1" ht="13.5">
      <c r="B257" s="189"/>
      <c r="D257" s="182" t="s">
        <v>144</v>
      </c>
      <c r="E257" s="190" t="s">
        <v>5</v>
      </c>
      <c r="F257" s="191" t="s">
        <v>431</v>
      </c>
      <c r="H257" s="192">
        <v>11.817</v>
      </c>
      <c r="I257" s="193"/>
      <c r="L257" s="189"/>
      <c r="M257" s="194"/>
      <c r="N257" s="195"/>
      <c r="O257" s="195"/>
      <c r="P257" s="195"/>
      <c r="Q257" s="195"/>
      <c r="R257" s="195"/>
      <c r="S257" s="195"/>
      <c r="T257" s="196"/>
      <c r="AT257" s="190" t="s">
        <v>144</v>
      </c>
      <c r="AU257" s="190" t="s">
        <v>85</v>
      </c>
      <c r="AV257" s="12" t="s">
        <v>85</v>
      </c>
      <c r="AW257" s="12" t="s">
        <v>38</v>
      </c>
      <c r="AX257" s="12" t="s">
        <v>83</v>
      </c>
      <c r="AY257" s="190" t="s">
        <v>135</v>
      </c>
    </row>
    <row r="258" spans="2:65" s="1" customFormat="1" ht="45.6" customHeight="1">
      <c r="B258" s="168"/>
      <c r="C258" s="169" t="s">
        <v>432</v>
      </c>
      <c r="D258" s="169" t="s">
        <v>137</v>
      </c>
      <c r="E258" s="170" t="s">
        <v>433</v>
      </c>
      <c r="F258" s="171" t="s">
        <v>434</v>
      </c>
      <c r="G258" s="172" t="s">
        <v>171</v>
      </c>
      <c r="H258" s="173">
        <v>185.55</v>
      </c>
      <c r="I258" s="174"/>
      <c r="J258" s="175">
        <f>ROUND(I258*H258,2)</f>
        <v>0</v>
      </c>
      <c r="K258" s="171" t="s">
        <v>141</v>
      </c>
      <c r="L258" s="40"/>
      <c r="M258" s="176" t="s">
        <v>5</v>
      </c>
      <c r="N258" s="177" t="s">
        <v>46</v>
      </c>
      <c r="O258" s="41"/>
      <c r="P258" s="178">
        <f>O258*H258</f>
        <v>0</v>
      </c>
      <c r="Q258" s="178">
        <v>0.00034</v>
      </c>
      <c r="R258" s="178">
        <f>Q258*H258</f>
        <v>0.063087</v>
      </c>
      <c r="S258" s="178">
        <v>0</v>
      </c>
      <c r="T258" s="179">
        <f>S258*H258</f>
        <v>0</v>
      </c>
      <c r="AR258" s="23" t="s">
        <v>142</v>
      </c>
      <c r="AT258" s="23" t="s">
        <v>137</v>
      </c>
      <c r="AU258" s="23" t="s">
        <v>85</v>
      </c>
      <c r="AY258" s="23" t="s">
        <v>135</v>
      </c>
      <c r="BE258" s="180">
        <f>IF(N258="základní",J258,0)</f>
        <v>0</v>
      </c>
      <c r="BF258" s="180">
        <f>IF(N258="snížená",J258,0)</f>
        <v>0</v>
      </c>
      <c r="BG258" s="180">
        <f>IF(N258="zákl. přenesená",J258,0)</f>
        <v>0</v>
      </c>
      <c r="BH258" s="180">
        <f>IF(N258="sníž. přenesená",J258,0)</f>
        <v>0</v>
      </c>
      <c r="BI258" s="180">
        <f>IF(N258="nulová",J258,0)</f>
        <v>0</v>
      </c>
      <c r="BJ258" s="23" t="s">
        <v>83</v>
      </c>
      <c r="BK258" s="180">
        <f>ROUND(I258*H258,2)</f>
        <v>0</v>
      </c>
      <c r="BL258" s="23" t="s">
        <v>142</v>
      </c>
      <c r="BM258" s="23" t="s">
        <v>435</v>
      </c>
    </row>
    <row r="259" spans="2:51" s="12" customFormat="1" ht="13.5">
      <c r="B259" s="189"/>
      <c r="D259" s="182" t="s">
        <v>144</v>
      </c>
      <c r="E259" s="190" t="s">
        <v>5</v>
      </c>
      <c r="F259" s="191" t="s">
        <v>436</v>
      </c>
      <c r="H259" s="192">
        <v>185.55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144</v>
      </c>
      <c r="AU259" s="190" t="s">
        <v>85</v>
      </c>
      <c r="AV259" s="12" t="s">
        <v>85</v>
      </c>
      <c r="AW259" s="12" t="s">
        <v>38</v>
      </c>
      <c r="AX259" s="12" t="s">
        <v>83</v>
      </c>
      <c r="AY259" s="190" t="s">
        <v>135</v>
      </c>
    </row>
    <row r="260" spans="2:65" s="1" customFormat="1" ht="34.15" customHeight="1">
      <c r="B260" s="168"/>
      <c r="C260" s="169" t="s">
        <v>437</v>
      </c>
      <c r="D260" s="169" t="s">
        <v>137</v>
      </c>
      <c r="E260" s="170" t="s">
        <v>438</v>
      </c>
      <c r="F260" s="171" t="s">
        <v>439</v>
      </c>
      <c r="G260" s="172" t="s">
        <v>171</v>
      </c>
      <c r="H260" s="173">
        <v>185.55</v>
      </c>
      <c r="I260" s="174"/>
      <c r="J260" s="175">
        <f>ROUND(I260*H260,2)</f>
        <v>0</v>
      </c>
      <c r="K260" s="171" t="s">
        <v>141</v>
      </c>
      <c r="L260" s="40"/>
      <c r="M260" s="176" t="s">
        <v>5</v>
      </c>
      <c r="N260" s="177" t="s">
        <v>46</v>
      </c>
      <c r="O260" s="41"/>
      <c r="P260" s="178">
        <f>O260*H260</f>
        <v>0</v>
      </c>
      <c r="Q260" s="178">
        <v>0</v>
      </c>
      <c r="R260" s="178">
        <f>Q260*H260</f>
        <v>0</v>
      </c>
      <c r="S260" s="178">
        <v>0</v>
      </c>
      <c r="T260" s="179">
        <f>S260*H260</f>
        <v>0</v>
      </c>
      <c r="AR260" s="23" t="s">
        <v>142</v>
      </c>
      <c r="AT260" s="23" t="s">
        <v>137</v>
      </c>
      <c r="AU260" s="23" t="s">
        <v>85</v>
      </c>
      <c r="AY260" s="23" t="s">
        <v>135</v>
      </c>
      <c r="BE260" s="180">
        <f>IF(N260="základní",J260,0)</f>
        <v>0</v>
      </c>
      <c r="BF260" s="180">
        <f>IF(N260="snížená",J260,0)</f>
        <v>0</v>
      </c>
      <c r="BG260" s="180">
        <f>IF(N260="zákl. přenesená",J260,0)</f>
        <v>0</v>
      </c>
      <c r="BH260" s="180">
        <f>IF(N260="sníž. přenesená",J260,0)</f>
        <v>0</v>
      </c>
      <c r="BI260" s="180">
        <f>IF(N260="nulová",J260,0)</f>
        <v>0</v>
      </c>
      <c r="BJ260" s="23" t="s">
        <v>83</v>
      </c>
      <c r="BK260" s="180">
        <f>ROUND(I260*H260,2)</f>
        <v>0</v>
      </c>
      <c r="BL260" s="23" t="s">
        <v>142</v>
      </c>
      <c r="BM260" s="23" t="s">
        <v>440</v>
      </c>
    </row>
    <row r="261" spans="2:51" s="12" customFormat="1" ht="13.5">
      <c r="B261" s="189"/>
      <c r="D261" s="182" t="s">
        <v>144</v>
      </c>
      <c r="E261" s="190" t="s">
        <v>5</v>
      </c>
      <c r="F261" s="191" t="s">
        <v>436</v>
      </c>
      <c r="H261" s="192">
        <v>185.55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144</v>
      </c>
      <c r="AU261" s="190" t="s">
        <v>85</v>
      </c>
      <c r="AV261" s="12" t="s">
        <v>85</v>
      </c>
      <c r="AW261" s="12" t="s">
        <v>38</v>
      </c>
      <c r="AX261" s="12" t="s">
        <v>83</v>
      </c>
      <c r="AY261" s="190" t="s">
        <v>135</v>
      </c>
    </row>
    <row r="262" spans="2:65" s="1" customFormat="1" ht="22.9" customHeight="1">
      <c r="B262" s="168"/>
      <c r="C262" s="169" t="s">
        <v>441</v>
      </c>
      <c r="D262" s="169" t="s">
        <v>137</v>
      </c>
      <c r="E262" s="170" t="s">
        <v>442</v>
      </c>
      <c r="F262" s="171" t="s">
        <v>443</v>
      </c>
      <c r="G262" s="172" t="s">
        <v>171</v>
      </c>
      <c r="H262" s="173">
        <v>185.55</v>
      </c>
      <c r="I262" s="174"/>
      <c r="J262" s="175">
        <f>ROUND(I262*H262,2)</f>
        <v>0</v>
      </c>
      <c r="K262" s="171" t="s">
        <v>141</v>
      </c>
      <c r="L262" s="40"/>
      <c r="M262" s="176" t="s">
        <v>5</v>
      </c>
      <c r="N262" s="177" t="s">
        <v>46</v>
      </c>
      <c r="O262" s="41"/>
      <c r="P262" s="178">
        <f>O262*H262</f>
        <v>0</v>
      </c>
      <c r="Q262" s="178">
        <v>0</v>
      </c>
      <c r="R262" s="178">
        <f>Q262*H262</f>
        <v>0</v>
      </c>
      <c r="S262" s="178">
        <v>0</v>
      </c>
      <c r="T262" s="179">
        <f>S262*H262</f>
        <v>0</v>
      </c>
      <c r="AR262" s="23" t="s">
        <v>142</v>
      </c>
      <c r="AT262" s="23" t="s">
        <v>137</v>
      </c>
      <c r="AU262" s="23" t="s">
        <v>85</v>
      </c>
      <c r="AY262" s="23" t="s">
        <v>135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23" t="s">
        <v>83</v>
      </c>
      <c r="BK262" s="180">
        <f>ROUND(I262*H262,2)</f>
        <v>0</v>
      </c>
      <c r="BL262" s="23" t="s">
        <v>142</v>
      </c>
      <c r="BM262" s="23" t="s">
        <v>444</v>
      </c>
    </row>
    <row r="263" spans="2:51" s="12" customFormat="1" ht="13.5">
      <c r="B263" s="189"/>
      <c r="D263" s="182" t="s">
        <v>144</v>
      </c>
      <c r="E263" s="190" t="s">
        <v>5</v>
      </c>
      <c r="F263" s="191" t="s">
        <v>445</v>
      </c>
      <c r="H263" s="192">
        <v>125.55</v>
      </c>
      <c r="I263" s="193"/>
      <c r="L263" s="189"/>
      <c r="M263" s="194"/>
      <c r="N263" s="195"/>
      <c r="O263" s="195"/>
      <c r="P263" s="195"/>
      <c r="Q263" s="195"/>
      <c r="R263" s="195"/>
      <c r="S263" s="195"/>
      <c r="T263" s="196"/>
      <c r="AT263" s="190" t="s">
        <v>144</v>
      </c>
      <c r="AU263" s="190" t="s">
        <v>85</v>
      </c>
      <c r="AV263" s="12" t="s">
        <v>85</v>
      </c>
      <c r="AW263" s="12" t="s">
        <v>38</v>
      </c>
      <c r="AX263" s="12" t="s">
        <v>75</v>
      </c>
      <c r="AY263" s="190" t="s">
        <v>135</v>
      </c>
    </row>
    <row r="264" spans="2:51" s="12" customFormat="1" ht="13.5">
      <c r="B264" s="189"/>
      <c r="D264" s="182" t="s">
        <v>144</v>
      </c>
      <c r="E264" s="190" t="s">
        <v>5</v>
      </c>
      <c r="F264" s="191" t="s">
        <v>446</v>
      </c>
      <c r="H264" s="192">
        <v>60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144</v>
      </c>
      <c r="AU264" s="190" t="s">
        <v>85</v>
      </c>
      <c r="AV264" s="12" t="s">
        <v>85</v>
      </c>
      <c r="AW264" s="12" t="s">
        <v>38</v>
      </c>
      <c r="AX264" s="12" t="s">
        <v>75</v>
      </c>
      <c r="AY264" s="190" t="s">
        <v>135</v>
      </c>
    </row>
    <row r="265" spans="2:51" s="13" customFormat="1" ht="13.5">
      <c r="B265" s="197"/>
      <c r="D265" s="182" t="s">
        <v>144</v>
      </c>
      <c r="E265" s="198" t="s">
        <v>5</v>
      </c>
      <c r="F265" s="199" t="s">
        <v>189</v>
      </c>
      <c r="H265" s="200">
        <v>185.55</v>
      </c>
      <c r="I265" s="201"/>
      <c r="L265" s="197"/>
      <c r="M265" s="202"/>
      <c r="N265" s="203"/>
      <c r="O265" s="203"/>
      <c r="P265" s="203"/>
      <c r="Q265" s="203"/>
      <c r="R265" s="203"/>
      <c r="S265" s="203"/>
      <c r="T265" s="204"/>
      <c r="AT265" s="198" t="s">
        <v>144</v>
      </c>
      <c r="AU265" s="198" t="s">
        <v>85</v>
      </c>
      <c r="AV265" s="13" t="s">
        <v>142</v>
      </c>
      <c r="AW265" s="13" t="s">
        <v>38</v>
      </c>
      <c r="AX265" s="13" t="s">
        <v>83</v>
      </c>
      <c r="AY265" s="198" t="s">
        <v>135</v>
      </c>
    </row>
    <row r="266" spans="2:65" s="1" customFormat="1" ht="45.6" customHeight="1">
      <c r="B266" s="168"/>
      <c r="C266" s="169" t="s">
        <v>447</v>
      </c>
      <c r="D266" s="169" t="s">
        <v>137</v>
      </c>
      <c r="E266" s="170" t="s">
        <v>448</v>
      </c>
      <c r="F266" s="171" t="s">
        <v>449</v>
      </c>
      <c r="G266" s="172" t="s">
        <v>149</v>
      </c>
      <c r="H266" s="173">
        <v>1</v>
      </c>
      <c r="I266" s="174"/>
      <c r="J266" s="175">
        <f>ROUND(I266*H266,2)</f>
        <v>0</v>
      </c>
      <c r="K266" s="171" t="s">
        <v>141</v>
      </c>
      <c r="L266" s="40"/>
      <c r="M266" s="176" t="s">
        <v>5</v>
      </c>
      <c r="N266" s="177" t="s">
        <v>46</v>
      </c>
      <c r="O266" s="41"/>
      <c r="P266" s="178">
        <f>O266*H266</f>
        <v>0</v>
      </c>
      <c r="Q266" s="178">
        <v>0</v>
      </c>
      <c r="R266" s="178">
        <f>Q266*H266</f>
        <v>0</v>
      </c>
      <c r="S266" s="178">
        <v>0</v>
      </c>
      <c r="T266" s="179">
        <f>S266*H266</f>
        <v>0</v>
      </c>
      <c r="AR266" s="23" t="s">
        <v>142</v>
      </c>
      <c r="AT266" s="23" t="s">
        <v>137</v>
      </c>
      <c r="AU266" s="23" t="s">
        <v>85</v>
      </c>
      <c r="AY266" s="23" t="s">
        <v>135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23" t="s">
        <v>83</v>
      </c>
      <c r="BK266" s="180">
        <f>ROUND(I266*H266,2)</f>
        <v>0</v>
      </c>
      <c r="BL266" s="23" t="s">
        <v>142</v>
      </c>
      <c r="BM266" s="23" t="s">
        <v>450</v>
      </c>
    </row>
    <row r="267" spans="2:51" s="12" customFormat="1" ht="13.5">
      <c r="B267" s="189"/>
      <c r="D267" s="182" t="s">
        <v>144</v>
      </c>
      <c r="E267" s="190" t="s">
        <v>5</v>
      </c>
      <c r="F267" s="191" t="s">
        <v>83</v>
      </c>
      <c r="H267" s="192">
        <v>1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144</v>
      </c>
      <c r="AU267" s="190" t="s">
        <v>85</v>
      </c>
      <c r="AV267" s="12" t="s">
        <v>85</v>
      </c>
      <c r="AW267" s="12" t="s">
        <v>38</v>
      </c>
      <c r="AX267" s="12" t="s">
        <v>83</v>
      </c>
      <c r="AY267" s="190" t="s">
        <v>135</v>
      </c>
    </row>
    <row r="268" spans="2:63" s="10" customFormat="1" ht="29.85" customHeight="1">
      <c r="B268" s="155"/>
      <c r="D268" s="156" t="s">
        <v>74</v>
      </c>
      <c r="E268" s="166" t="s">
        <v>451</v>
      </c>
      <c r="F268" s="166" t="s">
        <v>452</v>
      </c>
      <c r="I268" s="158"/>
      <c r="J268" s="167">
        <f>BK268</f>
        <v>0</v>
      </c>
      <c r="L268" s="155"/>
      <c r="M268" s="160"/>
      <c r="N268" s="161"/>
      <c r="O268" s="161"/>
      <c r="P268" s="162">
        <f>SUM(P269:P298)</f>
        <v>0</v>
      </c>
      <c r="Q268" s="161"/>
      <c r="R268" s="162">
        <f>SUM(R269:R298)</f>
        <v>0</v>
      </c>
      <c r="S268" s="161"/>
      <c r="T268" s="163">
        <f>SUM(T269:T298)</f>
        <v>0</v>
      </c>
      <c r="AR268" s="156" t="s">
        <v>83</v>
      </c>
      <c r="AT268" s="164" t="s">
        <v>74</v>
      </c>
      <c r="AU268" s="164" t="s">
        <v>83</v>
      </c>
      <c r="AY268" s="156" t="s">
        <v>135</v>
      </c>
      <c r="BK268" s="165">
        <f>SUM(BK269:BK298)</f>
        <v>0</v>
      </c>
    </row>
    <row r="269" spans="2:65" s="1" customFormat="1" ht="22.9" customHeight="1">
      <c r="B269" s="168"/>
      <c r="C269" s="169" t="s">
        <v>453</v>
      </c>
      <c r="D269" s="169" t="s">
        <v>137</v>
      </c>
      <c r="E269" s="170" t="s">
        <v>454</v>
      </c>
      <c r="F269" s="171" t="s">
        <v>455</v>
      </c>
      <c r="G269" s="172" t="s">
        <v>246</v>
      </c>
      <c r="H269" s="173">
        <v>28.512</v>
      </c>
      <c r="I269" s="174"/>
      <c r="J269" s="175">
        <f>ROUND(I269*H269,2)</f>
        <v>0</v>
      </c>
      <c r="K269" s="171" t="s">
        <v>141</v>
      </c>
      <c r="L269" s="40"/>
      <c r="M269" s="176" t="s">
        <v>5</v>
      </c>
      <c r="N269" s="177" t="s">
        <v>46</v>
      </c>
      <c r="O269" s="41"/>
      <c r="P269" s="178">
        <f>O269*H269</f>
        <v>0</v>
      </c>
      <c r="Q269" s="178">
        <v>0</v>
      </c>
      <c r="R269" s="178">
        <f>Q269*H269</f>
        <v>0</v>
      </c>
      <c r="S269" s="178">
        <v>0</v>
      </c>
      <c r="T269" s="179">
        <f>S269*H269</f>
        <v>0</v>
      </c>
      <c r="AR269" s="23" t="s">
        <v>142</v>
      </c>
      <c r="AT269" s="23" t="s">
        <v>137</v>
      </c>
      <c r="AU269" s="23" t="s">
        <v>85</v>
      </c>
      <c r="AY269" s="23" t="s">
        <v>135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23" t="s">
        <v>83</v>
      </c>
      <c r="BK269" s="180">
        <f>ROUND(I269*H269,2)</f>
        <v>0</v>
      </c>
      <c r="BL269" s="23" t="s">
        <v>142</v>
      </c>
      <c r="BM269" s="23" t="s">
        <v>456</v>
      </c>
    </row>
    <row r="270" spans="2:51" s="11" customFormat="1" ht="13.5">
      <c r="B270" s="181"/>
      <c r="D270" s="182" t="s">
        <v>144</v>
      </c>
      <c r="E270" s="183" t="s">
        <v>5</v>
      </c>
      <c r="F270" s="184" t="s">
        <v>457</v>
      </c>
      <c r="H270" s="183" t="s">
        <v>5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3" t="s">
        <v>144</v>
      </c>
      <c r="AU270" s="183" t="s">
        <v>85</v>
      </c>
      <c r="AV270" s="11" t="s">
        <v>83</v>
      </c>
      <c r="AW270" s="11" t="s">
        <v>38</v>
      </c>
      <c r="AX270" s="11" t="s">
        <v>75</v>
      </c>
      <c r="AY270" s="183" t="s">
        <v>135</v>
      </c>
    </row>
    <row r="271" spans="2:51" s="12" customFormat="1" ht="13.5">
      <c r="B271" s="189"/>
      <c r="D271" s="182" t="s">
        <v>144</v>
      </c>
      <c r="E271" s="190" t="s">
        <v>5</v>
      </c>
      <c r="F271" s="191" t="s">
        <v>458</v>
      </c>
      <c r="H271" s="192">
        <v>28.512</v>
      </c>
      <c r="I271" s="193"/>
      <c r="L271" s="189"/>
      <c r="M271" s="194"/>
      <c r="N271" s="195"/>
      <c r="O271" s="195"/>
      <c r="P271" s="195"/>
      <c r="Q271" s="195"/>
      <c r="R271" s="195"/>
      <c r="S271" s="195"/>
      <c r="T271" s="196"/>
      <c r="AT271" s="190" t="s">
        <v>144</v>
      </c>
      <c r="AU271" s="190" t="s">
        <v>85</v>
      </c>
      <c r="AV271" s="12" t="s">
        <v>85</v>
      </c>
      <c r="AW271" s="12" t="s">
        <v>38</v>
      </c>
      <c r="AX271" s="12" t="s">
        <v>83</v>
      </c>
      <c r="AY271" s="190" t="s">
        <v>135</v>
      </c>
    </row>
    <row r="272" spans="2:65" s="1" customFormat="1" ht="34.15" customHeight="1">
      <c r="B272" s="168"/>
      <c r="C272" s="169" t="s">
        <v>459</v>
      </c>
      <c r="D272" s="169" t="s">
        <v>137</v>
      </c>
      <c r="E272" s="170" t="s">
        <v>460</v>
      </c>
      <c r="F272" s="171" t="s">
        <v>461</v>
      </c>
      <c r="G272" s="172" t="s">
        <v>246</v>
      </c>
      <c r="H272" s="173">
        <v>256.608</v>
      </c>
      <c r="I272" s="174"/>
      <c r="J272" s="175">
        <f>ROUND(I272*H272,2)</f>
        <v>0</v>
      </c>
      <c r="K272" s="171" t="s">
        <v>141</v>
      </c>
      <c r="L272" s="40"/>
      <c r="M272" s="176" t="s">
        <v>5</v>
      </c>
      <c r="N272" s="177" t="s">
        <v>46</v>
      </c>
      <c r="O272" s="41"/>
      <c r="P272" s="178">
        <f>O272*H272</f>
        <v>0</v>
      </c>
      <c r="Q272" s="178">
        <v>0</v>
      </c>
      <c r="R272" s="178">
        <f>Q272*H272</f>
        <v>0</v>
      </c>
      <c r="S272" s="178">
        <v>0</v>
      </c>
      <c r="T272" s="179">
        <f>S272*H272</f>
        <v>0</v>
      </c>
      <c r="AR272" s="23" t="s">
        <v>142</v>
      </c>
      <c r="AT272" s="23" t="s">
        <v>137</v>
      </c>
      <c r="AU272" s="23" t="s">
        <v>85</v>
      </c>
      <c r="AY272" s="23" t="s">
        <v>135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23" t="s">
        <v>83</v>
      </c>
      <c r="BK272" s="180">
        <f>ROUND(I272*H272,2)</f>
        <v>0</v>
      </c>
      <c r="BL272" s="23" t="s">
        <v>142</v>
      </c>
      <c r="BM272" s="23" t="s">
        <v>462</v>
      </c>
    </row>
    <row r="273" spans="2:51" s="11" customFormat="1" ht="13.5">
      <c r="B273" s="181"/>
      <c r="D273" s="182" t="s">
        <v>144</v>
      </c>
      <c r="E273" s="183" t="s">
        <v>5</v>
      </c>
      <c r="F273" s="184" t="s">
        <v>463</v>
      </c>
      <c r="H273" s="183" t="s">
        <v>5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3" t="s">
        <v>144</v>
      </c>
      <c r="AU273" s="183" t="s">
        <v>85</v>
      </c>
      <c r="AV273" s="11" t="s">
        <v>83</v>
      </c>
      <c r="AW273" s="11" t="s">
        <v>38</v>
      </c>
      <c r="AX273" s="11" t="s">
        <v>75</v>
      </c>
      <c r="AY273" s="183" t="s">
        <v>135</v>
      </c>
    </row>
    <row r="274" spans="2:51" s="12" customFormat="1" ht="13.5">
      <c r="B274" s="189"/>
      <c r="D274" s="182" t="s">
        <v>144</v>
      </c>
      <c r="E274" s="190" t="s">
        <v>5</v>
      </c>
      <c r="F274" s="191" t="s">
        <v>464</v>
      </c>
      <c r="H274" s="192">
        <v>256.608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144</v>
      </c>
      <c r="AU274" s="190" t="s">
        <v>85</v>
      </c>
      <c r="AV274" s="12" t="s">
        <v>85</v>
      </c>
      <c r="AW274" s="12" t="s">
        <v>38</v>
      </c>
      <c r="AX274" s="12" t="s">
        <v>83</v>
      </c>
      <c r="AY274" s="190" t="s">
        <v>135</v>
      </c>
    </row>
    <row r="275" spans="2:65" s="1" customFormat="1" ht="22.9" customHeight="1">
      <c r="B275" s="168"/>
      <c r="C275" s="169" t="s">
        <v>465</v>
      </c>
      <c r="D275" s="169" t="s">
        <v>137</v>
      </c>
      <c r="E275" s="170" t="s">
        <v>466</v>
      </c>
      <c r="F275" s="171" t="s">
        <v>467</v>
      </c>
      <c r="G275" s="172" t="s">
        <v>246</v>
      </c>
      <c r="H275" s="173">
        <v>14.256</v>
      </c>
      <c r="I275" s="174"/>
      <c r="J275" s="175">
        <f>ROUND(I275*H275,2)</f>
        <v>0</v>
      </c>
      <c r="K275" s="171" t="s">
        <v>141</v>
      </c>
      <c r="L275" s="40"/>
      <c r="M275" s="176" t="s">
        <v>5</v>
      </c>
      <c r="N275" s="177" t="s">
        <v>46</v>
      </c>
      <c r="O275" s="41"/>
      <c r="P275" s="178">
        <f>O275*H275</f>
        <v>0</v>
      </c>
      <c r="Q275" s="178">
        <v>0</v>
      </c>
      <c r="R275" s="178">
        <f>Q275*H275</f>
        <v>0</v>
      </c>
      <c r="S275" s="178">
        <v>0</v>
      </c>
      <c r="T275" s="179">
        <f>S275*H275</f>
        <v>0</v>
      </c>
      <c r="AR275" s="23" t="s">
        <v>142</v>
      </c>
      <c r="AT275" s="23" t="s">
        <v>137</v>
      </c>
      <c r="AU275" s="23" t="s">
        <v>85</v>
      </c>
      <c r="AY275" s="23" t="s">
        <v>135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23" t="s">
        <v>83</v>
      </c>
      <c r="BK275" s="180">
        <f>ROUND(I275*H275,2)</f>
        <v>0</v>
      </c>
      <c r="BL275" s="23" t="s">
        <v>142</v>
      </c>
      <c r="BM275" s="23" t="s">
        <v>468</v>
      </c>
    </row>
    <row r="276" spans="2:51" s="11" customFormat="1" ht="13.5">
      <c r="B276" s="181"/>
      <c r="D276" s="182" t="s">
        <v>144</v>
      </c>
      <c r="E276" s="183" t="s">
        <v>5</v>
      </c>
      <c r="F276" s="184" t="s">
        <v>469</v>
      </c>
      <c r="H276" s="183" t="s">
        <v>5</v>
      </c>
      <c r="I276" s="185"/>
      <c r="L276" s="181"/>
      <c r="M276" s="186"/>
      <c r="N276" s="187"/>
      <c r="O276" s="187"/>
      <c r="P276" s="187"/>
      <c r="Q276" s="187"/>
      <c r="R276" s="187"/>
      <c r="S276" s="187"/>
      <c r="T276" s="188"/>
      <c r="AT276" s="183" t="s">
        <v>144</v>
      </c>
      <c r="AU276" s="183" t="s">
        <v>85</v>
      </c>
      <c r="AV276" s="11" t="s">
        <v>83</v>
      </c>
      <c r="AW276" s="11" t="s">
        <v>38</v>
      </c>
      <c r="AX276" s="11" t="s">
        <v>75</v>
      </c>
      <c r="AY276" s="183" t="s">
        <v>135</v>
      </c>
    </row>
    <row r="277" spans="2:51" s="12" customFormat="1" ht="13.5">
      <c r="B277" s="189"/>
      <c r="D277" s="182" t="s">
        <v>144</v>
      </c>
      <c r="E277" s="190" t="s">
        <v>5</v>
      </c>
      <c r="F277" s="191" t="s">
        <v>470</v>
      </c>
      <c r="H277" s="192">
        <v>14.256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144</v>
      </c>
      <c r="AU277" s="190" t="s">
        <v>85</v>
      </c>
      <c r="AV277" s="12" t="s">
        <v>85</v>
      </c>
      <c r="AW277" s="12" t="s">
        <v>38</v>
      </c>
      <c r="AX277" s="12" t="s">
        <v>83</v>
      </c>
      <c r="AY277" s="190" t="s">
        <v>135</v>
      </c>
    </row>
    <row r="278" spans="2:65" s="1" customFormat="1" ht="34.15" customHeight="1">
      <c r="B278" s="168"/>
      <c r="C278" s="169" t="s">
        <v>471</v>
      </c>
      <c r="D278" s="169" t="s">
        <v>137</v>
      </c>
      <c r="E278" s="170" t="s">
        <v>472</v>
      </c>
      <c r="F278" s="171" t="s">
        <v>461</v>
      </c>
      <c r="G278" s="172" t="s">
        <v>246</v>
      </c>
      <c r="H278" s="173">
        <v>128.304</v>
      </c>
      <c r="I278" s="174"/>
      <c r="J278" s="175">
        <f>ROUND(I278*H278,2)</f>
        <v>0</v>
      </c>
      <c r="K278" s="171" t="s">
        <v>141</v>
      </c>
      <c r="L278" s="40"/>
      <c r="M278" s="176" t="s">
        <v>5</v>
      </c>
      <c r="N278" s="177" t="s">
        <v>46</v>
      </c>
      <c r="O278" s="41"/>
      <c r="P278" s="178">
        <f>O278*H278</f>
        <v>0</v>
      </c>
      <c r="Q278" s="178">
        <v>0</v>
      </c>
      <c r="R278" s="178">
        <f>Q278*H278</f>
        <v>0</v>
      </c>
      <c r="S278" s="178">
        <v>0</v>
      </c>
      <c r="T278" s="179">
        <f>S278*H278</f>
        <v>0</v>
      </c>
      <c r="AR278" s="23" t="s">
        <v>142</v>
      </c>
      <c r="AT278" s="23" t="s">
        <v>137</v>
      </c>
      <c r="AU278" s="23" t="s">
        <v>85</v>
      </c>
      <c r="AY278" s="23" t="s">
        <v>135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23" t="s">
        <v>83</v>
      </c>
      <c r="BK278" s="180">
        <f>ROUND(I278*H278,2)</f>
        <v>0</v>
      </c>
      <c r="BL278" s="23" t="s">
        <v>142</v>
      </c>
      <c r="BM278" s="23" t="s">
        <v>473</v>
      </c>
    </row>
    <row r="279" spans="2:51" s="11" customFormat="1" ht="13.5">
      <c r="B279" s="181"/>
      <c r="D279" s="182" t="s">
        <v>144</v>
      </c>
      <c r="E279" s="183" t="s">
        <v>5</v>
      </c>
      <c r="F279" s="184" t="s">
        <v>463</v>
      </c>
      <c r="H279" s="183" t="s">
        <v>5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3" t="s">
        <v>144</v>
      </c>
      <c r="AU279" s="183" t="s">
        <v>85</v>
      </c>
      <c r="AV279" s="11" t="s">
        <v>83</v>
      </c>
      <c r="AW279" s="11" t="s">
        <v>38</v>
      </c>
      <c r="AX279" s="11" t="s">
        <v>75</v>
      </c>
      <c r="AY279" s="183" t="s">
        <v>135</v>
      </c>
    </row>
    <row r="280" spans="2:51" s="12" customFormat="1" ht="13.5">
      <c r="B280" s="189"/>
      <c r="D280" s="182" t="s">
        <v>144</v>
      </c>
      <c r="E280" s="190" t="s">
        <v>5</v>
      </c>
      <c r="F280" s="191" t="s">
        <v>474</v>
      </c>
      <c r="H280" s="192">
        <v>128.304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144</v>
      </c>
      <c r="AU280" s="190" t="s">
        <v>85</v>
      </c>
      <c r="AV280" s="12" t="s">
        <v>85</v>
      </c>
      <c r="AW280" s="12" t="s">
        <v>38</v>
      </c>
      <c r="AX280" s="12" t="s">
        <v>83</v>
      </c>
      <c r="AY280" s="190" t="s">
        <v>135</v>
      </c>
    </row>
    <row r="281" spans="2:65" s="1" customFormat="1" ht="22.9" customHeight="1">
      <c r="B281" s="168"/>
      <c r="C281" s="169" t="s">
        <v>475</v>
      </c>
      <c r="D281" s="169" t="s">
        <v>137</v>
      </c>
      <c r="E281" s="170" t="s">
        <v>476</v>
      </c>
      <c r="F281" s="171" t="s">
        <v>477</v>
      </c>
      <c r="G281" s="172" t="s">
        <v>246</v>
      </c>
      <c r="H281" s="173">
        <v>5.325</v>
      </c>
      <c r="I281" s="174"/>
      <c r="J281" s="175">
        <f>ROUND(I281*H281,2)</f>
        <v>0</v>
      </c>
      <c r="K281" s="171" t="s">
        <v>141</v>
      </c>
      <c r="L281" s="40"/>
      <c r="M281" s="176" t="s">
        <v>5</v>
      </c>
      <c r="N281" s="177" t="s">
        <v>46</v>
      </c>
      <c r="O281" s="41"/>
      <c r="P281" s="178">
        <f>O281*H281</f>
        <v>0</v>
      </c>
      <c r="Q281" s="178">
        <v>0</v>
      </c>
      <c r="R281" s="178">
        <f>Q281*H281</f>
        <v>0</v>
      </c>
      <c r="S281" s="178">
        <v>0</v>
      </c>
      <c r="T281" s="179">
        <f>S281*H281</f>
        <v>0</v>
      </c>
      <c r="AR281" s="23" t="s">
        <v>142</v>
      </c>
      <c r="AT281" s="23" t="s">
        <v>137</v>
      </c>
      <c r="AU281" s="23" t="s">
        <v>85</v>
      </c>
      <c r="AY281" s="23" t="s">
        <v>135</v>
      </c>
      <c r="BE281" s="180">
        <f>IF(N281="základní",J281,0)</f>
        <v>0</v>
      </c>
      <c r="BF281" s="180">
        <f>IF(N281="snížená",J281,0)</f>
        <v>0</v>
      </c>
      <c r="BG281" s="180">
        <f>IF(N281="zákl. přenesená",J281,0)</f>
        <v>0</v>
      </c>
      <c r="BH281" s="180">
        <f>IF(N281="sníž. přenesená",J281,0)</f>
        <v>0</v>
      </c>
      <c r="BI281" s="180">
        <f>IF(N281="nulová",J281,0)</f>
        <v>0</v>
      </c>
      <c r="BJ281" s="23" t="s">
        <v>83</v>
      </c>
      <c r="BK281" s="180">
        <f>ROUND(I281*H281,2)</f>
        <v>0</v>
      </c>
      <c r="BL281" s="23" t="s">
        <v>142</v>
      </c>
      <c r="BM281" s="23" t="s">
        <v>478</v>
      </c>
    </row>
    <row r="282" spans="2:51" s="11" customFormat="1" ht="13.5">
      <c r="B282" s="181"/>
      <c r="D282" s="182" t="s">
        <v>144</v>
      </c>
      <c r="E282" s="183" t="s">
        <v>5</v>
      </c>
      <c r="F282" s="184" t="s">
        <v>479</v>
      </c>
      <c r="H282" s="183" t="s">
        <v>5</v>
      </c>
      <c r="I282" s="185"/>
      <c r="L282" s="181"/>
      <c r="M282" s="186"/>
      <c r="N282" s="187"/>
      <c r="O282" s="187"/>
      <c r="P282" s="187"/>
      <c r="Q282" s="187"/>
      <c r="R282" s="187"/>
      <c r="S282" s="187"/>
      <c r="T282" s="188"/>
      <c r="AT282" s="183" t="s">
        <v>144</v>
      </c>
      <c r="AU282" s="183" t="s">
        <v>85</v>
      </c>
      <c r="AV282" s="11" t="s">
        <v>83</v>
      </c>
      <c r="AW282" s="11" t="s">
        <v>38</v>
      </c>
      <c r="AX282" s="11" t="s">
        <v>75</v>
      </c>
      <c r="AY282" s="183" t="s">
        <v>135</v>
      </c>
    </row>
    <row r="283" spans="2:51" s="12" customFormat="1" ht="13.5">
      <c r="B283" s="189"/>
      <c r="D283" s="182" t="s">
        <v>144</v>
      </c>
      <c r="E283" s="190" t="s">
        <v>5</v>
      </c>
      <c r="F283" s="191" t="s">
        <v>480</v>
      </c>
      <c r="H283" s="192">
        <v>5.295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144</v>
      </c>
      <c r="AU283" s="190" t="s">
        <v>85</v>
      </c>
      <c r="AV283" s="12" t="s">
        <v>85</v>
      </c>
      <c r="AW283" s="12" t="s">
        <v>38</v>
      </c>
      <c r="AX283" s="12" t="s">
        <v>75</v>
      </c>
      <c r="AY283" s="190" t="s">
        <v>135</v>
      </c>
    </row>
    <row r="284" spans="2:51" s="11" customFormat="1" ht="13.5">
      <c r="B284" s="181"/>
      <c r="D284" s="182" t="s">
        <v>144</v>
      </c>
      <c r="E284" s="183" t="s">
        <v>5</v>
      </c>
      <c r="F284" s="184" t="s">
        <v>481</v>
      </c>
      <c r="H284" s="183" t="s">
        <v>5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3" t="s">
        <v>144</v>
      </c>
      <c r="AU284" s="183" t="s">
        <v>85</v>
      </c>
      <c r="AV284" s="11" t="s">
        <v>83</v>
      </c>
      <c r="AW284" s="11" t="s">
        <v>38</v>
      </c>
      <c r="AX284" s="11" t="s">
        <v>75</v>
      </c>
      <c r="AY284" s="183" t="s">
        <v>135</v>
      </c>
    </row>
    <row r="285" spans="2:51" s="12" customFormat="1" ht="13.5">
      <c r="B285" s="189"/>
      <c r="D285" s="182" t="s">
        <v>144</v>
      </c>
      <c r="E285" s="190" t="s">
        <v>5</v>
      </c>
      <c r="F285" s="191" t="s">
        <v>482</v>
      </c>
      <c r="H285" s="192">
        <v>0.03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144</v>
      </c>
      <c r="AU285" s="190" t="s">
        <v>85</v>
      </c>
      <c r="AV285" s="12" t="s">
        <v>85</v>
      </c>
      <c r="AW285" s="12" t="s">
        <v>38</v>
      </c>
      <c r="AX285" s="12" t="s">
        <v>75</v>
      </c>
      <c r="AY285" s="190" t="s">
        <v>135</v>
      </c>
    </row>
    <row r="286" spans="2:51" s="13" customFormat="1" ht="13.5">
      <c r="B286" s="197"/>
      <c r="D286" s="182" t="s">
        <v>144</v>
      </c>
      <c r="E286" s="198" t="s">
        <v>5</v>
      </c>
      <c r="F286" s="199" t="s">
        <v>189</v>
      </c>
      <c r="H286" s="200">
        <v>5.325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198" t="s">
        <v>144</v>
      </c>
      <c r="AU286" s="198" t="s">
        <v>85</v>
      </c>
      <c r="AV286" s="13" t="s">
        <v>142</v>
      </c>
      <c r="AW286" s="13" t="s">
        <v>38</v>
      </c>
      <c r="AX286" s="13" t="s">
        <v>83</v>
      </c>
      <c r="AY286" s="198" t="s">
        <v>135</v>
      </c>
    </row>
    <row r="287" spans="2:65" s="1" customFormat="1" ht="34.15" customHeight="1">
      <c r="B287" s="168"/>
      <c r="C287" s="169" t="s">
        <v>483</v>
      </c>
      <c r="D287" s="169" t="s">
        <v>137</v>
      </c>
      <c r="E287" s="170" t="s">
        <v>484</v>
      </c>
      <c r="F287" s="171" t="s">
        <v>485</v>
      </c>
      <c r="G287" s="172" t="s">
        <v>246</v>
      </c>
      <c r="H287" s="173">
        <v>47.925</v>
      </c>
      <c r="I287" s="174"/>
      <c r="J287" s="175">
        <f>ROUND(I287*H287,2)</f>
        <v>0</v>
      </c>
      <c r="K287" s="171" t="s">
        <v>141</v>
      </c>
      <c r="L287" s="40"/>
      <c r="M287" s="176" t="s">
        <v>5</v>
      </c>
      <c r="N287" s="177" t="s">
        <v>46</v>
      </c>
      <c r="O287" s="41"/>
      <c r="P287" s="178">
        <f>O287*H287</f>
        <v>0</v>
      </c>
      <c r="Q287" s="178">
        <v>0</v>
      </c>
      <c r="R287" s="178">
        <f>Q287*H287</f>
        <v>0</v>
      </c>
      <c r="S287" s="178">
        <v>0</v>
      </c>
      <c r="T287" s="179">
        <f>S287*H287</f>
        <v>0</v>
      </c>
      <c r="AR287" s="23" t="s">
        <v>142</v>
      </c>
      <c r="AT287" s="23" t="s">
        <v>137</v>
      </c>
      <c r="AU287" s="23" t="s">
        <v>85</v>
      </c>
      <c r="AY287" s="23" t="s">
        <v>135</v>
      </c>
      <c r="BE287" s="180">
        <f>IF(N287="základní",J287,0)</f>
        <v>0</v>
      </c>
      <c r="BF287" s="180">
        <f>IF(N287="snížená",J287,0)</f>
        <v>0</v>
      </c>
      <c r="BG287" s="180">
        <f>IF(N287="zákl. přenesená",J287,0)</f>
        <v>0</v>
      </c>
      <c r="BH287" s="180">
        <f>IF(N287="sníž. přenesená",J287,0)</f>
        <v>0</v>
      </c>
      <c r="BI287" s="180">
        <f>IF(N287="nulová",J287,0)</f>
        <v>0</v>
      </c>
      <c r="BJ287" s="23" t="s">
        <v>83</v>
      </c>
      <c r="BK287" s="180">
        <f>ROUND(I287*H287,2)</f>
        <v>0</v>
      </c>
      <c r="BL287" s="23" t="s">
        <v>142</v>
      </c>
      <c r="BM287" s="23" t="s">
        <v>486</v>
      </c>
    </row>
    <row r="288" spans="2:51" s="11" customFormat="1" ht="13.5">
      <c r="B288" s="181"/>
      <c r="D288" s="182" t="s">
        <v>144</v>
      </c>
      <c r="E288" s="183" t="s">
        <v>5</v>
      </c>
      <c r="F288" s="184" t="s">
        <v>463</v>
      </c>
      <c r="H288" s="183" t="s">
        <v>5</v>
      </c>
      <c r="I288" s="185"/>
      <c r="L288" s="181"/>
      <c r="M288" s="186"/>
      <c r="N288" s="187"/>
      <c r="O288" s="187"/>
      <c r="P288" s="187"/>
      <c r="Q288" s="187"/>
      <c r="R288" s="187"/>
      <c r="S288" s="187"/>
      <c r="T288" s="188"/>
      <c r="AT288" s="183" t="s">
        <v>144</v>
      </c>
      <c r="AU288" s="183" t="s">
        <v>85</v>
      </c>
      <c r="AV288" s="11" t="s">
        <v>83</v>
      </c>
      <c r="AW288" s="11" t="s">
        <v>38</v>
      </c>
      <c r="AX288" s="11" t="s">
        <v>75</v>
      </c>
      <c r="AY288" s="183" t="s">
        <v>135</v>
      </c>
    </row>
    <row r="289" spans="2:51" s="12" customFormat="1" ht="13.5">
      <c r="B289" s="189"/>
      <c r="D289" s="182" t="s">
        <v>144</v>
      </c>
      <c r="E289" s="190" t="s">
        <v>5</v>
      </c>
      <c r="F289" s="191" t="s">
        <v>487</v>
      </c>
      <c r="H289" s="192">
        <v>47.925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144</v>
      </c>
      <c r="AU289" s="190" t="s">
        <v>85</v>
      </c>
      <c r="AV289" s="12" t="s">
        <v>85</v>
      </c>
      <c r="AW289" s="12" t="s">
        <v>38</v>
      </c>
      <c r="AX289" s="12" t="s">
        <v>83</v>
      </c>
      <c r="AY289" s="190" t="s">
        <v>135</v>
      </c>
    </row>
    <row r="290" spans="2:65" s="1" customFormat="1" ht="22.9" customHeight="1">
      <c r="B290" s="168"/>
      <c r="C290" s="169" t="s">
        <v>488</v>
      </c>
      <c r="D290" s="169" t="s">
        <v>137</v>
      </c>
      <c r="E290" s="170" t="s">
        <v>489</v>
      </c>
      <c r="F290" s="171" t="s">
        <v>490</v>
      </c>
      <c r="G290" s="172" t="s">
        <v>246</v>
      </c>
      <c r="H290" s="173">
        <v>5.295</v>
      </c>
      <c r="I290" s="174"/>
      <c r="J290" s="175">
        <f>ROUND(I290*H290,2)</f>
        <v>0</v>
      </c>
      <c r="K290" s="171" t="s">
        <v>5</v>
      </c>
      <c r="L290" s="40"/>
      <c r="M290" s="176" t="s">
        <v>5</v>
      </c>
      <c r="N290" s="177" t="s">
        <v>46</v>
      </c>
      <c r="O290" s="41"/>
      <c r="P290" s="178">
        <f>O290*H290</f>
        <v>0</v>
      </c>
      <c r="Q290" s="178">
        <v>0</v>
      </c>
      <c r="R290" s="178">
        <f>Q290*H290</f>
        <v>0</v>
      </c>
      <c r="S290" s="178">
        <v>0</v>
      </c>
      <c r="T290" s="179">
        <f>S290*H290</f>
        <v>0</v>
      </c>
      <c r="AR290" s="23" t="s">
        <v>142</v>
      </c>
      <c r="AT290" s="23" t="s">
        <v>137</v>
      </c>
      <c r="AU290" s="23" t="s">
        <v>85</v>
      </c>
      <c r="AY290" s="23" t="s">
        <v>135</v>
      </c>
      <c r="BE290" s="180">
        <f>IF(N290="základní",J290,0)</f>
        <v>0</v>
      </c>
      <c r="BF290" s="180">
        <f>IF(N290="snížená",J290,0)</f>
        <v>0</v>
      </c>
      <c r="BG290" s="180">
        <f>IF(N290="zákl. přenesená",J290,0)</f>
        <v>0</v>
      </c>
      <c r="BH290" s="180">
        <f>IF(N290="sníž. přenesená",J290,0)</f>
        <v>0</v>
      </c>
      <c r="BI290" s="180">
        <f>IF(N290="nulová",J290,0)</f>
        <v>0</v>
      </c>
      <c r="BJ290" s="23" t="s">
        <v>83</v>
      </c>
      <c r="BK290" s="180">
        <f>ROUND(I290*H290,2)</f>
        <v>0</v>
      </c>
      <c r="BL290" s="23" t="s">
        <v>142</v>
      </c>
      <c r="BM290" s="23" t="s">
        <v>491</v>
      </c>
    </row>
    <row r="291" spans="2:51" s="12" customFormat="1" ht="13.5">
      <c r="B291" s="189"/>
      <c r="D291" s="182" t="s">
        <v>144</v>
      </c>
      <c r="E291" s="190" t="s">
        <v>5</v>
      </c>
      <c r="F291" s="191" t="s">
        <v>480</v>
      </c>
      <c r="H291" s="192">
        <v>5.295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144</v>
      </c>
      <c r="AU291" s="190" t="s">
        <v>85</v>
      </c>
      <c r="AV291" s="12" t="s">
        <v>85</v>
      </c>
      <c r="AW291" s="12" t="s">
        <v>38</v>
      </c>
      <c r="AX291" s="12" t="s">
        <v>83</v>
      </c>
      <c r="AY291" s="190" t="s">
        <v>135</v>
      </c>
    </row>
    <row r="292" spans="2:65" s="1" customFormat="1" ht="22.9" customHeight="1">
      <c r="B292" s="168"/>
      <c r="C292" s="169" t="s">
        <v>492</v>
      </c>
      <c r="D292" s="169" t="s">
        <v>137</v>
      </c>
      <c r="E292" s="170" t="s">
        <v>493</v>
      </c>
      <c r="F292" s="171" t="s">
        <v>494</v>
      </c>
      <c r="G292" s="172" t="s">
        <v>246</v>
      </c>
      <c r="H292" s="173">
        <v>0.03</v>
      </c>
      <c r="I292" s="174"/>
      <c r="J292" s="175">
        <f>ROUND(I292*H292,2)</f>
        <v>0</v>
      </c>
      <c r="K292" s="171" t="s">
        <v>5</v>
      </c>
      <c r="L292" s="40"/>
      <c r="M292" s="176" t="s">
        <v>5</v>
      </c>
      <c r="N292" s="177" t="s">
        <v>46</v>
      </c>
      <c r="O292" s="41"/>
      <c r="P292" s="178">
        <f>O292*H292</f>
        <v>0</v>
      </c>
      <c r="Q292" s="178">
        <v>0</v>
      </c>
      <c r="R292" s="178">
        <f>Q292*H292</f>
        <v>0</v>
      </c>
      <c r="S292" s="178">
        <v>0</v>
      </c>
      <c r="T292" s="179">
        <f>S292*H292</f>
        <v>0</v>
      </c>
      <c r="AR292" s="23" t="s">
        <v>142</v>
      </c>
      <c r="AT292" s="23" t="s">
        <v>137</v>
      </c>
      <c r="AU292" s="23" t="s">
        <v>85</v>
      </c>
      <c r="AY292" s="23" t="s">
        <v>135</v>
      </c>
      <c r="BE292" s="180">
        <f>IF(N292="základní",J292,0)</f>
        <v>0</v>
      </c>
      <c r="BF292" s="180">
        <f>IF(N292="snížená",J292,0)</f>
        <v>0</v>
      </c>
      <c r="BG292" s="180">
        <f>IF(N292="zákl. přenesená",J292,0)</f>
        <v>0</v>
      </c>
      <c r="BH292" s="180">
        <f>IF(N292="sníž. přenesená",J292,0)</f>
        <v>0</v>
      </c>
      <c r="BI292" s="180">
        <f>IF(N292="nulová",J292,0)</f>
        <v>0</v>
      </c>
      <c r="BJ292" s="23" t="s">
        <v>83</v>
      </c>
      <c r="BK292" s="180">
        <f>ROUND(I292*H292,2)</f>
        <v>0</v>
      </c>
      <c r="BL292" s="23" t="s">
        <v>142</v>
      </c>
      <c r="BM292" s="23" t="s">
        <v>495</v>
      </c>
    </row>
    <row r="293" spans="2:51" s="11" customFormat="1" ht="13.5">
      <c r="B293" s="181"/>
      <c r="D293" s="182" t="s">
        <v>144</v>
      </c>
      <c r="E293" s="183" t="s">
        <v>5</v>
      </c>
      <c r="F293" s="184" t="s">
        <v>496</v>
      </c>
      <c r="H293" s="183" t="s">
        <v>5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3" t="s">
        <v>144</v>
      </c>
      <c r="AU293" s="183" t="s">
        <v>85</v>
      </c>
      <c r="AV293" s="11" t="s">
        <v>83</v>
      </c>
      <c r="AW293" s="11" t="s">
        <v>38</v>
      </c>
      <c r="AX293" s="11" t="s">
        <v>75</v>
      </c>
      <c r="AY293" s="183" t="s">
        <v>135</v>
      </c>
    </row>
    <row r="294" spans="2:51" s="12" customFormat="1" ht="13.5">
      <c r="B294" s="189"/>
      <c r="D294" s="182" t="s">
        <v>144</v>
      </c>
      <c r="E294" s="190" t="s">
        <v>5</v>
      </c>
      <c r="F294" s="191" t="s">
        <v>482</v>
      </c>
      <c r="H294" s="192">
        <v>0.03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144</v>
      </c>
      <c r="AU294" s="190" t="s">
        <v>85</v>
      </c>
      <c r="AV294" s="12" t="s">
        <v>85</v>
      </c>
      <c r="AW294" s="12" t="s">
        <v>38</v>
      </c>
      <c r="AX294" s="12" t="s">
        <v>83</v>
      </c>
      <c r="AY294" s="190" t="s">
        <v>135</v>
      </c>
    </row>
    <row r="295" spans="2:65" s="1" customFormat="1" ht="22.9" customHeight="1">
      <c r="B295" s="168"/>
      <c r="C295" s="169" t="s">
        <v>497</v>
      </c>
      <c r="D295" s="169" t="s">
        <v>137</v>
      </c>
      <c r="E295" s="170" t="s">
        <v>498</v>
      </c>
      <c r="F295" s="171" t="s">
        <v>499</v>
      </c>
      <c r="G295" s="172" t="s">
        <v>246</v>
      </c>
      <c r="H295" s="173">
        <v>14.256</v>
      </c>
      <c r="I295" s="174"/>
      <c r="J295" s="175">
        <f>ROUND(I295*H295,2)</f>
        <v>0</v>
      </c>
      <c r="K295" s="171" t="s">
        <v>5</v>
      </c>
      <c r="L295" s="40"/>
      <c r="M295" s="176" t="s">
        <v>5</v>
      </c>
      <c r="N295" s="177" t="s">
        <v>46</v>
      </c>
      <c r="O295" s="41"/>
      <c r="P295" s="178">
        <f>O295*H295</f>
        <v>0</v>
      </c>
      <c r="Q295" s="178">
        <v>0</v>
      </c>
      <c r="R295" s="178">
        <f>Q295*H295</f>
        <v>0</v>
      </c>
      <c r="S295" s="178">
        <v>0</v>
      </c>
      <c r="T295" s="179">
        <f>S295*H295</f>
        <v>0</v>
      </c>
      <c r="AR295" s="23" t="s">
        <v>142</v>
      </c>
      <c r="AT295" s="23" t="s">
        <v>137</v>
      </c>
      <c r="AU295" s="23" t="s">
        <v>85</v>
      </c>
      <c r="AY295" s="23" t="s">
        <v>135</v>
      </c>
      <c r="BE295" s="180">
        <f>IF(N295="základní",J295,0)</f>
        <v>0</v>
      </c>
      <c r="BF295" s="180">
        <f>IF(N295="snížená",J295,0)</f>
        <v>0</v>
      </c>
      <c r="BG295" s="180">
        <f>IF(N295="zákl. přenesená",J295,0)</f>
        <v>0</v>
      </c>
      <c r="BH295" s="180">
        <f>IF(N295="sníž. přenesená",J295,0)</f>
        <v>0</v>
      </c>
      <c r="BI295" s="180">
        <f>IF(N295="nulová",J295,0)</f>
        <v>0</v>
      </c>
      <c r="BJ295" s="23" t="s">
        <v>83</v>
      </c>
      <c r="BK295" s="180">
        <f>ROUND(I295*H295,2)</f>
        <v>0</v>
      </c>
      <c r="BL295" s="23" t="s">
        <v>142</v>
      </c>
      <c r="BM295" s="23" t="s">
        <v>500</v>
      </c>
    </row>
    <row r="296" spans="2:51" s="12" customFormat="1" ht="13.5">
      <c r="B296" s="189"/>
      <c r="D296" s="182" t="s">
        <v>144</v>
      </c>
      <c r="E296" s="190" t="s">
        <v>5</v>
      </c>
      <c r="F296" s="191" t="s">
        <v>470</v>
      </c>
      <c r="H296" s="192">
        <v>14.256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144</v>
      </c>
      <c r="AU296" s="190" t="s">
        <v>85</v>
      </c>
      <c r="AV296" s="12" t="s">
        <v>85</v>
      </c>
      <c r="AW296" s="12" t="s">
        <v>38</v>
      </c>
      <c r="AX296" s="12" t="s">
        <v>83</v>
      </c>
      <c r="AY296" s="190" t="s">
        <v>135</v>
      </c>
    </row>
    <row r="297" spans="2:65" s="1" customFormat="1" ht="22.9" customHeight="1">
      <c r="B297" s="168"/>
      <c r="C297" s="169" t="s">
        <v>501</v>
      </c>
      <c r="D297" s="169" t="s">
        <v>137</v>
      </c>
      <c r="E297" s="170" t="s">
        <v>502</v>
      </c>
      <c r="F297" s="171" t="s">
        <v>503</v>
      </c>
      <c r="G297" s="172" t="s">
        <v>246</v>
      </c>
      <c r="H297" s="173">
        <v>28.512</v>
      </c>
      <c r="I297" s="174"/>
      <c r="J297" s="175">
        <f>ROUND(I297*H297,2)</f>
        <v>0</v>
      </c>
      <c r="K297" s="171" t="s">
        <v>5</v>
      </c>
      <c r="L297" s="40"/>
      <c r="M297" s="176" t="s">
        <v>5</v>
      </c>
      <c r="N297" s="177" t="s">
        <v>46</v>
      </c>
      <c r="O297" s="41"/>
      <c r="P297" s="178">
        <f>O297*H297</f>
        <v>0</v>
      </c>
      <c r="Q297" s="178">
        <v>0</v>
      </c>
      <c r="R297" s="178">
        <f>Q297*H297</f>
        <v>0</v>
      </c>
      <c r="S297" s="178">
        <v>0</v>
      </c>
      <c r="T297" s="179">
        <f>S297*H297</f>
        <v>0</v>
      </c>
      <c r="AR297" s="23" t="s">
        <v>142</v>
      </c>
      <c r="AT297" s="23" t="s">
        <v>137</v>
      </c>
      <c r="AU297" s="23" t="s">
        <v>85</v>
      </c>
      <c r="AY297" s="23" t="s">
        <v>135</v>
      </c>
      <c r="BE297" s="180">
        <f>IF(N297="základní",J297,0)</f>
        <v>0</v>
      </c>
      <c r="BF297" s="180">
        <f>IF(N297="snížená",J297,0)</f>
        <v>0</v>
      </c>
      <c r="BG297" s="180">
        <f>IF(N297="zákl. přenesená",J297,0)</f>
        <v>0</v>
      </c>
      <c r="BH297" s="180">
        <f>IF(N297="sníž. přenesená",J297,0)</f>
        <v>0</v>
      </c>
      <c r="BI297" s="180">
        <f>IF(N297="nulová",J297,0)</f>
        <v>0</v>
      </c>
      <c r="BJ297" s="23" t="s">
        <v>83</v>
      </c>
      <c r="BK297" s="180">
        <f>ROUND(I297*H297,2)</f>
        <v>0</v>
      </c>
      <c r="BL297" s="23" t="s">
        <v>142</v>
      </c>
      <c r="BM297" s="23" t="s">
        <v>504</v>
      </c>
    </row>
    <row r="298" spans="2:51" s="12" customFormat="1" ht="13.5">
      <c r="B298" s="189"/>
      <c r="D298" s="182" t="s">
        <v>144</v>
      </c>
      <c r="E298" s="190" t="s">
        <v>5</v>
      </c>
      <c r="F298" s="191" t="s">
        <v>458</v>
      </c>
      <c r="H298" s="192">
        <v>28.512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144</v>
      </c>
      <c r="AU298" s="190" t="s">
        <v>85</v>
      </c>
      <c r="AV298" s="12" t="s">
        <v>85</v>
      </c>
      <c r="AW298" s="12" t="s">
        <v>38</v>
      </c>
      <c r="AX298" s="12" t="s">
        <v>83</v>
      </c>
      <c r="AY298" s="190" t="s">
        <v>135</v>
      </c>
    </row>
    <row r="299" spans="2:63" s="10" customFormat="1" ht="29.85" customHeight="1">
      <c r="B299" s="155"/>
      <c r="D299" s="156" t="s">
        <v>74</v>
      </c>
      <c r="E299" s="166" t="s">
        <v>505</v>
      </c>
      <c r="F299" s="166" t="s">
        <v>506</v>
      </c>
      <c r="I299" s="158"/>
      <c r="J299" s="167">
        <f>BK299</f>
        <v>0</v>
      </c>
      <c r="L299" s="155"/>
      <c r="M299" s="160"/>
      <c r="N299" s="161"/>
      <c r="O299" s="161"/>
      <c r="P299" s="162">
        <f>P300</f>
        <v>0</v>
      </c>
      <c r="Q299" s="161"/>
      <c r="R299" s="162">
        <f>R300</f>
        <v>0</v>
      </c>
      <c r="S299" s="161"/>
      <c r="T299" s="163">
        <f>T300</f>
        <v>0</v>
      </c>
      <c r="AR299" s="156" t="s">
        <v>83</v>
      </c>
      <c r="AT299" s="164" t="s">
        <v>74</v>
      </c>
      <c r="AU299" s="164" t="s">
        <v>83</v>
      </c>
      <c r="AY299" s="156" t="s">
        <v>135</v>
      </c>
      <c r="BK299" s="165">
        <f>BK300</f>
        <v>0</v>
      </c>
    </row>
    <row r="300" spans="2:65" s="1" customFormat="1" ht="22.9" customHeight="1">
      <c r="B300" s="168"/>
      <c r="C300" s="169" t="s">
        <v>507</v>
      </c>
      <c r="D300" s="169" t="s">
        <v>137</v>
      </c>
      <c r="E300" s="170" t="s">
        <v>508</v>
      </c>
      <c r="F300" s="171" t="s">
        <v>509</v>
      </c>
      <c r="G300" s="172" t="s">
        <v>246</v>
      </c>
      <c r="H300" s="173">
        <v>167.347</v>
      </c>
      <c r="I300" s="174"/>
      <c r="J300" s="175">
        <f>ROUND(I300*H300,2)</f>
        <v>0</v>
      </c>
      <c r="K300" s="171" t="s">
        <v>141</v>
      </c>
      <c r="L300" s="40"/>
      <c r="M300" s="176" t="s">
        <v>5</v>
      </c>
      <c r="N300" s="177" t="s">
        <v>46</v>
      </c>
      <c r="O300" s="41"/>
      <c r="P300" s="178">
        <f>O300*H300</f>
        <v>0</v>
      </c>
      <c r="Q300" s="178">
        <v>0</v>
      </c>
      <c r="R300" s="178">
        <f>Q300*H300</f>
        <v>0</v>
      </c>
      <c r="S300" s="178">
        <v>0</v>
      </c>
      <c r="T300" s="179">
        <f>S300*H300</f>
        <v>0</v>
      </c>
      <c r="AR300" s="23" t="s">
        <v>142</v>
      </c>
      <c r="AT300" s="23" t="s">
        <v>137</v>
      </c>
      <c r="AU300" s="23" t="s">
        <v>85</v>
      </c>
      <c r="AY300" s="23" t="s">
        <v>135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23" t="s">
        <v>83</v>
      </c>
      <c r="BK300" s="180">
        <f>ROUND(I300*H300,2)</f>
        <v>0</v>
      </c>
      <c r="BL300" s="23" t="s">
        <v>142</v>
      </c>
      <c r="BM300" s="23" t="s">
        <v>510</v>
      </c>
    </row>
    <row r="301" spans="2:63" s="10" customFormat="1" ht="37.35" customHeight="1">
      <c r="B301" s="155"/>
      <c r="D301" s="156" t="s">
        <v>74</v>
      </c>
      <c r="E301" s="157" t="s">
        <v>511</v>
      </c>
      <c r="F301" s="157" t="s">
        <v>512</v>
      </c>
      <c r="I301" s="158"/>
      <c r="J301" s="159">
        <f>BK301</f>
        <v>0</v>
      </c>
      <c r="L301" s="155"/>
      <c r="M301" s="160"/>
      <c r="N301" s="161"/>
      <c r="O301" s="161"/>
      <c r="P301" s="162">
        <f>P302+P320</f>
        <v>0</v>
      </c>
      <c r="Q301" s="161"/>
      <c r="R301" s="162">
        <f>R302+R320</f>
        <v>1.4455396799999998</v>
      </c>
      <c r="S301" s="161"/>
      <c r="T301" s="163">
        <f>T302+T320</f>
        <v>0</v>
      </c>
      <c r="AR301" s="156" t="s">
        <v>85</v>
      </c>
      <c r="AT301" s="164" t="s">
        <v>74</v>
      </c>
      <c r="AU301" s="164" t="s">
        <v>75</v>
      </c>
      <c r="AY301" s="156" t="s">
        <v>135</v>
      </c>
      <c r="BK301" s="165">
        <f>BK302+BK320</f>
        <v>0</v>
      </c>
    </row>
    <row r="302" spans="2:63" s="10" customFormat="1" ht="19.9" customHeight="1">
      <c r="B302" s="155"/>
      <c r="D302" s="156" t="s">
        <v>74</v>
      </c>
      <c r="E302" s="166" t="s">
        <v>513</v>
      </c>
      <c r="F302" s="166" t="s">
        <v>514</v>
      </c>
      <c r="I302" s="158"/>
      <c r="J302" s="167">
        <f>BK302</f>
        <v>0</v>
      </c>
      <c r="L302" s="155"/>
      <c r="M302" s="160"/>
      <c r="N302" s="161"/>
      <c r="O302" s="161"/>
      <c r="P302" s="162">
        <f>SUM(P303:P319)</f>
        <v>0</v>
      </c>
      <c r="Q302" s="161"/>
      <c r="R302" s="162">
        <f>SUM(R303:R319)</f>
        <v>1.4418959999999998</v>
      </c>
      <c r="S302" s="161"/>
      <c r="T302" s="163">
        <f>SUM(T303:T319)</f>
        <v>0</v>
      </c>
      <c r="AR302" s="156" t="s">
        <v>85</v>
      </c>
      <c r="AT302" s="164" t="s">
        <v>74</v>
      </c>
      <c r="AU302" s="164" t="s">
        <v>83</v>
      </c>
      <c r="AY302" s="156" t="s">
        <v>135</v>
      </c>
      <c r="BK302" s="165">
        <f>SUM(BK303:BK319)</f>
        <v>0</v>
      </c>
    </row>
    <row r="303" spans="2:65" s="1" customFormat="1" ht="22.9" customHeight="1">
      <c r="B303" s="168"/>
      <c r="C303" s="169" t="s">
        <v>515</v>
      </c>
      <c r="D303" s="169" t="s">
        <v>137</v>
      </c>
      <c r="E303" s="170" t="s">
        <v>516</v>
      </c>
      <c r="F303" s="171" t="s">
        <v>517</v>
      </c>
      <c r="G303" s="172" t="s">
        <v>140</v>
      </c>
      <c r="H303" s="173">
        <v>20.4</v>
      </c>
      <c r="I303" s="174"/>
      <c r="J303" s="175">
        <f>ROUND(I303*H303,2)</f>
        <v>0</v>
      </c>
      <c r="K303" s="171" t="s">
        <v>141</v>
      </c>
      <c r="L303" s="40"/>
      <c r="M303" s="176" t="s">
        <v>5</v>
      </c>
      <c r="N303" s="177" t="s">
        <v>46</v>
      </c>
      <c r="O303" s="41"/>
      <c r="P303" s="178">
        <f>O303*H303</f>
        <v>0</v>
      </c>
      <c r="Q303" s="178">
        <v>0.00028</v>
      </c>
      <c r="R303" s="178">
        <f>Q303*H303</f>
        <v>0.005711999999999999</v>
      </c>
      <c r="S303" s="178">
        <v>0</v>
      </c>
      <c r="T303" s="179">
        <f>S303*H303</f>
        <v>0</v>
      </c>
      <c r="AR303" s="23" t="s">
        <v>220</v>
      </c>
      <c r="AT303" s="23" t="s">
        <v>137</v>
      </c>
      <c r="AU303" s="23" t="s">
        <v>85</v>
      </c>
      <c r="AY303" s="23" t="s">
        <v>135</v>
      </c>
      <c r="BE303" s="180">
        <f>IF(N303="základní",J303,0)</f>
        <v>0</v>
      </c>
      <c r="BF303" s="180">
        <f>IF(N303="snížená",J303,0)</f>
        <v>0</v>
      </c>
      <c r="BG303" s="180">
        <f>IF(N303="zákl. přenesená",J303,0)</f>
        <v>0</v>
      </c>
      <c r="BH303" s="180">
        <f>IF(N303="sníž. přenesená",J303,0)</f>
        <v>0</v>
      </c>
      <c r="BI303" s="180">
        <f>IF(N303="nulová",J303,0)</f>
        <v>0</v>
      </c>
      <c r="BJ303" s="23" t="s">
        <v>83</v>
      </c>
      <c r="BK303" s="180">
        <f>ROUND(I303*H303,2)</f>
        <v>0</v>
      </c>
      <c r="BL303" s="23" t="s">
        <v>220</v>
      </c>
      <c r="BM303" s="23" t="s">
        <v>518</v>
      </c>
    </row>
    <row r="304" spans="2:51" s="11" customFormat="1" ht="13.5">
      <c r="B304" s="181"/>
      <c r="D304" s="182" t="s">
        <v>144</v>
      </c>
      <c r="E304" s="183" t="s">
        <v>5</v>
      </c>
      <c r="F304" s="184" t="s">
        <v>301</v>
      </c>
      <c r="H304" s="183" t="s">
        <v>5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3" t="s">
        <v>144</v>
      </c>
      <c r="AU304" s="183" t="s">
        <v>85</v>
      </c>
      <c r="AV304" s="11" t="s">
        <v>83</v>
      </c>
      <c r="AW304" s="11" t="s">
        <v>38</v>
      </c>
      <c r="AX304" s="11" t="s">
        <v>75</v>
      </c>
      <c r="AY304" s="183" t="s">
        <v>135</v>
      </c>
    </row>
    <row r="305" spans="2:51" s="12" customFormat="1" ht="13.5">
      <c r="B305" s="189"/>
      <c r="D305" s="182" t="s">
        <v>144</v>
      </c>
      <c r="E305" s="190" t="s">
        <v>5</v>
      </c>
      <c r="F305" s="191" t="s">
        <v>519</v>
      </c>
      <c r="H305" s="192">
        <v>20.4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144</v>
      </c>
      <c r="AU305" s="190" t="s">
        <v>85</v>
      </c>
      <c r="AV305" s="12" t="s">
        <v>85</v>
      </c>
      <c r="AW305" s="12" t="s">
        <v>38</v>
      </c>
      <c r="AX305" s="12" t="s">
        <v>83</v>
      </c>
      <c r="AY305" s="190" t="s">
        <v>135</v>
      </c>
    </row>
    <row r="306" spans="2:65" s="1" customFormat="1" ht="14.45" customHeight="1">
      <c r="B306" s="168"/>
      <c r="C306" s="205" t="s">
        <v>520</v>
      </c>
      <c r="D306" s="205" t="s">
        <v>260</v>
      </c>
      <c r="E306" s="206" t="s">
        <v>521</v>
      </c>
      <c r="F306" s="207" t="s">
        <v>522</v>
      </c>
      <c r="G306" s="208" t="s">
        <v>140</v>
      </c>
      <c r="H306" s="209">
        <v>22.44</v>
      </c>
      <c r="I306" s="210"/>
      <c r="J306" s="211">
        <f>ROUND(I306*H306,2)</f>
        <v>0</v>
      </c>
      <c r="K306" s="207" t="s">
        <v>141</v>
      </c>
      <c r="L306" s="212"/>
      <c r="M306" s="213" t="s">
        <v>5</v>
      </c>
      <c r="N306" s="214" t="s">
        <v>46</v>
      </c>
      <c r="O306" s="41"/>
      <c r="P306" s="178">
        <f>O306*H306</f>
        <v>0</v>
      </c>
      <c r="Q306" s="178">
        <v>0.0121</v>
      </c>
      <c r="R306" s="178">
        <f>Q306*H306</f>
        <v>0.271524</v>
      </c>
      <c r="S306" s="178">
        <v>0</v>
      </c>
      <c r="T306" s="179">
        <f>S306*H306</f>
        <v>0</v>
      </c>
      <c r="AR306" s="23" t="s">
        <v>302</v>
      </c>
      <c r="AT306" s="23" t="s">
        <v>260</v>
      </c>
      <c r="AU306" s="23" t="s">
        <v>85</v>
      </c>
      <c r="AY306" s="23" t="s">
        <v>135</v>
      </c>
      <c r="BE306" s="180">
        <f>IF(N306="základní",J306,0)</f>
        <v>0</v>
      </c>
      <c r="BF306" s="180">
        <f>IF(N306="snížená",J306,0)</f>
        <v>0</v>
      </c>
      <c r="BG306" s="180">
        <f>IF(N306="zákl. přenesená",J306,0)</f>
        <v>0</v>
      </c>
      <c r="BH306" s="180">
        <f>IF(N306="sníž. přenesená",J306,0)</f>
        <v>0</v>
      </c>
      <c r="BI306" s="180">
        <f>IF(N306="nulová",J306,0)</f>
        <v>0</v>
      </c>
      <c r="BJ306" s="23" t="s">
        <v>83</v>
      </c>
      <c r="BK306" s="180">
        <f>ROUND(I306*H306,2)</f>
        <v>0</v>
      </c>
      <c r="BL306" s="23" t="s">
        <v>220</v>
      </c>
      <c r="BM306" s="23" t="s">
        <v>523</v>
      </c>
    </row>
    <row r="307" spans="2:51" s="12" customFormat="1" ht="13.5">
      <c r="B307" s="189"/>
      <c r="D307" s="182" t="s">
        <v>144</v>
      </c>
      <c r="E307" s="190" t="s">
        <v>5</v>
      </c>
      <c r="F307" s="191" t="s">
        <v>524</v>
      </c>
      <c r="H307" s="192">
        <v>22.44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144</v>
      </c>
      <c r="AU307" s="190" t="s">
        <v>85</v>
      </c>
      <c r="AV307" s="12" t="s">
        <v>85</v>
      </c>
      <c r="AW307" s="12" t="s">
        <v>38</v>
      </c>
      <c r="AX307" s="12" t="s">
        <v>83</v>
      </c>
      <c r="AY307" s="190" t="s">
        <v>135</v>
      </c>
    </row>
    <row r="308" spans="2:65" s="1" customFormat="1" ht="22.9" customHeight="1">
      <c r="B308" s="168"/>
      <c r="C308" s="169" t="s">
        <v>525</v>
      </c>
      <c r="D308" s="169" t="s">
        <v>137</v>
      </c>
      <c r="E308" s="170" t="s">
        <v>526</v>
      </c>
      <c r="F308" s="171" t="s">
        <v>527</v>
      </c>
      <c r="G308" s="172" t="s">
        <v>272</v>
      </c>
      <c r="H308" s="173">
        <v>1013.2</v>
      </c>
      <c r="I308" s="174"/>
      <c r="J308" s="175">
        <f>ROUND(I308*H308,2)</f>
        <v>0</v>
      </c>
      <c r="K308" s="171" t="s">
        <v>141</v>
      </c>
      <c r="L308" s="40"/>
      <c r="M308" s="176" t="s">
        <v>5</v>
      </c>
      <c r="N308" s="177" t="s">
        <v>46</v>
      </c>
      <c r="O308" s="41"/>
      <c r="P308" s="178">
        <f>O308*H308</f>
        <v>0</v>
      </c>
      <c r="Q308" s="178">
        <v>5E-05</v>
      </c>
      <c r="R308" s="178">
        <f>Q308*H308</f>
        <v>0.050660000000000004</v>
      </c>
      <c r="S308" s="178">
        <v>0</v>
      </c>
      <c r="T308" s="179">
        <f>S308*H308</f>
        <v>0</v>
      </c>
      <c r="AR308" s="23" t="s">
        <v>220</v>
      </c>
      <c r="AT308" s="23" t="s">
        <v>137</v>
      </c>
      <c r="AU308" s="23" t="s">
        <v>85</v>
      </c>
      <c r="AY308" s="23" t="s">
        <v>135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23" t="s">
        <v>83</v>
      </c>
      <c r="BK308" s="180">
        <f>ROUND(I308*H308,2)</f>
        <v>0</v>
      </c>
      <c r="BL308" s="23" t="s">
        <v>220</v>
      </c>
      <c r="BM308" s="23" t="s">
        <v>528</v>
      </c>
    </row>
    <row r="309" spans="2:51" s="11" customFormat="1" ht="13.5">
      <c r="B309" s="181"/>
      <c r="D309" s="182" t="s">
        <v>144</v>
      </c>
      <c r="E309" s="183" t="s">
        <v>5</v>
      </c>
      <c r="F309" s="184" t="s">
        <v>301</v>
      </c>
      <c r="H309" s="183" t="s">
        <v>5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3" t="s">
        <v>144</v>
      </c>
      <c r="AU309" s="183" t="s">
        <v>85</v>
      </c>
      <c r="AV309" s="11" t="s">
        <v>83</v>
      </c>
      <c r="AW309" s="11" t="s">
        <v>38</v>
      </c>
      <c r="AX309" s="11" t="s">
        <v>75</v>
      </c>
      <c r="AY309" s="183" t="s">
        <v>135</v>
      </c>
    </row>
    <row r="310" spans="2:51" s="12" customFormat="1" ht="13.5">
      <c r="B310" s="189"/>
      <c r="D310" s="182" t="s">
        <v>144</v>
      </c>
      <c r="E310" s="190" t="s">
        <v>5</v>
      </c>
      <c r="F310" s="191" t="s">
        <v>529</v>
      </c>
      <c r="H310" s="192">
        <v>1013.2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144</v>
      </c>
      <c r="AU310" s="190" t="s">
        <v>85</v>
      </c>
      <c r="AV310" s="12" t="s">
        <v>85</v>
      </c>
      <c r="AW310" s="12" t="s">
        <v>38</v>
      </c>
      <c r="AX310" s="12" t="s">
        <v>83</v>
      </c>
      <c r="AY310" s="190" t="s">
        <v>135</v>
      </c>
    </row>
    <row r="311" spans="2:65" s="1" customFormat="1" ht="14.45" customHeight="1">
      <c r="B311" s="168"/>
      <c r="C311" s="205" t="s">
        <v>530</v>
      </c>
      <c r="D311" s="205" t="s">
        <v>260</v>
      </c>
      <c r="E311" s="206" t="s">
        <v>531</v>
      </c>
      <c r="F311" s="207" t="s">
        <v>532</v>
      </c>
      <c r="G311" s="208" t="s">
        <v>246</v>
      </c>
      <c r="H311" s="209">
        <v>0.135</v>
      </c>
      <c r="I311" s="210"/>
      <c r="J311" s="211">
        <f>ROUND(I311*H311,2)</f>
        <v>0</v>
      </c>
      <c r="K311" s="207" t="s">
        <v>5</v>
      </c>
      <c r="L311" s="212"/>
      <c r="M311" s="213" t="s">
        <v>5</v>
      </c>
      <c r="N311" s="214" t="s">
        <v>46</v>
      </c>
      <c r="O311" s="41"/>
      <c r="P311" s="178">
        <f>O311*H311</f>
        <v>0</v>
      </c>
      <c r="Q311" s="178">
        <v>1</v>
      </c>
      <c r="R311" s="178">
        <f>Q311*H311</f>
        <v>0.135</v>
      </c>
      <c r="S311" s="178">
        <v>0</v>
      </c>
      <c r="T311" s="179">
        <f>S311*H311</f>
        <v>0</v>
      </c>
      <c r="AR311" s="23" t="s">
        <v>302</v>
      </c>
      <c r="AT311" s="23" t="s">
        <v>260</v>
      </c>
      <c r="AU311" s="23" t="s">
        <v>85</v>
      </c>
      <c r="AY311" s="23" t="s">
        <v>135</v>
      </c>
      <c r="BE311" s="180">
        <f>IF(N311="základní",J311,0)</f>
        <v>0</v>
      </c>
      <c r="BF311" s="180">
        <f>IF(N311="snížená",J311,0)</f>
        <v>0</v>
      </c>
      <c r="BG311" s="180">
        <f>IF(N311="zákl. přenesená",J311,0)</f>
        <v>0</v>
      </c>
      <c r="BH311" s="180">
        <f>IF(N311="sníž. přenesená",J311,0)</f>
        <v>0</v>
      </c>
      <c r="BI311" s="180">
        <f>IF(N311="nulová",J311,0)</f>
        <v>0</v>
      </c>
      <c r="BJ311" s="23" t="s">
        <v>83</v>
      </c>
      <c r="BK311" s="180">
        <f>ROUND(I311*H311,2)</f>
        <v>0</v>
      </c>
      <c r="BL311" s="23" t="s">
        <v>220</v>
      </c>
      <c r="BM311" s="23" t="s">
        <v>533</v>
      </c>
    </row>
    <row r="312" spans="2:51" s="12" customFormat="1" ht="13.5">
      <c r="B312" s="189"/>
      <c r="D312" s="182" t="s">
        <v>144</v>
      </c>
      <c r="E312" s="190" t="s">
        <v>5</v>
      </c>
      <c r="F312" s="191" t="s">
        <v>534</v>
      </c>
      <c r="H312" s="192">
        <v>0.135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144</v>
      </c>
      <c r="AU312" s="190" t="s">
        <v>85</v>
      </c>
      <c r="AV312" s="12" t="s">
        <v>85</v>
      </c>
      <c r="AW312" s="12" t="s">
        <v>38</v>
      </c>
      <c r="AX312" s="12" t="s">
        <v>83</v>
      </c>
      <c r="AY312" s="190" t="s">
        <v>135</v>
      </c>
    </row>
    <row r="313" spans="2:65" s="1" customFormat="1" ht="14.45" customHeight="1">
      <c r="B313" s="168"/>
      <c r="C313" s="205" t="s">
        <v>535</v>
      </c>
      <c r="D313" s="205" t="s">
        <v>260</v>
      </c>
      <c r="E313" s="206" t="s">
        <v>536</v>
      </c>
      <c r="F313" s="207" t="s">
        <v>537</v>
      </c>
      <c r="G313" s="208" t="s">
        <v>246</v>
      </c>
      <c r="H313" s="209">
        <v>0.05</v>
      </c>
      <c r="I313" s="210"/>
      <c r="J313" s="211">
        <f>ROUND(I313*H313,2)</f>
        <v>0</v>
      </c>
      <c r="K313" s="207" t="s">
        <v>5</v>
      </c>
      <c r="L313" s="212"/>
      <c r="M313" s="213" t="s">
        <v>5</v>
      </c>
      <c r="N313" s="214" t="s">
        <v>46</v>
      </c>
      <c r="O313" s="41"/>
      <c r="P313" s="178">
        <f>O313*H313</f>
        <v>0</v>
      </c>
      <c r="Q313" s="178">
        <v>1</v>
      </c>
      <c r="R313" s="178">
        <f>Q313*H313</f>
        <v>0.05</v>
      </c>
      <c r="S313" s="178">
        <v>0</v>
      </c>
      <c r="T313" s="179">
        <f>S313*H313</f>
        <v>0</v>
      </c>
      <c r="AR313" s="23" t="s">
        <v>302</v>
      </c>
      <c r="AT313" s="23" t="s">
        <v>260</v>
      </c>
      <c r="AU313" s="23" t="s">
        <v>85</v>
      </c>
      <c r="AY313" s="23" t="s">
        <v>135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23" t="s">
        <v>83</v>
      </c>
      <c r="BK313" s="180">
        <f>ROUND(I313*H313,2)</f>
        <v>0</v>
      </c>
      <c r="BL313" s="23" t="s">
        <v>220</v>
      </c>
      <c r="BM313" s="23" t="s">
        <v>538</v>
      </c>
    </row>
    <row r="314" spans="2:51" s="12" customFormat="1" ht="13.5">
      <c r="B314" s="189"/>
      <c r="D314" s="182" t="s">
        <v>144</v>
      </c>
      <c r="E314" s="190" t="s">
        <v>5</v>
      </c>
      <c r="F314" s="191" t="s">
        <v>539</v>
      </c>
      <c r="H314" s="192">
        <v>0.05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144</v>
      </c>
      <c r="AU314" s="190" t="s">
        <v>85</v>
      </c>
      <c r="AV314" s="12" t="s">
        <v>85</v>
      </c>
      <c r="AW314" s="12" t="s">
        <v>38</v>
      </c>
      <c r="AX314" s="12" t="s">
        <v>83</v>
      </c>
      <c r="AY314" s="190" t="s">
        <v>135</v>
      </c>
    </row>
    <row r="315" spans="2:65" s="1" customFormat="1" ht="14.45" customHeight="1">
      <c r="B315" s="168"/>
      <c r="C315" s="205" t="s">
        <v>540</v>
      </c>
      <c r="D315" s="205" t="s">
        <v>260</v>
      </c>
      <c r="E315" s="206" t="s">
        <v>541</v>
      </c>
      <c r="F315" s="207" t="s">
        <v>542</v>
      </c>
      <c r="G315" s="208" t="s">
        <v>246</v>
      </c>
      <c r="H315" s="209">
        <v>0.422</v>
      </c>
      <c r="I315" s="210"/>
      <c r="J315" s="211">
        <f>ROUND(I315*H315,2)</f>
        <v>0</v>
      </c>
      <c r="K315" s="207" t="s">
        <v>5</v>
      </c>
      <c r="L315" s="212"/>
      <c r="M315" s="213" t="s">
        <v>5</v>
      </c>
      <c r="N315" s="214" t="s">
        <v>46</v>
      </c>
      <c r="O315" s="41"/>
      <c r="P315" s="178">
        <f>O315*H315</f>
        <v>0</v>
      </c>
      <c r="Q315" s="178">
        <v>1</v>
      </c>
      <c r="R315" s="178">
        <f>Q315*H315</f>
        <v>0.422</v>
      </c>
      <c r="S315" s="178">
        <v>0</v>
      </c>
      <c r="T315" s="179">
        <f>S315*H315</f>
        <v>0</v>
      </c>
      <c r="AR315" s="23" t="s">
        <v>302</v>
      </c>
      <c r="AT315" s="23" t="s">
        <v>260</v>
      </c>
      <c r="AU315" s="23" t="s">
        <v>85</v>
      </c>
      <c r="AY315" s="23" t="s">
        <v>135</v>
      </c>
      <c r="BE315" s="180">
        <f>IF(N315="základní",J315,0)</f>
        <v>0</v>
      </c>
      <c r="BF315" s="180">
        <f>IF(N315="snížená",J315,0)</f>
        <v>0</v>
      </c>
      <c r="BG315" s="180">
        <f>IF(N315="zákl. přenesená",J315,0)</f>
        <v>0</v>
      </c>
      <c r="BH315" s="180">
        <f>IF(N315="sníž. přenesená",J315,0)</f>
        <v>0</v>
      </c>
      <c r="BI315" s="180">
        <f>IF(N315="nulová",J315,0)</f>
        <v>0</v>
      </c>
      <c r="BJ315" s="23" t="s">
        <v>83</v>
      </c>
      <c r="BK315" s="180">
        <f>ROUND(I315*H315,2)</f>
        <v>0</v>
      </c>
      <c r="BL315" s="23" t="s">
        <v>220</v>
      </c>
      <c r="BM315" s="23" t="s">
        <v>543</v>
      </c>
    </row>
    <row r="316" spans="2:51" s="12" customFormat="1" ht="13.5">
      <c r="B316" s="189"/>
      <c r="D316" s="182" t="s">
        <v>144</v>
      </c>
      <c r="E316" s="190" t="s">
        <v>5</v>
      </c>
      <c r="F316" s="191" t="s">
        <v>544</v>
      </c>
      <c r="H316" s="192">
        <v>0.422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144</v>
      </c>
      <c r="AU316" s="190" t="s">
        <v>85</v>
      </c>
      <c r="AV316" s="12" t="s">
        <v>85</v>
      </c>
      <c r="AW316" s="12" t="s">
        <v>38</v>
      </c>
      <c r="AX316" s="12" t="s">
        <v>83</v>
      </c>
      <c r="AY316" s="190" t="s">
        <v>135</v>
      </c>
    </row>
    <row r="317" spans="2:65" s="1" customFormat="1" ht="14.45" customHeight="1">
      <c r="B317" s="168"/>
      <c r="C317" s="205" t="s">
        <v>545</v>
      </c>
      <c r="D317" s="205" t="s">
        <v>260</v>
      </c>
      <c r="E317" s="206" t="s">
        <v>546</v>
      </c>
      <c r="F317" s="207" t="s">
        <v>547</v>
      </c>
      <c r="G317" s="208" t="s">
        <v>246</v>
      </c>
      <c r="H317" s="209">
        <v>0.507</v>
      </c>
      <c r="I317" s="210"/>
      <c r="J317" s="211">
        <f>ROUND(I317*H317,2)</f>
        <v>0</v>
      </c>
      <c r="K317" s="207" t="s">
        <v>5</v>
      </c>
      <c r="L317" s="212"/>
      <c r="M317" s="213" t="s">
        <v>5</v>
      </c>
      <c r="N317" s="214" t="s">
        <v>46</v>
      </c>
      <c r="O317" s="41"/>
      <c r="P317" s="178">
        <f>O317*H317</f>
        <v>0</v>
      </c>
      <c r="Q317" s="178">
        <v>1</v>
      </c>
      <c r="R317" s="178">
        <f>Q317*H317</f>
        <v>0.507</v>
      </c>
      <c r="S317" s="178">
        <v>0</v>
      </c>
      <c r="T317" s="179">
        <f>S317*H317</f>
        <v>0</v>
      </c>
      <c r="AR317" s="23" t="s">
        <v>302</v>
      </c>
      <c r="AT317" s="23" t="s">
        <v>260</v>
      </c>
      <c r="AU317" s="23" t="s">
        <v>85</v>
      </c>
      <c r="AY317" s="23" t="s">
        <v>135</v>
      </c>
      <c r="BE317" s="180">
        <f>IF(N317="základní",J317,0)</f>
        <v>0</v>
      </c>
      <c r="BF317" s="180">
        <f>IF(N317="snížená",J317,0)</f>
        <v>0</v>
      </c>
      <c r="BG317" s="180">
        <f>IF(N317="zákl. přenesená",J317,0)</f>
        <v>0</v>
      </c>
      <c r="BH317" s="180">
        <f>IF(N317="sníž. přenesená",J317,0)</f>
        <v>0</v>
      </c>
      <c r="BI317" s="180">
        <f>IF(N317="nulová",J317,0)</f>
        <v>0</v>
      </c>
      <c r="BJ317" s="23" t="s">
        <v>83</v>
      </c>
      <c r="BK317" s="180">
        <f>ROUND(I317*H317,2)</f>
        <v>0</v>
      </c>
      <c r="BL317" s="23" t="s">
        <v>220</v>
      </c>
      <c r="BM317" s="23" t="s">
        <v>548</v>
      </c>
    </row>
    <row r="318" spans="2:51" s="12" customFormat="1" ht="13.5">
      <c r="B318" s="189"/>
      <c r="D318" s="182" t="s">
        <v>144</v>
      </c>
      <c r="E318" s="190" t="s">
        <v>5</v>
      </c>
      <c r="F318" s="191" t="s">
        <v>549</v>
      </c>
      <c r="H318" s="192">
        <v>0.507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144</v>
      </c>
      <c r="AU318" s="190" t="s">
        <v>85</v>
      </c>
      <c r="AV318" s="12" t="s">
        <v>85</v>
      </c>
      <c r="AW318" s="12" t="s">
        <v>38</v>
      </c>
      <c r="AX318" s="12" t="s">
        <v>83</v>
      </c>
      <c r="AY318" s="190" t="s">
        <v>135</v>
      </c>
    </row>
    <row r="319" spans="2:65" s="1" customFormat="1" ht="34.15" customHeight="1">
      <c r="B319" s="168"/>
      <c r="C319" s="169" t="s">
        <v>550</v>
      </c>
      <c r="D319" s="169" t="s">
        <v>137</v>
      </c>
      <c r="E319" s="170" t="s">
        <v>551</v>
      </c>
      <c r="F319" s="171" t="s">
        <v>552</v>
      </c>
      <c r="G319" s="172" t="s">
        <v>553</v>
      </c>
      <c r="H319" s="215"/>
      <c r="I319" s="174"/>
      <c r="J319" s="175">
        <f>ROUND(I319*H319,2)</f>
        <v>0</v>
      </c>
      <c r="K319" s="171" t="s">
        <v>141</v>
      </c>
      <c r="L319" s="40"/>
      <c r="M319" s="176" t="s">
        <v>5</v>
      </c>
      <c r="N319" s="177" t="s">
        <v>46</v>
      </c>
      <c r="O319" s="41"/>
      <c r="P319" s="178">
        <f>O319*H319</f>
        <v>0</v>
      </c>
      <c r="Q319" s="178">
        <v>0</v>
      </c>
      <c r="R319" s="178">
        <f>Q319*H319</f>
        <v>0</v>
      </c>
      <c r="S319" s="178">
        <v>0</v>
      </c>
      <c r="T319" s="179">
        <f>S319*H319</f>
        <v>0</v>
      </c>
      <c r="AR319" s="23" t="s">
        <v>220</v>
      </c>
      <c r="AT319" s="23" t="s">
        <v>137</v>
      </c>
      <c r="AU319" s="23" t="s">
        <v>85</v>
      </c>
      <c r="AY319" s="23" t="s">
        <v>135</v>
      </c>
      <c r="BE319" s="180">
        <f>IF(N319="základní",J319,0)</f>
        <v>0</v>
      </c>
      <c r="BF319" s="180">
        <f>IF(N319="snížená",J319,0)</f>
        <v>0</v>
      </c>
      <c r="BG319" s="180">
        <f>IF(N319="zákl. přenesená",J319,0)</f>
        <v>0</v>
      </c>
      <c r="BH319" s="180">
        <f>IF(N319="sníž. přenesená",J319,0)</f>
        <v>0</v>
      </c>
      <c r="BI319" s="180">
        <f>IF(N319="nulová",J319,0)</f>
        <v>0</v>
      </c>
      <c r="BJ319" s="23" t="s">
        <v>83</v>
      </c>
      <c r="BK319" s="180">
        <f>ROUND(I319*H319,2)</f>
        <v>0</v>
      </c>
      <c r="BL319" s="23" t="s">
        <v>220</v>
      </c>
      <c r="BM319" s="23" t="s">
        <v>554</v>
      </c>
    </row>
    <row r="320" spans="2:63" s="10" customFormat="1" ht="29.85" customHeight="1">
      <c r="B320" s="155"/>
      <c r="D320" s="156" t="s">
        <v>74</v>
      </c>
      <c r="E320" s="166" t="s">
        <v>555</v>
      </c>
      <c r="F320" s="166" t="s">
        <v>556</v>
      </c>
      <c r="I320" s="158"/>
      <c r="J320" s="167">
        <f>BK320</f>
        <v>0</v>
      </c>
      <c r="L320" s="155"/>
      <c r="M320" s="160"/>
      <c r="N320" s="161"/>
      <c r="O320" s="161"/>
      <c r="P320" s="162">
        <f>SUM(P321:P325)</f>
        <v>0</v>
      </c>
      <c r="Q320" s="161"/>
      <c r="R320" s="162">
        <f>SUM(R321:R325)</f>
        <v>0.0036436800000000003</v>
      </c>
      <c r="S320" s="161"/>
      <c r="T320" s="163">
        <f>SUM(T321:T325)</f>
        <v>0</v>
      </c>
      <c r="AR320" s="156" t="s">
        <v>85</v>
      </c>
      <c r="AT320" s="164" t="s">
        <v>74</v>
      </c>
      <c r="AU320" s="164" t="s">
        <v>83</v>
      </c>
      <c r="AY320" s="156" t="s">
        <v>135</v>
      </c>
      <c r="BK320" s="165">
        <f>SUM(BK321:BK325)</f>
        <v>0</v>
      </c>
    </row>
    <row r="321" spans="2:65" s="1" customFormat="1" ht="22.9" customHeight="1">
      <c r="B321" s="168"/>
      <c r="C321" s="169" t="s">
        <v>557</v>
      </c>
      <c r="D321" s="169" t="s">
        <v>137</v>
      </c>
      <c r="E321" s="170" t="s">
        <v>558</v>
      </c>
      <c r="F321" s="171" t="s">
        <v>559</v>
      </c>
      <c r="G321" s="172" t="s">
        <v>140</v>
      </c>
      <c r="H321" s="173">
        <v>30.364</v>
      </c>
      <c r="I321" s="174"/>
      <c r="J321" s="175">
        <f>ROUND(I321*H321,2)</f>
        <v>0</v>
      </c>
      <c r="K321" s="171" t="s">
        <v>141</v>
      </c>
      <c r="L321" s="40"/>
      <c r="M321" s="176" t="s">
        <v>5</v>
      </c>
      <c r="N321" s="177" t="s">
        <v>46</v>
      </c>
      <c r="O321" s="41"/>
      <c r="P321" s="178">
        <f>O321*H321</f>
        <v>0</v>
      </c>
      <c r="Q321" s="178">
        <v>0.00012</v>
      </c>
      <c r="R321" s="178">
        <f>Q321*H321</f>
        <v>0.0036436800000000003</v>
      </c>
      <c r="S321" s="178">
        <v>0</v>
      </c>
      <c r="T321" s="179">
        <f>S321*H321</f>
        <v>0</v>
      </c>
      <c r="AR321" s="23" t="s">
        <v>220</v>
      </c>
      <c r="AT321" s="23" t="s">
        <v>137</v>
      </c>
      <c r="AU321" s="23" t="s">
        <v>85</v>
      </c>
      <c r="AY321" s="23" t="s">
        <v>135</v>
      </c>
      <c r="BE321" s="180">
        <f>IF(N321="základní",J321,0)</f>
        <v>0</v>
      </c>
      <c r="BF321" s="180">
        <f>IF(N321="snížená",J321,0)</f>
        <v>0</v>
      </c>
      <c r="BG321" s="180">
        <f>IF(N321="zákl. přenesená",J321,0)</f>
        <v>0</v>
      </c>
      <c r="BH321" s="180">
        <f>IF(N321="sníž. přenesená",J321,0)</f>
        <v>0</v>
      </c>
      <c r="BI321" s="180">
        <f>IF(N321="nulová",J321,0)</f>
        <v>0</v>
      </c>
      <c r="BJ321" s="23" t="s">
        <v>83</v>
      </c>
      <c r="BK321" s="180">
        <f>ROUND(I321*H321,2)</f>
        <v>0</v>
      </c>
      <c r="BL321" s="23" t="s">
        <v>220</v>
      </c>
      <c r="BM321" s="23" t="s">
        <v>560</v>
      </c>
    </row>
    <row r="322" spans="2:51" s="12" customFormat="1" ht="13.5">
      <c r="B322" s="189"/>
      <c r="D322" s="182" t="s">
        <v>144</v>
      </c>
      <c r="E322" s="190" t="s">
        <v>5</v>
      </c>
      <c r="F322" s="191" t="s">
        <v>561</v>
      </c>
      <c r="H322" s="192">
        <v>30.364</v>
      </c>
      <c r="I322" s="193"/>
      <c r="L322" s="189"/>
      <c r="M322" s="194"/>
      <c r="N322" s="195"/>
      <c r="O322" s="195"/>
      <c r="P322" s="195"/>
      <c r="Q322" s="195"/>
      <c r="R322" s="195"/>
      <c r="S322" s="195"/>
      <c r="T322" s="196"/>
      <c r="AT322" s="190" t="s">
        <v>144</v>
      </c>
      <c r="AU322" s="190" t="s">
        <v>85</v>
      </c>
      <c r="AV322" s="12" t="s">
        <v>85</v>
      </c>
      <c r="AW322" s="12" t="s">
        <v>38</v>
      </c>
      <c r="AX322" s="12" t="s">
        <v>83</v>
      </c>
      <c r="AY322" s="190" t="s">
        <v>135</v>
      </c>
    </row>
    <row r="323" spans="2:65" s="1" customFormat="1" ht="14.45" customHeight="1">
      <c r="B323" s="168"/>
      <c r="C323" s="169" t="s">
        <v>562</v>
      </c>
      <c r="D323" s="169" t="s">
        <v>137</v>
      </c>
      <c r="E323" s="170" t="s">
        <v>563</v>
      </c>
      <c r="F323" s="171" t="s">
        <v>564</v>
      </c>
      <c r="G323" s="172" t="s">
        <v>565</v>
      </c>
      <c r="H323" s="173">
        <v>1013.2</v>
      </c>
      <c r="I323" s="174"/>
      <c r="J323" s="175">
        <f>ROUND(I323*H323,2)</f>
        <v>0</v>
      </c>
      <c r="K323" s="171" t="s">
        <v>5</v>
      </c>
      <c r="L323" s="40"/>
      <c r="M323" s="176" t="s">
        <v>5</v>
      </c>
      <c r="N323" s="177" t="s">
        <v>46</v>
      </c>
      <c r="O323" s="41"/>
      <c r="P323" s="178">
        <f>O323*H323</f>
        <v>0</v>
      </c>
      <c r="Q323" s="178">
        <v>0</v>
      </c>
      <c r="R323" s="178">
        <f>Q323*H323</f>
        <v>0</v>
      </c>
      <c r="S323" s="178">
        <v>0</v>
      </c>
      <c r="T323" s="179">
        <f>S323*H323</f>
        <v>0</v>
      </c>
      <c r="AR323" s="23" t="s">
        <v>220</v>
      </c>
      <c r="AT323" s="23" t="s">
        <v>137</v>
      </c>
      <c r="AU323" s="23" t="s">
        <v>85</v>
      </c>
      <c r="AY323" s="23" t="s">
        <v>135</v>
      </c>
      <c r="BE323" s="180">
        <f>IF(N323="základní",J323,0)</f>
        <v>0</v>
      </c>
      <c r="BF323" s="180">
        <f>IF(N323="snížená",J323,0)</f>
        <v>0</v>
      </c>
      <c r="BG323" s="180">
        <f>IF(N323="zákl. přenesená",J323,0)</f>
        <v>0</v>
      </c>
      <c r="BH323" s="180">
        <f>IF(N323="sníž. přenesená",J323,0)</f>
        <v>0</v>
      </c>
      <c r="BI323" s="180">
        <f>IF(N323="nulová",J323,0)</f>
        <v>0</v>
      </c>
      <c r="BJ323" s="23" t="s">
        <v>83</v>
      </c>
      <c r="BK323" s="180">
        <f>ROUND(I323*H323,2)</f>
        <v>0</v>
      </c>
      <c r="BL323" s="23" t="s">
        <v>220</v>
      </c>
      <c r="BM323" s="23" t="s">
        <v>566</v>
      </c>
    </row>
    <row r="324" spans="2:51" s="11" customFormat="1" ht="13.5">
      <c r="B324" s="181"/>
      <c r="D324" s="182" t="s">
        <v>144</v>
      </c>
      <c r="E324" s="183" t="s">
        <v>5</v>
      </c>
      <c r="F324" s="184" t="s">
        <v>301</v>
      </c>
      <c r="H324" s="183" t="s">
        <v>5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3" t="s">
        <v>144</v>
      </c>
      <c r="AU324" s="183" t="s">
        <v>85</v>
      </c>
      <c r="AV324" s="11" t="s">
        <v>83</v>
      </c>
      <c r="AW324" s="11" t="s">
        <v>38</v>
      </c>
      <c r="AX324" s="11" t="s">
        <v>75</v>
      </c>
      <c r="AY324" s="183" t="s">
        <v>135</v>
      </c>
    </row>
    <row r="325" spans="2:51" s="12" customFormat="1" ht="13.5">
      <c r="B325" s="189"/>
      <c r="D325" s="182" t="s">
        <v>144</v>
      </c>
      <c r="E325" s="190" t="s">
        <v>5</v>
      </c>
      <c r="F325" s="191" t="s">
        <v>529</v>
      </c>
      <c r="H325" s="192">
        <v>1013.2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144</v>
      </c>
      <c r="AU325" s="190" t="s">
        <v>85</v>
      </c>
      <c r="AV325" s="12" t="s">
        <v>85</v>
      </c>
      <c r="AW325" s="12" t="s">
        <v>38</v>
      </c>
      <c r="AX325" s="12" t="s">
        <v>83</v>
      </c>
      <c r="AY325" s="190" t="s">
        <v>135</v>
      </c>
    </row>
    <row r="326" spans="2:63" s="10" customFormat="1" ht="37.35" customHeight="1">
      <c r="B326" s="155"/>
      <c r="D326" s="156" t="s">
        <v>74</v>
      </c>
      <c r="E326" s="157" t="s">
        <v>260</v>
      </c>
      <c r="F326" s="157" t="s">
        <v>567</v>
      </c>
      <c r="I326" s="158"/>
      <c r="J326" s="159">
        <f>BK326</f>
        <v>0</v>
      </c>
      <c r="L326" s="155"/>
      <c r="M326" s="160"/>
      <c r="N326" s="161"/>
      <c r="O326" s="161"/>
      <c r="P326" s="162">
        <f>P327</f>
        <v>0</v>
      </c>
      <c r="Q326" s="161"/>
      <c r="R326" s="162">
        <f>R327</f>
        <v>0</v>
      </c>
      <c r="S326" s="161"/>
      <c r="T326" s="163">
        <f>T327</f>
        <v>0</v>
      </c>
      <c r="AR326" s="156" t="s">
        <v>152</v>
      </c>
      <c r="AT326" s="164" t="s">
        <v>74</v>
      </c>
      <c r="AU326" s="164" t="s">
        <v>75</v>
      </c>
      <c r="AY326" s="156" t="s">
        <v>135</v>
      </c>
      <c r="BK326" s="165">
        <f>BK327</f>
        <v>0</v>
      </c>
    </row>
    <row r="327" spans="2:63" s="10" customFormat="1" ht="19.9" customHeight="1">
      <c r="B327" s="155"/>
      <c r="D327" s="156" t="s">
        <v>74</v>
      </c>
      <c r="E327" s="166" t="s">
        <v>568</v>
      </c>
      <c r="F327" s="166" t="s">
        <v>569</v>
      </c>
      <c r="I327" s="158"/>
      <c r="J327" s="167">
        <f>BK327</f>
        <v>0</v>
      </c>
      <c r="L327" s="155"/>
      <c r="M327" s="160"/>
      <c r="N327" s="161"/>
      <c r="O327" s="161"/>
      <c r="P327" s="162">
        <f>SUM(P328:P329)</f>
        <v>0</v>
      </c>
      <c r="Q327" s="161"/>
      <c r="R327" s="162">
        <f>SUM(R328:R329)</f>
        <v>0</v>
      </c>
      <c r="S327" s="161"/>
      <c r="T327" s="163">
        <f>SUM(T328:T329)</f>
        <v>0</v>
      </c>
      <c r="AR327" s="156" t="s">
        <v>152</v>
      </c>
      <c r="AT327" s="164" t="s">
        <v>74</v>
      </c>
      <c r="AU327" s="164" t="s">
        <v>83</v>
      </c>
      <c r="AY327" s="156" t="s">
        <v>135</v>
      </c>
      <c r="BK327" s="165">
        <f>SUM(BK328:BK329)</f>
        <v>0</v>
      </c>
    </row>
    <row r="328" spans="2:65" s="1" customFormat="1" ht="14.45" customHeight="1">
      <c r="B328" s="168"/>
      <c r="C328" s="169" t="s">
        <v>570</v>
      </c>
      <c r="D328" s="169" t="s">
        <v>137</v>
      </c>
      <c r="E328" s="170" t="s">
        <v>571</v>
      </c>
      <c r="F328" s="171" t="s">
        <v>572</v>
      </c>
      <c r="G328" s="172" t="s">
        <v>573</v>
      </c>
      <c r="H328" s="173">
        <v>1</v>
      </c>
      <c r="I328" s="174"/>
      <c r="J328" s="175">
        <f>ROUND(I328*H328,2)</f>
        <v>0</v>
      </c>
      <c r="K328" s="171" t="s">
        <v>141</v>
      </c>
      <c r="L328" s="40"/>
      <c r="M328" s="176" t="s">
        <v>5</v>
      </c>
      <c r="N328" s="177" t="s">
        <v>46</v>
      </c>
      <c r="O328" s="41"/>
      <c r="P328" s="178">
        <f>O328*H328</f>
        <v>0</v>
      </c>
      <c r="Q328" s="178">
        <v>0</v>
      </c>
      <c r="R328" s="178">
        <f>Q328*H328</f>
        <v>0</v>
      </c>
      <c r="S328" s="178">
        <v>0</v>
      </c>
      <c r="T328" s="179">
        <f>S328*H328</f>
        <v>0</v>
      </c>
      <c r="AR328" s="23" t="s">
        <v>483</v>
      </c>
      <c r="AT328" s="23" t="s">
        <v>137</v>
      </c>
      <c r="AU328" s="23" t="s">
        <v>85</v>
      </c>
      <c r="AY328" s="23" t="s">
        <v>135</v>
      </c>
      <c r="BE328" s="180">
        <f>IF(N328="základní",J328,0)</f>
        <v>0</v>
      </c>
      <c r="BF328" s="180">
        <f>IF(N328="snížená",J328,0)</f>
        <v>0</v>
      </c>
      <c r="BG328" s="180">
        <f>IF(N328="zákl. přenesená",J328,0)</f>
        <v>0</v>
      </c>
      <c r="BH328" s="180">
        <f>IF(N328="sníž. přenesená",J328,0)</f>
        <v>0</v>
      </c>
      <c r="BI328" s="180">
        <f>IF(N328="nulová",J328,0)</f>
        <v>0</v>
      </c>
      <c r="BJ328" s="23" t="s">
        <v>83</v>
      </c>
      <c r="BK328" s="180">
        <f>ROUND(I328*H328,2)</f>
        <v>0</v>
      </c>
      <c r="BL328" s="23" t="s">
        <v>483</v>
      </c>
      <c r="BM328" s="23" t="s">
        <v>574</v>
      </c>
    </row>
    <row r="329" spans="2:51" s="12" customFormat="1" ht="13.5">
      <c r="B329" s="189"/>
      <c r="D329" s="182" t="s">
        <v>144</v>
      </c>
      <c r="E329" s="190" t="s">
        <v>5</v>
      </c>
      <c r="F329" s="191" t="s">
        <v>83</v>
      </c>
      <c r="H329" s="192">
        <v>1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144</v>
      </c>
      <c r="AU329" s="190" t="s">
        <v>85</v>
      </c>
      <c r="AV329" s="12" t="s">
        <v>85</v>
      </c>
      <c r="AW329" s="12" t="s">
        <v>38</v>
      </c>
      <c r="AX329" s="12" t="s">
        <v>83</v>
      </c>
      <c r="AY329" s="190" t="s">
        <v>135</v>
      </c>
    </row>
    <row r="330" spans="2:63" s="10" customFormat="1" ht="37.35" customHeight="1">
      <c r="B330" s="155"/>
      <c r="D330" s="156" t="s">
        <v>74</v>
      </c>
      <c r="E330" s="157" t="s">
        <v>575</v>
      </c>
      <c r="F330" s="157" t="s">
        <v>576</v>
      </c>
      <c r="I330" s="158"/>
      <c r="J330" s="159">
        <f>BK330</f>
        <v>150000</v>
      </c>
      <c r="L330" s="155"/>
      <c r="M330" s="160"/>
      <c r="N330" s="161"/>
      <c r="O330" s="161"/>
      <c r="P330" s="162">
        <f>P331+P344+P349</f>
        <v>0</v>
      </c>
      <c r="Q330" s="161"/>
      <c r="R330" s="162">
        <f>R331+R344+R349</f>
        <v>0</v>
      </c>
      <c r="S330" s="161"/>
      <c r="T330" s="163">
        <f>T331+T344+T349</f>
        <v>0</v>
      </c>
      <c r="AR330" s="156" t="s">
        <v>151</v>
      </c>
      <c r="AT330" s="164" t="s">
        <v>74</v>
      </c>
      <c r="AU330" s="164" t="s">
        <v>75</v>
      </c>
      <c r="AY330" s="156" t="s">
        <v>135</v>
      </c>
      <c r="BK330" s="165">
        <f>BK331+BK344+BK349</f>
        <v>150000</v>
      </c>
    </row>
    <row r="331" spans="2:63" s="10" customFormat="1" ht="19.9" customHeight="1">
      <c r="B331" s="155"/>
      <c r="D331" s="156" t="s">
        <v>74</v>
      </c>
      <c r="E331" s="166" t="s">
        <v>577</v>
      </c>
      <c r="F331" s="166" t="s">
        <v>578</v>
      </c>
      <c r="I331" s="158"/>
      <c r="J331" s="167">
        <f>BK331</f>
        <v>150000</v>
      </c>
      <c r="L331" s="155"/>
      <c r="M331" s="160"/>
      <c r="N331" s="161"/>
      <c r="O331" s="161"/>
      <c r="P331" s="162">
        <f>SUM(P332:P337)</f>
        <v>0</v>
      </c>
      <c r="Q331" s="161"/>
      <c r="R331" s="162">
        <f>SUM(R332:R337)</f>
        <v>0</v>
      </c>
      <c r="S331" s="161"/>
      <c r="T331" s="163">
        <f>SUM(T332:T337)</f>
        <v>0</v>
      </c>
      <c r="AR331" s="156" t="s">
        <v>151</v>
      </c>
      <c r="AT331" s="164" t="s">
        <v>74</v>
      </c>
      <c r="AU331" s="164" t="s">
        <v>83</v>
      </c>
      <c r="AY331" s="156" t="s">
        <v>135</v>
      </c>
      <c r="BK331" s="165">
        <f>SUM(BK332:BK342)</f>
        <v>150000</v>
      </c>
    </row>
    <row r="332" spans="2:65" s="1" customFormat="1" ht="14.45" customHeight="1">
      <c r="B332" s="168"/>
      <c r="C332" s="169" t="s">
        <v>579</v>
      </c>
      <c r="D332" s="169" t="s">
        <v>137</v>
      </c>
      <c r="E332" s="170" t="s">
        <v>580</v>
      </c>
      <c r="F332" s="171" t="s">
        <v>581</v>
      </c>
      <c r="G332" s="172" t="s">
        <v>582</v>
      </c>
      <c r="H332" s="173">
        <v>1</v>
      </c>
      <c r="I332" s="174"/>
      <c r="J332" s="175">
        <f>ROUND(I332*H332,2)</f>
        <v>0</v>
      </c>
      <c r="K332" s="171" t="s">
        <v>141</v>
      </c>
      <c r="L332" s="299"/>
      <c r="M332" s="176" t="s">
        <v>5</v>
      </c>
      <c r="N332" s="300" t="s">
        <v>46</v>
      </c>
      <c r="O332" s="301"/>
      <c r="P332" s="302">
        <f>O332*H332</f>
        <v>0</v>
      </c>
      <c r="Q332" s="302">
        <v>0</v>
      </c>
      <c r="R332" s="302">
        <f>Q332*H332</f>
        <v>0</v>
      </c>
      <c r="S332" s="302">
        <v>0</v>
      </c>
      <c r="T332" s="303">
        <f>S332*H332</f>
        <v>0</v>
      </c>
      <c r="U332" s="304"/>
      <c r="V332" s="304"/>
      <c r="W332" s="304"/>
      <c r="AR332" s="23" t="s">
        <v>583</v>
      </c>
      <c r="AT332" s="23" t="s">
        <v>137</v>
      </c>
      <c r="AU332" s="23" t="s">
        <v>85</v>
      </c>
      <c r="AY332" s="23" t="s">
        <v>135</v>
      </c>
      <c r="BE332" s="180">
        <f>IF(N332="základní",J332,0)</f>
        <v>0</v>
      </c>
      <c r="BF332" s="180">
        <f>IF(N332="snížená",J332,0)</f>
        <v>0</v>
      </c>
      <c r="BG332" s="180">
        <f>IF(N332="zákl. přenesená",J332,0)</f>
        <v>0</v>
      </c>
      <c r="BH332" s="180">
        <f>IF(N332="sníž. přenesená",J332,0)</f>
        <v>0</v>
      </c>
      <c r="BI332" s="180">
        <f>IF(N332="nulová",J332,0)</f>
        <v>0</v>
      </c>
      <c r="BJ332" s="23" t="s">
        <v>83</v>
      </c>
      <c r="BK332" s="180">
        <f>ROUND(I332*H332,2)</f>
        <v>0</v>
      </c>
      <c r="BL332" s="23" t="s">
        <v>583</v>
      </c>
      <c r="BM332" s="23" t="s">
        <v>584</v>
      </c>
    </row>
    <row r="333" spans="2:51" s="12" customFormat="1" ht="13.5">
      <c r="B333" s="189"/>
      <c r="D333" s="182" t="s">
        <v>144</v>
      </c>
      <c r="E333" s="190" t="s">
        <v>5</v>
      </c>
      <c r="F333" s="191" t="s">
        <v>83</v>
      </c>
      <c r="H333" s="192">
        <v>1</v>
      </c>
      <c r="I333" s="193"/>
      <c r="L333" s="305"/>
      <c r="M333" s="306"/>
      <c r="N333" s="307"/>
      <c r="O333" s="307"/>
      <c r="P333" s="307"/>
      <c r="Q333" s="307"/>
      <c r="R333" s="307"/>
      <c r="S333" s="307"/>
      <c r="T333" s="308"/>
      <c r="U333" s="309"/>
      <c r="V333" s="309"/>
      <c r="W333" s="309"/>
      <c r="AT333" s="190" t="s">
        <v>144</v>
      </c>
      <c r="AU333" s="190" t="s">
        <v>85</v>
      </c>
      <c r="AV333" s="12" t="s">
        <v>85</v>
      </c>
      <c r="AW333" s="12" t="s">
        <v>38</v>
      </c>
      <c r="AX333" s="12" t="s">
        <v>83</v>
      </c>
      <c r="AY333" s="190" t="s">
        <v>135</v>
      </c>
    </row>
    <row r="334" spans="2:65" s="1" customFormat="1" ht="14.45" customHeight="1">
      <c r="B334" s="168"/>
      <c r="C334" s="169" t="s">
        <v>585</v>
      </c>
      <c r="D334" s="169" t="s">
        <v>137</v>
      </c>
      <c r="E334" s="170" t="s">
        <v>586</v>
      </c>
      <c r="F334" s="171" t="s">
        <v>587</v>
      </c>
      <c r="G334" s="172" t="s">
        <v>582</v>
      </c>
      <c r="H334" s="173">
        <v>1</v>
      </c>
      <c r="I334" s="174"/>
      <c r="J334" s="175">
        <f>ROUND(I334*H334,2)</f>
        <v>0</v>
      </c>
      <c r="K334" s="171" t="s">
        <v>141</v>
      </c>
      <c r="L334" s="299"/>
      <c r="M334" s="176" t="s">
        <v>5</v>
      </c>
      <c r="N334" s="300" t="s">
        <v>46</v>
      </c>
      <c r="O334" s="301"/>
      <c r="P334" s="302">
        <f>O334*H334</f>
        <v>0</v>
      </c>
      <c r="Q334" s="302">
        <v>0</v>
      </c>
      <c r="R334" s="302">
        <f>Q334*H334</f>
        <v>0</v>
      </c>
      <c r="S334" s="302">
        <v>0</v>
      </c>
      <c r="T334" s="303">
        <f>S334*H334</f>
        <v>0</v>
      </c>
      <c r="U334" s="304"/>
      <c r="V334" s="304"/>
      <c r="W334" s="304"/>
      <c r="AR334" s="23" t="s">
        <v>583</v>
      </c>
      <c r="AT334" s="23" t="s">
        <v>137</v>
      </c>
      <c r="AU334" s="23" t="s">
        <v>85</v>
      </c>
      <c r="AY334" s="23" t="s">
        <v>135</v>
      </c>
      <c r="BE334" s="180">
        <f>IF(N334="základní",J334,0)</f>
        <v>0</v>
      </c>
      <c r="BF334" s="180">
        <f>IF(N334="snížená",J334,0)</f>
        <v>0</v>
      </c>
      <c r="BG334" s="180">
        <f>IF(N334="zákl. přenesená",J334,0)</f>
        <v>0</v>
      </c>
      <c r="BH334" s="180">
        <f>IF(N334="sníž. přenesená",J334,0)</f>
        <v>0</v>
      </c>
      <c r="BI334" s="180">
        <f>IF(N334="nulová",J334,0)</f>
        <v>0</v>
      </c>
      <c r="BJ334" s="23" t="s">
        <v>83</v>
      </c>
      <c r="BK334" s="180">
        <f>ROUND(I334*H334,2)</f>
        <v>0</v>
      </c>
      <c r="BL334" s="23" t="s">
        <v>583</v>
      </c>
      <c r="BM334" s="23" t="s">
        <v>588</v>
      </c>
    </row>
    <row r="335" spans="2:51" s="12" customFormat="1" ht="13.5">
      <c r="B335" s="189"/>
      <c r="D335" s="182" t="s">
        <v>144</v>
      </c>
      <c r="E335" s="190" t="s">
        <v>5</v>
      </c>
      <c r="F335" s="191" t="s">
        <v>83</v>
      </c>
      <c r="H335" s="192">
        <v>1</v>
      </c>
      <c r="I335" s="193"/>
      <c r="L335" s="305"/>
      <c r="M335" s="306"/>
      <c r="N335" s="307"/>
      <c r="O335" s="307"/>
      <c r="P335" s="307"/>
      <c r="Q335" s="307"/>
      <c r="R335" s="307"/>
      <c r="S335" s="307"/>
      <c r="T335" s="308"/>
      <c r="U335" s="309"/>
      <c r="V335" s="309"/>
      <c r="W335" s="309"/>
      <c r="AT335" s="190" t="s">
        <v>144</v>
      </c>
      <c r="AU335" s="190" t="s">
        <v>85</v>
      </c>
      <c r="AV335" s="12" t="s">
        <v>85</v>
      </c>
      <c r="AW335" s="12" t="s">
        <v>38</v>
      </c>
      <c r="AX335" s="12" t="s">
        <v>83</v>
      </c>
      <c r="AY335" s="190" t="s">
        <v>135</v>
      </c>
    </row>
    <row r="336" spans="2:65" s="1" customFormat="1" ht="14.45" customHeight="1">
      <c r="B336" s="168"/>
      <c r="C336" s="169" t="s">
        <v>589</v>
      </c>
      <c r="D336" s="169" t="s">
        <v>137</v>
      </c>
      <c r="E336" s="170" t="s">
        <v>590</v>
      </c>
      <c r="F336" s="171" t="s">
        <v>591</v>
      </c>
      <c r="G336" s="172" t="s">
        <v>582</v>
      </c>
      <c r="H336" s="173">
        <v>1</v>
      </c>
      <c r="I336" s="174"/>
      <c r="J336" s="175">
        <f>ROUND(I336*H336,2)</f>
        <v>0</v>
      </c>
      <c r="K336" s="171" t="s">
        <v>141</v>
      </c>
      <c r="L336" s="299"/>
      <c r="M336" s="176" t="s">
        <v>5</v>
      </c>
      <c r="N336" s="300" t="s">
        <v>46</v>
      </c>
      <c r="O336" s="301"/>
      <c r="P336" s="302">
        <f>O336*H336</f>
        <v>0</v>
      </c>
      <c r="Q336" s="302">
        <v>0</v>
      </c>
      <c r="R336" s="302">
        <f>Q336*H336</f>
        <v>0</v>
      </c>
      <c r="S336" s="302">
        <v>0</v>
      </c>
      <c r="T336" s="303">
        <f>S336*H336</f>
        <v>0</v>
      </c>
      <c r="U336" s="304"/>
      <c r="V336" s="304"/>
      <c r="W336" s="304"/>
      <c r="AR336" s="23" t="s">
        <v>583</v>
      </c>
      <c r="AT336" s="23" t="s">
        <v>137</v>
      </c>
      <c r="AU336" s="23" t="s">
        <v>85</v>
      </c>
      <c r="AY336" s="23" t="s">
        <v>135</v>
      </c>
      <c r="BE336" s="180">
        <f>IF(N336="základní",J336,0)</f>
        <v>0</v>
      </c>
      <c r="BF336" s="180">
        <f>IF(N336="snížená",J336,0)</f>
        <v>0</v>
      </c>
      <c r="BG336" s="180">
        <f>IF(N336="zákl. přenesená",J336,0)</f>
        <v>0</v>
      </c>
      <c r="BH336" s="180">
        <f>IF(N336="sníž. přenesená",J336,0)</f>
        <v>0</v>
      </c>
      <c r="BI336" s="180">
        <f>IF(N336="nulová",J336,0)</f>
        <v>0</v>
      </c>
      <c r="BJ336" s="23" t="s">
        <v>83</v>
      </c>
      <c r="BK336" s="180">
        <f>ROUND(I336*H336,2)</f>
        <v>0</v>
      </c>
      <c r="BL336" s="23" t="s">
        <v>583</v>
      </c>
      <c r="BM336" s="23" t="s">
        <v>592</v>
      </c>
    </row>
    <row r="337" spans="2:61" s="12" customFormat="1" ht="13.5">
      <c r="B337" s="189"/>
      <c r="D337" s="182" t="s">
        <v>144</v>
      </c>
      <c r="E337" s="190" t="s">
        <v>5</v>
      </c>
      <c r="F337" s="191" t="s">
        <v>83</v>
      </c>
      <c r="H337" s="192">
        <v>1</v>
      </c>
      <c r="I337" s="193"/>
      <c r="L337" s="305"/>
      <c r="M337" s="306"/>
      <c r="N337" s="307"/>
      <c r="O337" s="307"/>
      <c r="P337" s="307"/>
      <c r="Q337" s="307"/>
      <c r="R337" s="307"/>
      <c r="S337" s="307"/>
      <c r="T337" s="308"/>
      <c r="U337" s="309"/>
      <c r="V337" s="309"/>
      <c r="W337" s="309"/>
      <c r="AT337" s="190" t="s">
        <v>144</v>
      </c>
      <c r="AU337" s="190" t="s">
        <v>85</v>
      </c>
      <c r="AV337" s="12" t="s">
        <v>85</v>
      </c>
      <c r="AW337" s="12" t="s">
        <v>38</v>
      </c>
      <c r="AX337" s="12" t="s">
        <v>83</v>
      </c>
      <c r="AY337" s="190" t="s">
        <v>135</v>
      </c>
      <c r="BI337" s="180"/>
    </row>
    <row r="338" spans="2:65" s="12" customFormat="1" ht="13.5">
      <c r="B338" s="189"/>
      <c r="C338" s="169">
        <v>84</v>
      </c>
      <c r="D338" s="169" t="s">
        <v>137</v>
      </c>
      <c r="E338" s="170" t="s">
        <v>580</v>
      </c>
      <c r="F338" s="171" t="s">
        <v>792</v>
      </c>
      <c r="G338" s="172" t="s">
        <v>791</v>
      </c>
      <c r="H338" s="173">
        <v>1</v>
      </c>
      <c r="I338" s="174">
        <v>50000</v>
      </c>
      <c r="J338" s="175">
        <f>ROUND(I338*H338,2)</f>
        <v>50000</v>
      </c>
      <c r="K338" s="171" t="s">
        <v>141</v>
      </c>
      <c r="L338" s="305"/>
      <c r="M338" s="306"/>
      <c r="N338" s="310"/>
      <c r="O338" s="310"/>
      <c r="P338" s="310"/>
      <c r="Q338" s="310"/>
      <c r="R338" s="310"/>
      <c r="S338" s="310"/>
      <c r="T338" s="308"/>
      <c r="U338" s="309"/>
      <c r="V338" s="309"/>
      <c r="W338" s="309"/>
      <c r="AT338" s="190"/>
      <c r="AU338" s="190"/>
      <c r="AY338" s="190"/>
      <c r="BE338" s="180">
        <f>IF(N338="základní",J338,0)</f>
        <v>0</v>
      </c>
      <c r="BF338" s="180">
        <f>IF(N338="snížená",J338,0)</f>
        <v>0</v>
      </c>
      <c r="BG338" s="180">
        <f>IF(N338="zákl. přenesená",J338,0)</f>
        <v>0</v>
      </c>
      <c r="BH338" s="180">
        <f>IF(N338="sníž. přenesená",J338,0)</f>
        <v>0</v>
      </c>
      <c r="BI338" s="180">
        <f>IF(N338="nulová",J338,0)</f>
        <v>0</v>
      </c>
      <c r="BK338" s="180">
        <f>ROUND(I338*H338,2)</f>
        <v>50000</v>
      </c>
      <c r="BL338" s="23" t="s">
        <v>583</v>
      </c>
      <c r="BM338" s="23" t="s">
        <v>592</v>
      </c>
    </row>
    <row r="339" spans="2:51" s="12" customFormat="1" ht="13.5">
      <c r="B339" s="189"/>
      <c r="D339" s="182"/>
      <c r="E339" s="190"/>
      <c r="F339" s="191" t="s">
        <v>83</v>
      </c>
      <c r="H339" s="192">
        <v>1</v>
      </c>
      <c r="I339" s="193"/>
      <c r="L339" s="305"/>
      <c r="M339" s="306"/>
      <c r="N339" s="310"/>
      <c r="O339" s="310"/>
      <c r="P339" s="310"/>
      <c r="Q339" s="310"/>
      <c r="R339" s="310"/>
      <c r="S339" s="310"/>
      <c r="T339" s="308"/>
      <c r="U339" s="309"/>
      <c r="V339" s="309"/>
      <c r="W339" s="309"/>
      <c r="AT339" s="190"/>
      <c r="AU339" s="190"/>
      <c r="AY339" s="190"/>
    </row>
    <row r="340" spans="2:65" s="12" customFormat="1" ht="13.5">
      <c r="B340" s="189"/>
      <c r="C340" s="169">
        <v>85</v>
      </c>
      <c r="D340" s="169" t="s">
        <v>137</v>
      </c>
      <c r="E340" s="170" t="s">
        <v>580</v>
      </c>
      <c r="F340" s="171" t="s">
        <v>789</v>
      </c>
      <c r="G340" s="172" t="s">
        <v>790</v>
      </c>
      <c r="H340" s="173">
        <v>1</v>
      </c>
      <c r="I340" s="174">
        <v>30000</v>
      </c>
      <c r="J340" s="175">
        <f>ROUND(I340*H340,2)</f>
        <v>30000</v>
      </c>
      <c r="K340" s="171" t="s">
        <v>141</v>
      </c>
      <c r="L340" s="305"/>
      <c r="M340" s="306"/>
      <c r="N340" s="310"/>
      <c r="O340" s="310"/>
      <c r="P340" s="310"/>
      <c r="Q340" s="310"/>
      <c r="R340" s="310"/>
      <c r="S340" s="310"/>
      <c r="T340" s="308"/>
      <c r="U340" s="309"/>
      <c r="V340" s="309"/>
      <c r="W340" s="309"/>
      <c r="AT340" s="190"/>
      <c r="AU340" s="190"/>
      <c r="AY340" s="190"/>
      <c r="BE340" s="180">
        <f>IF(N340="základní",J340,0)</f>
        <v>0</v>
      </c>
      <c r="BF340" s="180">
        <f>IF(N340="snížená",J340,0)</f>
        <v>0</v>
      </c>
      <c r="BG340" s="180">
        <f>IF(N340="zákl. přenesená",J340,0)</f>
        <v>0</v>
      </c>
      <c r="BH340" s="180">
        <f>IF(N340="sníž. přenesená",J340,0)</f>
        <v>0</v>
      </c>
      <c r="BI340" s="180">
        <f>IF(N340="nulová",J340,0)</f>
        <v>0</v>
      </c>
      <c r="BK340" s="180">
        <f>ROUND(I340*H340,2)</f>
        <v>30000</v>
      </c>
      <c r="BL340" s="23" t="s">
        <v>583</v>
      </c>
      <c r="BM340" s="23" t="s">
        <v>592</v>
      </c>
    </row>
    <row r="341" spans="2:51" s="12" customFormat="1" ht="13.5">
      <c r="B341" s="189"/>
      <c r="C341" s="294"/>
      <c r="D341" s="294"/>
      <c r="E341" s="295"/>
      <c r="F341" s="191" t="s">
        <v>83</v>
      </c>
      <c r="G341" s="297"/>
      <c r="H341" s="192">
        <v>1</v>
      </c>
      <c r="I341" s="320"/>
      <c r="J341" s="298"/>
      <c r="K341" s="296"/>
      <c r="L341" s="305"/>
      <c r="M341" s="306"/>
      <c r="N341" s="310"/>
      <c r="O341" s="310"/>
      <c r="P341" s="310"/>
      <c r="Q341" s="310"/>
      <c r="R341" s="310"/>
      <c r="S341" s="310"/>
      <c r="T341" s="308"/>
      <c r="U341" s="309"/>
      <c r="V341" s="309"/>
      <c r="W341" s="309"/>
      <c r="AT341" s="190"/>
      <c r="AU341" s="190"/>
      <c r="AY341" s="190"/>
    </row>
    <row r="342" spans="2:65" s="12" customFormat="1" ht="13.5">
      <c r="B342" s="189"/>
      <c r="C342" s="169">
        <v>86</v>
      </c>
      <c r="D342" s="169" t="s">
        <v>137</v>
      </c>
      <c r="E342" s="170" t="s">
        <v>586</v>
      </c>
      <c r="F342" s="171" t="s">
        <v>788</v>
      </c>
      <c r="G342" s="172" t="s">
        <v>791</v>
      </c>
      <c r="H342" s="173">
        <v>1</v>
      </c>
      <c r="I342" s="174">
        <v>70000</v>
      </c>
      <c r="J342" s="175">
        <f>ROUND(I342*H342,2)</f>
        <v>70000</v>
      </c>
      <c r="K342" s="171" t="s">
        <v>141</v>
      </c>
      <c r="L342" s="305"/>
      <c r="M342" s="306"/>
      <c r="N342" s="310"/>
      <c r="O342" s="310"/>
      <c r="P342" s="310"/>
      <c r="Q342" s="310"/>
      <c r="R342" s="310"/>
      <c r="S342" s="310"/>
      <c r="T342" s="308"/>
      <c r="U342" s="309"/>
      <c r="V342" s="309"/>
      <c r="W342" s="309"/>
      <c r="AT342" s="190"/>
      <c r="AU342" s="190"/>
      <c r="AY342" s="190"/>
      <c r="BE342" s="180">
        <f>IF(N342="základní",J342,0)</f>
        <v>0</v>
      </c>
      <c r="BF342" s="180">
        <f>IF(N342="snížená",J342,0)</f>
        <v>0</v>
      </c>
      <c r="BG342" s="180">
        <f>IF(N342="zákl. přenesená",J342,0)</f>
        <v>0</v>
      </c>
      <c r="BH342" s="180">
        <f>IF(N342="sníž. přenesená",J342,0)</f>
        <v>0</v>
      </c>
      <c r="BI342" s="180">
        <f>IF(N342="nulová",J342,0)</f>
        <v>0</v>
      </c>
      <c r="BK342" s="180">
        <f>ROUND(I342*H342,2)</f>
        <v>70000</v>
      </c>
      <c r="BL342" s="23" t="s">
        <v>583</v>
      </c>
      <c r="BM342" s="23" t="s">
        <v>592</v>
      </c>
    </row>
    <row r="343" spans="2:51" s="12" customFormat="1" ht="13.5">
      <c r="B343" s="189"/>
      <c r="C343" s="294"/>
      <c r="D343" s="294"/>
      <c r="E343" s="295"/>
      <c r="F343" s="191" t="s">
        <v>83</v>
      </c>
      <c r="G343" s="297"/>
      <c r="H343" s="192">
        <v>1</v>
      </c>
      <c r="I343" s="320"/>
      <c r="J343" s="298"/>
      <c r="K343" s="296"/>
      <c r="L343" s="305"/>
      <c r="M343" s="306"/>
      <c r="N343" s="310"/>
      <c r="O343" s="310"/>
      <c r="P343" s="310"/>
      <c r="Q343" s="310"/>
      <c r="R343" s="310"/>
      <c r="S343" s="310"/>
      <c r="T343" s="308"/>
      <c r="U343" s="309"/>
      <c r="V343" s="309"/>
      <c r="W343" s="309"/>
      <c r="AT343" s="190"/>
      <c r="AU343" s="190"/>
      <c r="AY343" s="190"/>
    </row>
    <row r="344" spans="2:63" s="10" customFormat="1" ht="29.85" customHeight="1">
      <c r="B344" s="155"/>
      <c r="D344" s="156" t="s">
        <v>74</v>
      </c>
      <c r="E344" s="166" t="s">
        <v>593</v>
      </c>
      <c r="F344" s="166" t="s">
        <v>594</v>
      </c>
      <c r="I344" s="158"/>
      <c r="J344" s="167">
        <f>BK344</f>
        <v>0</v>
      </c>
      <c r="L344" s="311"/>
      <c r="M344" s="312"/>
      <c r="N344" s="313"/>
      <c r="O344" s="313"/>
      <c r="P344" s="314">
        <f>SUM(P345:P348)</f>
        <v>0</v>
      </c>
      <c r="Q344" s="313"/>
      <c r="R344" s="314">
        <f>SUM(R345:R348)</f>
        <v>0</v>
      </c>
      <c r="S344" s="313"/>
      <c r="T344" s="315">
        <f>SUM(T345:T348)</f>
        <v>0</v>
      </c>
      <c r="U344" s="316"/>
      <c r="V344" s="316"/>
      <c r="W344" s="316"/>
      <c r="AR344" s="156" t="s">
        <v>151</v>
      </c>
      <c r="AT344" s="164" t="s">
        <v>74</v>
      </c>
      <c r="AU344" s="164" t="s">
        <v>83</v>
      </c>
      <c r="AY344" s="156" t="s">
        <v>135</v>
      </c>
      <c r="BK344" s="165">
        <f>SUM(BK345:BK348)</f>
        <v>0</v>
      </c>
    </row>
    <row r="345" spans="2:65" s="1" customFormat="1" ht="14.45" customHeight="1">
      <c r="B345" s="168"/>
      <c r="C345" s="169">
        <v>87</v>
      </c>
      <c r="D345" s="169" t="s">
        <v>137</v>
      </c>
      <c r="E345" s="170" t="s">
        <v>595</v>
      </c>
      <c r="F345" s="171" t="s">
        <v>594</v>
      </c>
      <c r="G345" s="172" t="s">
        <v>582</v>
      </c>
      <c r="H345" s="173">
        <v>1</v>
      </c>
      <c r="I345" s="174"/>
      <c r="J345" s="175">
        <f>ROUND(I345*H345,2)</f>
        <v>0</v>
      </c>
      <c r="K345" s="171" t="s">
        <v>141</v>
      </c>
      <c r="L345" s="299"/>
      <c r="M345" s="176" t="s">
        <v>5</v>
      </c>
      <c r="N345" s="300" t="s">
        <v>46</v>
      </c>
      <c r="O345" s="301"/>
      <c r="P345" s="302">
        <f>O345*H345</f>
        <v>0</v>
      </c>
      <c r="Q345" s="302">
        <v>0</v>
      </c>
      <c r="R345" s="302">
        <f>Q345*H345</f>
        <v>0</v>
      </c>
      <c r="S345" s="302">
        <v>0</v>
      </c>
      <c r="T345" s="303">
        <f>S345*H345</f>
        <v>0</v>
      </c>
      <c r="U345" s="304"/>
      <c r="V345" s="304"/>
      <c r="W345" s="304"/>
      <c r="AR345" s="23" t="s">
        <v>583</v>
      </c>
      <c r="AT345" s="23" t="s">
        <v>137</v>
      </c>
      <c r="AU345" s="23" t="s">
        <v>85</v>
      </c>
      <c r="AY345" s="23" t="s">
        <v>135</v>
      </c>
      <c r="BE345" s="180">
        <f>IF(N345="základní",J345,0)</f>
        <v>0</v>
      </c>
      <c r="BF345" s="180">
        <f>IF(N345="snížená",J345,0)</f>
        <v>0</v>
      </c>
      <c r="BG345" s="180">
        <f>IF(N345="zákl. přenesená",J345,0)</f>
        <v>0</v>
      </c>
      <c r="BH345" s="180">
        <f>IF(N345="sníž. přenesená",J345,0)</f>
        <v>0</v>
      </c>
      <c r="BI345" s="180">
        <f>IF(N345="nulová",J345,0)</f>
        <v>0</v>
      </c>
      <c r="BJ345" s="23" t="s">
        <v>83</v>
      </c>
      <c r="BK345" s="180">
        <f>ROUND(I345*H345,2)</f>
        <v>0</v>
      </c>
      <c r="BL345" s="23" t="s">
        <v>583</v>
      </c>
      <c r="BM345" s="23" t="s">
        <v>596</v>
      </c>
    </row>
    <row r="346" spans="2:51" s="12" customFormat="1" ht="13.5">
      <c r="B346" s="189"/>
      <c r="D346" s="182" t="s">
        <v>144</v>
      </c>
      <c r="E346" s="190" t="s">
        <v>5</v>
      </c>
      <c r="F346" s="191" t="s">
        <v>83</v>
      </c>
      <c r="H346" s="192">
        <v>1</v>
      </c>
      <c r="I346" s="193"/>
      <c r="L346" s="305"/>
      <c r="M346" s="306"/>
      <c r="N346" s="307"/>
      <c r="O346" s="307"/>
      <c r="P346" s="307"/>
      <c r="Q346" s="307"/>
      <c r="R346" s="307"/>
      <c r="S346" s="307"/>
      <c r="T346" s="308"/>
      <c r="U346" s="309"/>
      <c r="V346" s="309"/>
      <c r="W346" s="309"/>
      <c r="AT346" s="190" t="s">
        <v>144</v>
      </c>
      <c r="AU346" s="190" t="s">
        <v>85</v>
      </c>
      <c r="AV346" s="12" t="s">
        <v>85</v>
      </c>
      <c r="AW346" s="12" t="s">
        <v>38</v>
      </c>
      <c r="AX346" s="12" t="s">
        <v>83</v>
      </c>
      <c r="AY346" s="190" t="s">
        <v>135</v>
      </c>
    </row>
    <row r="347" spans="2:65" s="1" customFormat="1" ht="14.45" customHeight="1">
      <c r="B347" s="168"/>
      <c r="C347" s="169">
        <v>88</v>
      </c>
      <c r="D347" s="169" t="s">
        <v>137</v>
      </c>
      <c r="E347" s="170" t="s">
        <v>597</v>
      </c>
      <c r="F347" s="171" t="s">
        <v>598</v>
      </c>
      <c r="G347" s="172" t="s">
        <v>582</v>
      </c>
      <c r="H347" s="173">
        <v>1</v>
      </c>
      <c r="I347" s="174"/>
      <c r="J347" s="175">
        <f>ROUND(I347*H347,2)</f>
        <v>0</v>
      </c>
      <c r="K347" s="171" t="s">
        <v>141</v>
      </c>
      <c r="L347" s="299"/>
      <c r="M347" s="176" t="s">
        <v>5</v>
      </c>
      <c r="N347" s="300" t="s">
        <v>46</v>
      </c>
      <c r="O347" s="301"/>
      <c r="P347" s="302">
        <f>O347*H347</f>
        <v>0</v>
      </c>
      <c r="Q347" s="302">
        <v>0</v>
      </c>
      <c r="R347" s="302">
        <f>Q347*H347</f>
        <v>0</v>
      </c>
      <c r="S347" s="302">
        <v>0</v>
      </c>
      <c r="T347" s="303">
        <f>S347*H347</f>
        <v>0</v>
      </c>
      <c r="U347" s="304"/>
      <c r="V347" s="304"/>
      <c r="W347" s="304"/>
      <c r="AR347" s="23" t="s">
        <v>583</v>
      </c>
      <c r="AT347" s="23" t="s">
        <v>137</v>
      </c>
      <c r="AU347" s="23" t="s">
        <v>85</v>
      </c>
      <c r="AY347" s="23" t="s">
        <v>135</v>
      </c>
      <c r="BE347" s="180">
        <f>IF(N347="základní",J347,0)</f>
        <v>0</v>
      </c>
      <c r="BF347" s="180">
        <f>IF(N347="snížená",J347,0)</f>
        <v>0</v>
      </c>
      <c r="BG347" s="180">
        <f>IF(N347="zákl. přenesená",J347,0)</f>
        <v>0</v>
      </c>
      <c r="BH347" s="180">
        <f>IF(N347="sníž. přenesená",J347,0)</f>
        <v>0</v>
      </c>
      <c r="BI347" s="180">
        <f>IF(N347="nulová",J347,0)</f>
        <v>0</v>
      </c>
      <c r="BJ347" s="23" t="s">
        <v>83</v>
      </c>
      <c r="BK347" s="180">
        <f>ROUND(I347*H347,2)</f>
        <v>0</v>
      </c>
      <c r="BL347" s="23" t="s">
        <v>583</v>
      </c>
      <c r="BM347" s="23" t="s">
        <v>599</v>
      </c>
    </row>
    <row r="348" spans="2:51" s="12" customFormat="1" ht="13.5">
      <c r="B348" s="189"/>
      <c r="D348" s="182" t="s">
        <v>144</v>
      </c>
      <c r="E348" s="190" t="s">
        <v>5</v>
      </c>
      <c r="F348" s="191" t="s">
        <v>83</v>
      </c>
      <c r="H348" s="192">
        <v>1</v>
      </c>
      <c r="I348" s="193"/>
      <c r="L348" s="305"/>
      <c r="M348" s="306"/>
      <c r="N348" s="307"/>
      <c r="O348" s="307"/>
      <c r="P348" s="307"/>
      <c r="Q348" s="307"/>
      <c r="R348" s="307"/>
      <c r="S348" s="307"/>
      <c r="T348" s="308"/>
      <c r="U348" s="309"/>
      <c r="V348" s="309"/>
      <c r="W348" s="309"/>
      <c r="AT348" s="190" t="s">
        <v>144</v>
      </c>
      <c r="AU348" s="190" t="s">
        <v>85</v>
      </c>
      <c r="AV348" s="12" t="s">
        <v>85</v>
      </c>
      <c r="AW348" s="12" t="s">
        <v>38</v>
      </c>
      <c r="AX348" s="12" t="s">
        <v>83</v>
      </c>
      <c r="AY348" s="190" t="s">
        <v>135</v>
      </c>
    </row>
    <row r="349" spans="2:63" s="10" customFormat="1" ht="29.85" customHeight="1">
      <c r="B349" s="155"/>
      <c r="D349" s="156" t="s">
        <v>74</v>
      </c>
      <c r="E349" s="166" t="s">
        <v>600</v>
      </c>
      <c r="F349" s="166" t="s">
        <v>601</v>
      </c>
      <c r="I349" s="158"/>
      <c r="J349" s="167">
        <f>BK349</f>
        <v>0</v>
      </c>
      <c r="L349" s="311"/>
      <c r="M349" s="312"/>
      <c r="N349" s="313"/>
      <c r="O349" s="313"/>
      <c r="P349" s="314">
        <f>SUM(P350:P351)</f>
        <v>0</v>
      </c>
      <c r="Q349" s="313"/>
      <c r="R349" s="314">
        <f>SUM(R350:R351)</f>
        <v>0</v>
      </c>
      <c r="S349" s="313"/>
      <c r="T349" s="315">
        <f>SUM(T350:T351)</f>
        <v>0</v>
      </c>
      <c r="U349" s="316"/>
      <c r="V349" s="316"/>
      <c r="W349" s="316"/>
      <c r="AR349" s="156" t="s">
        <v>151</v>
      </c>
      <c r="AT349" s="164" t="s">
        <v>74</v>
      </c>
      <c r="AU349" s="164" t="s">
        <v>83</v>
      </c>
      <c r="AY349" s="156" t="s">
        <v>135</v>
      </c>
      <c r="BK349" s="165">
        <f>SUM(BK350:BK351)</f>
        <v>0</v>
      </c>
    </row>
    <row r="350" spans="2:65" s="1" customFormat="1" ht="14.45" customHeight="1">
      <c r="B350" s="168"/>
      <c r="C350" s="169">
        <v>89</v>
      </c>
      <c r="D350" s="169" t="s">
        <v>137</v>
      </c>
      <c r="E350" s="170" t="s">
        <v>602</v>
      </c>
      <c r="F350" s="171" t="s">
        <v>603</v>
      </c>
      <c r="G350" s="172" t="s">
        <v>582</v>
      </c>
      <c r="H350" s="173">
        <v>2</v>
      </c>
      <c r="I350" s="174"/>
      <c r="J350" s="175">
        <f>ROUND(I350*H350,2)</f>
        <v>0</v>
      </c>
      <c r="K350" s="171" t="s">
        <v>141</v>
      </c>
      <c r="L350" s="299"/>
      <c r="M350" s="176" t="s">
        <v>5</v>
      </c>
      <c r="N350" s="300" t="s">
        <v>46</v>
      </c>
      <c r="O350" s="301"/>
      <c r="P350" s="302">
        <f>O350*H350</f>
        <v>0</v>
      </c>
      <c r="Q350" s="302">
        <v>0</v>
      </c>
      <c r="R350" s="302">
        <f>Q350*H350</f>
        <v>0</v>
      </c>
      <c r="S350" s="302">
        <v>0</v>
      </c>
      <c r="T350" s="303">
        <f>S350*H350</f>
        <v>0</v>
      </c>
      <c r="U350" s="304"/>
      <c r="V350" s="304"/>
      <c r="W350" s="304"/>
      <c r="AR350" s="23" t="s">
        <v>583</v>
      </c>
      <c r="AT350" s="23" t="s">
        <v>137</v>
      </c>
      <c r="AU350" s="23" t="s">
        <v>85</v>
      </c>
      <c r="AY350" s="23" t="s">
        <v>135</v>
      </c>
      <c r="BE350" s="180">
        <f>IF(N350="základní",J350,0)</f>
        <v>0</v>
      </c>
      <c r="BF350" s="180">
        <f>IF(N350="snížená",J350,0)</f>
        <v>0</v>
      </c>
      <c r="BG350" s="180">
        <f>IF(N350="zákl. přenesená",J350,0)</f>
        <v>0</v>
      </c>
      <c r="BH350" s="180">
        <f>IF(N350="sníž. přenesená",J350,0)</f>
        <v>0</v>
      </c>
      <c r="BI350" s="180">
        <f>IF(N350="nulová",J350,0)</f>
        <v>0</v>
      </c>
      <c r="BJ350" s="23" t="s">
        <v>83</v>
      </c>
      <c r="BK350" s="180">
        <f>ROUND(I350*H350,2)</f>
        <v>0</v>
      </c>
      <c r="BL350" s="23" t="s">
        <v>583</v>
      </c>
      <c r="BM350" s="23" t="s">
        <v>604</v>
      </c>
    </row>
    <row r="351" spans="2:51" s="12" customFormat="1" ht="13.5">
      <c r="B351" s="189"/>
      <c r="D351" s="182" t="s">
        <v>144</v>
      </c>
      <c r="E351" s="190" t="s">
        <v>5</v>
      </c>
      <c r="F351" s="191" t="s">
        <v>85</v>
      </c>
      <c r="H351" s="192">
        <v>2</v>
      </c>
      <c r="I351" s="193"/>
      <c r="L351" s="305"/>
      <c r="M351" s="317"/>
      <c r="N351" s="318"/>
      <c r="O351" s="318"/>
      <c r="P351" s="318"/>
      <c r="Q351" s="318"/>
      <c r="R351" s="318"/>
      <c r="S351" s="318"/>
      <c r="T351" s="319"/>
      <c r="U351" s="309"/>
      <c r="V351" s="309"/>
      <c r="W351" s="309"/>
      <c r="AT351" s="190" t="s">
        <v>144</v>
      </c>
      <c r="AU351" s="190" t="s">
        <v>85</v>
      </c>
      <c r="AV351" s="12" t="s">
        <v>85</v>
      </c>
      <c r="AW351" s="12" t="s">
        <v>38</v>
      </c>
      <c r="AX351" s="12" t="s">
        <v>83</v>
      </c>
      <c r="AY351" s="190" t="s">
        <v>135</v>
      </c>
    </row>
    <row r="352" spans="2:12" s="1" customFormat="1" ht="6.95" customHeight="1">
      <c r="B352" s="55"/>
      <c r="C352" s="56"/>
      <c r="D352" s="56"/>
      <c r="E352" s="56"/>
      <c r="F352" s="56"/>
      <c r="G352" s="56"/>
      <c r="H352" s="56"/>
      <c r="I352" s="122"/>
      <c r="J352" s="56"/>
      <c r="K352" s="56"/>
      <c r="L352" s="40"/>
    </row>
  </sheetData>
  <sheetProtection selectLockedCells="1"/>
  <autoFilter ref="C93:K351"/>
  <mergeCells count="10">
    <mergeCell ref="J51:J52"/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6" customWidth="1"/>
    <col min="2" max="2" width="1.66796875" style="216" customWidth="1"/>
    <col min="3" max="4" width="5" style="216" customWidth="1"/>
    <col min="5" max="5" width="11.66015625" style="216" customWidth="1"/>
    <col min="6" max="6" width="9.16015625" style="216" customWidth="1"/>
    <col min="7" max="7" width="5" style="216" customWidth="1"/>
    <col min="8" max="8" width="77.83203125" style="216" customWidth="1"/>
    <col min="9" max="10" width="20" style="216" customWidth="1"/>
    <col min="11" max="11" width="1.66796875" style="216" customWidth="1"/>
  </cols>
  <sheetData>
    <row r="1" ht="37.5" customHeight="1"/>
    <row r="2" spans="2:1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4" customFormat="1" ht="45" customHeight="1">
      <c r="B3" s="220"/>
      <c r="C3" s="369" t="s">
        <v>605</v>
      </c>
      <c r="D3" s="369"/>
      <c r="E3" s="369"/>
      <c r="F3" s="369"/>
      <c r="G3" s="369"/>
      <c r="H3" s="369"/>
      <c r="I3" s="369"/>
      <c r="J3" s="369"/>
      <c r="K3" s="221"/>
    </row>
    <row r="4" spans="2:11" ht="25.5" customHeight="1">
      <c r="B4" s="222"/>
      <c r="C4" s="376" t="s">
        <v>606</v>
      </c>
      <c r="D4" s="376"/>
      <c r="E4" s="376"/>
      <c r="F4" s="376"/>
      <c r="G4" s="376"/>
      <c r="H4" s="376"/>
      <c r="I4" s="376"/>
      <c r="J4" s="376"/>
      <c r="K4" s="223"/>
    </row>
    <row r="5" spans="2:1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ht="15" customHeight="1">
      <c r="B6" s="222"/>
      <c r="C6" s="372" t="s">
        <v>607</v>
      </c>
      <c r="D6" s="372"/>
      <c r="E6" s="372"/>
      <c r="F6" s="372"/>
      <c r="G6" s="372"/>
      <c r="H6" s="372"/>
      <c r="I6" s="372"/>
      <c r="J6" s="372"/>
      <c r="K6" s="223"/>
    </row>
    <row r="7" spans="2:11" ht="15" customHeight="1">
      <c r="B7" s="226"/>
      <c r="C7" s="372" t="s">
        <v>608</v>
      </c>
      <c r="D7" s="372"/>
      <c r="E7" s="372"/>
      <c r="F7" s="372"/>
      <c r="G7" s="372"/>
      <c r="H7" s="372"/>
      <c r="I7" s="372"/>
      <c r="J7" s="372"/>
      <c r="K7" s="223"/>
    </row>
    <row r="8" spans="2:1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ht="15" customHeight="1">
      <c r="B9" s="226"/>
      <c r="C9" s="372" t="s">
        <v>609</v>
      </c>
      <c r="D9" s="372"/>
      <c r="E9" s="372"/>
      <c r="F9" s="372"/>
      <c r="G9" s="372"/>
      <c r="H9" s="372"/>
      <c r="I9" s="372"/>
      <c r="J9" s="372"/>
      <c r="K9" s="223"/>
    </row>
    <row r="10" spans="2:11" ht="15" customHeight="1">
      <c r="B10" s="226"/>
      <c r="C10" s="225"/>
      <c r="D10" s="372" t="s">
        <v>610</v>
      </c>
      <c r="E10" s="372"/>
      <c r="F10" s="372"/>
      <c r="G10" s="372"/>
      <c r="H10" s="372"/>
      <c r="I10" s="372"/>
      <c r="J10" s="372"/>
      <c r="K10" s="223"/>
    </row>
    <row r="11" spans="2:11" ht="15" customHeight="1">
      <c r="B11" s="226"/>
      <c r="C11" s="227"/>
      <c r="D11" s="372" t="s">
        <v>611</v>
      </c>
      <c r="E11" s="372"/>
      <c r="F11" s="372"/>
      <c r="G11" s="372"/>
      <c r="H11" s="372"/>
      <c r="I11" s="372"/>
      <c r="J11" s="372"/>
      <c r="K11" s="223"/>
    </row>
    <row r="12" spans="2:11" ht="12.75" customHeight="1">
      <c r="B12" s="226"/>
      <c r="C12" s="227"/>
      <c r="D12" s="227"/>
      <c r="E12" s="227"/>
      <c r="F12" s="227"/>
      <c r="G12" s="227"/>
      <c r="H12" s="227"/>
      <c r="I12" s="227"/>
      <c r="J12" s="227"/>
      <c r="K12" s="223"/>
    </row>
    <row r="13" spans="2:11" ht="15" customHeight="1">
      <c r="B13" s="226"/>
      <c r="C13" s="227"/>
      <c r="D13" s="372" t="s">
        <v>612</v>
      </c>
      <c r="E13" s="372"/>
      <c r="F13" s="372"/>
      <c r="G13" s="372"/>
      <c r="H13" s="372"/>
      <c r="I13" s="372"/>
      <c r="J13" s="372"/>
      <c r="K13" s="223"/>
    </row>
    <row r="14" spans="2:11" ht="15" customHeight="1">
      <c r="B14" s="226"/>
      <c r="C14" s="227"/>
      <c r="D14" s="372" t="s">
        <v>613</v>
      </c>
      <c r="E14" s="372"/>
      <c r="F14" s="372"/>
      <c r="G14" s="372"/>
      <c r="H14" s="372"/>
      <c r="I14" s="372"/>
      <c r="J14" s="372"/>
      <c r="K14" s="223"/>
    </row>
    <row r="15" spans="2:11" ht="15" customHeight="1">
      <c r="B15" s="226"/>
      <c r="C15" s="227"/>
      <c r="D15" s="372" t="s">
        <v>614</v>
      </c>
      <c r="E15" s="372"/>
      <c r="F15" s="372"/>
      <c r="G15" s="372"/>
      <c r="H15" s="372"/>
      <c r="I15" s="372"/>
      <c r="J15" s="372"/>
      <c r="K15" s="223"/>
    </row>
    <row r="16" spans="2:11" ht="15" customHeight="1">
      <c r="B16" s="226"/>
      <c r="C16" s="227"/>
      <c r="D16" s="227"/>
      <c r="E16" s="228" t="s">
        <v>615</v>
      </c>
      <c r="F16" s="372" t="s">
        <v>616</v>
      </c>
      <c r="G16" s="372"/>
      <c r="H16" s="372"/>
      <c r="I16" s="372"/>
      <c r="J16" s="372"/>
      <c r="K16" s="223"/>
    </row>
    <row r="17" spans="2:11" ht="15" customHeight="1">
      <c r="B17" s="226"/>
      <c r="C17" s="227"/>
      <c r="D17" s="227"/>
      <c r="E17" s="228" t="s">
        <v>82</v>
      </c>
      <c r="F17" s="372" t="s">
        <v>617</v>
      </c>
      <c r="G17" s="372"/>
      <c r="H17" s="372"/>
      <c r="I17" s="372"/>
      <c r="J17" s="372"/>
      <c r="K17" s="223"/>
    </row>
    <row r="18" spans="2:11" ht="15" customHeight="1">
      <c r="B18" s="226"/>
      <c r="C18" s="227"/>
      <c r="D18" s="227"/>
      <c r="E18" s="228" t="s">
        <v>618</v>
      </c>
      <c r="F18" s="372" t="s">
        <v>619</v>
      </c>
      <c r="G18" s="372"/>
      <c r="H18" s="372"/>
      <c r="I18" s="372"/>
      <c r="J18" s="372"/>
      <c r="K18" s="223"/>
    </row>
    <row r="19" spans="2:11" ht="15" customHeight="1">
      <c r="B19" s="226"/>
      <c r="C19" s="227"/>
      <c r="D19" s="227"/>
      <c r="E19" s="228" t="s">
        <v>620</v>
      </c>
      <c r="F19" s="372" t="s">
        <v>621</v>
      </c>
      <c r="G19" s="372"/>
      <c r="H19" s="372"/>
      <c r="I19" s="372"/>
      <c r="J19" s="372"/>
      <c r="K19" s="223"/>
    </row>
    <row r="20" spans="2:11" ht="15" customHeight="1">
      <c r="B20" s="226"/>
      <c r="C20" s="227"/>
      <c r="D20" s="227"/>
      <c r="E20" s="228" t="s">
        <v>622</v>
      </c>
      <c r="F20" s="372" t="s">
        <v>623</v>
      </c>
      <c r="G20" s="372"/>
      <c r="H20" s="372"/>
      <c r="I20" s="372"/>
      <c r="J20" s="372"/>
      <c r="K20" s="223"/>
    </row>
    <row r="21" spans="2:11" ht="15" customHeight="1">
      <c r="B21" s="226"/>
      <c r="C21" s="227"/>
      <c r="D21" s="227"/>
      <c r="E21" s="228" t="s">
        <v>624</v>
      </c>
      <c r="F21" s="372" t="s">
        <v>625</v>
      </c>
      <c r="G21" s="372"/>
      <c r="H21" s="372"/>
      <c r="I21" s="372"/>
      <c r="J21" s="372"/>
      <c r="K21" s="223"/>
    </row>
    <row r="22" spans="2:11" ht="12.75" customHeight="1">
      <c r="B22" s="226"/>
      <c r="C22" s="227"/>
      <c r="D22" s="227"/>
      <c r="E22" s="227"/>
      <c r="F22" s="227"/>
      <c r="G22" s="227"/>
      <c r="H22" s="227"/>
      <c r="I22" s="227"/>
      <c r="J22" s="227"/>
      <c r="K22" s="223"/>
    </row>
    <row r="23" spans="2:11" ht="15" customHeight="1">
      <c r="B23" s="226"/>
      <c r="C23" s="372" t="s">
        <v>626</v>
      </c>
      <c r="D23" s="372"/>
      <c r="E23" s="372"/>
      <c r="F23" s="372"/>
      <c r="G23" s="372"/>
      <c r="H23" s="372"/>
      <c r="I23" s="372"/>
      <c r="J23" s="372"/>
      <c r="K23" s="223"/>
    </row>
    <row r="24" spans="2:11" ht="15" customHeight="1">
      <c r="B24" s="226"/>
      <c r="C24" s="372" t="s">
        <v>627</v>
      </c>
      <c r="D24" s="372"/>
      <c r="E24" s="372"/>
      <c r="F24" s="372"/>
      <c r="G24" s="372"/>
      <c r="H24" s="372"/>
      <c r="I24" s="372"/>
      <c r="J24" s="372"/>
      <c r="K24" s="223"/>
    </row>
    <row r="25" spans="2:11" ht="15" customHeight="1">
      <c r="B25" s="226"/>
      <c r="C25" s="225"/>
      <c r="D25" s="372" t="s">
        <v>628</v>
      </c>
      <c r="E25" s="372"/>
      <c r="F25" s="372"/>
      <c r="G25" s="372"/>
      <c r="H25" s="372"/>
      <c r="I25" s="372"/>
      <c r="J25" s="372"/>
      <c r="K25" s="223"/>
    </row>
    <row r="26" spans="2:11" ht="15" customHeight="1">
      <c r="B26" s="226"/>
      <c r="C26" s="227"/>
      <c r="D26" s="372" t="s">
        <v>629</v>
      </c>
      <c r="E26" s="372"/>
      <c r="F26" s="372"/>
      <c r="G26" s="372"/>
      <c r="H26" s="372"/>
      <c r="I26" s="372"/>
      <c r="J26" s="372"/>
      <c r="K26" s="223"/>
    </row>
    <row r="27" spans="2:11" ht="12.75" customHeight="1">
      <c r="B27" s="226"/>
      <c r="C27" s="227"/>
      <c r="D27" s="227"/>
      <c r="E27" s="227"/>
      <c r="F27" s="227"/>
      <c r="G27" s="227"/>
      <c r="H27" s="227"/>
      <c r="I27" s="227"/>
      <c r="J27" s="227"/>
      <c r="K27" s="223"/>
    </row>
    <row r="28" spans="2:11" ht="15" customHeight="1">
      <c r="B28" s="226"/>
      <c r="C28" s="227"/>
      <c r="D28" s="372" t="s">
        <v>630</v>
      </c>
      <c r="E28" s="372"/>
      <c r="F28" s="372"/>
      <c r="G28" s="372"/>
      <c r="H28" s="372"/>
      <c r="I28" s="372"/>
      <c r="J28" s="372"/>
      <c r="K28" s="223"/>
    </row>
    <row r="29" spans="2:11" ht="15" customHeight="1">
      <c r="B29" s="226"/>
      <c r="C29" s="227"/>
      <c r="D29" s="372" t="s">
        <v>631</v>
      </c>
      <c r="E29" s="372"/>
      <c r="F29" s="372"/>
      <c r="G29" s="372"/>
      <c r="H29" s="372"/>
      <c r="I29" s="372"/>
      <c r="J29" s="372"/>
      <c r="K29" s="223"/>
    </row>
    <row r="30" spans="2:11" ht="12.75" customHeight="1">
      <c r="B30" s="226"/>
      <c r="C30" s="227"/>
      <c r="D30" s="227"/>
      <c r="E30" s="227"/>
      <c r="F30" s="227"/>
      <c r="G30" s="227"/>
      <c r="H30" s="227"/>
      <c r="I30" s="227"/>
      <c r="J30" s="227"/>
      <c r="K30" s="223"/>
    </row>
    <row r="31" spans="2:11" ht="15" customHeight="1">
      <c r="B31" s="226"/>
      <c r="C31" s="227"/>
      <c r="D31" s="372" t="s">
        <v>632</v>
      </c>
      <c r="E31" s="372"/>
      <c r="F31" s="372"/>
      <c r="G31" s="372"/>
      <c r="H31" s="372"/>
      <c r="I31" s="372"/>
      <c r="J31" s="372"/>
      <c r="K31" s="223"/>
    </row>
    <row r="32" spans="2:11" ht="15" customHeight="1">
      <c r="B32" s="226"/>
      <c r="C32" s="227"/>
      <c r="D32" s="372" t="s">
        <v>633</v>
      </c>
      <c r="E32" s="372"/>
      <c r="F32" s="372"/>
      <c r="G32" s="372"/>
      <c r="H32" s="372"/>
      <c r="I32" s="372"/>
      <c r="J32" s="372"/>
      <c r="K32" s="223"/>
    </row>
    <row r="33" spans="2:11" ht="15" customHeight="1">
      <c r="B33" s="226"/>
      <c r="C33" s="227"/>
      <c r="D33" s="372" t="s">
        <v>634</v>
      </c>
      <c r="E33" s="372"/>
      <c r="F33" s="372"/>
      <c r="G33" s="372"/>
      <c r="H33" s="372"/>
      <c r="I33" s="372"/>
      <c r="J33" s="372"/>
      <c r="K33" s="223"/>
    </row>
    <row r="34" spans="2:11" ht="15" customHeight="1">
      <c r="B34" s="226"/>
      <c r="C34" s="227"/>
      <c r="D34" s="225"/>
      <c r="E34" s="229" t="s">
        <v>120</v>
      </c>
      <c r="F34" s="225"/>
      <c r="G34" s="372" t="s">
        <v>635</v>
      </c>
      <c r="H34" s="372"/>
      <c r="I34" s="372"/>
      <c r="J34" s="372"/>
      <c r="K34" s="223"/>
    </row>
    <row r="35" spans="2:11" ht="30.75" customHeight="1">
      <c r="B35" s="226"/>
      <c r="C35" s="227"/>
      <c r="D35" s="225"/>
      <c r="E35" s="229" t="s">
        <v>636</v>
      </c>
      <c r="F35" s="225"/>
      <c r="G35" s="372" t="s">
        <v>637</v>
      </c>
      <c r="H35" s="372"/>
      <c r="I35" s="372"/>
      <c r="J35" s="372"/>
      <c r="K35" s="223"/>
    </row>
    <row r="36" spans="2:11" ht="15" customHeight="1">
      <c r="B36" s="226"/>
      <c r="C36" s="227"/>
      <c r="D36" s="225"/>
      <c r="E36" s="229" t="s">
        <v>56</v>
      </c>
      <c r="F36" s="225"/>
      <c r="G36" s="372" t="s">
        <v>638</v>
      </c>
      <c r="H36" s="372"/>
      <c r="I36" s="372"/>
      <c r="J36" s="372"/>
      <c r="K36" s="223"/>
    </row>
    <row r="37" spans="2:11" ht="15" customHeight="1">
      <c r="B37" s="226"/>
      <c r="C37" s="227"/>
      <c r="D37" s="225"/>
      <c r="E37" s="229" t="s">
        <v>121</v>
      </c>
      <c r="F37" s="225"/>
      <c r="G37" s="372" t="s">
        <v>639</v>
      </c>
      <c r="H37" s="372"/>
      <c r="I37" s="372"/>
      <c r="J37" s="372"/>
      <c r="K37" s="223"/>
    </row>
    <row r="38" spans="2:11" ht="15" customHeight="1">
      <c r="B38" s="226"/>
      <c r="C38" s="227"/>
      <c r="D38" s="225"/>
      <c r="E38" s="229" t="s">
        <v>122</v>
      </c>
      <c r="F38" s="225"/>
      <c r="G38" s="372" t="s">
        <v>640</v>
      </c>
      <c r="H38" s="372"/>
      <c r="I38" s="372"/>
      <c r="J38" s="372"/>
      <c r="K38" s="223"/>
    </row>
    <row r="39" spans="2:11" ht="15" customHeight="1">
      <c r="B39" s="226"/>
      <c r="C39" s="227"/>
      <c r="D39" s="225"/>
      <c r="E39" s="229" t="s">
        <v>123</v>
      </c>
      <c r="F39" s="225"/>
      <c r="G39" s="372" t="s">
        <v>641</v>
      </c>
      <c r="H39" s="372"/>
      <c r="I39" s="372"/>
      <c r="J39" s="372"/>
      <c r="K39" s="223"/>
    </row>
    <row r="40" spans="2:11" ht="15" customHeight="1">
      <c r="B40" s="226"/>
      <c r="C40" s="227"/>
      <c r="D40" s="225"/>
      <c r="E40" s="229" t="s">
        <v>642</v>
      </c>
      <c r="F40" s="225"/>
      <c r="G40" s="372" t="s">
        <v>643</v>
      </c>
      <c r="H40" s="372"/>
      <c r="I40" s="372"/>
      <c r="J40" s="372"/>
      <c r="K40" s="223"/>
    </row>
    <row r="41" spans="2:11" ht="15" customHeight="1">
      <c r="B41" s="226"/>
      <c r="C41" s="227"/>
      <c r="D41" s="225"/>
      <c r="E41" s="229"/>
      <c r="F41" s="225"/>
      <c r="G41" s="372" t="s">
        <v>644</v>
      </c>
      <c r="H41" s="372"/>
      <c r="I41" s="372"/>
      <c r="J41" s="372"/>
      <c r="K41" s="223"/>
    </row>
    <row r="42" spans="2:11" ht="15" customHeight="1">
      <c r="B42" s="226"/>
      <c r="C42" s="227"/>
      <c r="D42" s="225"/>
      <c r="E42" s="229" t="s">
        <v>645</v>
      </c>
      <c r="F42" s="225"/>
      <c r="G42" s="372" t="s">
        <v>646</v>
      </c>
      <c r="H42" s="372"/>
      <c r="I42" s="372"/>
      <c r="J42" s="372"/>
      <c r="K42" s="223"/>
    </row>
    <row r="43" spans="2:11" ht="15" customHeight="1">
      <c r="B43" s="226"/>
      <c r="C43" s="227"/>
      <c r="D43" s="225"/>
      <c r="E43" s="229" t="s">
        <v>125</v>
      </c>
      <c r="F43" s="225"/>
      <c r="G43" s="372" t="s">
        <v>647</v>
      </c>
      <c r="H43" s="372"/>
      <c r="I43" s="372"/>
      <c r="J43" s="372"/>
      <c r="K43" s="223"/>
    </row>
    <row r="44" spans="2:11" ht="12.75" customHeight="1">
      <c r="B44" s="226"/>
      <c r="C44" s="227"/>
      <c r="D44" s="225"/>
      <c r="E44" s="225"/>
      <c r="F44" s="225"/>
      <c r="G44" s="225"/>
      <c r="H44" s="225"/>
      <c r="I44" s="225"/>
      <c r="J44" s="225"/>
      <c r="K44" s="223"/>
    </row>
    <row r="45" spans="2:11" ht="15" customHeight="1">
      <c r="B45" s="226"/>
      <c r="C45" s="227"/>
      <c r="D45" s="372" t="s">
        <v>648</v>
      </c>
      <c r="E45" s="372"/>
      <c r="F45" s="372"/>
      <c r="G45" s="372"/>
      <c r="H45" s="372"/>
      <c r="I45" s="372"/>
      <c r="J45" s="372"/>
      <c r="K45" s="223"/>
    </row>
    <row r="46" spans="2:11" ht="15" customHeight="1">
      <c r="B46" s="226"/>
      <c r="C46" s="227"/>
      <c r="D46" s="227"/>
      <c r="E46" s="372" t="s">
        <v>649</v>
      </c>
      <c r="F46" s="372"/>
      <c r="G46" s="372"/>
      <c r="H46" s="372"/>
      <c r="I46" s="372"/>
      <c r="J46" s="372"/>
      <c r="K46" s="223"/>
    </row>
    <row r="47" spans="2:11" ht="15" customHeight="1">
      <c r="B47" s="226"/>
      <c r="C47" s="227"/>
      <c r="D47" s="227"/>
      <c r="E47" s="372" t="s">
        <v>650</v>
      </c>
      <c r="F47" s="372"/>
      <c r="G47" s="372"/>
      <c r="H47" s="372"/>
      <c r="I47" s="372"/>
      <c r="J47" s="372"/>
      <c r="K47" s="223"/>
    </row>
    <row r="48" spans="2:11" ht="15" customHeight="1">
      <c r="B48" s="226"/>
      <c r="C48" s="227"/>
      <c r="D48" s="227"/>
      <c r="E48" s="372" t="s">
        <v>651</v>
      </c>
      <c r="F48" s="372"/>
      <c r="G48" s="372"/>
      <c r="H48" s="372"/>
      <c r="I48" s="372"/>
      <c r="J48" s="372"/>
      <c r="K48" s="223"/>
    </row>
    <row r="49" spans="2:11" ht="15" customHeight="1">
      <c r="B49" s="226"/>
      <c r="C49" s="227"/>
      <c r="D49" s="372" t="s">
        <v>652</v>
      </c>
      <c r="E49" s="372"/>
      <c r="F49" s="372"/>
      <c r="G49" s="372"/>
      <c r="H49" s="372"/>
      <c r="I49" s="372"/>
      <c r="J49" s="372"/>
      <c r="K49" s="223"/>
    </row>
    <row r="50" spans="2:11" ht="25.5" customHeight="1">
      <c r="B50" s="222"/>
      <c r="C50" s="376" t="s">
        <v>653</v>
      </c>
      <c r="D50" s="376"/>
      <c r="E50" s="376"/>
      <c r="F50" s="376"/>
      <c r="G50" s="376"/>
      <c r="H50" s="376"/>
      <c r="I50" s="376"/>
      <c r="J50" s="376"/>
      <c r="K50" s="223"/>
    </row>
    <row r="51" spans="2:11" ht="5.25" customHeight="1">
      <c r="B51" s="222"/>
      <c r="C51" s="224"/>
      <c r="D51" s="224"/>
      <c r="E51" s="224"/>
      <c r="F51" s="224"/>
      <c r="G51" s="224"/>
      <c r="H51" s="224"/>
      <c r="I51" s="224"/>
      <c r="J51" s="224"/>
      <c r="K51" s="223"/>
    </row>
    <row r="52" spans="2:11" ht="15" customHeight="1">
      <c r="B52" s="222"/>
      <c r="C52" s="372" t="s">
        <v>654</v>
      </c>
      <c r="D52" s="372"/>
      <c r="E52" s="372"/>
      <c r="F52" s="372"/>
      <c r="G52" s="372"/>
      <c r="H52" s="372"/>
      <c r="I52" s="372"/>
      <c r="J52" s="372"/>
      <c r="K52" s="223"/>
    </row>
    <row r="53" spans="2:11" ht="15" customHeight="1">
      <c r="B53" s="222"/>
      <c r="C53" s="372" t="s">
        <v>655</v>
      </c>
      <c r="D53" s="372"/>
      <c r="E53" s="372"/>
      <c r="F53" s="372"/>
      <c r="G53" s="372"/>
      <c r="H53" s="372"/>
      <c r="I53" s="372"/>
      <c r="J53" s="372"/>
      <c r="K53" s="223"/>
    </row>
    <row r="54" spans="2:11" ht="12.75" customHeight="1">
      <c r="B54" s="222"/>
      <c r="C54" s="225"/>
      <c r="D54" s="225"/>
      <c r="E54" s="225"/>
      <c r="F54" s="225"/>
      <c r="G54" s="225"/>
      <c r="H54" s="225"/>
      <c r="I54" s="225"/>
      <c r="J54" s="225"/>
      <c r="K54" s="223"/>
    </row>
    <row r="55" spans="2:11" ht="15" customHeight="1">
      <c r="B55" s="222"/>
      <c r="C55" s="372" t="s">
        <v>656</v>
      </c>
      <c r="D55" s="372"/>
      <c r="E55" s="372"/>
      <c r="F55" s="372"/>
      <c r="G55" s="372"/>
      <c r="H55" s="372"/>
      <c r="I55" s="372"/>
      <c r="J55" s="372"/>
      <c r="K55" s="223"/>
    </row>
    <row r="56" spans="2:11" ht="15" customHeight="1">
      <c r="B56" s="222"/>
      <c r="C56" s="227"/>
      <c r="D56" s="372" t="s">
        <v>657</v>
      </c>
      <c r="E56" s="372"/>
      <c r="F56" s="372"/>
      <c r="G56" s="372"/>
      <c r="H56" s="372"/>
      <c r="I56" s="372"/>
      <c r="J56" s="372"/>
      <c r="K56" s="223"/>
    </row>
    <row r="57" spans="2:11" ht="15" customHeight="1">
      <c r="B57" s="222"/>
      <c r="C57" s="227"/>
      <c r="D57" s="372" t="s">
        <v>658</v>
      </c>
      <c r="E57" s="372"/>
      <c r="F57" s="372"/>
      <c r="G57" s="372"/>
      <c r="H57" s="372"/>
      <c r="I57" s="372"/>
      <c r="J57" s="372"/>
      <c r="K57" s="223"/>
    </row>
    <row r="58" spans="2:11" ht="15" customHeight="1">
      <c r="B58" s="222"/>
      <c r="C58" s="227"/>
      <c r="D58" s="372" t="s">
        <v>659</v>
      </c>
      <c r="E58" s="372"/>
      <c r="F58" s="372"/>
      <c r="G58" s="372"/>
      <c r="H58" s="372"/>
      <c r="I58" s="372"/>
      <c r="J58" s="372"/>
      <c r="K58" s="223"/>
    </row>
    <row r="59" spans="2:11" ht="15" customHeight="1">
      <c r="B59" s="222"/>
      <c r="C59" s="227"/>
      <c r="D59" s="372" t="s">
        <v>660</v>
      </c>
      <c r="E59" s="372"/>
      <c r="F59" s="372"/>
      <c r="G59" s="372"/>
      <c r="H59" s="372"/>
      <c r="I59" s="372"/>
      <c r="J59" s="372"/>
      <c r="K59" s="223"/>
    </row>
    <row r="60" spans="2:11" ht="15" customHeight="1">
      <c r="B60" s="222"/>
      <c r="C60" s="227"/>
      <c r="D60" s="373" t="s">
        <v>661</v>
      </c>
      <c r="E60" s="373"/>
      <c r="F60" s="373"/>
      <c r="G60" s="373"/>
      <c r="H60" s="373"/>
      <c r="I60" s="373"/>
      <c r="J60" s="373"/>
      <c r="K60" s="223"/>
    </row>
    <row r="61" spans="2:11" ht="15" customHeight="1">
      <c r="B61" s="222"/>
      <c r="C61" s="227"/>
      <c r="D61" s="372" t="s">
        <v>662</v>
      </c>
      <c r="E61" s="372"/>
      <c r="F61" s="372"/>
      <c r="G61" s="372"/>
      <c r="H61" s="372"/>
      <c r="I61" s="372"/>
      <c r="J61" s="372"/>
      <c r="K61" s="223"/>
    </row>
    <row r="62" spans="2:11" ht="12.75" customHeight="1">
      <c r="B62" s="222"/>
      <c r="C62" s="227"/>
      <c r="D62" s="227"/>
      <c r="E62" s="230"/>
      <c r="F62" s="227"/>
      <c r="G62" s="227"/>
      <c r="H62" s="227"/>
      <c r="I62" s="227"/>
      <c r="J62" s="227"/>
      <c r="K62" s="223"/>
    </row>
    <row r="63" spans="2:11" ht="15" customHeight="1">
      <c r="B63" s="222"/>
      <c r="C63" s="227"/>
      <c r="D63" s="372" t="s">
        <v>663</v>
      </c>
      <c r="E63" s="372"/>
      <c r="F63" s="372"/>
      <c r="G63" s="372"/>
      <c r="H63" s="372"/>
      <c r="I63" s="372"/>
      <c r="J63" s="372"/>
      <c r="K63" s="223"/>
    </row>
    <row r="64" spans="2:11" ht="15" customHeight="1">
      <c r="B64" s="222"/>
      <c r="C64" s="227"/>
      <c r="D64" s="373" t="s">
        <v>664</v>
      </c>
      <c r="E64" s="373"/>
      <c r="F64" s="373"/>
      <c r="G64" s="373"/>
      <c r="H64" s="373"/>
      <c r="I64" s="373"/>
      <c r="J64" s="373"/>
      <c r="K64" s="223"/>
    </row>
    <row r="65" spans="2:11" ht="15" customHeight="1">
      <c r="B65" s="222"/>
      <c r="C65" s="227"/>
      <c r="D65" s="372" t="s">
        <v>665</v>
      </c>
      <c r="E65" s="372"/>
      <c r="F65" s="372"/>
      <c r="G65" s="372"/>
      <c r="H65" s="372"/>
      <c r="I65" s="372"/>
      <c r="J65" s="372"/>
      <c r="K65" s="223"/>
    </row>
    <row r="66" spans="2:11" ht="15" customHeight="1">
      <c r="B66" s="222"/>
      <c r="C66" s="227"/>
      <c r="D66" s="372" t="s">
        <v>666</v>
      </c>
      <c r="E66" s="372"/>
      <c r="F66" s="372"/>
      <c r="G66" s="372"/>
      <c r="H66" s="372"/>
      <c r="I66" s="372"/>
      <c r="J66" s="372"/>
      <c r="K66" s="223"/>
    </row>
    <row r="67" spans="2:11" ht="15" customHeight="1">
      <c r="B67" s="222"/>
      <c r="C67" s="227"/>
      <c r="D67" s="372" t="s">
        <v>667</v>
      </c>
      <c r="E67" s="372"/>
      <c r="F67" s="372"/>
      <c r="G67" s="372"/>
      <c r="H67" s="372"/>
      <c r="I67" s="372"/>
      <c r="J67" s="372"/>
      <c r="K67" s="223"/>
    </row>
    <row r="68" spans="2:11" ht="15" customHeight="1">
      <c r="B68" s="222"/>
      <c r="C68" s="227"/>
      <c r="D68" s="372" t="s">
        <v>668</v>
      </c>
      <c r="E68" s="372"/>
      <c r="F68" s="372"/>
      <c r="G68" s="372"/>
      <c r="H68" s="372"/>
      <c r="I68" s="372"/>
      <c r="J68" s="372"/>
      <c r="K68" s="223"/>
    </row>
    <row r="69" spans="2:11" ht="12.75" customHeight="1">
      <c r="B69" s="231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2:11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5"/>
    </row>
    <row r="71" spans="2:11" ht="18.75" customHeight="1"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2:11" ht="7.5" customHeight="1">
      <c r="B72" s="236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45" customHeight="1">
      <c r="B73" s="239"/>
      <c r="C73" s="374" t="s">
        <v>90</v>
      </c>
      <c r="D73" s="374"/>
      <c r="E73" s="374"/>
      <c r="F73" s="374"/>
      <c r="G73" s="374"/>
      <c r="H73" s="374"/>
      <c r="I73" s="374"/>
      <c r="J73" s="374"/>
      <c r="K73" s="240"/>
    </row>
    <row r="74" spans="2:11" ht="17.25" customHeight="1">
      <c r="B74" s="239"/>
      <c r="C74" s="241" t="s">
        <v>669</v>
      </c>
      <c r="D74" s="241"/>
      <c r="E74" s="241"/>
      <c r="F74" s="241" t="s">
        <v>670</v>
      </c>
      <c r="G74" s="242"/>
      <c r="H74" s="241" t="s">
        <v>121</v>
      </c>
      <c r="I74" s="241" t="s">
        <v>60</v>
      </c>
      <c r="J74" s="241" t="s">
        <v>671</v>
      </c>
      <c r="K74" s="240"/>
    </row>
    <row r="75" spans="2:11" ht="17.25" customHeight="1">
      <c r="B75" s="239"/>
      <c r="C75" s="243" t="s">
        <v>672</v>
      </c>
      <c r="D75" s="243"/>
      <c r="E75" s="243"/>
      <c r="F75" s="244" t="s">
        <v>673</v>
      </c>
      <c r="G75" s="245"/>
      <c r="H75" s="243"/>
      <c r="I75" s="243"/>
      <c r="J75" s="243" t="s">
        <v>674</v>
      </c>
      <c r="K75" s="240"/>
    </row>
    <row r="76" spans="2:11" ht="5.25" customHeight="1">
      <c r="B76" s="239"/>
      <c r="C76" s="246"/>
      <c r="D76" s="246"/>
      <c r="E76" s="246"/>
      <c r="F76" s="246"/>
      <c r="G76" s="247"/>
      <c r="H76" s="246"/>
      <c r="I76" s="246"/>
      <c r="J76" s="246"/>
      <c r="K76" s="240"/>
    </row>
    <row r="77" spans="2:11" ht="15" customHeight="1">
      <c r="B77" s="239"/>
      <c r="C77" s="229" t="s">
        <v>56</v>
      </c>
      <c r="D77" s="246"/>
      <c r="E77" s="246"/>
      <c r="F77" s="248" t="s">
        <v>675</v>
      </c>
      <c r="G77" s="247"/>
      <c r="H77" s="229" t="s">
        <v>676</v>
      </c>
      <c r="I77" s="229" t="s">
        <v>677</v>
      </c>
      <c r="J77" s="229">
        <v>20</v>
      </c>
      <c r="K77" s="240"/>
    </row>
    <row r="78" spans="2:11" ht="15" customHeight="1">
      <c r="B78" s="239"/>
      <c r="C78" s="229" t="s">
        <v>678</v>
      </c>
      <c r="D78" s="229"/>
      <c r="E78" s="229"/>
      <c r="F78" s="248" t="s">
        <v>675</v>
      </c>
      <c r="G78" s="247"/>
      <c r="H78" s="229" t="s">
        <v>679</v>
      </c>
      <c r="I78" s="229" t="s">
        <v>677</v>
      </c>
      <c r="J78" s="229">
        <v>120</v>
      </c>
      <c r="K78" s="240"/>
    </row>
    <row r="79" spans="2:11" ht="15" customHeight="1">
      <c r="B79" s="249"/>
      <c r="C79" s="229" t="s">
        <v>680</v>
      </c>
      <c r="D79" s="229"/>
      <c r="E79" s="229"/>
      <c r="F79" s="248" t="s">
        <v>681</v>
      </c>
      <c r="G79" s="247"/>
      <c r="H79" s="229" t="s">
        <v>682</v>
      </c>
      <c r="I79" s="229" t="s">
        <v>677</v>
      </c>
      <c r="J79" s="229">
        <v>50</v>
      </c>
      <c r="K79" s="240"/>
    </row>
    <row r="80" spans="2:11" ht="15" customHeight="1">
      <c r="B80" s="249"/>
      <c r="C80" s="229" t="s">
        <v>683</v>
      </c>
      <c r="D80" s="229"/>
      <c r="E80" s="229"/>
      <c r="F80" s="248" t="s">
        <v>675</v>
      </c>
      <c r="G80" s="247"/>
      <c r="H80" s="229" t="s">
        <v>684</v>
      </c>
      <c r="I80" s="229" t="s">
        <v>685</v>
      </c>
      <c r="J80" s="229"/>
      <c r="K80" s="240"/>
    </row>
    <row r="81" spans="2:11" ht="15" customHeight="1">
      <c r="B81" s="249"/>
      <c r="C81" s="250" t="s">
        <v>686</v>
      </c>
      <c r="D81" s="250"/>
      <c r="E81" s="250"/>
      <c r="F81" s="251" t="s">
        <v>681</v>
      </c>
      <c r="G81" s="250"/>
      <c r="H81" s="250" t="s">
        <v>687</v>
      </c>
      <c r="I81" s="250" t="s">
        <v>677</v>
      </c>
      <c r="J81" s="250">
        <v>15</v>
      </c>
      <c r="K81" s="240"/>
    </row>
    <row r="82" spans="2:11" ht="15" customHeight="1">
      <c r="B82" s="249"/>
      <c r="C82" s="250" t="s">
        <v>688</v>
      </c>
      <c r="D82" s="250"/>
      <c r="E82" s="250"/>
      <c r="F82" s="251" t="s">
        <v>681</v>
      </c>
      <c r="G82" s="250"/>
      <c r="H82" s="250" t="s">
        <v>689</v>
      </c>
      <c r="I82" s="250" t="s">
        <v>677</v>
      </c>
      <c r="J82" s="250">
        <v>15</v>
      </c>
      <c r="K82" s="240"/>
    </row>
    <row r="83" spans="2:11" ht="15" customHeight="1">
      <c r="B83" s="249"/>
      <c r="C83" s="250" t="s">
        <v>690</v>
      </c>
      <c r="D83" s="250"/>
      <c r="E83" s="250"/>
      <c r="F83" s="251" t="s">
        <v>681</v>
      </c>
      <c r="G83" s="250"/>
      <c r="H83" s="250" t="s">
        <v>691</v>
      </c>
      <c r="I83" s="250" t="s">
        <v>677</v>
      </c>
      <c r="J83" s="250">
        <v>20</v>
      </c>
      <c r="K83" s="240"/>
    </row>
    <row r="84" spans="2:11" ht="15" customHeight="1">
      <c r="B84" s="249"/>
      <c r="C84" s="250" t="s">
        <v>692</v>
      </c>
      <c r="D84" s="250"/>
      <c r="E84" s="250"/>
      <c r="F84" s="251" t="s">
        <v>681</v>
      </c>
      <c r="G84" s="250"/>
      <c r="H84" s="250" t="s">
        <v>693</v>
      </c>
      <c r="I84" s="250" t="s">
        <v>677</v>
      </c>
      <c r="J84" s="250">
        <v>20</v>
      </c>
      <c r="K84" s="240"/>
    </row>
    <row r="85" spans="2:11" ht="15" customHeight="1">
      <c r="B85" s="249"/>
      <c r="C85" s="229" t="s">
        <v>694</v>
      </c>
      <c r="D85" s="229"/>
      <c r="E85" s="229"/>
      <c r="F85" s="248" t="s">
        <v>681</v>
      </c>
      <c r="G85" s="247"/>
      <c r="H85" s="229" t="s">
        <v>695</v>
      </c>
      <c r="I85" s="229" t="s">
        <v>677</v>
      </c>
      <c r="J85" s="229">
        <v>50</v>
      </c>
      <c r="K85" s="240"/>
    </row>
    <row r="86" spans="2:11" ht="15" customHeight="1">
      <c r="B86" s="249"/>
      <c r="C86" s="229" t="s">
        <v>696</v>
      </c>
      <c r="D86" s="229"/>
      <c r="E86" s="229"/>
      <c r="F86" s="248" t="s">
        <v>681</v>
      </c>
      <c r="G86" s="247"/>
      <c r="H86" s="229" t="s">
        <v>697</v>
      </c>
      <c r="I86" s="229" t="s">
        <v>677</v>
      </c>
      <c r="J86" s="229">
        <v>20</v>
      </c>
      <c r="K86" s="240"/>
    </row>
    <row r="87" spans="2:11" ht="15" customHeight="1">
      <c r="B87" s="249"/>
      <c r="C87" s="229" t="s">
        <v>698</v>
      </c>
      <c r="D87" s="229"/>
      <c r="E87" s="229"/>
      <c r="F87" s="248" t="s">
        <v>681</v>
      </c>
      <c r="G87" s="247"/>
      <c r="H87" s="229" t="s">
        <v>699</v>
      </c>
      <c r="I87" s="229" t="s">
        <v>677</v>
      </c>
      <c r="J87" s="229">
        <v>20</v>
      </c>
      <c r="K87" s="240"/>
    </row>
    <row r="88" spans="2:11" ht="15" customHeight="1">
      <c r="B88" s="249"/>
      <c r="C88" s="229" t="s">
        <v>700</v>
      </c>
      <c r="D88" s="229"/>
      <c r="E88" s="229"/>
      <c r="F88" s="248" t="s">
        <v>681</v>
      </c>
      <c r="G88" s="247"/>
      <c r="H88" s="229" t="s">
        <v>701</v>
      </c>
      <c r="I88" s="229" t="s">
        <v>677</v>
      </c>
      <c r="J88" s="229">
        <v>50</v>
      </c>
      <c r="K88" s="240"/>
    </row>
    <row r="89" spans="2:11" ht="15" customHeight="1">
      <c r="B89" s="249"/>
      <c r="C89" s="229" t="s">
        <v>702</v>
      </c>
      <c r="D89" s="229"/>
      <c r="E89" s="229"/>
      <c r="F89" s="248" t="s">
        <v>681</v>
      </c>
      <c r="G89" s="247"/>
      <c r="H89" s="229" t="s">
        <v>702</v>
      </c>
      <c r="I89" s="229" t="s">
        <v>677</v>
      </c>
      <c r="J89" s="229">
        <v>50</v>
      </c>
      <c r="K89" s="240"/>
    </row>
    <row r="90" spans="2:11" ht="15" customHeight="1">
      <c r="B90" s="249"/>
      <c r="C90" s="229" t="s">
        <v>126</v>
      </c>
      <c r="D90" s="229"/>
      <c r="E90" s="229"/>
      <c r="F90" s="248" t="s">
        <v>681</v>
      </c>
      <c r="G90" s="247"/>
      <c r="H90" s="229" t="s">
        <v>703</v>
      </c>
      <c r="I90" s="229" t="s">
        <v>677</v>
      </c>
      <c r="J90" s="229">
        <v>255</v>
      </c>
      <c r="K90" s="240"/>
    </row>
    <row r="91" spans="2:11" ht="15" customHeight="1">
      <c r="B91" s="249"/>
      <c r="C91" s="229" t="s">
        <v>704</v>
      </c>
      <c r="D91" s="229"/>
      <c r="E91" s="229"/>
      <c r="F91" s="248" t="s">
        <v>675</v>
      </c>
      <c r="G91" s="247"/>
      <c r="H91" s="229" t="s">
        <v>705</v>
      </c>
      <c r="I91" s="229" t="s">
        <v>706</v>
      </c>
      <c r="J91" s="229"/>
      <c r="K91" s="240"/>
    </row>
    <row r="92" spans="2:11" ht="15" customHeight="1">
      <c r="B92" s="249"/>
      <c r="C92" s="229" t="s">
        <v>707</v>
      </c>
      <c r="D92" s="229"/>
      <c r="E92" s="229"/>
      <c r="F92" s="248" t="s">
        <v>675</v>
      </c>
      <c r="G92" s="247"/>
      <c r="H92" s="229" t="s">
        <v>708</v>
      </c>
      <c r="I92" s="229" t="s">
        <v>709</v>
      </c>
      <c r="J92" s="229"/>
      <c r="K92" s="240"/>
    </row>
    <row r="93" spans="2:11" ht="15" customHeight="1">
      <c r="B93" s="249"/>
      <c r="C93" s="229" t="s">
        <v>710</v>
      </c>
      <c r="D93" s="229"/>
      <c r="E93" s="229"/>
      <c r="F93" s="248" t="s">
        <v>675</v>
      </c>
      <c r="G93" s="247"/>
      <c r="H93" s="229" t="s">
        <v>710</v>
      </c>
      <c r="I93" s="229" t="s">
        <v>709</v>
      </c>
      <c r="J93" s="229"/>
      <c r="K93" s="240"/>
    </row>
    <row r="94" spans="2:11" ht="15" customHeight="1">
      <c r="B94" s="249"/>
      <c r="C94" s="229" t="s">
        <v>41</v>
      </c>
      <c r="D94" s="229"/>
      <c r="E94" s="229"/>
      <c r="F94" s="248" t="s">
        <v>675</v>
      </c>
      <c r="G94" s="247"/>
      <c r="H94" s="229" t="s">
        <v>711</v>
      </c>
      <c r="I94" s="229" t="s">
        <v>709</v>
      </c>
      <c r="J94" s="229"/>
      <c r="K94" s="240"/>
    </row>
    <row r="95" spans="2:11" ht="15" customHeight="1">
      <c r="B95" s="249"/>
      <c r="C95" s="229" t="s">
        <v>51</v>
      </c>
      <c r="D95" s="229"/>
      <c r="E95" s="229"/>
      <c r="F95" s="248" t="s">
        <v>675</v>
      </c>
      <c r="G95" s="247"/>
      <c r="H95" s="229" t="s">
        <v>712</v>
      </c>
      <c r="I95" s="229" t="s">
        <v>709</v>
      </c>
      <c r="J95" s="229"/>
      <c r="K95" s="240"/>
    </row>
    <row r="96" spans="2:11" ht="15" customHeight="1">
      <c r="B96" s="252"/>
      <c r="C96" s="253"/>
      <c r="D96" s="253"/>
      <c r="E96" s="253"/>
      <c r="F96" s="253"/>
      <c r="G96" s="253"/>
      <c r="H96" s="253"/>
      <c r="I96" s="253"/>
      <c r="J96" s="253"/>
      <c r="K96" s="254"/>
    </row>
    <row r="97" spans="2:11" ht="18.75" customHeight="1">
      <c r="B97" s="255"/>
      <c r="C97" s="256"/>
      <c r="D97" s="256"/>
      <c r="E97" s="256"/>
      <c r="F97" s="256"/>
      <c r="G97" s="256"/>
      <c r="H97" s="256"/>
      <c r="I97" s="256"/>
      <c r="J97" s="256"/>
      <c r="K97" s="255"/>
    </row>
    <row r="98" spans="2:11" ht="18.75" customHeight="1">
      <c r="B98" s="235"/>
      <c r="C98" s="235"/>
      <c r="D98" s="235"/>
      <c r="E98" s="235"/>
      <c r="F98" s="235"/>
      <c r="G98" s="235"/>
      <c r="H98" s="235"/>
      <c r="I98" s="235"/>
      <c r="J98" s="235"/>
      <c r="K98" s="235"/>
    </row>
    <row r="99" spans="2:11" ht="7.5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8"/>
    </row>
    <row r="100" spans="2:11" ht="45" customHeight="1">
      <c r="B100" s="239"/>
      <c r="C100" s="374" t="s">
        <v>713</v>
      </c>
      <c r="D100" s="374"/>
      <c r="E100" s="374"/>
      <c r="F100" s="374"/>
      <c r="G100" s="374"/>
      <c r="H100" s="374"/>
      <c r="I100" s="374"/>
      <c r="J100" s="374"/>
      <c r="K100" s="240"/>
    </row>
    <row r="101" spans="2:11" ht="17.25" customHeight="1">
      <c r="B101" s="239"/>
      <c r="C101" s="241" t="s">
        <v>669</v>
      </c>
      <c r="D101" s="241"/>
      <c r="E101" s="241"/>
      <c r="F101" s="241" t="s">
        <v>670</v>
      </c>
      <c r="G101" s="242"/>
      <c r="H101" s="241" t="s">
        <v>121</v>
      </c>
      <c r="I101" s="241" t="s">
        <v>60</v>
      </c>
      <c r="J101" s="241" t="s">
        <v>671</v>
      </c>
      <c r="K101" s="240"/>
    </row>
    <row r="102" spans="2:11" ht="17.25" customHeight="1">
      <c r="B102" s="239"/>
      <c r="C102" s="243" t="s">
        <v>672</v>
      </c>
      <c r="D102" s="243"/>
      <c r="E102" s="243"/>
      <c r="F102" s="244" t="s">
        <v>673</v>
      </c>
      <c r="G102" s="245"/>
      <c r="H102" s="243"/>
      <c r="I102" s="243"/>
      <c r="J102" s="243" t="s">
        <v>674</v>
      </c>
      <c r="K102" s="240"/>
    </row>
    <row r="103" spans="2:11" ht="5.25" customHeight="1">
      <c r="B103" s="239"/>
      <c r="C103" s="241"/>
      <c r="D103" s="241"/>
      <c r="E103" s="241"/>
      <c r="F103" s="241"/>
      <c r="G103" s="257"/>
      <c r="H103" s="241"/>
      <c r="I103" s="241"/>
      <c r="J103" s="241"/>
      <c r="K103" s="240"/>
    </row>
    <row r="104" spans="2:11" ht="15" customHeight="1">
      <c r="B104" s="239"/>
      <c r="C104" s="229" t="s">
        <v>56</v>
      </c>
      <c r="D104" s="246"/>
      <c r="E104" s="246"/>
      <c r="F104" s="248" t="s">
        <v>675</v>
      </c>
      <c r="G104" s="257"/>
      <c r="H104" s="229" t="s">
        <v>714</v>
      </c>
      <c r="I104" s="229" t="s">
        <v>677</v>
      </c>
      <c r="J104" s="229">
        <v>20</v>
      </c>
      <c r="K104" s="240"/>
    </row>
    <row r="105" spans="2:11" ht="15" customHeight="1">
      <c r="B105" s="239"/>
      <c r="C105" s="229" t="s">
        <v>678</v>
      </c>
      <c r="D105" s="229"/>
      <c r="E105" s="229"/>
      <c r="F105" s="248" t="s">
        <v>675</v>
      </c>
      <c r="G105" s="229"/>
      <c r="H105" s="229" t="s">
        <v>714</v>
      </c>
      <c r="I105" s="229" t="s">
        <v>677</v>
      </c>
      <c r="J105" s="229">
        <v>120</v>
      </c>
      <c r="K105" s="240"/>
    </row>
    <row r="106" spans="2:11" ht="15" customHeight="1">
      <c r="B106" s="249"/>
      <c r="C106" s="229" t="s">
        <v>680</v>
      </c>
      <c r="D106" s="229"/>
      <c r="E106" s="229"/>
      <c r="F106" s="248" t="s">
        <v>681</v>
      </c>
      <c r="G106" s="229"/>
      <c r="H106" s="229" t="s">
        <v>714</v>
      </c>
      <c r="I106" s="229" t="s">
        <v>677</v>
      </c>
      <c r="J106" s="229">
        <v>50</v>
      </c>
      <c r="K106" s="240"/>
    </row>
    <row r="107" spans="2:11" ht="15" customHeight="1">
      <c r="B107" s="249"/>
      <c r="C107" s="229" t="s">
        <v>683</v>
      </c>
      <c r="D107" s="229"/>
      <c r="E107" s="229"/>
      <c r="F107" s="248" t="s">
        <v>675</v>
      </c>
      <c r="G107" s="229"/>
      <c r="H107" s="229" t="s">
        <v>714</v>
      </c>
      <c r="I107" s="229" t="s">
        <v>685</v>
      </c>
      <c r="J107" s="229"/>
      <c r="K107" s="240"/>
    </row>
    <row r="108" spans="2:11" ht="15" customHeight="1">
      <c r="B108" s="249"/>
      <c r="C108" s="229" t="s">
        <v>694</v>
      </c>
      <c r="D108" s="229"/>
      <c r="E108" s="229"/>
      <c r="F108" s="248" t="s">
        <v>681</v>
      </c>
      <c r="G108" s="229"/>
      <c r="H108" s="229" t="s">
        <v>714</v>
      </c>
      <c r="I108" s="229" t="s">
        <v>677</v>
      </c>
      <c r="J108" s="229">
        <v>50</v>
      </c>
      <c r="K108" s="240"/>
    </row>
    <row r="109" spans="2:11" ht="15" customHeight="1">
      <c r="B109" s="249"/>
      <c r="C109" s="229" t="s">
        <v>702</v>
      </c>
      <c r="D109" s="229"/>
      <c r="E109" s="229"/>
      <c r="F109" s="248" t="s">
        <v>681</v>
      </c>
      <c r="G109" s="229"/>
      <c r="H109" s="229" t="s">
        <v>714</v>
      </c>
      <c r="I109" s="229" t="s">
        <v>677</v>
      </c>
      <c r="J109" s="229">
        <v>50</v>
      </c>
      <c r="K109" s="240"/>
    </row>
    <row r="110" spans="2:11" ht="15" customHeight="1">
      <c r="B110" s="249"/>
      <c r="C110" s="229" t="s">
        <v>700</v>
      </c>
      <c r="D110" s="229"/>
      <c r="E110" s="229"/>
      <c r="F110" s="248" t="s">
        <v>681</v>
      </c>
      <c r="G110" s="229"/>
      <c r="H110" s="229" t="s">
        <v>714</v>
      </c>
      <c r="I110" s="229" t="s">
        <v>677</v>
      </c>
      <c r="J110" s="229">
        <v>50</v>
      </c>
      <c r="K110" s="240"/>
    </row>
    <row r="111" spans="2:11" ht="15" customHeight="1">
      <c r="B111" s="249"/>
      <c r="C111" s="229" t="s">
        <v>56</v>
      </c>
      <c r="D111" s="229"/>
      <c r="E111" s="229"/>
      <c r="F111" s="248" t="s">
        <v>675</v>
      </c>
      <c r="G111" s="229"/>
      <c r="H111" s="229" t="s">
        <v>715</v>
      </c>
      <c r="I111" s="229" t="s">
        <v>677</v>
      </c>
      <c r="J111" s="229">
        <v>20</v>
      </c>
      <c r="K111" s="240"/>
    </row>
    <row r="112" spans="2:11" ht="15" customHeight="1">
      <c r="B112" s="249"/>
      <c r="C112" s="229" t="s">
        <v>716</v>
      </c>
      <c r="D112" s="229"/>
      <c r="E112" s="229"/>
      <c r="F112" s="248" t="s">
        <v>675</v>
      </c>
      <c r="G112" s="229"/>
      <c r="H112" s="229" t="s">
        <v>717</v>
      </c>
      <c r="I112" s="229" t="s">
        <v>677</v>
      </c>
      <c r="J112" s="229">
        <v>120</v>
      </c>
      <c r="K112" s="240"/>
    </row>
    <row r="113" spans="2:11" ht="15" customHeight="1">
      <c r="B113" s="249"/>
      <c r="C113" s="229" t="s">
        <v>41</v>
      </c>
      <c r="D113" s="229"/>
      <c r="E113" s="229"/>
      <c r="F113" s="248" t="s">
        <v>675</v>
      </c>
      <c r="G113" s="229"/>
      <c r="H113" s="229" t="s">
        <v>718</v>
      </c>
      <c r="I113" s="229" t="s">
        <v>709</v>
      </c>
      <c r="J113" s="229"/>
      <c r="K113" s="240"/>
    </row>
    <row r="114" spans="2:11" ht="15" customHeight="1">
      <c r="B114" s="249"/>
      <c r="C114" s="229" t="s">
        <v>51</v>
      </c>
      <c r="D114" s="229"/>
      <c r="E114" s="229"/>
      <c r="F114" s="248" t="s">
        <v>675</v>
      </c>
      <c r="G114" s="229"/>
      <c r="H114" s="229" t="s">
        <v>719</v>
      </c>
      <c r="I114" s="229" t="s">
        <v>709</v>
      </c>
      <c r="J114" s="229"/>
      <c r="K114" s="240"/>
    </row>
    <row r="115" spans="2:11" ht="15" customHeight="1">
      <c r="B115" s="249"/>
      <c r="C115" s="229" t="s">
        <v>60</v>
      </c>
      <c r="D115" s="229"/>
      <c r="E115" s="229"/>
      <c r="F115" s="248" t="s">
        <v>675</v>
      </c>
      <c r="G115" s="229"/>
      <c r="H115" s="229" t="s">
        <v>720</v>
      </c>
      <c r="I115" s="229" t="s">
        <v>721</v>
      </c>
      <c r="J115" s="229"/>
      <c r="K115" s="240"/>
    </row>
    <row r="116" spans="2:11" ht="15" customHeight="1">
      <c r="B116" s="252"/>
      <c r="C116" s="258"/>
      <c r="D116" s="258"/>
      <c r="E116" s="258"/>
      <c r="F116" s="258"/>
      <c r="G116" s="258"/>
      <c r="H116" s="258"/>
      <c r="I116" s="258"/>
      <c r="J116" s="258"/>
      <c r="K116" s="254"/>
    </row>
    <row r="117" spans="2:11" ht="18.75" customHeight="1">
      <c r="B117" s="259"/>
      <c r="C117" s="225"/>
      <c r="D117" s="225"/>
      <c r="E117" s="225"/>
      <c r="F117" s="260"/>
      <c r="G117" s="225"/>
      <c r="H117" s="225"/>
      <c r="I117" s="225"/>
      <c r="J117" s="225"/>
      <c r="K117" s="259"/>
    </row>
    <row r="118" spans="2:11" ht="18.75" customHeight="1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</row>
    <row r="119" spans="2:11" ht="7.5" customHeight="1">
      <c r="B119" s="261"/>
      <c r="C119" s="262"/>
      <c r="D119" s="262"/>
      <c r="E119" s="262"/>
      <c r="F119" s="262"/>
      <c r="G119" s="262"/>
      <c r="H119" s="262"/>
      <c r="I119" s="262"/>
      <c r="J119" s="262"/>
      <c r="K119" s="263"/>
    </row>
    <row r="120" spans="2:11" ht="45" customHeight="1">
      <c r="B120" s="264"/>
      <c r="C120" s="369" t="s">
        <v>722</v>
      </c>
      <c r="D120" s="369"/>
      <c r="E120" s="369"/>
      <c r="F120" s="369"/>
      <c r="G120" s="369"/>
      <c r="H120" s="369"/>
      <c r="I120" s="369"/>
      <c r="J120" s="369"/>
      <c r="K120" s="265"/>
    </row>
    <row r="121" spans="2:11" ht="17.25" customHeight="1">
      <c r="B121" s="266"/>
      <c r="C121" s="241" t="s">
        <v>669</v>
      </c>
      <c r="D121" s="241"/>
      <c r="E121" s="241"/>
      <c r="F121" s="241" t="s">
        <v>670</v>
      </c>
      <c r="G121" s="242"/>
      <c r="H121" s="241" t="s">
        <v>121</v>
      </c>
      <c r="I121" s="241" t="s">
        <v>60</v>
      </c>
      <c r="J121" s="241" t="s">
        <v>671</v>
      </c>
      <c r="K121" s="267"/>
    </row>
    <row r="122" spans="2:11" ht="17.25" customHeight="1">
      <c r="B122" s="266"/>
      <c r="C122" s="243" t="s">
        <v>672</v>
      </c>
      <c r="D122" s="243"/>
      <c r="E122" s="243"/>
      <c r="F122" s="244" t="s">
        <v>673</v>
      </c>
      <c r="G122" s="245"/>
      <c r="H122" s="243"/>
      <c r="I122" s="243"/>
      <c r="J122" s="243" t="s">
        <v>674</v>
      </c>
      <c r="K122" s="267"/>
    </row>
    <row r="123" spans="2:11" ht="5.25" customHeight="1">
      <c r="B123" s="268"/>
      <c r="C123" s="246"/>
      <c r="D123" s="246"/>
      <c r="E123" s="246"/>
      <c r="F123" s="246"/>
      <c r="G123" s="229"/>
      <c r="H123" s="246"/>
      <c r="I123" s="246"/>
      <c r="J123" s="246"/>
      <c r="K123" s="269"/>
    </row>
    <row r="124" spans="2:11" ht="15" customHeight="1">
      <c r="B124" s="268"/>
      <c r="C124" s="229" t="s">
        <v>678</v>
      </c>
      <c r="D124" s="246"/>
      <c r="E124" s="246"/>
      <c r="F124" s="248" t="s">
        <v>675</v>
      </c>
      <c r="G124" s="229"/>
      <c r="H124" s="229" t="s">
        <v>714</v>
      </c>
      <c r="I124" s="229" t="s">
        <v>677</v>
      </c>
      <c r="J124" s="229">
        <v>120</v>
      </c>
      <c r="K124" s="270"/>
    </row>
    <row r="125" spans="2:11" ht="15" customHeight="1">
      <c r="B125" s="268"/>
      <c r="C125" s="229" t="s">
        <v>723</v>
      </c>
      <c r="D125" s="229"/>
      <c r="E125" s="229"/>
      <c r="F125" s="248" t="s">
        <v>675</v>
      </c>
      <c r="G125" s="229"/>
      <c r="H125" s="229" t="s">
        <v>724</v>
      </c>
      <c r="I125" s="229" t="s">
        <v>677</v>
      </c>
      <c r="J125" s="229" t="s">
        <v>725</v>
      </c>
      <c r="K125" s="270"/>
    </row>
    <row r="126" spans="2:11" ht="15" customHeight="1">
      <c r="B126" s="268"/>
      <c r="C126" s="229" t="s">
        <v>624</v>
      </c>
      <c r="D126" s="229"/>
      <c r="E126" s="229"/>
      <c r="F126" s="248" t="s">
        <v>675</v>
      </c>
      <c r="G126" s="229"/>
      <c r="H126" s="229" t="s">
        <v>726</v>
      </c>
      <c r="I126" s="229" t="s">
        <v>677</v>
      </c>
      <c r="J126" s="229" t="s">
        <v>725</v>
      </c>
      <c r="K126" s="270"/>
    </row>
    <row r="127" spans="2:11" ht="15" customHeight="1">
      <c r="B127" s="268"/>
      <c r="C127" s="229" t="s">
        <v>686</v>
      </c>
      <c r="D127" s="229"/>
      <c r="E127" s="229"/>
      <c r="F127" s="248" t="s">
        <v>681</v>
      </c>
      <c r="G127" s="229"/>
      <c r="H127" s="229" t="s">
        <v>687</v>
      </c>
      <c r="I127" s="229" t="s">
        <v>677</v>
      </c>
      <c r="J127" s="229">
        <v>15</v>
      </c>
      <c r="K127" s="270"/>
    </row>
    <row r="128" spans="2:11" ht="15" customHeight="1">
      <c r="B128" s="268"/>
      <c r="C128" s="250" t="s">
        <v>688</v>
      </c>
      <c r="D128" s="250"/>
      <c r="E128" s="250"/>
      <c r="F128" s="251" t="s">
        <v>681</v>
      </c>
      <c r="G128" s="250"/>
      <c r="H128" s="250" t="s">
        <v>689</v>
      </c>
      <c r="I128" s="250" t="s">
        <v>677</v>
      </c>
      <c r="J128" s="250">
        <v>15</v>
      </c>
      <c r="K128" s="270"/>
    </row>
    <row r="129" spans="2:11" ht="15" customHeight="1">
      <c r="B129" s="268"/>
      <c r="C129" s="250" t="s">
        <v>690</v>
      </c>
      <c r="D129" s="250"/>
      <c r="E129" s="250"/>
      <c r="F129" s="251" t="s">
        <v>681</v>
      </c>
      <c r="G129" s="250"/>
      <c r="H129" s="250" t="s">
        <v>691</v>
      </c>
      <c r="I129" s="250" t="s">
        <v>677</v>
      </c>
      <c r="J129" s="250">
        <v>20</v>
      </c>
      <c r="K129" s="270"/>
    </row>
    <row r="130" spans="2:11" ht="15" customHeight="1">
      <c r="B130" s="268"/>
      <c r="C130" s="250" t="s">
        <v>692</v>
      </c>
      <c r="D130" s="250"/>
      <c r="E130" s="250"/>
      <c r="F130" s="251" t="s">
        <v>681</v>
      </c>
      <c r="G130" s="250"/>
      <c r="H130" s="250" t="s">
        <v>693</v>
      </c>
      <c r="I130" s="250" t="s">
        <v>677</v>
      </c>
      <c r="J130" s="250">
        <v>20</v>
      </c>
      <c r="K130" s="270"/>
    </row>
    <row r="131" spans="2:11" ht="15" customHeight="1">
      <c r="B131" s="268"/>
      <c r="C131" s="229" t="s">
        <v>680</v>
      </c>
      <c r="D131" s="229"/>
      <c r="E131" s="229"/>
      <c r="F131" s="248" t="s">
        <v>681</v>
      </c>
      <c r="G131" s="229"/>
      <c r="H131" s="229" t="s">
        <v>714</v>
      </c>
      <c r="I131" s="229" t="s">
        <v>677</v>
      </c>
      <c r="J131" s="229">
        <v>50</v>
      </c>
      <c r="K131" s="270"/>
    </row>
    <row r="132" spans="2:11" ht="15" customHeight="1">
      <c r="B132" s="268"/>
      <c r="C132" s="229" t="s">
        <v>694</v>
      </c>
      <c r="D132" s="229"/>
      <c r="E132" s="229"/>
      <c r="F132" s="248" t="s">
        <v>681</v>
      </c>
      <c r="G132" s="229"/>
      <c r="H132" s="229" t="s">
        <v>714</v>
      </c>
      <c r="I132" s="229" t="s">
        <v>677</v>
      </c>
      <c r="J132" s="229">
        <v>50</v>
      </c>
      <c r="K132" s="270"/>
    </row>
    <row r="133" spans="2:11" ht="15" customHeight="1">
      <c r="B133" s="268"/>
      <c r="C133" s="229" t="s">
        <v>700</v>
      </c>
      <c r="D133" s="229"/>
      <c r="E133" s="229"/>
      <c r="F133" s="248" t="s">
        <v>681</v>
      </c>
      <c r="G133" s="229"/>
      <c r="H133" s="229" t="s">
        <v>714</v>
      </c>
      <c r="I133" s="229" t="s">
        <v>677</v>
      </c>
      <c r="J133" s="229">
        <v>50</v>
      </c>
      <c r="K133" s="270"/>
    </row>
    <row r="134" spans="2:11" ht="15" customHeight="1">
      <c r="B134" s="268"/>
      <c r="C134" s="229" t="s">
        <v>702</v>
      </c>
      <c r="D134" s="229"/>
      <c r="E134" s="229"/>
      <c r="F134" s="248" t="s">
        <v>681</v>
      </c>
      <c r="G134" s="229"/>
      <c r="H134" s="229" t="s">
        <v>714</v>
      </c>
      <c r="I134" s="229" t="s">
        <v>677</v>
      </c>
      <c r="J134" s="229">
        <v>50</v>
      </c>
      <c r="K134" s="270"/>
    </row>
    <row r="135" spans="2:11" ht="15" customHeight="1">
      <c r="B135" s="268"/>
      <c r="C135" s="229" t="s">
        <v>126</v>
      </c>
      <c r="D135" s="229"/>
      <c r="E135" s="229"/>
      <c r="F135" s="248" t="s">
        <v>681</v>
      </c>
      <c r="G135" s="229"/>
      <c r="H135" s="229" t="s">
        <v>727</v>
      </c>
      <c r="I135" s="229" t="s">
        <v>677</v>
      </c>
      <c r="J135" s="229">
        <v>255</v>
      </c>
      <c r="K135" s="270"/>
    </row>
    <row r="136" spans="2:11" ht="15" customHeight="1">
      <c r="B136" s="268"/>
      <c r="C136" s="229" t="s">
        <v>704</v>
      </c>
      <c r="D136" s="229"/>
      <c r="E136" s="229"/>
      <c r="F136" s="248" t="s">
        <v>675</v>
      </c>
      <c r="G136" s="229"/>
      <c r="H136" s="229" t="s">
        <v>728</v>
      </c>
      <c r="I136" s="229" t="s">
        <v>706</v>
      </c>
      <c r="J136" s="229"/>
      <c r="K136" s="270"/>
    </row>
    <row r="137" spans="2:11" ht="15" customHeight="1">
      <c r="B137" s="268"/>
      <c r="C137" s="229" t="s">
        <v>707</v>
      </c>
      <c r="D137" s="229"/>
      <c r="E137" s="229"/>
      <c r="F137" s="248" t="s">
        <v>675</v>
      </c>
      <c r="G137" s="229"/>
      <c r="H137" s="229" t="s">
        <v>729</v>
      </c>
      <c r="I137" s="229" t="s">
        <v>709</v>
      </c>
      <c r="J137" s="229"/>
      <c r="K137" s="270"/>
    </row>
    <row r="138" spans="2:11" ht="15" customHeight="1">
      <c r="B138" s="268"/>
      <c r="C138" s="229" t="s">
        <v>710</v>
      </c>
      <c r="D138" s="229"/>
      <c r="E138" s="229"/>
      <c r="F138" s="248" t="s">
        <v>675</v>
      </c>
      <c r="G138" s="229"/>
      <c r="H138" s="229" t="s">
        <v>710</v>
      </c>
      <c r="I138" s="229" t="s">
        <v>709</v>
      </c>
      <c r="J138" s="229"/>
      <c r="K138" s="270"/>
    </row>
    <row r="139" spans="2:11" ht="15" customHeight="1">
      <c r="B139" s="268"/>
      <c r="C139" s="229" t="s">
        <v>41</v>
      </c>
      <c r="D139" s="229"/>
      <c r="E139" s="229"/>
      <c r="F139" s="248" t="s">
        <v>675</v>
      </c>
      <c r="G139" s="229"/>
      <c r="H139" s="229" t="s">
        <v>730</v>
      </c>
      <c r="I139" s="229" t="s">
        <v>709</v>
      </c>
      <c r="J139" s="229"/>
      <c r="K139" s="270"/>
    </row>
    <row r="140" spans="2:11" ht="15" customHeight="1">
      <c r="B140" s="268"/>
      <c r="C140" s="229" t="s">
        <v>731</v>
      </c>
      <c r="D140" s="229"/>
      <c r="E140" s="229"/>
      <c r="F140" s="248" t="s">
        <v>675</v>
      </c>
      <c r="G140" s="229"/>
      <c r="H140" s="229" t="s">
        <v>732</v>
      </c>
      <c r="I140" s="229" t="s">
        <v>709</v>
      </c>
      <c r="J140" s="229"/>
      <c r="K140" s="270"/>
    </row>
    <row r="141" spans="2:11" ht="15" customHeight="1">
      <c r="B141" s="271"/>
      <c r="C141" s="272"/>
      <c r="D141" s="272"/>
      <c r="E141" s="272"/>
      <c r="F141" s="272"/>
      <c r="G141" s="272"/>
      <c r="H141" s="272"/>
      <c r="I141" s="272"/>
      <c r="J141" s="272"/>
      <c r="K141" s="273"/>
    </row>
    <row r="142" spans="2:11" ht="18.75" customHeight="1">
      <c r="B142" s="225"/>
      <c r="C142" s="225"/>
      <c r="D142" s="225"/>
      <c r="E142" s="225"/>
      <c r="F142" s="260"/>
      <c r="G142" s="225"/>
      <c r="H142" s="225"/>
      <c r="I142" s="225"/>
      <c r="J142" s="225"/>
      <c r="K142" s="225"/>
    </row>
    <row r="143" spans="2:11" ht="18.75" customHeight="1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</row>
    <row r="144" spans="2:11" ht="7.5" customHeight="1">
      <c r="B144" s="236"/>
      <c r="C144" s="237"/>
      <c r="D144" s="237"/>
      <c r="E144" s="237"/>
      <c r="F144" s="237"/>
      <c r="G144" s="237"/>
      <c r="H144" s="237"/>
      <c r="I144" s="237"/>
      <c r="J144" s="237"/>
      <c r="K144" s="238"/>
    </row>
    <row r="145" spans="2:11" ht="45" customHeight="1">
      <c r="B145" s="239"/>
      <c r="C145" s="374" t="s">
        <v>733</v>
      </c>
      <c r="D145" s="374"/>
      <c r="E145" s="374"/>
      <c r="F145" s="374"/>
      <c r="G145" s="374"/>
      <c r="H145" s="374"/>
      <c r="I145" s="374"/>
      <c r="J145" s="374"/>
      <c r="K145" s="240"/>
    </row>
    <row r="146" spans="2:11" ht="17.25" customHeight="1">
      <c r="B146" s="239"/>
      <c r="C146" s="241" t="s">
        <v>669</v>
      </c>
      <c r="D146" s="241"/>
      <c r="E146" s="241"/>
      <c r="F146" s="241" t="s">
        <v>670</v>
      </c>
      <c r="G146" s="242"/>
      <c r="H146" s="241" t="s">
        <v>121</v>
      </c>
      <c r="I146" s="241" t="s">
        <v>60</v>
      </c>
      <c r="J146" s="241" t="s">
        <v>671</v>
      </c>
      <c r="K146" s="240"/>
    </row>
    <row r="147" spans="2:11" ht="17.25" customHeight="1">
      <c r="B147" s="239"/>
      <c r="C147" s="243" t="s">
        <v>672</v>
      </c>
      <c r="D147" s="243"/>
      <c r="E147" s="243"/>
      <c r="F147" s="244" t="s">
        <v>673</v>
      </c>
      <c r="G147" s="245"/>
      <c r="H147" s="243"/>
      <c r="I147" s="243"/>
      <c r="J147" s="243" t="s">
        <v>674</v>
      </c>
      <c r="K147" s="240"/>
    </row>
    <row r="148" spans="2:11" ht="5.25" customHeight="1">
      <c r="B148" s="249"/>
      <c r="C148" s="246"/>
      <c r="D148" s="246"/>
      <c r="E148" s="246"/>
      <c r="F148" s="246"/>
      <c r="G148" s="247"/>
      <c r="H148" s="246"/>
      <c r="I148" s="246"/>
      <c r="J148" s="246"/>
      <c r="K148" s="270"/>
    </row>
    <row r="149" spans="2:11" ht="15" customHeight="1">
      <c r="B149" s="249"/>
      <c r="C149" s="274" t="s">
        <v>678</v>
      </c>
      <c r="D149" s="229"/>
      <c r="E149" s="229"/>
      <c r="F149" s="275" t="s">
        <v>675</v>
      </c>
      <c r="G149" s="229"/>
      <c r="H149" s="274" t="s">
        <v>714</v>
      </c>
      <c r="I149" s="274" t="s">
        <v>677</v>
      </c>
      <c r="J149" s="274">
        <v>120</v>
      </c>
      <c r="K149" s="270"/>
    </row>
    <row r="150" spans="2:11" ht="15" customHeight="1">
      <c r="B150" s="249"/>
      <c r="C150" s="274" t="s">
        <v>723</v>
      </c>
      <c r="D150" s="229"/>
      <c r="E150" s="229"/>
      <c r="F150" s="275" t="s">
        <v>675</v>
      </c>
      <c r="G150" s="229"/>
      <c r="H150" s="274" t="s">
        <v>734</v>
      </c>
      <c r="I150" s="274" t="s">
        <v>677</v>
      </c>
      <c r="J150" s="274" t="s">
        <v>725</v>
      </c>
      <c r="K150" s="270"/>
    </row>
    <row r="151" spans="2:11" ht="15" customHeight="1">
      <c r="B151" s="249"/>
      <c r="C151" s="274" t="s">
        <v>624</v>
      </c>
      <c r="D151" s="229"/>
      <c r="E151" s="229"/>
      <c r="F151" s="275" t="s">
        <v>675</v>
      </c>
      <c r="G151" s="229"/>
      <c r="H151" s="274" t="s">
        <v>735</v>
      </c>
      <c r="I151" s="274" t="s">
        <v>677</v>
      </c>
      <c r="J151" s="274" t="s">
        <v>725</v>
      </c>
      <c r="K151" s="270"/>
    </row>
    <row r="152" spans="2:11" ht="15" customHeight="1">
      <c r="B152" s="249"/>
      <c r="C152" s="274" t="s">
        <v>680</v>
      </c>
      <c r="D152" s="229"/>
      <c r="E152" s="229"/>
      <c r="F152" s="275" t="s">
        <v>681</v>
      </c>
      <c r="G152" s="229"/>
      <c r="H152" s="274" t="s">
        <v>714</v>
      </c>
      <c r="I152" s="274" t="s">
        <v>677</v>
      </c>
      <c r="J152" s="274">
        <v>50</v>
      </c>
      <c r="K152" s="270"/>
    </row>
    <row r="153" spans="2:11" ht="15" customHeight="1">
      <c r="B153" s="249"/>
      <c r="C153" s="274" t="s">
        <v>683</v>
      </c>
      <c r="D153" s="229"/>
      <c r="E153" s="229"/>
      <c r="F153" s="275" t="s">
        <v>675</v>
      </c>
      <c r="G153" s="229"/>
      <c r="H153" s="274" t="s">
        <v>714</v>
      </c>
      <c r="I153" s="274" t="s">
        <v>685</v>
      </c>
      <c r="J153" s="274"/>
      <c r="K153" s="270"/>
    </row>
    <row r="154" spans="2:11" ht="15" customHeight="1">
      <c r="B154" s="249"/>
      <c r="C154" s="274" t="s">
        <v>694</v>
      </c>
      <c r="D154" s="229"/>
      <c r="E154" s="229"/>
      <c r="F154" s="275" t="s">
        <v>681</v>
      </c>
      <c r="G154" s="229"/>
      <c r="H154" s="274" t="s">
        <v>714</v>
      </c>
      <c r="I154" s="274" t="s">
        <v>677</v>
      </c>
      <c r="J154" s="274">
        <v>50</v>
      </c>
      <c r="K154" s="270"/>
    </row>
    <row r="155" spans="2:11" ht="15" customHeight="1">
      <c r="B155" s="249"/>
      <c r="C155" s="274" t="s">
        <v>702</v>
      </c>
      <c r="D155" s="229"/>
      <c r="E155" s="229"/>
      <c r="F155" s="275" t="s">
        <v>681</v>
      </c>
      <c r="G155" s="229"/>
      <c r="H155" s="274" t="s">
        <v>714</v>
      </c>
      <c r="I155" s="274" t="s">
        <v>677</v>
      </c>
      <c r="J155" s="274">
        <v>50</v>
      </c>
      <c r="K155" s="270"/>
    </row>
    <row r="156" spans="2:11" ht="15" customHeight="1">
      <c r="B156" s="249"/>
      <c r="C156" s="274" t="s">
        <v>700</v>
      </c>
      <c r="D156" s="229"/>
      <c r="E156" s="229"/>
      <c r="F156" s="275" t="s">
        <v>681</v>
      </c>
      <c r="G156" s="229"/>
      <c r="H156" s="274" t="s">
        <v>714</v>
      </c>
      <c r="I156" s="274" t="s">
        <v>677</v>
      </c>
      <c r="J156" s="274">
        <v>50</v>
      </c>
      <c r="K156" s="270"/>
    </row>
    <row r="157" spans="2:11" ht="15" customHeight="1">
      <c r="B157" s="249"/>
      <c r="C157" s="274" t="s">
        <v>97</v>
      </c>
      <c r="D157" s="229"/>
      <c r="E157" s="229"/>
      <c r="F157" s="275" t="s">
        <v>675</v>
      </c>
      <c r="G157" s="229"/>
      <c r="H157" s="274" t="s">
        <v>736</v>
      </c>
      <c r="I157" s="274" t="s">
        <v>677</v>
      </c>
      <c r="J157" s="274" t="s">
        <v>737</v>
      </c>
      <c r="K157" s="270"/>
    </row>
    <row r="158" spans="2:11" ht="15" customHeight="1">
      <c r="B158" s="249"/>
      <c r="C158" s="274" t="s">
        <v>738</v>
      </c>
      <c r="D158" s="229"/>
      <c r="E158" s="229"/>
      <c r="F158" s="275" t="s">
        <v>675</v>
      </c>
      <c r="G158" s="229"/>
      <c r="H158" s="274" t="s">
        <v>739</v>
      </c>
      <c r="I158" s="274" t="s">
        <v>709</v>
      </c>
      <c r="J158" s="274"/>
      <c r="K158" s="270"/>
    </row>
    <row r="159" spans="2:11" ht="15" customHeight="1">
      <c r="B159" s="276"/>
      <c r="C159" s="258"/>
      <c r="D159" s="258"/>
      <c r="E159" s="258"/>
      <c r="F159" s="258"/>
      <c r="G159" s="258"/>
      <c r="H159" s="258"/>
      <c r="I159" s="258"/>
      <c r="J159" s="258"/>
      <c r="K159" s="277"/>
    </row>
    <row r="160" spans="2:11" ht="18.75" customHeight="1">
      <c r="B160" s="225"/>
      <c r="C160" s="229"/>
      <c r="D160" s="229"/>
      <c r="E160" s="229"/>
      <c r="F160" s="248"/>
      <c r="G160" s="229"/>
      <c r="H160" s="229"/>
      <c r="I160" s="229"/>
      <c r="J160" s="229"/>
      <c r="K160" s="225"/>
    </row>
    <row r="161" spans="2:11" ht="18.75" customHeight="1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</row>
    <row r="162" spans="2:11" ht="7.5" customHeight="1">
      <c r="B162" s="217"/>
      <c r="C162" s="218"/>
      <c r="D162" s="218"/>
      <c r="E162" s="218"/>
      <c r="F162" s="218"/>
      <c r="G162" s="218"/>
      <c r="H162" s="218"/>
      <c r="I162" s="218"/>
      <c r="J162" s="218"/>
      <c r="K162" s="219"/>
    </row>
    <row r="163" spans="2:11" ht="45" customHeight="1">
      <c r="B163" s="220"/>
      <c r="C163" s="369" t="s">
        <v>740</v>
      </c>
      <c r="D163" s="369"/>
      <c r="E163" s="369"/>
      <c r="F163" s="369"/>
      <c r="G163" s="369"/>
      <c r="H163" s="369"/>
      <c r="I163" s="369"/>
      <c r="J163" s="369"/>
      <c r="K163" s="221"/>
    </row>
    <row r="164" spans="2:11" ht="17.25" customHeight="1">
      <c r="B164" s="220"/>
      <c r="C164" s="241" t="s">
        <v>669</v>
      </c>
      <c r="D164" s="241"/>
      <c r="E164" s="241"/>
      <c r="F164" s="241" t="s">
        <v>670</v>
      </c>
      <c r="G164" s="278"/>
      <c r="H164" s="279" t="s">
        <v>121</v>
      </c>
      <c r="I164" s="279" t="s">
        <v>60</v>
      </c>
      <c r="J164" s="241" t="s">
        <v>671</v>
      </c>
      <c r="K164" s="221"/>
    </row>
    <row r="165" spans="2:11" ht="17.25" customHeight="1">
      <c r="B165" s="222"/>
      <c r="C165" s="243" t="s">
        <v>672</v>
      </c>
      <c r="D165" s="243"/>
      <c r="E165" s="243"/>
      <c r="F165" s="244" t="s">
        <v>673</v>
      </c>
      <c r="G165" s="280"/>
      <c r="H165" s="281"/>
      <c r="I165" s="281"/>
      <c r="J165" s="243" t="s">
        <v>674</v>
      </c>
      <c r="K165" s="223"/>
    </row>
    <row r="166" spans="2:11" ht="5.25" customHeight="1">
      <c r="B166" s="249"/>
      <c r="C166" s="246"/>
      <c r="D166" s="246"/>
      <c r="E166" s="246"/>
      <c r="F166" s="246"/>
      <c r="G166" s="247"/>
      <c r="H166" s="246"/>
      <c r="I166" s="246"/>
      <c r="J166" s="246"/>
      <c r="K166" s="270"/>
    </row>
    <row r="167" spans="2:11" ht="15" customHeight="1">
      <c r="B167" s="249"/>
      <c r="C167" s="229" t="s">
        <v>678</v>
      </c>
      <c r="D167" s="229"/>
      <c r="E167" s="229"/>
      <c r="F167" s="248" t="s">
        <v>675</v>
      </c>
      <c r="G167" s="229"/>
      <c r="H167" s="229" t="s">
        <v>714</v>
      </c>
      <c r="I167" s="229" t="s">
        <v>677</v>
      </c>
      <c r="J167" s="229">
        <v>120</v>
      </c>
      <c r="K167" s="270"/>
    </row>
    <row r="168" spans="2:11" ht="15" customHeight="1">
      <c r="B168" s="249"/>
      <c r="C168" s="229" t="s">
        <v>723</v>
      </c>
      <c r="D168" s="229"/>
      <c r="E168" s="229"/>
      <c r="F168" s="248" t="s">
        <v>675</v>
      </c>
      <c r="G168" s="229"/>
      <c r="H168" s="229" t="s">
        <v>724</v>
      </c>
      <c r="I168" s="229" t="s">
        <v>677</v>
      </c>
      <c r="J168" s="229" t="s">
        <v>725</v>
      </c>
      <c r="K168" s="270"/>
    </row>
    <row r="169" spans="2:11" ht="15" customHeight="1">
      <c r="B169" s="249"/>
      <c r="C169" s="229" t="s">
        <v>624</v>
      </c>
      <c r="D169" s="229"/>
      <c r="E169" s="229"/>
      <c r="F169" s="248" t="s">
        <v>675</v>
      </c>
      <c r="G169" s="229"/>
      <c r="H169" s="229" t="s">
        <v>741</v>
      </c>
      <c r="I169" s="229" t="s">
        <v>677</v>
      </c>
      <c r="J169" s="229" t="s">
        <v>725</v>
      </c>
      <c r="K169" s="270"/>
    </row>
    <row r="170" spans="2:11" ht="15" customHeight="1">
      <c r="B170" s="249"/>
      <c r="C170" s="229" t="s">
        <v>680</v>
      </c>
      <c r="D170" s="229"/>
      <c r="E170" s="229"/>
      <c r="F170" s="248" t="s">
        <v>681</v>
      </c>
      <c r="G170" s="229"/>
      <c r="H170" s="229" t="s">
        <v>741</v>
      </c>
      <c r="I170" s="229" t="s">
        <v>677</v>
      </c>
      <c r="J170" s="229">
        <v>50</v>
      </c>
      <c r="K170" s="270"/>
    </row>
    <row r="171" spans="2:11" ht="15" customHeight="1">
      <c r="B171" s="249"/>
      <c r="C171" s="229" t="s">
        <v>683</v>
      </c>
      <c r="D171" s="229"/>
      <c r="E171" s="229"/>
      <c r="F171" s="248" t="s">
        <v>675</v>
      </c>
      <c r="G171" s="229"/>
      <c r="H171" s="229" t="s">
        <v>741</v>
      </c>
      <c r="I171" s="229" t="s">
        <v>685</v>
      </c>
      <c r="J171" s="229"/>
      <c r="K171" s="270"/>
    </row>
    <row r="172" spans="2:11" ht="15" customHeight="1">
      <c r="B172" s="249"/>
      <c r="C172" s="229" t="s">
        <v>694</v>
      </c>
      <c r="D172" s="229"/>
      <c r="E172" s="229"/>
      <c r="F172" s="248" t="s">
        <v>681</v>
      </c>
      <c r="G172" s="229"/>
      <c r="H172" s="229" t="s">
        <v>741</v>
      </c>
      <c r="I172" s="229" t="s">
        <v>677</v>
      </c>
      <c r="J172" s="229">
        <v>50</v>
      </c>
      <c r="K172" s="270"/>
    </row>
    <row r="173" spans="2:11" ht="15" customHeight="1">
      <c r="B173" s="249"/>
      <c r="C173" s="229" t="s">
        <v>702</v>
      </c>
      <c r="D173" s="229"/>
      <c r="E173" s="229"/>
      <c r="F173" s="248" t="s">
        <v>681</v>
      </c>
      <c r="G173" s="229"/>
      <c r="H173" s="229" t="s">
        <v>741</v>
      </c>
      <c r="I173" s="229" t="s">
        <v>677</v>
      </c>
      <c r="J173" s="229">
        <v>50</v>
      </c>
      <c r="K173" s="270"/>
    </row>
    <row r="174" spans="2:11" ht="15" customHeight="1">
      <c r="B174" s="249"/>
      <c r="C174" s="229" t="s">
        <v>700</v>
      </c>
      <c r="D174" s="229"/>
      <c r="E174" s="229"/>
      <c r="F174" s="248" t="s">
        <v>681</v>
      </c>
      <c r="G174" s="229"/>
      <c r="H174" s="229" t="s">
        <v>741</v>
      </c>
      <c r="I174" s="229" t="s">
        <v>677</v>
      </c>
      <c r="J174" s="229">
        <v>50</v>
      </c>
      <c r="K174" s="270"/>
    </row>
    <row r="175" spans="2:11" ht="15" customHeight="1">
      <c r="B175" s="249"/>
      <c r="C175" s="229" t="s">
        <v>120</v>
      </c>
      <c r="D175" s="229"/>
      <c r="E175" s="229"/>
      <c r="F175" s="248" t="s">
        <v>675</v>
      </c>
      <c r="G175" s="229"/>
      <c r="H175" s="229" t="s">
        <v>742</v>
      </c>
      <c r="I175" s="229" t="s">
        <v>743</v>
      </c>
      <c r="J175" s="229"/>
      <c r="K175" s="270"/>
    </row>
    <row r="176" spans="2:11" ht="15" customHeight="1">
      <c r="B176" s="249"/>
      <c r="C176" s="229" t="s">
        <v>60</v>
      </c>
      <c r="D176" s="229"/>
      <c r="E176" s="229"/>
      <c r="F176" s="248" t="s">
        <v>675</v>
      </c>
      <c r="G176" s="229"/>
      <c r="H176" s="229" t="s">
        <v>744</v>
      </c>
      <c r="I176" s="229" t="s">
        <v>745</v>
      </c>
      <c r="J176" s="229">
        <v>1</v>
      </c>
      <c r="K176" s="270"/>
    </row>
    <row r="177" spans="2:11" ht="15" customHeight="1">
      <c r="B177" s="249"/>
      <c r="C177" s="229" t="s">
        <v>56</v>
      </c>
      <c r="D177" s="229"/>
      <c r="E177" s="229"/>
      <c r="F177" s="248" t="s">
        <v>675</v>
      </c>
      <c r="G177" s="229"/>
      <c r="H177" s="229" t="s">
        <v>746</v>
      </c>
      <c r="I177" s="229" t="s">
        <v>677</v>
      </c>
      <c r="J177" s="229">
        <v>20</v>
      </c>
      <c r="K177" s="270"/>
    </row>
    <row r="178" spans="2:11" ht="15" customHeight="1">
      <c r="B178" s="249"/>
      <c r="C178" s="229" t="s">
        <v>121</v>
      </c>
      <c r="D178" s="229"/>
      <c r="E178" s="229"/>
      <c r="F178" s="248" t="s">
        <v>675</v>
      </c>
      <c r="G178" s="229"/>
      <c r="H178" s="229" t="s">
        <v>747</v>
      </c>
      <c r="I178" s="229" t="s">
        <v>677</v>
      </c>
      <c r="J178" s="229">
        <v>255</v>
      </c>
      <c r="K178" s="270"/>
    </row>
    <row r="179" spans="2:11" ht="15" customHeight="1">
      <c r="B179" s="249"/>
      <c r="C179" s="229" t="s">
        <v>122</v>
      </c>
      <c r="D179" s="229"/>
      <c r="E179" s="229"/>
      <c r="F179" s="248" t="s">
        <v>675</v>
      </c>
      <c r="G179" s="229"/>
      <c r="H179" s="229" t="s">
        <v>640</v>
      </c>
      <c r="I179" s="229" t="s">
        <v>677</v>
      </c>
      <c r="J179" s="229">
        <v>10</v>
      </c>
      <c r="K179" s="270"/>
    </row>
    <row r="180" spans="2:11" ht="15" customHeight="1">
      <c r="B180" s="249"/>
      <c r="C180" s="229" t="s">
        <v>123</v>
      </c>
      <c r="D180" s="229"/>
      <c r="E180" s="229"/>
      <c r="F180" s="248" t="s">
        <v>675</v>
      </c>
      <c r="G180" s="229"/>
      <c r="H180" s="229" t="s">
        <v>748</v>
      </c>
      <c r="I180" s="229" t="s">
        <v>709</v>
      </c>
      <c r="J180" s="229"/>
      <c r="K180" s="270"/>
    </row>
    <row r="181" spans="2:11" ht="15" customHeight="1">
      <c r="B181" s="249"/>
      <c r="C181" s="229" t="s">
        <v>749</v>
      </c>
      <c r="D181" s="229"/>
      <c r="E181" s="229"/>
      <c r="F181" s="248" t="s">
        <v>675</v>
      </c>
      <c r="G181" s="229"/>
      <c r="H181" s="229" t="s">
        <v>750</v>
      </c>
      <c r="I181" s="229" t="s">
        <v>709</v>
      </c>
      <c r="J181" s="229"/>
      <c r="K181" s="270"/>
    </row>
    <row r="182" spans="2:11" ht="15" customHeight="1">
      <c r="B182" s="249"/>
      <c r="C182" s="229" t="s">
        <v>738</v>
      </c>
      <c r="D182" s="229"/>
      <c r="E182" s="229"/>
      <c r="F182" s="248" t="s">
        <v>675</v>
      </c>
      <c r="G182" s="229"/>
      <c r="H182" s="229" t="s">
        <v>751</v>
      </c>
      <c r="I182" s="229" t="s">
        <v>709</v>
      </c>
      <c r="J182" s="229"/>
      <c r="K182" s="270"/>
    </row>
    <row r="183" spans="2:11" ht="15" customHeight="1">
      <c r="B183" s="249"/>
      <c r="C183" s="229" t="s">
        <v>125</v>
      </c>
      <c r="D183" s="229"/>
      <c r="E183" s="229"/>
      <c r="F183" s="248" t="s">
        <v>681</v>
      </c>
      <c r="G183" s="229"/>
      <c r="H183" s="229" t="s">
        <v>752</v>
      </c>
      <c r="I183" s="229" t="s">
        <v>677</v>
      </c>
      <c r="J183" s="229">
        <v>50</v>
      </c>
      <c r="K183" s="270"/>
    </row>
    <row r="184" spans="2:11" ht="15" customHeight="1">
      <c r="B184" s="249"/>
      <c r="C184" s="229" t="s">
        <v>753</v>
      </c>
      <c r="D184" s="229"/>
      <c r="E184" s="229"/>
      <c r="F184" s="248" t="s">
        <v>681</v>
      </c>
      <c r="G184" s="229"/>
      <c r="H184" s="229" t="s">
        <v>754</v>
      </c>
      <c r="I184" s="229" t="s">
        <v>755</v>
      </c>
      <c r="J184" s="229"/>
      <c r="K184" s="270"/>
    </row>
    <row r="185" spans="2:11" ht="15" customHeight="1">
      <c r="B185" s="249"/>
      <c r="C185" s="229" t="s">
        <v>756</v>
      </c>
      <c r="D185" s="229"/>
      <c r="E185" s="229"/>
      <c r="F185" s="248" t="s">
        <v>681</v>
      </c>
      <c r="G185" s="229"/>
      <c r="H185" s="229" t="s">
        <v>757</v>
      </c>
      <c r="I185" s="229" t="s">
        <v>755</v>
      </c>
      <c r="J185" s="229"/>
      <c r="K185" s="270"/>
    </row>
    <row r="186" spans="2:11" ht="15" customHeight="1">
      <c r="B186" s="249"/>
      <c r="C186" s="229" t="s">
        <v>758</v>
      </c>
      <c r="D186" s="229"/>
      <c r="E186" s="229"/>
      <c r="F186" s="248" t="s">
        <v>681</v>
      </c>
      <c r="G186" s="229"/>
      <c r="H186" s="229" t="s">
        <v>759</v>
      </c>
      <c r="I186" s="229" t="s">
        <v>755</v>
      </c>
      <c r="J186" s="229"/>
      <c r="K186" s="270"/>
    </row>
    <row r="187" spans="2:11" ht="15" customHeight="1">
      <c r="B187" s="249"/>
      <c r="C187" s="282" t="s">
        <v>760</v>
      </c>
      <c r="D187" s="229"/>
      <c r="E187" s="229"/>
      <c r="F187" s="248" t="s">
        <v>681</v>
      </c>
      <c r="G187" s="229"/>
      <c r="H187" s="229" t="s">
        <v>761</v>
      </c>
      <c r="I187" s="229" t="s">
        <v>762</v>
      </c>
      <c r="J187" s="283" t="s">
        <v>763</v>
      </c>
      <c r="K187" s="270"/>
    </row>
    <row r="188" spans="2:11" ht="15" customHeight="1">
      <c r="B188" s="249"/>
      <c r="C188" s="234" t="s">
        <v>45</v>
      </c>
      <c r="D188" s="229"/>
      <c r="E188" s="229"/>
      <c r="F188" s="248" t="s">
        <v>675</v>
      </c>
      <c r="G188" s="229"/>
      <c r="H188" s="225" t="s">
        <v>764</v>
      </c>
      <c r="I188" s="229" t="s">
        <v>765</v>
      </c>
      <c r="J188" s="229"/>
      <c r="K188" s="270"/>
    </row>
    <row r="189" spans="2:11" ht="15" customHeight="1">
      <c r="B189" s="249"/>
      <c r="C189" s="234" t="s">
        <v>766</v>
      </c>
      <c r="D189" s="229"/>
      <c r="E189" s="229"/>
      <c r="F189" s="248" t="s">
        <v>675</v>
      </c>
      <c r="G189" s="229"/>
      <c r="H189" s="229" t="s">
        <v>767</v>
      </c>
      <c r="I189" s="229" t="s">
        <v>709</v>
      </c>
      <c r="J189" s="229"/>
      <c r="K189" s="270"/>
    </row>
    <row r="190" spans="2:11" ht="15" customHeight="1">
      <c r="B190" s="249"/>
      <c r="C190" s="234" t="s">
        <v>768</v>
      </c>
      <c r="D190" s="229"/>
      <c r="E190" s="229"/>
      <c r="F190" s="248" t="s">
        <v>675</v>
      </c>
      <c r="G190" s="229"/>
      <c r="H190" s="229" t="s">
        <v>769</v>
      </c>
      <c r="I190" s="229" t="s">
        <v>709</v>
      </c>
      <c r="J190" s="229"/>
      <c r="K190" s="270"/>
    </row>
    <row r="191" spans="2:11" ht="15" customHeight="1">
      <c r="B191" s="249"/>
      <c r="C191" s="234" t="s">
        <v>770</v>
      </c>
      <c r="D191" s="229"/>
      <c r="E191" s="229"/>
      <c r="F191" s="248" t="s">
        <v>681</v>
      </c>
      <c r="G191" s="229"/>
      <c r="H191" s="229" t="s">
        <v>771</v>
      </c>
      <c r="I191" s="229" t="s">
        <v>709</v>
      </c>
      <c r="J191" s="229"/>
      <c r="K191" s="270"/>
    </row>
    <row r="192" spans="2:11" ht="15" customHeight="1">
      <c r="B192" s="276"/>
      <c r="C192" s="284"/>
      <c r="D192" s="258"/>
      <c r="E192" s="258"/>
      <c r="F192" s="258"/>
      <c r="G192" s="258"/>
      <c r="H192" s="258"/>
      <c r="I192" s="258"/>
      <c r="J192" s="258"/>
      <c r="K192" s="277"/>
    </row>
    <row r="193" spans="2:11" ht="18.75" customHeight="1">
      <c r="B193" s="225"/>
      <c r="C193" s="229"/>
      <c r="D193" s="229"/>
      <c r="E193" s="229"/>
      <c r="F193" s="248"/>
      <c r="G193" s="229"/>
      <c r="H193" s="229"/>
      <c r="I193" s="229"/>
      <c r="J193" s="229"/>
      <c r="K193" s="225"/>
    </row>
    <row r="194" spans="2:11" ht="18.75" customHeight="1">
      <c r="B194" s="225"/>
      <c r="C194" s="229"/>
      <c r="D194" s="229"/>
      <c r="E194" s="229"/>
      <c r="F194" s="248"/>
      <c r="G194" s="229"/>
      <c r="H194" s="229"/>
      <c r="I194" s="229"/>
      <c r="J194" s="229"/>
      <c r="K194" s="225"/>
    </row>
    <row r="195" spans="2:11" ht="18.75" customHeight="1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</row>
    <row r="196" spans="2:11" ht="13.5">
      <c r="B196" s="217"/>
      <c r="C196" s="218"/>
      <c r="D196" s="218"/>
      <c r="E196" s="218"/>
      <c r="F196" s="218"/>
      <c r="G196" s="218"/>
      <c r="H196" s="218"/>
      <c r="I196" s="218"/>
      <c r="J196" s="218"/>
      <c r="K196" s="219"/>
    </row>
    <row r="197" spans="2:11" ht="21">
      <c r="B197" s="220"/>
      <c r="C197" s="369" t="s">
        <v>772</v>
      </c>
      <c r="D197" s="369"/>
      <c r="E197" s="369"/>
      <c r="F197" s="369"/>
      <c r="G197" s="369"/>
      <c r="H197" s="369"/>
      <c r="I197" s="369"/>
      <c r="J197" s="369"/>
      <c r="K197" s="221"/>
    </row>
    <row r="198" spans="2:11" ht="25.5" customHeight="1">
      <c r="B198" s="220"/>
      <c r="C198" s="285" t="s">
        <v>773</v>
      </c>
      <c r="D198" s="285"/>
      <c r="E198" s="285"/>
      <c r="F198" s="285" t="s">
        <v>774</v>
      </c>
      <c r="G198" s="286"/>
      <c r="H198" s="375" t="s">
        <v>775</v>
      </c>
      <c r="I198" s="375"/>
      <c r="J198" s="375"/>
      <c r="K198" s="221"/>
    </row>
    <row r="199" spans="2:11" ht="5.25" customHeight="1">
      <c r="B199" s="249"/>
      <c r="C199" s="246"/>
      <c r="D199" s="246"/>
      <c r="E199" s="246"/>
      <c r="F199" s="246"/>
      <c r="G199" s="229"/>
      <c r="H199" s="246"/>
      <c r="I199" s="246"/>
      <c r="J199" s="246"/>
      <c r="K199" s="270"/>
    </row>
    <row r="200" spans="2:11" ht="15" customHeight="1">
      <c r="B200" s="249"/>
      <c r="C200" s="229" t="s">
        <v>765</v>
      </c>
      <c r="D200" s="229"/>
      <c r="E200" s="229"/>
      <c r="F200" s="248" t="s">
        <v>46</v>
      </c>
      <c r="G200" s="229"/>
      <c r="H200" s="371" t="s">
        <v>776</v>
      </c>
      <c r="I200" s="371"/>
      <c r="J200" s="371"/>
      <c r="K200" s="270"/>
    </row>
    <row r="201" spans="2:11" ht="15" customHeight="1">
      <c r="B201" s="249"/>
      <c r="C201" s="255"/>
      <c r="D201" s="229"/>
      <c r="E201" s="229"/>
      <c r="F201" s="248" t="s">
        <v>47</v>
      </c>
      <c r="G201" s="229"/>
      <c r="H201" s="371" t="s">
        <v>777</v>
      </c>
      <c r="I201" s="371"/>
      <c r="J201" s="371"/>
      <c r="K201" s="270"/>
    </row>
    <row r="202" spans="2:11" ht="15" customHeight="1">
      <c r="B202" s="249"/>
      <c r="C202" s="255"/>
      <c r="D202" s="229"/>
      <c r="E202" s="229"/>
      <c r="F202" s="248" t="s">
        <v>50</v>
      </c>
      <c r="G202" s="229"/>
      <c r="H202" s="371" t="s">
        <v>778</v>
      </c>
      <c r="I202" s="371"/>
      <c r="J202" s="371"/>
      <c r="K202" s="270"/>
    </row>
    <row r="203" spans="2:11" ht="15" customHeight="1">
      <c r="B203" s="249"/>
      <c r="C203" s="229"/>
      <c r="D203" s="229"/>
      <c r="E203" s="229"/>
      <c r="F203" s="248" t="s">
        <v>48</v>
      </c>
      <c r="G203" s="229"/>
      <c r="H203" s="371" t="s">
        <v>779</v>
      </c>
      <c r="I203" s="371"/>
      <c r="J203" s="371"/>
      <c r="K203" s="270"/>
    </row>
    <row r="204" spans="2:11" ht="15" customHeight="1">
      <c r="B204" s="249"/>
      <c r="C204" s="229"/>
      <c r="D204" s="229"/>
      <c r="E204" s="229"/>
      <c r="F204" s="248" t="s">
        <v>49</v>
      </c>
      <c r="G204" s="229"/>
      <c r="H204" s="371" t="s">
        <v>780</v>
      </c>
      <c r="I204" s="371"/>
      <c r="J204" s="371"/>
      <c r="K204" s="270"/>
    </row>
    <row r="205" spans="2:11" ht="15" customHeight="1">
      <c r="B205" s="249"/>
      <c r="C205" s="229"/>
      <c r="D205" s="229"/>
      <c r="E205" s="229"/>
      <c r="F205" s="248"/>
      <c r="G205" s="229"/>
      <c r="H205" s="229"/>
      <c r="I205" s="229"/>
      <c r="J205" s="229"/>
      <c r="K205" s="270"/>
    </row>
    <row r="206" spans="2:11" ht="15" customHeight="1">
      <c r="B206" s="249"/>
      <c r="C206" s="229" t="s">
        <v>721</v>
      </c>
      <c r="D206" s="229"/>
      <c r="E206" s="229"/>
      <c r="F206" s="248" t="s">
        <v>615</v>
      </c>
      <c r="G206" s="229"/>
      <c r="H206" s="371" t="s">
        <v>781</v>
      </c>
      <c r="I206" s="371"/>
      <c r="J206" s="371"/>
      <c r="K206" s="270"/>
    </row>
    <row r="207" spans="2:11" ht="15" customHeight="1">
      <c r="B207" s="249"/>
      <c r="C207" s="255"/>
      <c r="D207" s="229"/>
      <c r="E207" s="229"/>
      <c r="F207" s="248" t="s">
        <v>618</v>
      </c>
      <c r="G207" s="229"/>
      <c r="H207" s="371" t="s">
        <v>619</v>
      </c>
      <c r="I207" s="371"/>
      <c r="J207" s="371"/>
      <c r="K207" s="270"/>
    </row>
    <row r="208" spans="2:11" ht="15" customHeight="1">
      <c r="B208" s="249"/>
      <c r="C208" s="229"/>
      <c r="D208" s="229"/>
      <c r="E208" s="229"/>
      <c r="F208" s="248" t="s">
        <v>82</v>
      </c>
      <c r="G208" s="229"/>
      <c r="H208" s="371" t="s">
        <v>782</v>
      </c>
      <c r="I208" s="371"/>
      <c r="J208" s="371"/>
      <c r="K208" s="270"/>
    </row>
    <row r="209" spans="2:11" ht="15" customHeight="1">
      <c r="B209" s="287"/>
      <c r="C209" s="255"/>
      <c r="D209" s="255"/>
      <c r="E209" s="255"/>
      <c r="F209" s="248" t="s">
        <v>620</v>
      </c>
      <c r="G209" s="234"/>
      <c r="H209" s="370" t="s">
        <v>621</v>
      </c>
      <c r="I209" s="370"/>
      <c r="J209" s="370"/>
      <c r="K209" s="288"/>
    </row>
    <row r="210" spans="2:11" ht="15" customHeight="1">
      <c r="B210" s="287"/>
      <c r="C210" s="255"/>
      <c r="D210" s="255"/>
      <c r="E210" s="255"/>
      <c r="F210" s="248" t="s">
        <v>622</v>
      </c>
      <c r="G210" s="234"/>
      <c r="H210" s="370" t="s">
        <v>783</v>
      </c>
      <c r="I210" s="370"/>
      <c r="J210" s="370"/>
      <c r="K210" s="288"/>
    </row>
    <row r="211" spans="2:11" ht="15" customHeight="1">
      <c r="B211" s="287"/>
      <c r="C211" s="255"/>
      <c r="D211" s="255"/>
      <c r="E211" s="255"/>
      <c r="F211" s="289"/>
      <c r="G211" s="234"/>
      <c r="H211" s="290"/>
      <c r="I211" s="290"/>
      <c r="J211" s="290"/>
      <c r="K211" s="288"/>
    </row>
    <row r="212" spans="2:11" ht="15" customHeight="1">
      <c r="B212" s="287"/>
      <c r="C212" s="229" t="s">
        <v>745</v>
      </c>
      <c r="D212" s="255"/>
      <c r="E212" s="255"/>
      <c r="F212" s="248">
        <v>1</v>
      </c>
      <c r="G212" s="234"/>
      <c r="H212" s="370" t="s">
        <v>784</v>
      </c>
      <c r="I212" s="370"/>
      <c r="J212" s="370"/>
      <c r="K212" s="288"/>
    </row>
    <row r="213" spans="2:11" ht="15" customHeight="1">
      <c r="B213" s="287"/>
      <c r="C213" s="255"/>
      <c r="D213" s="255"/>
      <c r="E213" s="255"/>
      <c r="F213" s="248">
        <v>2</v>
      </c>
      <c r="G213" s="234"/>
      <c r="H213" s="370" t="s">
        <v>785</v>
      </c>
      <c r="I213" s="370"/>
      <c r="J213" s="370"/>
      <c r="K213" s="288"/>
    </row>
    <row r="214" spans="2:11" ht="15" customHeight="1">
      <c r="B214" s="287"/>
      <c r="C214" s="255"/>
      <c r="D214" s="255"/>
      <c r="E214" s="255"/>
      <c r="F214" s="248">
        <v>3</v>
      </c>
      <c r="G214" s="234"/>
      <c r="H214" s="370" t="s">
        <v>786</v>
      </c>
      <c r="I214" s="370"/>
      <c r="J214" s="370"/>
      <c r="K214" s="288"/>
    </row>
    <row r="215" spans="2:11" ht="15" customHeight="1">
      <c r="B215" s="287"/>
      <c r="C215" s="255"/>
      <c r="D215" s="255"/>
      <c r="E215" s="255"/>
      <c r="F215" s="248">
        <v>4</v>
      </c>
      <c r="G215" s="234"/>
      <c r="H215" s="370" t="s">
        <v>787</v>
      </c>
      <c r="I215" s="370"/>
      <c r="J215" s="370"/>
      <c r="K215" s="288"/>
    </row>
    <row r="216" spans="2:11" ht="12.75" customHeight="1">
      <c r="B216" s="291"/>
      <c r="C216" s="292"/>
      <c r="D216" s="292"/>
      <c r="E216" s="292"/>
      <c r="F216" s="292"/>
      <c r="G216" s="292"/>
      <c r="H216" s="292"/>
      <c r="I216" s="292"/>
      <c r="J216" s="292"/>
      <c r="K216" s="29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Melichar Pavel</cp:lastModifiedBy>
  <dcterms:created xsi:type="dcterms:W3CDTF">2017-08-16T06:58:37Z</dcterms:created>
  <dcterms:modified xsi:type="dcterms:W3CDTF">2017-08-16T10:30:51Z</dcterms:modified>
  <cp:category/>
  <cp:version/>
  <cp:contentType/>
  <cp:contentStatus/>
</cp:coreProperties>
</file>