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930" yWindow="0" windowWidth="20880" windowHeight="10665" activeTab="2"/>
  </bookViews>
  <sheets>
    <sheet name="Rekapitulace stavby" sheetId="1" r:id="rId1"/>
    <sheet name="51.1 - chodníky" sheetId="2" r:id="rId2"/>
    <sheet name="51.3 - VRN" sheetId="3" r:id="rId3"/>
  </sheets>
  <definedNames>
    <definedName name="_xlnm._FilterDatabase" localSheetId="1" hidden="1">'51.1 - chodníky'!$C$81:$K$81</definedName>
    <definedName name="_xlnm._FilterDatabase" localSheetId="2" hidden="1">'51.3 - VRN'!$C$77:$K$77</definedName>
    <definedName name="_xlnm.Print_Titles" localSheetId="1">'51.1 - chodníky'!$81:$81</definedName>
    <definedName name="_xlnm.Print_Titles" localSheetId="2">'51.3 - VRN'!$77:$77</definedName>
    <definedName name="_xlnm.Print_Titles" localSheetId="0">'Rekapitulace stavby'!$49:$49</definedName>
    <definedName name="_xlnm.Print_Area" localSheetId="1">'51.1 - chodníky'!$C$4:$J$36,'51.1 - chodníky'!$C$42:$J$63,'51.1 - chodníky'!$C$69:$K$282</definedName>
    <definedName name="_xlnm.Print_Area" localSheetId="2">'51.3 - VRN'!$C$4:$J$36,'51.3 - VRN'!$C$42:$J$59,'51.3 - VRN'!$C$65:$K$100</definedName>
    <definedName name="_xlnm.Print_Area" localSheetId="0">'Rekapitulace stavby'!$D$4:$AO$33,'Rekapitulace stavby'!$C$39:$AQ$54</definedName>
  </definedNames>
  <calcPr calcId="145621"/>
</workbook>
</file>

<file path=xl/calcChain.xml><?xml version="1.0" encoding="utf-8"?>
<calcChain xmlns="http://schemas.openxmlformats.org/spreadsheetml/2006/main">
  <c r="AY53" i="1" l="1"/>
  <c r="AX53" i="1"/>
  <c r="BI99" i="3"/>
  <c r="BH99" i="3"/>
  <c r="BG99" i="3"/>
  <c r="BF99" i="3"/>
  <c r="T99" i="3"/>
  <c r="R99" i="3"/>
  <c r="P99" i="3"/>
  <c r="BK99" i="3"/>
  <c r="J99" i="3"/>
  <c r="BE99" i="3" s="1"/>
  <c r="BI97" i="3"/>
  <c r="BH97" i="3"/>
  <c r="BG97" i="3"/>
  <c r="BF97" i="3"/>
  <c r="T97" i="3"/>
  <c r="R97" i="3"/>
  <c r="P97" i="3"/>
  <c r="BK97" i="3"/>
  <c r="J97" i="3"/>
  <c r="BE97" i="3" s="1"/>
  <c r="BI94" i="3"/>
  <c r="BH94" i="3"/>
  <c r="BG94" i="3"/>
  <c r="BF94" i="3"/>
  <c r="J31" i="3" s="1"/>
  <c r="AW53" i="1" s="1"/>
  <c r="BE94" i="3"/>
  <c r="T94" i="3"/>
  <c r="R94" i="3"/>
  <c r="P94" i="3"/>
  <c r="BK94" i="3"/>
  <c r="J94" i="3"/>
  <c r="BI91" i="3"/>
  <c r="BH91" i="3"/>
  <c r="BG91" i="3"/>
  <c r="BF91" i="3"/>
  <c r="T91" i="3"/>
  <c r="R91" i="3"/>
  <c r="P91" i="3"/>
  <c r="BK91" i="3"/>
  <c r="J91" i="3"/>
  <c r="BE91" i="3" s="1"/>
  <c r="BI89" i="3"/>
  <c r="BH89" i="3"/>
  <c r="BG89" i="3"/>
  <c r="BF89" i="3"/>
  <c r="BE89" i="3"/>
  <c r="T89" i="3"/>
  <c r="R89" i="3"/>
  <c r="P89" i="3"/>
  <c r="BK89" i="3"/>
  <c r="J89" i="3"/>
  <c r="BI86" i="3"/>
  <c r="BH86" i="3"/>
  <c r="BG86" i="3"/>
  <c r="BF86" i="3"/>
  <c r="T86" i="3"/>
  <c r="R86" i="3"/>
  <c r="P86" i="3"/>
  <c r="BK86" i="3"/>
  <c r="J86" i="3"/>
  <c r="BE86" i="3" s="1"/>
  <c r="BI84" i="3"/>
  <c r="BH84" i="3"/>
  <c r="BG84" i="3"/>
  <c r="BF84" i="3"/>
  <c r="BE84" i="3"/>
  <c r="T84" i="3"/>
  <c r="R84" i="3"/>
  <c r="P84" i="3"/>
  <c r="P80" i="3" s="1"/>
  <c r="P79" i="3" s="1"/>
  <c r="P78" i="3" s="1"/>
  <c r="AU53" i="1" s="1"/>
  <c r="BK84" i="3"/>
  <c r="J84" i="3"/>
  <c r="BI81" i="3"/>
  <c r="BH81" i="3"/>
  <c r="F33" i="3" s="1"/>
  <c r="BC53" i="1" s="1"/>
  <c r="BG81" i="3"/>
  <c r="BF81" i="3"/>
  <c r="T81" i="3"/>
  <c r="T80" i="3" s="1"/>
  <c r="T79" i="3" s="1"/>
  <c r="T78" i="3" s="1"/>
  <c r="R81" i="3"/>
  <c r="R80" i="3" s="1"/>
  <c r="R79" i="3" s="1"/>
  <c r="R78" i="3" s="1"/>
  <c r="P81" i="3"/>
  <c r="BK81" i="3"/>
  <c r="J81" i="3"/>
  <c r="BE81" i="3" s="1"/>
  <c r="J74" i="3"/>
  <c r="F74" i="3"/>
  <c r="F72" i="3"/>
  <c r="E70" i="3"/>
  <c r="E68" i="3"/>
  <c r="J51" i="3"/>
  <c r="F51" i="3"/>
  <c r="F49" i="3"/>
  <c r="E47" i="3"/>
  <c r="E45" i="3"/>
  <c r="J18" i="3"/>
  <c r="E18" i="3"/>
  <c r="F52" i="3" s="1"/>
  <c r="J17" i="3"/>
  <c r="J12" i="3"/>
  <c r="J72" i="3" s="1"/>
  <c r="E7" i="3"/>
  <c r="T193" i="2"/>
  <c r="BK193" i="2"/>
  <c r="J193" i="2" s="1"/>
  <c r="J60" i="2" s="1"/>
  <c r="AY52" i="1"/>
  <c r="AX52" i="1"/>
  <c r="BI280" i="2"/>
  <c r="BH280" i="2"/>
  <c r="BG280" i="2"/>
  <c r="BF280" i="2"/>
  <c r="T280" i="2"/>
  <c r="R280" i="2"/>
  <c r="P280" i="2"/>
  <c r="BK280" i="2"/>
  <c r="J280" i="2"/>
  <c r="BE280" i="2" s="1"/>
  <c r="BI277" i="2"/>
  <c r="BH277" i="2"/>
  <c r="BG277" i="2"/>
  <c r="BF277" i="2"/>
  <c r="T277" i="2"/>
  <c r="R277" i="2"/>
  <c r="P277" i="2"/>
  <c r="BK277" i="2"/>
  <c r="J277" i="2"/>
  <c r="BE277" i="2" s="1"/>
  <c r="BI274" i="2"/>
  <c r="BH274" i="2"/>
  <c r="BG274" i="2"/>
  <c r="BF274" i="2"/>
  <c r="T274" i="2"/>
  <c r="R274" i="2"/>
  <c r="P274" i="2"/>
  <c r="BK274" i="2"/>
  <c r="J274" i="2"/>
  <c r="BE274" i="2" s="1"/>
  <c r="BI270" i="2"/>
  <c r="BH270" i="2"/>
  <c r="BG270" i="2"/>
  <c r="BF270" i="2"/>
  <c r="T270" i="2"/>
  <c r="R270" i="2"/>
  <c r="P270" i="2"/>
  <c r="BK270" i="2"/>
  <c r="J270" i="2"/>
  <c r="BE270" i="2" s="1"/>
  <c r="BI267" i="2"/>
  <c r="BH267" i="2"/>
  <c r="BG267" i="2"/>
  <c r="BF267" i="2"/>
  <c r="T267" i="2"/>
  <c r="R267" i="2"/>
  <c r="P267" i="2"/>
  <c r="BK267" i="2"/>
  <c r="J267" i="2"/>
  <c r="BE267" i="2" s="1"/>
  <c r="BI263" i="2"/>
  <c r="BH263" i="2"/>
  <c r="BG263" i="2"/>
  <c r="BF263" i="2"/>
  <c r="T263" i="2"/>
  <c r="R263" i="2"/>
  <c r="P263" i="2"/>
  <c r="BK263" i="2"/>
  <c r="J263" i="2"/>
  <c r="BE263" i="2" s="1"/>
  <c r="BI259" i="2"/>
  <c r="BH259" i="2"/>
  <c r="BG259" i="2"/>
  <c r="BF259" i="2"/>
  <c r="T259" i="2"/>
  <c r="R259" i="2"/>
  <c r="R254" i="2" s="1"/>
  <c r="P259" i="2"/>
  <c r="BK259" i="2"/>
  <c r="J259" i="2"/>
  <c r="BE259" i="2" s="1"/>
  <c r="BI255" i="2"/>
  <c r="BH255" i="2"/>
  <c r="BG255" i="2"/>
  <c r="BF255" i="2"/>
  <c r="T255" i="2"/>
  <c r="T254" i="2" s="1"/>
  <c r="R255" i="2"/>
  <c r="P255" i="2"/>
  <c r="BK255" i="2"/>
  <c r="BK254" i="2" s="1"/>
  <c r="J254" i="2" s="1"/>
  <c r="J62" i="2" s="1"/>
  <c r="J255" i="2"/>
  <c r="BE255" i="2" s="1"/>
  <c r="BI251" i="2"/>
  <c r="BH251" i="2"/>
  <c r="BG251" i="2"/>
  <c r="BF251" i="2"/>
  <c r="T251" i="2"/>
  <c r="R251" i="2"/>
  <c r="P251" i="2"/>
  <c r="BK251" i="2"/>
  <c r="J251" i="2"/>
  <c r="BE251" i="2" s="1"/>
  <c r="BI248" i="2"/>
  <c r="BH248" i="2"/>
  <c r="BG248" i="2"/>
  <c r="BF248" i="2"/>
  <c r="BE248" i="2"/>
  <c r="T248" i="2"/>
  <c r="R248" i="2"/>
  <c r="P248" i="2"/>
  <c r="BK248" i="2"/>
  <c r="J248" i="2"/>
  <c r="BI243" i="2"/>
  <c r="BH243" i="2"/>
  <c r="BG243" i="2"/>
  <c r="BF243" i="2"/>
  <c r="T243" i="2"/>
  <c r="R243" i="2"/>
  <c r="P243" i="2"/>
  <c r="BK243" i="2"/>
  <c r="J243" i="2"/>
  <c r="BE243" i="2" s="1"/>
  <c r="BI240" i="2"/>
  <c r="BH240" i="2"/>
  <c r="BG240" i="2"/>
  <c r="BF240" i="2"/>
  <c r="BE240" i="2"/>
  <c r="T240" i="2"/>
  <c r="R240" i="2"/>
  <c r="P240" i="2"/>
  <c r="BK240" i="2"/>
  <c r="J240" i="2"/>
  <c r="BI237" i="2"/>
  <c r="BH237" i="2"/>
  <c r="BG237" i="2"/>
  <c r="BF237" i="2"/>
  <c r="T237" i="2"/>
  <c r="R237" i="2"/>
  <c r="P237" i="2"/>
  <c r="BK237" i="2"/>
  <c r="J237" i="2"/>
  <c r="BE237" i="2" s="1"/>
  <c r="BI234" i="2"/>
  <c r="BH234" i="2"/>
  <c r="BG234" i="2"/>
  <c r="BF234" i="2"/>
  <c r="BE234" i="2"/>
  <c r="T234" i="2"/>
  <c r="R234" i="2"/>
  <c r="P234" i="2"/>
  <c r="BK234" i="2"/>
  <c r="J234" i="2"/>
  <c r="BI231" i="2"/>
  <c r="BH231" i="2"/>
  <c r="BG231" i="2"/>
  <c r="BF231" i="2"/>
  <c r="T231" i="2"/>
  <c r="R231" i="2"/>
  <c r="P231" i="2"/>
  <c r="BK231" i="2"/>
  <c r="J231" i="2"/>
  <c r="BE231" i="2" s="1"/>
  <c r="BI228" i="2"/>
  <c r="BH228" i="2"/>
  <c r="BG228" i="2"/>
  <c r="BF228" i="2"/>
  <c r="BE228" i="2"/>
  <c r="T228" i="2"/>
  <c r="R228" i="2"/>
  <c r="P228" i="2"/>
  <c r="BK228" i="2"/>
  <c r="J228" i="2"/>
  <c r="BI225" i="2"/>
  <c r="BH225" i="2"/>
  <c r="BG225" i="2"/>
  <c r="BF225" i="2"/>
  <c r="T225" i="2"/>
  <c r="R225" i="2"/>
  <c r="P225" i="2"/>
  <c r="BK225" i="2"/>
  <c r="J225" i="2"/>
  <c r="BE225" i="2" s="1"/>
  <c r="BI222" i="2"/>
  <c r="BH222" i="2"/>
  <c r="BG222" i="2"/>
  <c r="BF222" i="2"/>
  <c r="BE222" i="2"/>
  <c r="T222" i="2"/>
  <c r="R222" i="2"/>
  <c r="P222" i="2"/>
  <c r="BK222" i="2"/>
  <c r="J222" i="2"/>
  <c r="BI218" i="2"/>
  <c r="BH218" i="2"/>
  <c r="BG218" i="2"/>
  <c r="BF218" i="2"/>
  <c r="T218" i="2"/>
  <c r="R218" i="2"/>
  <c r="P218" i="2"/>
  <c r="BK218" i="2"/>
  <c r="J218" i="2"/>
  <c r="BE218" i="2" s="1"/>
  <c r="BI214" i="2"/>
  <c r="BH214" i="2"/>
  <c r="BG214" i="2"/>
  <c r="BF214" i="2"/>
  <c r="BE214" i="2"/>
  <c r="T214" i="2"/>
  <c r="R214" i="2"/>
  <c r="P214" i="2"/>
  <c r="BK214" i="2"/>
  <c r="J214" i="2"/>
  <c r="BI211" i="2"/>
  <c r="BH211" i="2"/>
  <c r="BG211" i="2"/>
  <c r="BF211" i="2"/>
  <c r="T211" i="2"/>
  <c r="R211" i="2"/>
  <c r="P211" i="2"/>
  <c r="BK211" i="2"/>
  <c r="J211" i="2"/>
  <c r="BE211" i="2" s="1"/>
  <c r="BI208" i="2"/>
  <c r="BH208" i="2"/>
  <c r="BG208" i="2"/>
  <c r="BF208" i="2"/>
  <c r="BE208" i="2"/>
  <c r="T208" i="2"/>
  <c r="R208" i="2"/>
  <c r="P208" i="2"/>
  <c r="BK208" i="2"/>
  <c r="J208" i="2"/>
  <c r="BI205" i="2"/>
  <c r="BH205" i="2"/>
  <c r="BG205" i="2"/>
  <c r="BF205" i="2"/>
  <c r="T205" i="2"/>
  <c r="R205" i="2"/>
  <c r="P205" i="2"/>
  <c r="BK205" i="2"/>
  <c r="J205" i="2"/>
  <c r="BE205" i="2" s="1"/>
  <c r="BI202" i="2"/>
  <c r="BH202" i="2"/>
  <c r="BG202" i="2"/>
  <c r="BF202" i="2"/>
  <c r="BE202" i="2"/>
  <c r="T202" i="2"/>
  <c r="R202" i="2"/>
  <c r="P202" i="2"/>
  <c r="BK202" i="2"/>
  <c r="J202" i="2"/>
  <c r="BI199" i="2"/>
  <c r="BH199" i="2"/>
  <c r="BG199" i="2"/>
  <c r="BF199" i="2"/>
  <c r="T199" i="2"/>
  <c r="R199" i="2"/>
  <c r="P199" i="2"/>
  <c r="BK199" i="2"/>
  <c r="J199" i="2"/>
  <c r="BE199" i="2" s="1"/>
  <c r="BI194" i="2"/>
  <c r="BH194" i="2"/>
  <c r="BG194" i="2"/>
  <c r="BF194" i="2"/>
  <c r="T194" i="2"/>
  <c r="R194" i="2"/>
  <c r="R193" i="2" s="1"/>
  <c r="P194" i="2"/>
  <c r="P193" i="2" s="1"/>
  <c r="BK194" i="2"/>
  <c r="J194" i="2"/>
  <c r="BE194" i="2" s="1"/>
  <c r="BI190" i="2"/>
  <c r="BH190" i="2"/>
  <c r="BG190" i="2"/>
  <c r="BF190" i="2"/>
  <c r="BE190" i="2"/>
  <c r="T190" i="2"/>
  <c r="R190" i="2"/>
  <c r="P190" i="2"/>
  <c r="BK190" i="2"/>
  <c r="J190" i="2"/>
  <c r="BI187" i="2"/>
  <c r="BH187" i="2"/>
  <c r="BG187" i="2"/>
  <c r="BF187" i="2"/>
  <c r="T187" i="2"/>
  <c r="R187" i="2"/>
  <c r="P187" i="2"/>
  <c r="BK187" i="2"/>
  <c r="J187" i="2"/>
  <c r="BE187" i="2" s="1"/>
  <c r="BI184" i="2"/>
  <c r="BH184" i="2"/>
  <c r="BG184" i="2"/>
  <c r="BF184" i="2"/>
  <c r="BE184" i="2"/>
  <c r="T184" i="2"/>
  <c r="R184" i="2"/>
  <c r="P184" i="2"/>
  <c r="BK184" i="2"/>
  <c r="J184" i="2"/>
  <c r="BI179" i="2"/>
  <c r="BH179" i="2"/>
  <c r="BG179" i="2"/>
  <c r="BF179" i="2"/>
  <c r="T179" i="2"/>
  <c r="R179" i="2"/>
  <c r="P179" i="2"/>
  <c r="BK179" i="2"/>
  <c r="J179" i="2"/>
  <c r="BE179" i="2" s="1"/>
  <c r="BI175" i="2"/>
  <c r="BH175" i="2"/>
  <c r="BG175" i="2"/>
  <c r="BF175" i="2"/>
  <c r="BE175" i="2"/>
  <c r="T175" i="2"/>
  <c r="R175" i="2"/>
  <c r="P175" i="2"/>
  <c r="BK175" i="2"/>
  <c r="J175" i="2"/>
  <c r="BI171" i="2"/>
  <c r="BH171" i="2"/>
  <c r="BG171" i="2"/>
  <c r="BF171" i="2"/>
  <c r="T171" i="2"/>
  <c r="R171" i="2"/>
  <c r="P171" i="2"/>
  <c r="BK171" i="2"/>
  <c r="J171" i="2"/>
  <c r="BE171" i="2" s="1"/>
  <c r="BI168" i="2"/>
  <c r="BH168" i="2"/>
  <c r="BG168" i="2"/>
  <c r="BF168" i="2"/>
  <c r="BE168" i="2"/>
  <c r="T168" i="2"/>
  <c r="R168" i="2"/>
  <c r="P168" i="2"/>
  <c r="BK168" i="2"/>
  <c r="J168" i="2"/>
  <c r="BI165" i="2"/>
  <c r="BH165" i="2"/>
  <c r="BG165" i="2"/>
  <c r="BF165" i="2"/>
  <c r="T165" i="2"/>
  <c r="R165" i="2"/>
  <c r="P165" i="2"/>
  <c r="BK165" i="2"/>
  <c r="J165" i="2"/>
  <c r="BE165" i="2" s="1"/>
  <c r="BI161" i="2"/>
  <c r="BH161" i="2"/>
  <c r="BG161" i="2"/>
  <c r="BF161" i="2"/>
  <c r="BE161" i="2"/>
  <c r="T161" i="2"/>
  <c r="R161" i="2"/>
  <c r="P161" i="2"/>
  <c r="BK161" i="2"/>
  <c r="J161" i="2"/>
  <c r="BI158" i="2"/>
  <c r="BH158" i="2"/>
  <c r="BG158" i="2"/>
  <c r="BF158" i="2"/>
  <c r="T158" i="2"/>
  <c r="R158" i="2"/>
  <c r="P158" i="2"/>
  <c r="BK158" i="2"/>
  <c r="J158" i="2"/>
  <c r="BE158" i="2" s="1"/>
  <c r="BI155" i="2"/>
  <c r="BH155" i="2"/>
  <c r="BG155" i="2"/>
  <c r="BF155" i="2"/>
  <c r="BE155" i="2"/>
  <c r="T155" i="2"/>
  <c r="R155" i="2"/>
  <c r="P155" i="2"/>
  <c r="BK155" i="2"/>
  <c r="J155" i="2"/>
  <c r="BI152" i="2"/>
  <c r="BH152" i="2"/>
  <c r="BG152" i="2"/>
  <c r="F32" i="2" s="1"/>
  <c r="BB52" i="1" s="1"/>
  <c r="BF152" i="2"/>
  <c r="T152" i="2"/>
  <c r="R152" i="2"/>
  <c r="P152" i="2"/>
  <c r="BK152" i="2"/>
  <c r="J152" i="2"/>
  <c r="BE152" i="2" s="1"/>
  <c r="BI149" i="2"/>
  <c r="BH149" i="2"/>
  <c r="BG149" i="2"/>
  <c r="BF149" i="2"/>
  <c r="BE149" i="2"/>
  <c r="T149" i="2"/>
  <c r="R149" i="2"/>
  <c r="P149" i="2"/>
  <c r="BK149" i="2"/>
  <c r="J149" i="2"/>
  <c r="BI145" i="2"/>
  <c r="BH145" i="2"/>
  <c r="BG145" i="2"/>
  <c r="BF145" i="2"/>
  <c r="T145" i="2"/>
  <c r="R145" i="2"/>
  <c r="P145" i="2"/>
  <c r="BK145" i="2"/>
  <c r="J145" i="2"/>
  <c r="BE145" i="2" s="1"/>
  <c r="BI142" i="2"/>
  <c r="BH142" i="2"/>
  <c r="BG142" i="2"/>
  <c r="BF142" i="2"/>
  <c r="BE142" i="2"/>
  <c r="T142" i="2"/>
  <c r="R142" i="2"/>
  <c r="P142" i="2"/>
  <c r="BK142" i="2"/>
  <c r="J142" i="2"/>
  <c r="BI139" i="2"/>
  <c r="BH139" i="2"/>
  <c r="BG139" i="2"/>
  <c r="BF139" i="2"/>
  <c r="T139" i="2"/>
  <c r="R139" i="2"/>
  <c r="P139" i="2"/>
  <c r="BK139" i="2"/>
  <c r="J139" i="2"/>
  <c r="BE139" i="2" s="1"/>
  <c r="BI136" i="2"/>
  <c r="BH136" i="2"/>
  <c r="BG136" i="2"/>
  <c r="BF136" i="2"/>
  <c r="BE136" i="2"/>
  <c r="T136" i="2"/>
  <c r="T135" i="2" s="1"/>
  <c r="R136" i="2"/>
  <c r="P136" i="2"/>
  <c r="P135" i="2" s="1"/>
  <c r="BK136" i="2"/>
  <c r="BK135" i="2" s="1"/>
  <c r="J135" i="2" s="1"/>
  <c r="J59" i="2" s="1"/>
  <c r="J136" i="2"/>
  <c r="BI132" i="2"/>
  <c r="BH132" i="2"/>
  <c r="BG132" i="2"/>
  <c r="BF132" i="2"/>
  <c r="T132" i="2"/>
  <c r="R132" i="2"/>
  <c r="P132" i="2"/>
  <c r="BK132" i="2"/>
  <c r="J132" i="2"/>
  <c r="BE132" i="2" s="1"/>
  <c r="BI129" i="2"/>
  <c r="BH129" i="2"/>
  <c r="BG129" i="2"/>
  <c r="BF129" i="2"/>
  <c r="T129" i="2"/>
  <c r="R129" i="2"/>
  <c r="P129" i="2"/>
  <c r="BK129" i="2"/>
  <c r="J129" i="2"/>
  <c r="BE129" i="2" s="1"/>
  <c r="BI126" i="2"/>
  <c r="BH126" i="2"/>
  <c r="BG126" i="2"/>
  <c r="BF126" i="2"/>
  <c r="T126" i="2"/>
  <c r="R126" i="2"/>
  <c r="P126" i="2"/>
  <c r="BK126" i="2"/>
  <c r="J126" i="2"/>
  <c r="BE126" i="2" s="1"/>
  <c r="BI123" i="2"/>
  <c r="BH123" i="2"/>
  <c r="BG123" i="2"/>
  <c r="BF123" i="2"/>
  <c r="T123" i="2"/>
  <c r="R123" i="2"/>
  <c r="P123" i="2"/>
  <c r="BK123" i="2"/>
  <c r="J123" i="2"/>
  <c r="BE123" i="2" s="1"/>
  <c r="BI120" i="2"/>
  <c r="BH120" i="2"/>
  <c r="BG120" i="2"/>
  <c r="BF120" i="2"/>
  <c r="T120" i="2"/>
  <c r="R120" i="2"/>
  <c r="P120" i="2"/>
  <c r="BK120" i="2"/>
  <c r="J120" i="2"/>
  <c r="BE120" i="2" s="1"/>
  <c r="BI117" i="2"/>
  <c r="BH117" i="2"/>
  <c r="BG117" i="2"/>
  <c r="BF117" i="2"/>
  <c r="T117" i="2"/>
  <c r="R117" i="2"/>
  <c r="P117" i="2"/>
  <c r="BK117" i="2"/>
  <c r="J117" i="2"/>
  <c r="BE117" i="2" s="1"/>
  <c r="BI114" i="2"/>
  <c r="BH114" i="2"/>
  <c r="BG114" i="2"/>
  <c r="BF114" i="2"/>
  <c r="T114" i="2"/>
  <c r="R114" i="2"/>
  <c r="P114" i="2"/>
  <c r="BK114" i="2"/>
  <c r="J114" i="2"/>
  <c r="BE114" i="2" s="1"/>
  <c r="BI110" i="2"/>
  <c r="BH110" i="2"/>
  <c r="BG110" i="2"/>
  <c r="BF110" i="2"/>
  <c r="T110" i="2"/>
  <c r="R110" i="2"/>
  <c r="P110" i="2"/>
  <c r="BK110" i="2"/>
  <c r="J110" i="2"/>
  <c r="BE110" i="2" s="1"/>
  <c r="BI106" i="2"/>
  <c r="BH106" i="2"/>
  <c r="BG106" i="2"/>
  <c r="BF106" i="2"/>
  <c r="T106" i="2"/>
  <c r="R106" i="2"/>
  <c r="P106" i="2"/>
  <c r="BK106" i="2"/>
  <c r="J106" i="2"/>
  <c r="BE106" i="2" s="1"/>
  <c r="BI103" i="2"/>
  <c r="BH103" i="2"/>
  <c r="BG103" i="2"/>
  <c r="BF103" i="2"/>
  <c r="T103" i="2"/>
  <c r="R103" i="2"/>
  <c r="P103" i="2"/>
  <c r="BK103" i="2"/>
  <c r="J103" i="2"/>
  <c r="BE103" i="2" s="1"/>
  <c r="BI100" i="2"/>
  <c r="BH100" i="2"/>
  <c r="BG100" i="2"/>
  <c r="BF100" i="2"/>
  <c r="T100" i="2"/>
  <c r="R100" i="2"/>
  <c r="P100" i="2"/>
  <c r="BK100" i="2"/>
  <c r="J100" i="2"/>
  <c r="BE100" i="2" s="1"/>
  <c r="BI97" i="2"/>
  <c r="BH97" i="2"/>
  <c r="BG97" i="2"/>
  <c r="BF97" i="2"/>
  <c r="T97" i="2"/>
  <c r="R97" i="2"/>
  <c r="P97" i="2"/>
  <c r="BK97" i="2"/>
  <c r="J97" i="2"/>
  <c r="BE97" i="2" s="1"/>
  <c r="BI94" i="2"/>
  <c r="BH94" i="2"/>
  <c r="BG94" i="2"/>
  <c r="BF94" i="2"/>
  <c r="T94" i="2"/>
  <c r="R94" i="2"/>
  <c r="P94" i="2"/>
  <c r="BK94" i="2"/>
  <c r="J94" i="2"/>
  <c r="BE94" i="2" s="1"/>
  <c r="BI91" i="2"/>
  <c r="BH91" i="2"/>
  <c r="BG91" i="2"/>
  <c r="BF91" i="2"/>
  <c r="T91" i="2"/>
  <c r="R91" i="2"/>
  <c r="P91" i="2"/>
  <c r="BK91" i="2"/>
  <c r="J91" i="2"/>
  <c r="BE91" i="2" s="1"/>
  <c r="BI88" i="2"/>
  <c r="BH88" i="2"/>
  <c r="BG88" i="2"/>
  <c r="BF88" i="2"/>
  <c r="T88" i="2"/>
  <c r="R88" i="2"/>
  <c r="P88" i="2"/>
  <c r="BK88" i="2"/>
  <c r="J88" i="2"/>
  <c r="BE88" i="2" s="1"/>
  <c r="F30" i="2" s="1"/>
  <c r="AZ52" i="1" s="1"/>
  <c r="BI85" i="2"/>
  <c r="BH85" i="2"/>
  <c r="BG85" i="2"/>
  <c r="BF85" i="2"/>
  <c r="T85" i="2"/>
  <c r="R85" i="2"/>
  <c r="R84" i="2" s="1"/>
  <c r="P85" i="2"/>
  <c r="P84" i="2" s="1"/>
  <c r="BK85" i="2"/>
  <c r="BK84" i="2" s="1"/>
  <c r="J85" i="2"/>
  <c r="BE85" i="2" s="1"/>
  <c r="J78" i="2"/>
  <c r="F78" i="2"/>
  <c r="J76" i="2"/>
  <c r="F76" i="2"/>
  <c r="E74" i="2"/>
  <c r="F52" i="2"/>
  <c r="J51" i="2"/>
  <c r="F51" i="2"/>
  <c r="F49" i="2"/>
  <c r="E47" i="2"/>
  <c r="J18" i="2"/>
  <c r="E18" i="2"/>
  <c r="F79" i="2" s="1"/>
  <c r="J17" i="2"/>
  <c r="J12" i="2"/>
  <c r="J49" i="2" s="1"/>
  <c r="E7" i="2"/>
  <c r="AS51" i="1"/>
  <c r="L47" i="1"/>
  <c r="AM46" i="1"/>
  <c r="L46" i="1"/>
  <c r="AM44" i="1"/>
  <c r="L44" i="1"/>
  <c r="L42" i="1"/>
  <c r="L41" i="1"/>
  <c r="F32" i="3" l="1"/>
  <c r="BB53" i="1" s="1"/>
  <c r="F34" i="3"/>
  <c r="BD53" i="1" s="1"/>
  <c r="BK80" i="3"/>
  <c r="BK79" i="3" s="1"/>
  <c r="F31" i="3"/>
  <c r="BA53" i="1" s="1"/>
  <c r="BB51" i="1"/>
  <c r="W28" i="1" s="1"/>
  <c r="J84" i="2"/>
  <c r="J58" i="2" s="1"/>
  <c r="J31" i="2"/>
  <c r="AW52" i="1" s="1"/>
  <c r="F31" i="2"/>
  <c r="BA52" i="1" s="1"/>
  <c r="BA51" i="1" s="1"/>
  <c r="BK198" i="2"/>
  <c r="J198" i="2" s="1"/>
  <c r="J61" i="2" s="1"/>
  <c r="F30" i="3"/>
  <c r="AZ53" i="1" s="1"/>
  <c r="AZ51" i="1" s="1"/>
  <c r="J30" i="3"/>
  <c r="AV53" i="1" s="1"/>
  <c r="AT53" i="1" s="1"/>
  <c r="R135" i="2"/>
  <c r="R198" i="2"/>
  <c r="E45" i="2"/>
  <c r="E72" i="2"/>
  <c r="J30" i="2"/>
  <c r="AV52" i="1" s="1"/>
  <c r="AT52" i="1" s="1"/>
  <c r="T84" i="2"/>
  <c r="T83" i="2" s="1"/>
  <c r="T82" i="2" s="1"/>
  <c r="F34" i="2"/>
  <c r="BD52" i="1" s="1"/>
  <c r="F33" i="2"/>
  <c r="BC52" i="1" s="1"/>
  <c r="BC51" i="1" s="1"/>
  <c r="T198" i="2"/>
  <c r="P254" i="2"/>
  <c r="P198" i="2" s="1"/>
  <c r="P83" i="2" s="1"/>
  <c r="P82" i="2" s="1"/>
  <c r="AU52" i="1" s="1"/>
  <c r="AU51" i="1" s="1"/>
  <c r="J49" i="3"/>
  <c r="F75" i="3"/>
  <c r="AX51" i="1" l="1"/>
  <c r="BD51" i="1"/>
  <c r="W30" i="1" s="1"/>
  <c r="J80" i="3"/>
  <c r="J58" i="3" s="1"/>
  <c r="W27" i="1"/>
  <c r="AW51" i="1"/>
  <c r="AK27" i="1" s="1"/>
  <c r="AV51" i="1"/>
  <c r="W26" i="1"/>
  <c r="J79" i="3"/>
  <c r="J57" i="3" s="1"/>
  <c r="BK78" i="3"/>
  <c r="J78" i="3" s="1"/>
  <c r="W29" i="1"/>
  <c r="AY51" i="1"/>
  <c r="BK83" i="2"/>
  <c r="R83" i="2"/>
  <c r="R82" i="2" s="1"/>
  <c r="AT51" i="1" l="1"/>
  <c r="AK26" i="1"/>
  <c r="J56" i="3"/>
  <c r="J27" i="3"/>
  <c r="J83" i="2"/>
  <c r="J57" i="2" s="1"/>
  <c r="BK82" i="2"/>
  <c r="J82" i="2" s="1"/>
  <c r="AG53" i="1" l="1"/>
  <c r="AN53" i="1" s="1"/>
  <c r="J36" i="3"/>
  <c r="J27" i="2"/>
  <c r="J56" i="2"/>
  <c r="AG52" i="1" l="1"/>
  <c r="J36" i="2"/>
  <c r="AG51" i="1" l="1"/>
  <c r="AN52" i="1"/>
  <c r="AN51" i="1" l="1"/>
  <c r="AK23" i="1"/>
  <c r="AK32" i="1" s="1"/>
</calcChain>
</file>

<file path=xl/sharedStrings.xml><?xml version="1.0" encoding="utf-8"?>
<sst xmlns="http://schemas.openxmlformats.org/spreadsheetml/2006/main" count="2330" uniqueCount="540">
  <si>
    <t>Export VZ</t>
  </si>
  <si>
    <t>List obsahuje:</t>
  </si>
  <si>
    <t>3.0</t>
  </si>
  <si>
    <t/>
  </si>
  <si>
    <t>False</t>
  </si>
  <si>
    <t>{626540aa-edab-4a0d-a513-469834b9161a}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</si>
  <si>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</si>
  <si>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</si>
  <si>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</si>
  <si>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</si>
  <si>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</si>
  <si>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</si>
  <si>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</si>
  <si>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</si>
  <si>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</si>
  <si>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511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</si>
  <si>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</si>
  <si>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</si>
  <si>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Rekonstrukce chodníků - sídliště Jitřenka, Chomutov</t>
  </si>
  <si>
    <t>0,1</t>
  </si>
  <si>
    <t>KSO:</t>
  </si>
  <si>
    <t>822</t>
  </si>
  <si>
    <t>CC-CZ:</t>
  </si>
  <si>
    <t>1</t>
  </si>
  <si>
    <t>Místo:</t>
  </si>
  <si>
    <t>Chomutov</t>
  </si>
  <si>
    <t>Datum:</t>
  </si>
  <si>
    <t>13. 7. 2017</t>
  </si>
  <si>
    <t>10</t>
  </si>
  <si>
    <t>100</t>
  </si>
  <si>
    <t>Zadavatel:</t>
  </si>
  <si>
    <t>IČ:</t>
  </si>
  <si>
    <t>Město Chomutov</t>
  </si>
  <si>
    <t>DIČ:</t>
  </si>
  <si>
    <t>Uchazeč:</t>
  </si>
  <si>
    <t>Vyplň údaj</t>
  </si>
  <si>
    <t>Projektant:</t>
  </si>
  <si>
    <t>In. Dvořáková, Ing. Dvořák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</si>
  <si>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</si>
  <si>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</si>
  <si>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</si>
  <si>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</si>
  <si>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</si>
  <si>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</si>
  <si>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</si>
  <si>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</si>
  <si>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</si>
  <si>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</si>
  <si>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</si>
  <si>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</si>
  <si>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</si>
  <si>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</si>
  <si>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</si>
  <si>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</si>
  <si>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</si>
  <si>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</si>
  <si>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</si>
  <si>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</si>
  <si>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</si>
  <si>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</si>
  <si>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</si>
  <si>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</si>
  <si>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</si>
  <si>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</si>
  <si>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</si>
  <si>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</si>
  <si>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</si>
  <si>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</si>
  <si>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</si>
  <si>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</si>
  <si>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</si>
  <si>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</si>
  <si>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</si>
  <si>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</si>
  <si>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</si>
  <si>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</si>
  <si>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</si>
  <si>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</si>
  <si>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</si>
  <si>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51.1</t>
  </si>
  <si>
    <t>chodníky</t>
  </si>
  <si>
    <t>STA</t>
  </si>
  <si>
    <t>{0ce824fa-aa9d-4714-b0c8-dcbdca085ba3}</t>
  </si>
  <si>
    <t>822 29</t>
  </si>
  <si>
    <t>2</t>
  </si>
  <si>
    <t>51.3</t>
  </si>
  <si>
    <t>VRN</t>
  </si>
  <si>
    <t>OST</t>
  </si>
  <si>
    <t>{6cfa7fa6-a9fe-4e34-b957-3168594f3b48}</t>
  </si>
  <si>
    <t>Zpět na list:</t>
  </si>
  <si>
    <t>KRYCÍ LIST SOUPISU</t>
  </si>
  <si>
    <t>Objekt:</t>
  </si>
  <si>
    <t>51.1 - chodníky</t>
  </si>
  <si>
    <t>Ing. Lucie Dvořáková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</si>
  <si>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</si>
  <si>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</si>
  <si>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</si>
  <si>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</si>
  <si>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</si>
  <si>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</si>
  <si>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</si>
  <si>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</si>
  <si>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</si>
  <si>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</si>
  <si>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  99 -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</si>
  <si>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</si>
  <si>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</si>
  <si>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</si>
  <si>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</si>
  <si>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</si>
  <si>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</si>
  <si>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</si>
  <si>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</si>
  <si>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</si>
  <si>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</si>
  <si>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</si>
  <si>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</si>
  <si>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</si>
  <si>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</si>
  <si>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</si>
  <si>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</si>
  <si>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</si>
  <si>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</si>
  <si>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</si>
  <si>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113106171</t>
  </si>
  <si>
    <t>Rozebrání dlažeb vozovek pl do 50 m2 ze zámkové dlažby do lože z kameniva</t>
  </si>
  <si>
    <t>m2</t>
  </si>
  <si>
    <t>CS ÚRS 2013 01</t>
  </si>
  <si>
    <t>4</t>
  </si>
  <si>
    <t>-436708110</t>
  </si>
  <si>
    <t>PP</t>
  </si>
  <si>
    <t>Rozebrání dlažeb a dílců komunikací pro pěší, vozovek a ploch s přemístěním hmot na skládku na vzdálenost do 3 m nebo s naložením na dopravní prostředek vozovek a ploch, s jakoukoliv výplní spár v ploše jednotlivě do 50 m2 ze zámkové dlažby kladené do lože z kameniva</t>
  </si>
  <si>
    <t>VV</t>
  </si>
  <si>
    <t>113106171ROO</t>
  </si>
  <si>
    <t xml:space="preserve">Rozebrání dlažeb vozovek pl do 50 m2 </t>
  </si>
  <si>
    <t>1034125635</t>
  </si>
  <si>
    <t>Rozebrání dlažeb a dílců komunikací pro pěší, vozovek a ploch s přemístěním hmot na skládku na vzdálenost do 3 m nebo s naložením na dopravní prostředek vozovek a ploch, s jakoukoliv výplní spár v ploše jednotlivě do 50 m2 ze zatravňovací dlažby</t>
  </si>
  <si>
    <t>70</t>
  </si>
  <si>
    <t>3</t>
  </si>
  <si>
    <t>113107022</t>
  </si>
  <si>
    <t>Odstranění podkladu plochy do 15 m2 z kameniva drceného tl 200 mm při překopech inž sítí</t>
  </si>
  <si>
    <t>549164863</t>
  </si>
  <si>
    <t>Odstranění podkladů nebo krytů při překopech inženýrských sítí v ploše jednotlivě do 15 m2 s přemístěním hmot na skládku ve vzdálenosti do 3 m nebo s naložením na dopravní prostředek z kameniva hrubého drceného, o tl. vrstvy přes 100 do 200 mm</t>
  </si>
  <si>
    <t>113107023</t>
  </si>
  <si>
    <t>Odstranění podkladu plochy do 15 m2 z kameniva drceného tl 300 mm při překopech inž sítí</t>
  </si>
  <si>
    <t>396089212</t>
  </si>
  <si>
    <t>Odstranění podkladů nebo krytů při překopech inženýrských sítí v ploše jednotlivě do 15 m2 s přemístěním hmot na skládku ve vzdálenosti do 3 m nebo s naložením na dopravní prostředek z kameniva hrubého drceného, o tl. vrstvy přes 200 do 300 mm</t>
  </si>
  <si>
    <t>18+11+(0,5*(47,5+4+10+9+5))</t>
  </si>
  <si>
    <t>5</t>
  </si>
  <si>
    <t>113107041</t>
  </si>
  <si>
    <t>Odstranění podkladu plochy do 15 m2 živičných tl 50 mm při překopech inž sítí</t>
  </si>
  <si>
    <t>-2026482024</t>
  </si>
  <si>
    <t>Odstranění podkladů nebo krytů při překopech inženýrských sítí v ploše jednotlivě do 15 m2 s přemístěním hmot na skládku ve vzdálenosti do 3 m nebo s naložením na dopravní prostředek živičných, o tl. vrstvy do 50 mm</t>
  </si>
  <si>
    <t>11+4+6.2</t>
  </si>
  <si>
    <t>6</t>
  </si>
  <si>
    <t>113107141</t>
  </si>
  <si>
    <t>Odstranění podkladu pl do 50 m2 živičných tl 50 mm</t>
  </si>
  <si>
    <t>-2072247488</t>
  </si>
  <si>
    <t>Odstranění podkladů nebo krytů s přemístěním hmot na skládku na vzdálenost do 3 m nebo s naložením na dopravní prostředek v ploše jednotlivě do 50 m2 živičných, o tl. vrstvy do 50 mm</t>
  </si>
  <si>
    <t>275+417+(0,5*(4+47,5+10+9+5))+17,8</t>
  </si>
  <si>
    <t>7</t>
  </si>
  <si>
    <t>113202111</t>
  </si>
  <si>
    <t>Vytrhání obrub krajníků obrubníků stojatých</t>
  </si>
  <si>
    <t>m</t>
  </si>
  <si>
    <t>-45727655</t>
  </si>
  <si>
    <t>Vytrhání obrub s vybouráním lože, s přemístěním hmot na skládku na vzdálenost do 3 m nebo s naložením na dopravní prostředek z krajníků nebo obrubníků stojatých</t>
  </si>
  <si>
    <t>326+59+420+47,5+3</t>
  </si>
  <si>
    <t>8</t>
  </si>
  <si>
    <t>113107032</t>
  </si>
  <si>
    <t>Odstranění podkladu plochy do 15 m2 z betonu prostého tl 300 mm při překopech inž sítí</t>
  </si>
  <si>
    <t>-1023585483</t>
  </si>
  <si>
    <t>Odstranění podkladů nebo krytů při překopech inženýrských sítí v ploše jednotlivě do 15 m2 s přemístěním hmot na skládku ve vzdálenosti do 3 m nebo s naložením na dopravní prostředek z betonu prostého, o tl. vrstvy přes 150 do 300 mm</t>
  </si>
  <si>
    <t>(10.5+5.2+8.6)*0,4</t>
  </si>
  <si>
    <t>8*0,5</t>
  </si>
  <si>
    <t>9</t>
  </si>
  <si>
    <t>120001101</t>
  </si>
  <si>
    <t>Příplatek za ztížení vykopávky v blízkosti podzemního vedení</t>
  </si>
  <si>
    <t>m3</t>
  </si>
  <si>
    <t>-1865542134</t>
  </si>
  <si>
    <t>Příplatek k cenám vykopávek za ztížení vykopávky v blízkosti podzemního vedení nebo výbušnin v horninách jakékoliv třídy</t>
  </si>
  <si>
    <t>P</t>
  </si>
  <si>
    <t>Poznámka k položce:
v blízkosti kořenového systému a sítí</t>
  </si>
  <si>
    <t>150*0,3*0.5</t>
  </si>
  <si>
    <t>162701105</t>
  </si>
  <si>
    <t>Vodorovné přemístění do 10000 m výkopku/sypaniny z horniny tř. 1 až 4</t>
  </si>
  <si>
    <t>1741677363</t>
  </si>
  <si>
    <t>Vodorovné přemístění výkopku nebo sypaniny po suchu na obvyklém dopravním prostředku, bez naložení výkopku, avšak se složením bez rozhrnutí z horniny tř. 1 až 4 na vzdálenost přes 9 000 do 10 000 m</t>
  </si>
  <si>
    <t>80.6</t>
  </si>
  <si>
    <t>11</t>
  </si>
  <si>
    <t>171201211</t>
  </si>
  <si>
    <t>Poplatek za uložení odpadu ze sypaniny na skládce (skládkovné)</t>
  </si>
  <si>
    <t>t</t>
  </si>
  <si>
    <t>-269290106</t>
  </si>
  <si>
    <t>Uložení sypaniny poplatek za uložení sypaniny na skládce ( skládkovné )</t>
  </si>
  <si>
    <t>80.6*1,7</t>
  </si>
  <si>
    <t>12</t>
  </si>
  <si>
    <t>121112012</t>
  </si>
  <si>
    <t>Sejmutí ornice tl vrstvy přes 150 mm ručně pro místní upotřebení</t>
  </si>
  <si>
    <t>1137364277</t>
  </si>
  <si>
    <t>Sejmutí ornice ručně bez vodorovného přemístění s naložením na dopravní prostředek nebo s odhozením do 3 m tloušťky vrstvy přes 150 mm</t>
  </si>
  <si>
    <t>(856-50)*0.5*0.2</t>
  </si>
  <si>
    <t>13</t>
  </si>
  <si>
    <t>181301103</t>
  </si>
  <si>
    <t>Rozprostření ornice tl vrstvy do 200 mm pl do 500 m2 v rovině nebo ve svahu do 1:5</t>
  </si>
  <si>
    <t>-1094984659</t>
  </si>
  <si>
    <t>Rozprostření a urovnání ornice v rovině nebo ve svahu sklonu do 1 : 5 při souvislé ploše do 500 m2, tl. vrstvy přes 150 do 200 mm</t>
  </si>
  <si>
    <t>806*0,5</t>
  </si>
  <si>
    <t>14</t>
  </si>
  <si>
    <t>181411131</t>
  </si>
  <si>
    <t>Založení parkového trávníku výsevem plochy do 1000 m2 v rovině a ve svahu do 1:5</t>
  </si>
  <si>
    <t>-2055916412</t>
  </si>
  <si>
    <t>Založení trávníku na půdě předem připravené plochy do 1000 m2 výsevem včetně utažení parkového v rovině nebo na svahu do 1:5</t>
  </si>
  <si>
    <t>403</t>
  </si>
  <si>
    <t>M</t>
  </si>
  <si>
    <t>005724100</t>
  </si>
  <si>
    <t>osivo směs travní parková</t>
  </si>
  <si>
    <t>kg</t>
  </si>
  <si>
    <t>947336086</t>
  </si>
  <si>
    <t>osiva pícnin směsi travní balení obvykle 25 kg parková</t>
  </si>
  <si>
    <t>403*0,02</t>
  </si>
  <si>
    <t>16</t>
  </si>
  <si>
    <t>231182303114R00</t>
  </si>
  <si>
    <t>Zahradní substrát A s dodáním do 20km</t>
  </si>
  <si>
    <t>-1920548526</t>
  </si>
  <si>
    <t>substrát s dodání do 20km</t>
  </si>
  <si>
    <t>Komunikace</t>
  </si>
  <si>
    <t>17</t>
  </si>
  <si>
    <t>564851111</t>
  </si>
  <si>
    <t>Podklad ze štěrkodrtě ŠDA tl 150 mm</t>
  </si>
  <si>
    <t>1855105691</t>
  </si>
  <si>
    <t>Podklad ze štěrkodrti ŠDA s rozprostřením a zhutněním, po zhutnění tl. 150 mm</t>
  </si>
  <si>
    <t>0.5*(47,5+6+10+9+5)</t>
  </si>
  <si>
    <t>18</t>
  </si>
  <si>
    <t>564851111R</t>
  </si>
  <si>
    <t>Podklad ze štěrkodrtě ŠDB tl 150 mm</t>
  </si>
  <si>
    <t>902324385</t>
  </si>
  <si>
    <t>74,5+21,8+37,75</t>
  </si>
  <si>
    <t>19</t>
  </si>
  <si>
    <t>564871111</t>
  </si>
  <si>
    <t>Podklad ze štěrkodrtě ŠD tl 250 mm</t>
  </si>
  <si>
    <t>-1135982106</t>
  </si>
  <si>
    <t>Podklad ze štěrkodrti ŠD s rozprostřením a zhutněním, po zhutnění tl. 250 mm</t>
  </si>
  <si>
    <t>18+11</t>
  </si>
  <si>
    <t>20</t>
  </si>
  <si>
    <t>564911411</t>
  </si>
  <si>
    <t>Podklad z asfaltového recyklátu tl 50 mm</t>
  </si>
  <si>
    <t>-1021881368</t>
  </si>
  <si>
    <t>Podklad nebo podsyp z asfaltového recyklátu s rozprostřením a zhutněním, po zhutnění tl. 50 mm R - mat</t>
  </si>
  <si>
    <t>0,3*909</t>
  </si>
  <si>
    <t>odhad 30% na vyrovnání podkladu</t>
  </si>
  <si>
    <t>566901132</t>
  </si>
  <si>
    <t>Vyspravení podkladu po překopech ing sítí plochy do 15 m2 štěrkodrtí tl. 150 mm</t>
  </si>
  <si>
    <t>238194560</t>
  </si>
  <si>
    <t>Vyspravení podkladu po překopech inženýrských sítí plochy do 15 m2 s rozprostřením a zhutněním štěrkodrtí tl. 150 mm</t>
  </si>
  <si>
    <t>24</t>
  </si>
  <si>
    <t>22</t>
  </si>
  <si>
    <t>566901173</t>
  </si>
  <si>
    <t>Vyspravení podkladu po překopech ing sítí plochy do 15 m2 betonem tř. PB I (C20/25) tl 200 mm</t>
  </si>
  <si>
    <t>1035658291</t>
  </si>
  <si>
    <t>Vyspravení podkladu po překopech inženýrských sítí plochy do 15 m2 s rozprostřením a zhutněním podkladovým betonem tř. PB I (C 20/25) tl. 200 mm</t>
  </si>
  <si>
    <t>20+8*0,5</t>
  </si>
  <si>
    <t>23</t>
  </si>
  <si>
    <t>573191111</t>
  </si>
  <si>
    <t>Nátěr infiltrační kationaktivní v množství emulzí 1 kg/m2</t>
  </si>
  <si>
    <t>CS ÚRS 2016 01</t>
  </si>
  <si>
    <t>132736865</t>
  </si>
  <si>
    <t>Nátěr infiltrační kationaktivní emulzí v množství 1,00 kg/m2</t>
  </si>
  <si>
    <t>39</t>
  </si>
  <si>
    <t>573211111</t>
  </si>
  <si>
    <t>Postřik živičný spojovací z asfaltu v množství do 0,70 kg/m2</t>
  </si>
  <si>
    <t>-1746973126</t>
  </si>
  <si>
    <t>Postřik živičný spojovací bez posypu kamenivem z asfaltu silničního, v množství od 0,50 do 0,70 kg/m2</t>
  </si>
  <si>
    <t>39,05+909</t>
  </si>
  <si>
    <t>25</t>
  </si>
  <si>
    <t>577134211</t>
  </si>
  <si>
    <t>Asfaltový beton vrstva obrusná ACO 11 (ABS) tř. II tl 40 mm š do 3 m z nemodifikovaného asfaltu</t>
  </si>
  <si>
    <t>-1717932515</t>
  </si>
  <si>
    <t>Asfaltový beton vrstva obrusná ACO 11 (ABS) s rozprostřením a se zhutněním z nemodifikovaného asfaltu v pruhu šířky do 3 m tř. II, po zhutnění tl. 40 mm</t>
  </si>
  <si>
    <t>Poznámka k položce:
s překážkami v trase</t>
  </si>
  <si>
    <t>(6+47,5+10,5+5,5+8,6)*0,5</t>
  </si>
  <si>
    <t>26</t>
  </si>
  <si>
    <t>577143111</t>
  </si>
  <si>
    <t>Asfaltový beton vrstva obrusná ACO 8 (ABJ) tl 50 mm š do 3 m z nemodifikovaného asfaltu</t>
  </si>
  <si>
    <t>1837507445</t>
  </si>
  <si>
    <t>Asfaltový beton vrstva obrusná ACO 8 (ABJ) s rozprostřením a se zhutněním z nemodifikovaného asfaltu v pruhu šířky do 3 m, po zhutnění tl. 50 mm</t>
  </si>
  <si>
    <t>388+521</t>
  </si>
  <si>
    <t>27</t>
  </si>
  <si>
    <t>565155111</t>
  </si>
  <si>
    <t>Asfaltový beton vrstva podkladní ACP 16 (obalované kamenivo OKS) tl 70 mm š do 3 m</t>
  </si>
  <si>
    <t>-1034198875</t>
  </si>
  <si>
    <t>Asfaltový beton vrstva podkladní ACP 16 (obalované kamenivo střednězrnné - OKS) s rozprostřením a zhutněním v pruhu šířky do 3 m, po zhutnění tl. 70 mm</t>
  </si>
  <si>
    <t>38,9</t>
  </si>
  <si>
    <t>28</t>
  </si>
  <si>
    <t>592451800RO4</t>
  </si>
  <si>
    <t>dlažba skladebná tvar rovný 20x10x6 cm šedá vibrolisovaná, XF4</t>
  </si>
  <si>
    <t>1294285240</t>
  </si>
  <si>
    <t>Dlaždice betonové dlažba zámková (ČSN EN 1338) dlažba skladebná , s fazetou 1 m2=50 kusů  20 x 10 x 6 přírodní</t>
  </si>
  <si>
    <t>Poznámka k položce:
chodník mimo vjezdy, kontejnery</t>
  </si>
  <si>
    <t>74,5</t>
  </si>
  <si>
    <t>29</t>
  </si>
  <si>
    <t>592451220</t>
  </si>
  <si>
    <t>dlažba zámková 20x10x8 cm šedá</t>
  </si>
  <si>
    <t>1661626539</t>
  </si>
  <si>
    <t>dlaždice betonové dlažba zámková (ČSN EN 1338) dlažba zámková 1 m2=50 kusů 20 x 10 x 8 šedá</t>
  </si>
  <si>
    <t>Poznámka k položce:
spotřeba: 50 kus/m2</t>
  </si>
  <si>
    <t>30</t>
  </si>
  <si>
    <t>592452670</t>
  </si>
  <si>
    <t>dlažba BEST-KLASIKO pro nevidomé 20 x 10 x 6 cm barevná</t>
  </si>
  <si>
    <t>1672201993</t>
  </si>
  <si>
    <t>Dlaždice betonové dlažba zámková (ČSN EN 1338) dlažba vibrolisovaná BEST tvarově jednoduchá dlažba KLASIKO pro nevidomé 20 x 10 x 6</t>
  </si>
  <si>
    <t>4,6*0,8</t>
  </si>
  <si>
    <t>(10,5+5,2+8,6+2)*0,4</t>
  </si>
  <si>
    <t>Součet</t>
  </si>
  <si>
    <t>31</t>
  </si>
  <si>
    <t>592452660</t>
  </si>
  <si>
    <t>dlažba BEST-KLASIKO 20 x 10 x 8 cm barevná</t>
  </si>
  <si>
    <t>-1030792918</t>
  </si>
  <si>
    <t>Dlaždice betonové dlažba zámková (ČSN EN 1338) dlažba vibrolisovaná BEST tvarově jednoduchá dlažba KLASIKO              20 x 10 x 8</t>
  </si>
  <si>
    <t>(13+6)*0.4</t>
  </si>
  <si>
    <t>32</t>
  </si>
  <si>
    <t>596211110</t>
  </si>
  <si>
    <t>Kladení zámkové dlažby komunikací pro pěší tl 60 mm skupiny A pl do 50 m2</t>
  </si>
  <si>
    <t>-1043385545</t>
  </si>
  <si>
    <t>Kladení dlažby z betonových zámkových dlaždic komunikací pro pěší s ložem z kameniva těženého nebo drceného tl. do 40 mm, s vyplněním spár s dvojitým hutněním, vibrováním a se smetením přebytečného materiálu na krajnici tl. 60 mm skupiny A, pro plochy do 50 m2</t>
  </si>
  <si>
    <t>74,5+14.2</t>
  </si>
  <si>
    <t>33</t>
  </si>
  <si>
    <t>596211210</t>
  </si>
  <si>
    <t>Kladení zámkové dlažby komunikací pro pěší tl 80 mm skupiny A pl do 50 m2</t>
  </si>
  <si>
    <t>1410722548</t>
  </si>
  <si>
    <t>Kladení dlažby z betonových zámkových dlaždic komunikací pro pěší s ložem z kameniva těženého nebo drceného tl. do 40 mm, s vyplněním spár s dvojitým hutněním, vibrováním a se smetením přebytečného materiálu na krajnici tl. 80 mm skupiny A, pro plochy do 50 m2</t>
  </si>
  <si>
    <t>29+7,6</t>
  </si>
  <si>
    <t>Trubní vedení</t>
  </si>
  <si>
    <t>34</t>
  </si>
  <si>
    <t>899331111</t>
  </si>
  <si>
    <t>Výšková úprava uličního vstupu nebo hrycího hrnce do 200 mm zvýšením nebo snížením poklopu</t>
  </si>
  <si>
    <t>kus</t>
  </si>
  <si>
    <t>-896456749</t>
  </si>
  <si>
    <t>Výšková úprava uličního vstupu nebo vpusti do 200 mm zvýšením poklopu</t>
  </si>
  <si>
    <t>3 uzávěry 1 šachta</t>
  </si>
  <si>
    <t>3+1</t>
  </si>
  <si>
    <t>Ostatní konstrukce a práce-bourání</t>
  </si>
  <si>
    <t>35</t>
  </si>
  <si>
    <t>592174640R00</t>
  </si>
  <si>
    <t>obrubník betonový chodníkový  vibrolisovaný XF4 50x8x25 cm</t>
  </si>
  <si>
    <t>804094595</t>
  </si>
  <si>
    <t>obrubníky betonové a železobetonové obrubník chodníkový 50 x 8 x 25</t>
  </si>
  <si>
    <t>6+400+360</t>
  </si>
  <si>
    <t>36</t>
  </si>
  <si>
    <t>592174640R01</t>
  </si>
  <si>
    <t>obrubník betonový silniční  vibrolisovaný XF4 50x10x25 cm</t>
  </si>
  <si>
    <t>-100009367</t>
  </si>
  <si>
    <t>29+8</t>
  </si>
  <si>
    <t>37</t>
  </si>
  <si>
    <t>592174680</t>
  </si>
  <si>
    <t>obrubník betonový silniční nájezdový vibrolisovaný XF4 100x15x15 cm</t>
  </si>
  <si>
    <t>1501367647</t>
  </si>
  <si>
    <t>obrubníky betonové a železobetonové obrubník silniční nájezdový   100 x 15 x 15</t>
  </si>
  <si>
    <t>2+6+13+10.5+5.2+8.6</t>
  </si>
  <si>
    <t>38</t>
  </si>
  <si>
    <t>916131213ROO</t>
  </si>
  <si>
    <t>Osazení silničního obrubníku betonového stojatého s boční opěrou do lože z betonu XF4</t>
  </si>
  <si>
    <t>-1507733052</t>
  </si>
  <si>
    <t>Osazení silničního obrubníku betonového se zřízením lože, s vyplněním a zatřením spár cementovou maltou stojatého s boční opěrou z betonu prostého tř. C 30/37 XF4, do lože z betonu prostého C 20/25 XF3</t>
  </si>
  <si>
    <t>37+45.3</t>
  </si>
  <si>
    <t>916231213</t>
  </si>
  <si>
    <t>Osazení chodníkového obrubníku betonového stojatého s boční opěrou do lože z betonu prostého</t>
  </si>
  <si>
    <t>1008870284</t>
  </si>
  <si>
    <t>Osazení chodníkového obrubníku betonového se zřízením lože, s vyplněním a zatřením spár cementovou maltou stojatého s boční opěrou z betonu prostého tř. C 12/15, do lože z betonu prostého téže značky</t>
  </si>
  <si>
    <t>766</t>
  </si>
  <si>
    <t>40</t>
  </si>
  <si>
    <t>572531134</t>
  </si>
  <si>
    <t>Oprava trhlin asfaltovou sanační hmotou š do 70 mm</t>
  </si>
  <si>
    <t>1847927054</t>
  </si>
  <si>
    <t>Vyspravení trhlin dosavadního krytu asfaltovou sanační hmotou oprava trhlin šířky přes 60 do 70 mm</t>
  </si>
  <si>
    <t>182/3*2</t>
  </si>
  <si>
    <t>162/3*2,5</t>
  </si>
  <si>
    <t>41</t>
  </si>
  <si>
    <t>919721292</t>
  </si>
  <si>
    <t>Geomříž pro vyztužení stávajícího asfaltového povrchu ze skelných vláken s geotextilií 50 kN/m</t>
  </si>
  <si>
    <t>-1247409380</t>
  </si>
  <si>
    <t>Vyztužení stávajícího asfaltového povrchu geomříží ze skelných vláken s geotextilií, podélná pevnost v tahu 50 kN/m</t>
  </si>
  <si>
    <t>135*0,4</t>
  </si>
  <si>
    <t>42</t>
  </si>
  <si>
    <t>572531121</t>
  </si>
  <si>
    <t>Ošetření trhlin asfaltovou sanační hmotou š do 20 mm</t>
  </si>
  <si>
    <t>154987222</t>
  </si>
  <si>
    <t>Vyspravení trhlin dosavadního krytu asfaltovou sanační hmotou ošetření trhlin šířky do 20 mm</t>
  </si>
  <si>
    <t>50</t>
  </si>
  <si>
    <t>43</t>
  </si>
  <si>
    <t>919735111</t>
  </si>
  <si>
    <t>Řezání stávajícího živičného krytu hl do 50 mm</t>
  </si>
  <si>
    <t>-1665202161</t>
  </si>
  <si>
    <t>Řezání stávajícího živičného krytu nebo podkladu hloubky do 50 mm</t>
  </si>
  <si>
    <t>44</t>
  </si>
  <si>
    <t>919735112</t>
  </si>
  <si>
    <t>Řezání stávajícího živičného krytu hl do 100 mm</t>
  </si>
  <si>
    <t>-1712823902</t>
  </si>
  <si>
    <t>Řezání stávajícího živičného krytu nebo podkladu hloubky přes 50 do 100 mm</t>
  </si>
  <si>
    <t>47,5+4+10+9+5</t>
  </si>
  <si>
    <t>45</t>
  </si>
  <si>
    <t>919112112</t>
  </si>
  <si>
    <t>Řezání dilatačních spár š 4 mm hl do 80 mm příčných nebo podélných v živičném krytu</t>
  </si>
  <si>
    <t>-475002698</t>
  </si>
  <si>
    <t>Řezání dilatačních spár v živičném krytu příčných nebo podélných, šířky 4 mm, hloubky přes 60 do 80 mm</t>
  </si>
  <si>
    <t>75,5</t>
  </si>
  <si>
    <t>46</t>
  </si>
  <si>
    <t>919112213</t>
  </si>
  <si>
    <t>Řezání spár pro vytvoření komůrky š 10 mm hl 25 mm pro těsnící zálivku v živičném krytu</t>
  </si>
  <si>
    <t>426833881</t>
  </si>
  <si>
    <t>Řezání dilatačních spár v živičném krytu vytvoření komůrky pro těsnící zálivku šířky 10 mm, hloubky 25 mm</t>
  </si>
  <si>
    <t>47</t>
  </si>
  <si>
    <t>919121112</t>
  </si>
  <si>
    <t>Těsnění spár zálivkou za studena pro komůrky š 10 mm hl 25 mm s těsnicím profilem</t>
  </si>
  <si>
    <t>1772325320</t>
  </si>
  <si>
    <t>Utěsnění dilatačních spár zálivkou za studena v cementobetonovém nebo živičném krytu včetně adhezního nátěru s těsnicím profilem pod zálivkou, pro komůrky šířky 10 mm, hloubky 25 mm</t>
  </si>
  <si>
    <t>48</t>
  </si>
  <si>
    <t>919731121</t>
  </si>
  <si>
    <t>Zarovnání styčné plochy podkladu nebo krytu živičného tl do 50 mm</t>
  </si>
  <si>
    <t>368429918</t>
  </si>
  <si>
    <t>Zarovnání styčné plochy podkladu nebo krytu podél vybourané části komunikace nebo zpevněné plochy živičné tl. do 50 mm</t>
  </si>
  <si>
    <t>49</t>
  </si>
  <si>
    <t>919735123ROO</t>
  </si>
  <si>
    <t>Řezání stávajícího betonového krytu hl do 300 mm</t>
  </si>
  <si>
    <t>1451460249</t>
  </si>
  <si>
    <t>Řezání stávajícího betonového krytu nebo podkladu hloubky do 300 mm</t>
  </si>
  <si>
    <t>10,5+5,2+8,6</t>
  </si>
  <si>
    <t>8*2</t>
  </si>
  <si>
    <t>938908411</t>
  </si>
  <si>
    <t>Očištění povrchu krytu nebo podkladu živičného vodou</t>
  </si>
  <si>
    <t>161055340</t>
  </si>
  <si>
    <t>Očištění povrchu krytu nebo podkladu živičného, betonového nebo dlážděného vodou</t>
  </si>
  <si>
    <t>909</t>
  </si>
  <si>
    <t>51</t>
  </si>
  <si>
    <t>938909311</t>
  </si>
  <si>
    <t>Čištění vozovek metením strojně podkladu nebo krytu betonového nebo živičného</t>
  </si>
  <si>
    <t>-903225666</t>
  </si>
  <si>
    <t>Čištění vozovek metením bláta, prachu nebo hlinitého nánosu s odklizením na hromady na vzdálenost do 20 m nebo naložením na dopravní prostředek strojně povrchu podkladu nebo krytu betonového nebo živičného</t>
  </si>
  <si>
    <t>99</t>
  </si>
  <si>
    <t>Přesun hmot</t>
  </si>
  <si>
    <t>52</t>
  </si>
  <si>
    <t>997221551</t>
  </si>
  <si>
    <t>Vodorovná doprava suti ze sypkých materiálů do 1 km</t>
  </si>
  <si>
    <t>1661977128</t>
  </si>
  <si>
    <t>Vodorovná doprava suti bez naložení, ale se složením a s hrubým urovnáním ze sypkých materiálů, na vzdálenost do 1 km</t>
  </si>
  <si>
    <t>štěrk</t>
  </si>
  <si>
    <t>16,45+26,7</t>
  </si>
  <si>
    <t>53</t>
  </si>
  <si>
    <t>997221559</t>
  </si>
  <si>
    <t>Příplatek ZKD 1 km u vodorovné dopravy suti ze sypkých materiálů</t>
  </si>
  <si>
    <t>22120724</t>
  </si>
  <si>
    <t>Vodorovná doprava suti bez naložení, ale se složením a s hrubým urovnáním Příplatek k ceně za každý další i započatý 1 km přes 1 km</t>
  </si>
  <si>
    <t>celkem 6 km</t>
  </si>
  <si>
    <t>43,15*5</t>
  </si>
  <si>
    <t>54</t>
  </si>
  <si>
    <t>997221561</t>
  </si>
  <si>
    <t>Vodorovná doprava suti z kusových materiálů do 1 km</t>
  </si>
  <si>
    <t>772347728</t>
  </si>
  <si>
    <t>Vodorovná doprava suti bez naložení, ale se složením a s hrubým urovnáním z kusových materiálů, na vzdálenost do 1 km</t>
  </si>
  <si>
    <t xml:space="preserve">Poznámka k položce:
kovy - po domluvě s investorem se odvezou do sběru nebo použijí </t>
  </si>
  <si>
    <t>2,078+73,26+20.65+6,86+175,378</t>
  </si>
  <si>
    <t>55</t>
  </si>
  <si>
    <t>997221569</t>
  </si>
  <si>
    <t>Příplatek ZKD 1 km u vodorovné dopravy suti z kusových materiálů</t>
  </si>
  <si>
    <t>745466266</t>
  </si>
  <si>
    <t>278,226*5</t>
  </si>
  <si>
    <t>56</t>
  </si>
  <si>
    <t>997221815ROO</t>
  </si>
  <si>
    <t>Poplatek za uložení betonového odpadu na skládce (skládkovné)</t>
  </si>
  <si>
    <t>1975031143</t>
  </si>
  <si>
    <t>Poplatek za uložení stavebního odpadu na skládce (skládkovné) betonového i s regulačním poplatkem 500Kč/t</t>
  </si>
  <si>
    <t>Poznámka k položce:
s regulačním poplatkem 500 Kč/t</t>
  </si>
  <si>
    <t>175,378+6,86</t>
  </si>
  <si>
    <t>57</t>
  </si>
  <si>
    <t>997221855</t>
  </si>
  <si>
    <t>Poplatek za uložení odpadu z kameniva na skládce (skládkovné)</t>
  </si>
  <si>
    <t>1750576861</t>
  </si>
  <si>
    <t>Poplatek za uložení stavebního odpadu na skládce (skládkovné) z kameniva</t>
  </si>
  <si>
    <t>58</t>
  </si>
  <si>
    <t>997221845</t>
  </si>
  <si>
    <t>Poplatek za uložení odpadu z asfaltových povrchů na skládce (skládkovné)</t>
  </si>
  <si>
    <t>-28399819</t>
  </si>
  <si>
    <t>Poplatek za uložení stavebního odpadu na skládce (skládkovné) z asfaltových povrchů</t>
  </si>
  <si>
    <t>73,26+2,078</t>
  </si>
  <si>
    <t>59</t>
  </si>
  <si>
    <t>998225111</t>
  </si>
  <si>
    <t>Přesun hmot pro pozemní komunikace s krytem z kamene, monolitickým betonovým nebo živičným</t>
  </si>
  <si>
    <t>1697139769</t>
  </si>
  <si>
    <t>Přesun hmot pro komunikace s krytem z kameniva, monolitickým betonovým nebo živičným dopravní vzdálenost do 200 m jakékoliv délky objektu</t>
  </si>
  <si>
    <t>198,851</t>
  </si>
  <si>
    <t>51.3 - VRN</t>
  </si>
  <si>
    <t>VRN - Vedlejší rozpočtové náklady</t>
  </si>
  <si>
    <t xml:space="preserve">    0 - Vedlejší rozpočtové náklady</t>
  </si>
  <si>
    <t>Vedlejší rozpočtové náklady</t>
  </si>
  <si>
    <t>010001000</t>
  </si>
  <si>
    <t>Průzkumné, geodetické a projektové práce</t>
  </si>
  <si>
    <t>Kč</t>
  </si>
  <si>
    <t>1024</t>
  </si>
  <si>
    <t>-349185788</t>
  </si>
  <si>
    <t>Základní rozdělení průvodních činností a nákladů průzkumné geodetické a projektové práce</t>
  </si>
  <si>
    <t>Poznámka k položce:
V této položce jsou zahrnuty také náklady na zkoušky vylouhovatelnosti před uložením na skládku.   Dále náklady související se zjištěním výskytu sítí - sondy, zaměření.Přechodné dopravní značení.</t>
  </si>
  <si>
    <t>020001000</t>
  </si>
  <si>
    <t>Příprava staveniště</t>
  </si>
  <si>
    <t>875011108</t>
  </si>
  <si>
    <t xml:space="preserve">Základní rozdělení průvodních činností a nákladů příprava staveniště. </t>
  </si>
  <si>
    <t>030001000</t>
  </si>
  <si>
    <t xml:space="preserve">Zařízení staveniště </t>
  </si>
  <si>
    <t>1167454880</t>
  </si>
  <si>
    <t>Základní rozdělení průvodních činností a nákladů zařízení staveniště</t>
  </si>
  <si>
    <t>Poznámka k položce:
Vybavení staveniště, zabezpečení staveniště, zrušení staveniště,....</t>
  </si>
  <si>
    <t>040001000</t>
  </si>
  <si>
    <t>Inženýrská činnost</t>
  </si>
  <si>
    <t>-40308985</t>
  </si>
  <si>
    <t>Základní rozdělení průvodních činností a nákladů inženýrská činnost</t>
  </si>
  <si>
    <t>060001000</t>
  </si>
  <si>
    <t>Územní vlivy</t>
  </si>
  <si>
    <t>-2080741440</t>
  </si>
  <si>
    <t>Základní rozdělení průvodních činností a nákladů územní vlivy</t>
  </si>
  <si>
    <t>Poznámka k položce:
Obsahuje třeba zajištění materiálů na mezideponii. Čerpání vody ze staveniště, špatné klimatické podmínky a i jiné vlivy. Dále se jedná o stísněné podmínky a další vlivy</t>
  </si>
  <si>
    <t>070001000</t>
  </si>
  <si>
    <t>-1854141009</t>
  </si>
  <si>
    <t>Základní rozdělení průvodních činností a nákladů provozní vlivy</t>
  </si>
  <si>
    <t>Poznámka k položce:
Tato položka zapracovává mimo jiné náklady související s pracemi v ochranných pásmech sítí a stromů.  Zajištěn přístup ke všem objektům po celou dobu realizace stavby.</t>
  </si>
  <si>
    <t>080001000</t>
  </si>
  <si>
    <t>Přesun stavebních kapacit</t>
  </si>
  <si>
    <t>-269895474</t>
  </si>
  <si>
    <t>Základní rozdělení průvodních činností a nákladů přesun stavebních kapacit</t>
  </si>
  <si>
    <t>090001000</t>
  </si>
  <si>
    <t>Ostatní náklady</t>
  </si>
  <si>
    <t>262144</t>
  </si>
  <si>
    <t>25563963</t>
  </si>
  <si>
    <t>Základní rozdělení průvodních činností a nákladů ostatní náklady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</si>
  <si>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</si>
  <si>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</si>
  <si>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</si>
  <si>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</si>
  <si>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</si>
  <si>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</si>
  <si>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</si>
  <si>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Provozní vlivy - ochrana stávajících sítí</t>
  </si>
  <si>
    <t>kpl.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</si>
</sst>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80008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7"/>
      <name val="Trebuchet MS"/>
    </font>
    <font>
      <i/>
      <sz val="7"/>
      <color rgb="FF969696"/>
      <name val="Trebuchet MS"/>
    </font>
    <font>
      <i/>
      <sz val="8"/>
      <color rgb="FF0000FF"/>
      <name val="Trebuchet MS"/>
    </font>
    <font>
      <sz val="8"/>
      <color rgb="FF800080"/>
      <name val="Trebuchet MS"/>
    </font>
    <font>
      <sz val="8"/>
      <color rgb="FFFF0000"/>
      <name val="Trebuchet MS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8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0" fillId="2" borderId="0" xfId="0" applyFill="1"/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3" fillId="0" borderId="0" xfId="0" applyFont="1" applyBorder="1" applyAlignment="1">
      <alignment horizontal="left" vertical="center"/>
    </xf>
    <xf numFmtId="0" fontId="0" fillId="0" borderId="5" xfId="0" applyBorder="1"/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2" fillId="6" borderId="10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19" fillId="0" borderId="17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8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4" fontId="25" fillId="0" borderId="17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166" fontId="25" fillId="0" borderId="23" xfId="0" applyNumberFormat="1" applyFont="1" applyBorder="1" applyAlignment="1">
      <alignment vertical="center"/>
    </xf>
    <xf numFmtId="4" fontId="25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>
      <alignment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0" fillId="6" borderId="9" xfId="0" applyFont="1" applyFill="1" applyBorder="1" applyAlignment="1" applyProtection="1">
      <alignment vertical="center"/>
      <protection locked="0"/>
    </xf>
    <xf numFmtId="4" fontId="3" fillId="6" borderId="9" xfId="0" applyNumberFormat="1" applyFont="1" applyFill="1" applyBorder="1" applyAlignment="1">
      <alignment vertical="center"/>
    </xf>
    <xf numFmtId="0" fontId="0" fillId="6" borderId="26" xfId="0" applyFont="1" applyFill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2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>
      <alignment horizontal="right" vertical="center"/>
    </xf>
    <xf numFmtId="0" fontId="0" fillId="6" borderId="5" xfId="0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 applyProtection="1">
      <alignment vertical="center"/>
      <protection locked="0"/>
    </xf>
    <xf numFmtId="4" fontId="5" fillId="0" borderId="23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5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7" fillId="6" borderId="20" xfId="0" applyFont="1" applyFill="1" applyBorder="1" applyAlignment="1" applyProtection="1">
      <alignment horizontal="center" vertical="center" wrapText="1"/>
      <protection locked="0"/>
    </xf>
    <xf numFmtId="0" fontId="2" fillId="6" borderId="21" xfId="0" applyFont="1" applyFill="1" applyBorder="1" applyAlignment="1">
      <alignment horizontal="center" vertical="center" wrapText="1"/>
    </xf>
    <xf numFmtId="4" fontId="20" fillId="0" borderId="0" xfId="0" applyNumberFormat="1" applyFont="1" applyAlignment="1"/>
    <xf numFmtId="166" fontId="28" fillId="0" borderId="15" xfId="0" applyNumberFormat="1" applyFont="1" applyBorder="1" applyAlignment="1"/>
    <xf numFmtId="166" fontId="28" fillId="0" borderId="16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/>
    <xf numFmtId="0" fontId="7" fillId="0" borderId="17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8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/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4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1" fillId="4" borderId="27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8" fillId="0" borderId="4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167" fontId="8" fillId="0" borderId="0" xfId="0" applyNumberFormat="1" applyFont="1" applyBorder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vertical="center"/>
    </xf>
    <xf numFmtId="0" fontId="32" fillId="0" borderId="0" xfId="0" applyFont="1" applyAlignment="1">
      <alignment vertical="center" wrapText="1"/>
    </xf>
    <xf numFmtId="0" fontId="33" fillId="0" borderId="27" xfId="0" applyFont="1" applyBorder="1" applyAlignment="1" applyProtection="1">
      <alignment horizontal="center" vertical="center"/>
      <protection locked="0"/>
    </xf>
    <xf numFmtId="49" fontId="33" fillId="0" borderId="27" xfId="0" applyNumberFormat="1" applyFont="1" applyBorder="1" applyAlignment="1" applyProtection="1">
      <alignment horizontal="left" vertical="center" wrapText="1"/>
      <protection locked="0"/>
    </xf>
    <xf numFmtId="0" fontId="33" fillId="0" borderId="27" xfId="0" applyFont="1" applyBorder="1" applyAlignment="1" applyProtection="1">
      <alignment horizontal="left" vertical="center" wrapText="1"/>
      <protection locked="0"/>
    </xf>
    <xf numFmtId="0" fontId="33" fillId="0" borderId="27" xfId="0" applyFont="1" applyBorder="1" applyAlignment="1" applyProtection="1">
      <alignment horizontal="center" vertical="center" wrapText="1"/>
      <protection locked="0"/>
    </xf>
    <xf numFmtId="167" fontId="33" fillId="0" borderId="27" xfId="0" applyNumberFormat="1" applyFont="1" applyBorder="1" applyAlignment="1" applyProtection="1">
      <alignment vertical="center"/>
      <protection locked="0"/>
    </xf>
    <xf numFmtId="4" fontId="33" fillId="4" borderId="27" xfId="0" applyNumberFormat="1" applyFont="1" applyFill="1" applyBorder="1" applyAlignment="1" applyProtection="1">
      <alignment vertical="center"/>
      <protection locked="0"/>
    </xf>
    <xf numFmtId="4" fontId="33" fillId="0" borderId="27" xfId="0" applyNumberFormat="1" applyFont="1" applyBorder="1" applyAlignment="1" applyProtection="1">
      <alignment vertical="center"/>
      <protection locked="0"/>
    </xf>
    <xf numFmtId="0" fontId="33" fillId="0" borderId="4" xfId="0" applyFont="1" applyBorder="1" applyAlignment="1">
      <alignment vertical="center"/>
    </xf>
    <xf numFmtId="0" fontId="33" fillId="4" borderId="27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167" fontId="10" fillId="0" borderId="0" xfId="0" applyNumberFormat="1" applyFont="1" applyBorder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32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left" vertical="center" wrapText="1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36" fillId="2" borderId="0" xfId="1" applyFill="1"/>
    <xf numFmtId="0" fontId="37" fillId="0" borderId="0" xfId="1" applyFont="1" applyAlignment="1">
      <alignment horizontal="center" vertical="center"/>
    </xf>
    <xf numFmtId="0" fontId="38" fillId="2" borderId="0" xfId="0" applyFont="1" applyFill="1" applyAlignment="1">
      <alignment horizontal="left" vertical="center"/>
    </xf>
    <xf numFmtId="0" fontId="39" fillId="2" borderId="0" xfId="0" applyFont="1" applyFill="1" applyAlignment="1">
      <alignment vertical="center"/>
    </xf>
    <xf numFmtId="0" fontId="40" fillId="2" borderId="0" xfId="1" applyFont="1" applyFill="1" applyAlignment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39" fillId="2" borderId="0" xfId="0" applyFont="1" applyFill="1" applyAlignment="1" applyProtection="1">
      <alignment vertical="center"/>
    </xf>
    <xf numFmtId="0" fontId="38" fillId="2" borderId="0" xfId="0" applyFont="1" applyFill="1" applyAlignment="1" applyProtection="1">
      <alignment horizontal="left" vertical="center"/>
    </xf>
    <xf numFmtId="0" fontId="40" fillId="2" borderId="0" xfId="1" applyFont="1" applyFill="1" applyAlignment="1" applyProtection="1">
      <alignment vertical="center"/>
    </xf>
    <xf numFmtId="0" fontId="39" fillId="2" borderId="0" xfId="0" applyFont="1" applyFill="1" applyAlignment="1" applyProtection="1">
      <alignment vertical="center"/>
      <protection locked="0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right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16" fillId="0" borderId="0" xfId="0" applyFont="1" applyAlignment="1">
      <alignment horizontal="left" vertical="top" wrapText="1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 wrapText="1"/>
    </xf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0" fontId="40" fillId="2" borderId="0" xfId="1" applyFont="1" applyFill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workbookViewId="0">
      <pane ySplit="1" topLeftCell="A43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 x14ac:dyDescent="0.3">
      <c r="A1" s="235" t="s">
        <v>0</v>
      </c>
      <c r="B1" s="236"/>
      <c r="C1" s="236"/>
      <c r="D1" s="237" t="s">
        <v>1</v>
      </c>
      <c r="E1" s="236"/>
      <c r="F1" s="236"/>
      <c r="G1" s="236"/>
      <c r="H1" s="236"/>
      <c r="I1" s="236"/>
      <c r="J1" s="236"/>
      <c r="K1" s="238" t="s">
        <v>531</v>
      </c>
      <c r="L1" s="238"/>
      <c r="M1" s="238"/>
      <c r="N1" s="238"/>
      <c r="O1" s="238"/>
      <c r="P1" s="238"/>
      <c r="Q1" s="238"/>
      <c r="R1" s="238"/>
      <c r="S1" s="238"/>
      <c r="T1" s="236"/>
      <c r="U1" s="236"/>
      <c r="V1" s="236"/>
      <c r="W1" s="238" t="s">
        <v>532</v>
      </c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0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  <c r="BV1" s="16" t="s">
        <v>5</v>
      </c>
    </row>
    <row r="2" spans="1:74" ht="36.950000000000003" customHeight="1" x14ac:dyDescent="0.3">
      <c r="AR2" s="242" t="s">
        <v>6</v>
      </c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S2" s="17" t="s">
        <v>7</v>
      </c>
      <c r="BT2" s="17" t="s">
        <v>8</v>
      </c>
    </row>
    <row r="3" spans="1:74" ht="6.95" customHeight="1" x14ac:dyDescent="0.3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7</v>
      </c>
      <c r="BT3" s="17" t="s">
        <v>9</v>
      </c>
    </row>
    <row r="4" spans="1:74" ht="36.950000000000003" customHeight="1" x14ac:dyDescent="0.3">
      <c r="B4" s="21"/>
      <c r="C4" s="22"/>
      <c r="D4" s="23" t="s">
        <v>10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11</v>
      </c>
      <c r="BE4" s="26" t="s">
        <v>12</v>
      </c>
      <c r="BS4" s="17" t="s">
        <v>13</v>
      </c>
    </row>
    <row r="5" spans="1:74" ht="14.45" customHeight="1" x14ac:dyDescent="0.3">
      <c r="B5" s="21"/>
      <c r="C5" s="22"/>
      <c r="D5" s="27" t="s">
        <v>14</v>
      </c>
      <c r="E5" s="22"/>
      <c r="F5" s="22"/>
      <c r="G5" s="22"/>
      <c r="H5" s="22"/>
      <c r="I5" s="22"/>
      <c r="J5" s="22"/>
      <c r="K5" s="269" t="s">
        <v>15</v>
      </c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2"/>
      <c r="AQ5" s="24"/>
      <c r="BE5" s="267" t="s">
        <v>16</v>
      </c>
      <c r="BS5" s="17" t="s">
        <v>7</v>
      </c>
    </row>
    <row r="6" spans="1:74" ht="36.950000000000003" customHeight="1" x14ac:dyDescent="0.3">
      <c r="B6" s="21"/>
      <c r="C6" s="22"/>
      <c r="D6" s="29" t="s">
        <v>17</v>
      </c>
      <c r="E6" s="22"/>
      <c r="F6" s="22"/>
      <c r="G6" s="22"/>
      <c r="H6" s="22"/>
      <c r="I6" s="22"/>
      <c r="J6" s="22"/>
      <c r="K6" s="271" t="s">
        <v>18</v>
      </c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2"/>
      <c r="AQ6" s="24"/>
      <c r="BE6" s="243"/>
      <c r="BS6" s="17" t="s">
        <v>19</v>
      </c>
    </row>
    <row r="7" spans="1:74" ht="14.45" customHeight="1" x14ac:dyDescent="0.3">
      <c r="B7" s="21"/>
      <c r="C7" s="22"/>
      <c r="D7" s="30" t="s">
        <v>20</v>
      </c>
      <c r="E7" s="22"/>
      <c r="F7" s="22"/>
      <c r="G7" s="22"/>
      <c r="H7" s="22"/>
      <c r="I7" s="22"/>
      <c r="J7" s="22"/>
      <c r="K7" s="28" t="s">
        <v>21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22</v>
      </c>
      <c r="AL7" s="22"/>
      <c r="AM7" s="22"/>
      <c r="AN7" s="28" t="s">
        <v>3</v>
      </c>
      <c r="AO7" s="22"/>
      <c r="AP7" s="22"/>
      <c r="AQ7" s="24"/>
      <c r="BE7" s="243"/>
      <c r="BS7" s="17" t="s">
        <v>23</v>
      </c>
    </row>
    <row r="8" spans="1:74" ht="14.45" customHeight="1" x14ac:dyDescent="0.3">
      <c r="B8" s="21"/>
      <c r="C8" s="22"/>
      <c r="D8" s="30" t="s">
        <v>24</v>
      </c>
      <c r="E8" s="22"/>
      <c r="F8" s="22"/>
      <c r="G8" s="22"/>
      <c r="H8" s="22"/>
      <c r="I8" s="22"/>
      <c r="J8" s="22"/>
      <c r="K8" s="28" t="s">
        <v>25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26</v>
      </c>
      <c r="AL8" s="22"/>
      <c r="AM8" s="22"/>
      <c r="AN8" s="31" t="s">
        <v>27</v>
      </c>
      <c r="AO8" s="22"/>
      <c r="AP8" s="22"/>
      <c r="AQ8" s="24"/>
      <c r="BE8" s="243"/>
      <c r="BS8" s="17" t="s">
        <v>28</v>
      </c>
    </row>
    <row r="9" spans="1:74" ht="14.45" customHeight="1" x14ac:dyDescent="0.3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243"/>
      <c r="BS9" s="17" t="s">
        <v>29</v>
      </c>
    </row>
    <row r="10" spans="1:74" ht="14.45" customHeight="1" x14ac:dyDescent="0.3">
      <c r="B10" s="21"/>
      <c r="C10" s="22"/>
      <c r="D10" s="30" t="s">
        <v>30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31</v>
      </c>
      <c r="AL10" s="22"/>
      <c r="AM10" s="22"/>
      <c r="AN10" s="28" t="s">
        <v>3</v>
      </c>
      <c r="AO10" s="22"/>
      <c r="AP10" s="22"/>
      <c r="AQ10" s="24"/>
      <c r="BE10" s="243"/>
      <c r="BS10" s="17" t="s">
        <v>19</v>
      </c>
    </row>
    <row r="11" spans="1:74" ht="18.399999999999999" customHeight="1" x14ac:dyDescent="0.3">
      <c r="B11" s="21"/>
      <c r="C11" s="22"/>
      <c r="D11" s="22"/>
      <c r="E11" s="28" t="s">
        <v>32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33</v>
      </c>
      <c r="AL11" s="22"/>
      <c r="AM11" s="22"/>
      <c r="AN11" s="28" t="s">
        <v>3</v>
      </c>
      <c r="AO11" s="22"/>
      <c r="AP11" s="22"/>
      <c r="AQ11" s="24"/>
      <c r="BE11" s="243"/>
      <c r="BS11" s="17" t="s">
        <v>19</v>
      </c>
    </row>
    <row r="12" spans="1:74" ht="6.95" customHeight="1" x14ac:dyDescent="0.3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243"/>
      <c r="BS12" s="17" t="s">
        <v>19</v>
      </c>
    </row>
    <row r="13" spans="1:74" ht="14.45" customHeight="1" x14ac:dyDescent="0.3">
      <c r="B13" s="21"/>
      <c r="C13" s="22"/>
      <c r="D13" s="30" t="s">
        <v>34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31</v>
      </c>
      <c r="AL13" s="22"/>
      <c r="AM13" s="22"/>
      <c r="AN13" s="32" t="s">
        <v>35</v>
      </c>
      <c r="AO13" s="22"/>
      <c r="AP13" s="22"/>
      <c r="AQ13" s="24"/>
      <c r="BE13" s="243"/>
      <c r="BS13" s="17" t="s">
        <v>19</v>
      </c>
    </row>
    <row r="14" spans="1:74" ht="15" x14ac:dyDescent="0.3">
      <c r="B14" s="21"/>
      <c r="C14" s="22"/>
      <c r="D14" s="22"/>
      <c r="E14" s="272" t="s">
        <v>35</v>
      </c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30" t="s">
        <v>33</v>
      </c>
      <c r="AL14" s="22"/>
      <c r="AM14" s="22"/>
      <c r="AN14" s="32" t="s">
        <v>35</v>
      </c>
      <c r="AO14" s="22"/>
      <c r="AP14" s="22"/>
      <c r="AQ14" s="24"/>
      <c r="BE14" s="243"/>
      <c r="BS14" s="17" t="s">
        <v>19</v>
      </c>
    </row>
    <row r="15" spans="1:74" ht="6.95" customHeight="1" x14ac:dyDescent="0.3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243"/>
      <c r="BS15" s="17" t="s">
        <v>4</v>
      </c>
    </row>
    <row r="16" spans="1:74" ht="14.45" customHeight="1" x14ac:dyDescent="0.3">
      <c r="B16" s="21"/>
      <c r="C16" s="22"/>
      <c r="D16" s="30" t="s">
        <v>36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31</v>
      </c>
      <c r="AL16" s="22"/>
      <c r="AM16" s="22"/>
      <c r="AN16" s="28" t="s">
        <v>3</v>
      </c>
      <c r="AO16" s="22"/>
      <c r="AP16" s="22"/>
      <c r="AQ16" s="24"/>
      <c r="BE16" s="243"/>
      <c r="BS16" s="17" t="s">
        <v>4</v>
      </c>
    </row>
    <row r="17" spans="2:71" ht="18.399999999999999" customHeight="1" x14ac:dyDescent="0.3">
      <c r="B17" s="21"/>
      <c r="C17" s="22"/>
      <c r="D17" s="22"/>
      <c r="E17" s="28" t="s">
        <v>37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33</v>
      </c>
      <c r="AL17" s="22"/>
      <c r="AM17" s="22"/>
      <c r="AN17" s="28" t="s">
        <v>3</v>
      </c>
      <c r="AO17" s="22"/>
      <c r="AP17" s="22"/>
      <c r="AQ17" s="24"/>
      <c r="BE17" s="243"/>
      <c r="BS17" s="17" t="s">
        <v>38</v>
      </c>
    </row>
    <row r="18" spans="2:71" ht="6.95" customHeight="1" x14ac:dyDescent="0.3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243"/>
      <c r="BS18" s="17" t="s">
        <v>7</v>
      </c>
    </row>
    <row r="19" spans="2:71" ht="14.45" customHeight="1" x14ac:dyDescent="0.3">
      <c r="B19" s="21"/>
      <c r="C19" s="22"/>
      <c r="D19" s="30" t="s">
        <v>39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243"/>
      <c r="BS19" s="17" t="s">
        <v>7</v>
      </c>
    </row>
    <row r="20" spans="2:71" ht="48.75" customHeight="1" x14ac:dyDescent="0.3">
      <c r="B20" s="21"/>
      <c r="C20" s="22"/>
      <c r="D20" s="22"/>
      <c r="E20" s="273" t="s">
        <v>40</v>
      </c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2"/>
      <c r="AP20" s="22"/>
      <c r="AQ20" s="24"/>
      <c r="BE20" s="243"/>
      <c r="BS20" s="17" t="s">
        <v>4</v>
      </c>
    </row>
    <row r="21" spans="2:71" ht="6.95" customHeight="1" x14ac:dyDescent="0.3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243"/>
    </row>
    <row r="22" spans="2:71" ht="6.95" customHeight="1" x14ac:dyDescent="0.3">
      <c r="B22" s="21"/>
      <c r="C22" s="2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2"/>
      <c r="AQ22" s="24"/>
      <c r="BE22" s="243"/>
    </row>
    <row r="23" spans="2:71" s="1" customFormat="1" ht="25.9" customHeight="1" x14ac:dyDescent="0.3">
      <c r="B23" s="34"/>
      <c r="C23" s="35"/>
      <c r="D23" s="36" t="s">
        <v>41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274">
        <f>ROUND(AG51,2)</f>
        <v>120000</v>
      </c>
      <c r="AL23" s="275"/>
      <c r="AM23" s="275"/>
      <c r="AN23" s="275"/>
      <c r="AO23" s="275"/>
      <c r="AP23" s="35"/>
      <c r="AQ23" s="38"/>
      <c r="BE23" s="250"/>
    </row>
    <row r="24" spans="2:71" s="1" customFormat="1" ht="6.95" customHeight="1" x14ac:dyDescent="0.3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250"/>
    </row>
    <row r="25" spans="2:71" s="1" customFormat="1" x14ac:dyDescent="0.3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276" t="s">
        <v>42</v>
      </c>
      <c r="M25" s="255"/>
      <c r="N25" s="255"/>
      <c r="O25" s="255"/>
      <c r="P25" s="35"/>
      <c r="Q25" s="35"/>
      <c r="R25" s="35"/>
      <c r="S25" s="35"/>
      <c r="T25" s="35"/>
      <c r="U25" s="35"/>
      <c r="V25" s="35"/>
      <c r="W25" s="276" t="s">
        <v>43</v>
      </c>
      <c r="X25" s="255"/>
      <c r="Y25" s="255"/>
      <c r="Z25" s="255"/>
      <c r="AA25" s="255"/>
      <c r="AB25" s="255"/>
      <c r="AC25" s="255"/>
      <c r="AD25" s="255"/>
      <c r="AE25" s="255"/>
      <c r="AF25" s="35"/>
      <c r="AG25" s="35"/>
      <c r="AH25" s="35"/>
      <c r="AI25" s="35"/>
      <c r="AJ25" s="35"/>
      <c r="AK25" s="276" t="s">
        <v>44</v>
      </c>
      <c r="AL25" s="255"/>
      <c r="AM25" s="255"/>
      <c r="AN25" s="255"/>
      <c r="AO25" s="255"/>
      <c r="AP25" s="35"/>
      <c r="AQ25" s="38"/>
      <c r="BE25" s="250"/>
    </row>
    <row r="26" spans="2:71" s="2" customFormat="1" ht="14.45" customHeight="1" x14ac:dyDescent="0.3">
      <c r="B26" s="40"/>
      <c r="C26" s="41"/>
      <c r="D26" s="42" t="s">
        <v>45</v>
      </c>
      <c r="E26" s="41"/>
      <c r="F26" s="42" t="s">
        <v>46</v>
      </c>
      <c r="G26" s="41"/>
      <c r="H26" s="41"/>
      <c r="I26" s="41"/>
      <c r="J26" s="41"/>
      <c r="K26" s="41"/>
      <c r="L26" s="260">
        <v>0.21</v>
      </c>
      <c r="M26" s="261"/>
      <c r="N26" s="261"/>
      <c r="O26" s="261"/>
      <c r="P26" s="41"/>
      <c r="Q26" s="41"/>
      <c r="R26" s="41"/>
      <c r="S26" s="41"/>
      <c r="T26" s="41"/>
      <c r="U26" s="41"/>
      <c r="V26" s="41"/>
      <c r="W26" s="262">
        <f>ROUND(AZ51,2)</f>
        <v>120000</v>
      </c>
      <c r="X26" s="261"/>
      <c r="Y26" s="261"/>
      <c r="Z26" s="261"/>
      <c r="AA26" s="261"/>
      <c r="AB26" s="261"/>
      <c r="AC26" s="261"/>
      <c r="AD26" s="261"/>
      <c r="AE26" s="261"/>
      <c r="AF26" s="41"/>
      <c r="AG26" s="41"/>
      <c r="AH26" s="41"/>
      <c r="AI26" s="41"/>
      <c r="AJ26" s="41"/>
      <c r="AK26" s="262">
        <f>ROUND(AV51,2)</f>
        <v>25200</v>
      </c>
      <c r="AL26" s="261"/>
      <c r="AM26" s="261"/>
      <c r="AN26" s="261"/>
      <c r="AO26" s="261"/>
      <c r="AP26" s="41"/>
      <c r="AQ26" s="43"/>
      <c r="BE26" s="268"/>
    </row>
    <row r="27" spans="2:71" s="2" customFormat="1" ht="14.45" customHeight="1" x14ac:dyDescent="0.3">
      <c r="B27" s="40"/>
      <c r="C27" s="41"/>
      <c r="D27" s="41"/>
      <c r="E27" s="41"/>
      <c r="F27" s="42" t="s">
        <v>47</v>
      </c>
      <c r="G27" s="41"/>
      <c r="H27" s="41"/>
      <c r="I27" s="41"/>
      <c r="J27" s="41"/>
      <c r="K27" s="41"/>
      <c r="L27" s="260">
        <v>0.15</v>
      </c>
      <c r="M27" s="261"/>
      <c r="N27" s="261"/>
      <c r="O27" s="261"/>
      <c r="P27" s="41"/>
      <c r="Q27" s="41"/>
      <c r="R27" s="41"/>
      <c r="S27" s="41"/>
      <c r="T27" s="41"/>
      <c r="U27" s="41"/>
      <c r="V27" s="41"/>
      <c r="W27" s="262">
        <f>ROUND(BA51,2)</f>
        <v>0</v>
      </c>
      <c r="X27" s="261"/>
      <c r="Y27" s="261"/>
      <c r="Z27" s="261"/>
      <c r="AA27" s="261"/>
      <c r="AB27" s="261"/>
      <c r="AC27" s="261"/>
      <c r="AD27" s="261"/>
      <c r="AE27" s="261"/>
      <c r="AF27" s="41"/>
      <c r="AG27" s="41"/>
      <c r="AH27" s="41"/>
      <c r="AI27" s="41"/>
      <c r="AJ27" s="41"/>
      <c r="AK27" s="262">
        <f>ROUND(AW51,2)</f>
        <v>0</v>
      </c>
      <c r="AL27" s="261"/>
      <c r="AM27" s="261"/>
      <c r="AN27" s="261"/>
      <c r="AO27" s="261"/>
      <c r="AP27" s="41"/>
      <c r="AQ27" s="43"/>
      <c r="BE27" s="268"/>
    </row>
    <row r="28" spans="2:71" s="2" customFormat="1" ht="14.45" hidden="1" customHeight="1" x14ac:dyDescent="0.3">
      <c r="B28" s="40"/>
      <c r="C28" s="41"/>
      <c r="D28" s="41"/>
      <c r="E28" s="41"/>
      <c r="F28" s="42" t="s">
        <v>48</v>
      </c>
      <c r="G28" s="41"/>
      <c r="H28" s="41"/>
      <c r="I28" s="41"/>
      <c r="J28" s="41"/>
      <c r="K28" s="41"/>
      <c r="L28" s="260">
        <v>0.21</v>
      </c>
      <c r="M28" s="261"/>
      <c r="N28" s="261"/>
      <c r="O28" s="261"/>
      <c r="P28" s="41"/>
      <c r="Q28" s="41"/>
      <c r="R28" s="41"/>
      <c r="S28" s="41"/>
      <c r="T28" s="41"/>
      <c r="U28" s="41"/>
      <c r="V28" s="41"/>
      <c r="W28" s="262">
        <f>ROUND(BB51,2)</f>
        <v>0</v>
      </c>
      <c r="X28" s="261"/>
      <c r="Y28" s="261"/>
      <c r="Z28" s="261"/>
      <c r="AA28" s="261"/>
      <c r="AB28" s="261"/>
      <c r="AC28" s="261"/>
      <c r="AD28" s="261"/>
      <c r="AE28" s="261"/>
      <c r="AF28" s="41"/>
      <c r="AG28" s="41"/>
      <c r="AH28" s="41"/>
      <c r="AI28" s="41"/>
      <c r="AJ28" s="41"/>
      <c r="AK28" s="262">
        <v>0</v>
      </c>
      <c r="AL28" s="261"/>
      <c r="AM28" s="261"/>
      <c r="AN28" s="261"/>
      <c r="AO28" s="261"/>
      <c r="AP28" s="41"/>
      <c r="AQ28" s="43"/>
      <c r="BE28" s="268"/>
    </row>
    <row r="29" spans="2:71" s="2" customFormat="1" ht="14.45" hidden="1" customHeight="1" x14ac:dyDescent="0.3">
      <c r="B29" s="40"/>
      <c r="C29" s="41"/>
      <c r="D29" s="41"/>
      <c r="E29" s="41"/>
      <c r="F29" s="42" t="s">
        <v>49</v>
      </c>
      <c r="G29" s="41"/>
      <c r="H29" s="41"/>
      <c r="I29" s="41"/>
      <c r="J29" s="41"/>
      <c r="K29" s="41"/>
      <c r="L29" s="260">
        <v>0.15</v>
      </c>
      <c r="M29" s="261"/>
      <c r="N29" s="261"/>
      <c r="O29" s="261"/>
      <c r="P29" s="41"/>
      <c r="Q29" s="41"/>
      <c r="R29" s="41"/>
      <c r="S29" s="41"/>
      <c r="T29" s="41"/>
      <c r="U29" s="41"/>
      <c r="V29" s="41"/>
      <c r="W29" s="262">
        <f>ROUND(BC51,2)</f>
        <v>0</v>
      </c>
      <c r="X29" s="261"/>
      <c r="Y29" s="261"/>
      <c r="Z29" s="261"/>
      <c r="AA29" s="261"/>
      <c r="AB29" s="261"/>
      <c r="AC29" s="261"/>
      <c r="AD29" s="261"/>
      <c r="AE29" s="261"/>
      <c r="AF29" s="41"/>
      <c r="AG29" s="41"/>
      <c r="AH29" s="41"/>
      <c r="AI29" s="41"/>
      <c r="AJ29" s="41"/>
      <c r="AK29" s="262">
        <v>0</v>
      </c>
      <c r="AL29" s="261"/>
      <c r="AM29" s="261"/>
      <c r="AN29" s="261"/>
      <c r="AO29" s="261"/>
      <c r="AP29" s="41"/>
      <c r="AQ29" s="43"/>
      <c r="BE29" s="268"/>
    </row>
    <row r="30" spans="2:71" s="2" customFormat="1" ht="14.45" hidden="1" customHeight="1" x14ac:dyDescent="0.3">
      <c r="B30" s="40"/>
      <c r="C30" s="41"/>
      <c r="D30" s="41"/>
      <c r="E30" s="41"/>
      <c r="F30" s="42" t="s">
        <v>50</v>
      </c>
      <c r="G30" s="41"/>
      <c r="H30" s="41"/>
      <c r="I30" s="41"/>
      <c r="J30" s="41"/>
      <c r="K30" s="41"/>
      <c r="L30" s="260">
        <v>0</v>
      </c>
      <c r="M30" s="261"/>
      <c r="N30" s="261"/>
      <c r="O30" s="261"/>
      <c r="P30" s="41"/>
      <c r="Q30" s="41"/>
      <c r="R30" s="41"/>
      <c r="S30" s="41"/>
      <c r="T30" s="41"/>
      <c r="U30" s="41"/>
      <c r="V30" s="41"/>
      <c r="W30" s="262">
        <f>ROUND(BD51,2)</f>
        <v>0</v>
      </c>
      <c r="X30" s="261"/>
      <c r="Y30" s="261"/>
      <c r="Z30" s="261"/>
      <c r="AA30" s="261"/>
      <c r="AB30" s="261"/>
      <c r="AC30" s="261"/>
      <c r="AD30" s="261"/>
      <c r="AE30" s="261"/>
      <c r="AF30" s="41"/>
      <c r="AG30" s="41"/>
      <c r="AH30" s="41"/>
      <c r="AI30" s="41"/>
      <c r="AJ30" s="41"/>
      <c r="AK30" s="262">
        <v>0</v>
      </c>
      <c r="AL30" s="261"/>
      <c r="AM30" s="261"/>
      <c r="AN30" s="261"/>
      <c r="AO30" s="261"/>
      <c r="AP30" s="41"/>
      <c r="AQ30" s="43"/>
      <c r="BE30" s="268"/>
    </row>
    <row r="31" spans="2:71" s="1" customFormat="1" ht="6.95" customHeight="1" x14ac:dyDescent="0.3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250"/>
    </row>
    <row r="32" spans="2:71" s="1" customFormat="1" ht="25.9" customHeight="1" x14ac:dyDescent="0.3">
      <c r="B32" s="34"/>
      <c r="C32" s="44"/>
      <c r="D32" s="45" t="s">
        <v>51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52</v>
      </c>
      <c r="U32" s="46"/>
      <c r="V32" s="46"/>
      <c r="W32" s="46"/>
      <c r="X32" s="263" t="s">
        <v>53</v>
      </c>
      <c r="Y32" s="264"/>
      <c r="Z32" s="264"/>
      <c r="AA32" s="264"/>
      <c r="AB32" s="264"/>
      <c r="AC32" s="46"/>
      <c r="AD32" s="46"/>
      <c r="AE32" s="46"/>
      <c r="AF32" s="46"/>
      <c r="AG32" s="46"/>
      <c r="AH32" s="46"/>
      <c r="AI32" s="46"/>
      <c r="AJ32" s="46"/>
      <c r="AK32" s="265">
        <f>SUM(AK23:AK30)</f>
        <v>145200</v>
      </c>
      <c r="AL32" s="264"/>
      <c r="AM32" s="264"/>
      <c r="AN32" s="264"/>
      <c r="AO32" s="266"/>
      <c r="AP32" s="44"/>
      <c r="AQ32" s="48"/>
      <c r="BE32" s="250"/>
    </row>
    <row r="33" spans="2:56" s="1" customFormat="1" ht="6.95" customHeight="1" x14ac:dyDescent="0.3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56" s="1" customFormat="1" ht="6.95" customHeight="1" x14ac:dyDescent="0.3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56" s="1" customFormat="1" ht="6.95" customHeight="1" x14ac:dyDescent="0.3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34"/>
    </row>
    <row r="39" spans="2:56" s="1" customFormat="1" ht="36.950000000000003" customHeight="1" x14ac:dyDescent="0.3">
      <c r="B39" s="34"/>
      <c r="C39" s="54" t="s">
        <v>54</v>
      </c>
      <c r="AR39" s="34"/>
    </row>
    <row r="40" spans="2:56" s="1" customFormat="1" ht="6.95" customHeight="1" x14ac:dyDescent="0.3">
      <c r="B40" s="34"/>
      <c r="AR40" s="34"/>
    </row>
    <row r="41" spans="2:56" s="3" customFormat="1" ht="14.45" customHeight="1" x14ac:dyDescent="0.3">
      <c r="B41" s="55"/>
      <c r="C41" s="56" t="s">
        <v>14</v>
      </c>
      <c r="L41" s="3" t="str">
        <f>K5</f>
        <v>511</v>
      </c>
      <c r="AR41" s="55"/>
    </row>
    <row r="42" spans="2:56" s="4" customFormat="1" ht="36.950000000000003" customHeight="1" x14ac:dyDescent="0.3">
      <c r="B42" s="57"/>
      <c r="C42" s="58" t="s">
        <v>17</v>
      </c>
      <c r="L42" s="247" t="str">
        <f>K6</f>
        <v>Rekonstrukce chodníků - sídliště Jitřenka, Chomutov</v>
      </c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R42" s="57"/>
    </row>
    <row r="43" spans="2:56" s="1" customFormat="1" ht="6.95" customHeight="1" x14ac:dyDescent="0.3">
      <c r="B43" s="34"/>
      <c r="AR43" s="34"/>
    </row>
    <row r="44" spans="2:56" s="1" customFormat="1" ht="15" x14ac:dyDescent="0.3">
      <c r="B44" s="34"/>
      <c r="C44" s="56" t="s">
        <v>24</v>
      </c>
      <c r="L44" s="59" t="str">
        <f>IF(K8="","",K8)</f>
        <v>Chomutov</v>
      </c>
      <c r="AI44" s="56" t="s">
        <v>26</v>
      </c>
      <c r="AM44" s="249" t="str">
        <f>IF(AN8= "","",AN8)</f>
        <v>13. 7. 2017</v>
      </c>
      <c r="AN44" s="250"/>
      <c r="AR44" s="34"/>
    </row>
    <row r="45" spans="2:56" s="1" customFormat="1" ht="6.95" customHeight="1" x14ac:dyDescent="0.3">
      <c r="B45" s="34"/>
      <c r="AR45" s="34"/>
    </row>
    <row r="46" spans="2:56" s="1" customFormat="1" ht="15" x14ac:dyDescent="0.3">
      <c r="B46" s="34"/>
      <c r="C46" s="56" t="s">
        <v>30</v>
      </c>
      <c r="L46" s="3" t="str">
        <f>IF(E11= "","",E11)</f>
        <v>Město Chomutov</v>
      </c>
      <c r="AI46" s="56" t="s">
        <v>36</v>
      </c>
      <c r="AM46" s="251" t="str">
        <f>IF(E17="","",E17)</f>
        <v>In. Dvořáková, Ing. Dvořák</v>
      </c>
      <c r="AN46" s="250"/>
      <c r="AO46" s="250"/>
      <c r="AP46" s="250"/>
      <c r="AR46" s="34"/>
      <c r="AS46" s="252" t="s">
        <v>55</v>
      </c>
      <c r="AT46" s="253"/>
      <c r="AU46" s="61"/>
      <c r="AV46" s="61"/>
      <c r="AW46" s="61"/>
      <c r="AX46" s="61"/>
      <c r="AY46" s="61"/>
      <c r="AZ46" s="61"/>
      <c r="BA46" s="61"/>
      <c r="BB46" s="61"/>
      <c r="BC46" s="61"/>
      <c r="BD46" s="62"/>
    </row>
    <row r="47" spans="2:56" s="1" customFormat="1" ht="15" x14ac:dyDescent="0.3">
      <c r="B47" s="34"/>
      <c r="C47" s="56" t="s">
        <v>34</v>
      </c>
      <c r="L47" s="3" t="str">
        <f>IF(E14= "Vyplň údaj","",E14)</f>
        <v/>
      </c>
      <c r="AR47" s="34"/>
      <c r="AS47" s="254"/>
      <c r="AT47" s="255"/>
      <c r="AU47" s="35"/>
      <c r="AV47" s="35"/>
      <c r="AW47" s="35"/>
      <c r="AX47" s="35"/>
      <c r="AY47" s="35"/>
      <c r="AZ47" s="35"/>
      <c r="BA47" s="35"/>
      <c r="BB47" s="35"/>
      <c r="BC47" s="35"/>
      <c r="BD47" s="64"/>
    </row>
    <row r="48" spans="2:56" s="1" customFormat="1" ht="10.9" customHeight="1" x14ac:dyDescent="0.3">
      <c r="B48" s="34"/>
      <c r="AR48" s="34"/>
      <c r="AS48" s="254"/>
      <c r="AT48" s="255"/>
      <c r="AU48" s="35"/>
      <c r="AV48" s="35"/>
      <c r="AW48" s="35"/>
      <c r="AX48" s="35"/>
      <c r="AY48" s="35"/>
      <c r="AZ48" s="35"/>
      <c r="BA48" s="35"/>
      <c r="BB48" s="35"/>
      <c r="BC48" s="35"/>
      <c r="BD48" s="64"/>
    </row>
    <row r="49" spans="1:91" s="1" customFormat="1" ht="29.25" customHeight="1" x14ac:dyDescent="0.3">
      <c r="B49" s="34"/>
      <c r="C49" s="256" t="s">
        <v>56</v>
      </c>
      <c r="D49" s="257"/>
      <c r="E49" s="257"/>
      <c r="F49" s="257"/>
      <c r="G49" s="257"/>
      <c r="H49" s="65"/>
      <c r="I49" s="258" t="s">
        <v>57</v>
      </c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9" t="s">
        <v>58</v>
      </c>
      <c r="AH49" s="257"/>
      <c r="AI49" s="257"/>
      <c r="AJ49" s="257"/>
      <c r="AK49" s="257"/>
      <c r="AL49" s="257"/>
      <c r="AM49" s="257"/>
      <c r="AN49" s="258" t="s">
        <v>59</v>
      </c>
      <c r="AO49" s="257"/>
      <c r="AP49" s="257"/>
      <c r="AQ49" s="66" t="s">
        <v>60</v>
      </c>
      <c r="AR49" s="34"/>
      <c r="AS49" s="67" t="s">
        <v>61</v>
      </c>
      <c r="AT49" s="68" t="s">
        <v>62</v>
      </c>
      <c r="AU49" s="68" t="s">
        <v>63</v>
      </c>
      <c r="AV49" s="68" t="s">
        <v>64</v>
      </c>
      <c r="AW49" s="68" t="s">
        <v>65</v>
      </c>
      <c r="AX49" s="68" t="s">
        <v>66</v>
      </c>
      <c r="AY49" s="68" t="s">
        <v>67</v>
      </c>
      <c r="AZ49" s="68" t="s">
        <v>68</v>
      </c>
      <c r="BA49" s="68" t="s">
        <v>69</v>
      </c>
      <c r="BB49" s="68" t="s">
        <v>70</v>
      </c>
      <c r="BC49" s="68" t="s">
        <v>71</v>
      </c>
      <c r="BD49" s="69" t="s">
        <v>72</v>
      </c>
    </row>
    <row r="50" spans="1:91" s="1" customFormat="1" ht="10.9" customHeight="1" x14ac:dyDescent="0.3">
      <c r="B50" s="34"/>
      <c r="AR50" s="34"/>
      <c r="AS50" s="70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/>
    </row>
    <row r="51" spans="1:91" s="4" customFormat="1" ht="32.450000000000003" customHeight="1" x14ac:dyDescent="0.3">
      <c r="B51" s="57"/>
      <c r="C51" s="71" t="s">
        <v>73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240">
        <f>ROUND(SUM(AG52:AG53),2)</f>
        <v>120000</v>
      </c>
      <c r="AH51" s="240"/>
      <c r="AI51" s="240"/>
      <c r="AJ51" s="240"/>
      <c r="AK51" s="240"/>
      <c r="AL51" s="240"/>
      <c r="AM51" s="240"/>
      <c r="AN51" s="241">
        <f>SUM(AG51,AT51)</f>
        <v>145200</v>
      </c>
      <c r="AO51" s="241"/>
      <c r="AP51" s="241"/>
      <c r="AQ51" s="73" t="s">
        <v>3</v>
      </c>
      <c r="AR51" s="57"/>
      <c r="AS51" s="74">
        <f>ROUND(SUM(AS52:AS53),2)</f>
        <v>0</v>
      </c>
      <c r="AT51" s="75">
        <f>ROUND(SUM(AV51:AW51),2)</f>
        <v>25200</v>
      </c>
      <c r="AU51" s="76">
        <f>ROUND(SUM(AU52:AU53),5)</f>
        <v>0</v>
      </c>
      <c r="AV51" s="75">
        <f>ROUND(AZ51*L26,2)</f>
        <v>25200</v>
      </c>
      <c r="AW51" s="75">
        <f>ROUND(BA51*L27,2)</f>
        <v>0</v>
      </c>
      <c r="AX51" s="75">
        <f>ROUND(BB51*L26,2)</f>
        <v>0</v>
      </c>
      <c r="AY51" s="75">
        <f>ROUND(BC51*L27,2)</f>
        <v>0</v>
      </c>
      <c r="AZ51" s="75">
        <f>ROUND(SUM(AZ52:AZ53),2)</f>
        <v>120000</v>
      </c>
      <c r="BA51" s="75">
        <f>ROUND(SUM(BA52:BA53),2)</f>
        <v>0</v>
      </c>
      <c r="BB51" s="75">
        <f>ROUND(SUM(BB52:BB53),2)</f>
        <v>0</v>
      </c>
      <c r="BC51" s="75">
        <f>ROUND(SUM(BC52:BC53),2)</f>
        <v>0</v>
      </c>
      <c r="BD51" s="77">
        <f>ROUND(SUM(BD52:BD53),2)</f>
        <v>0</v>
      </c>
      <c r="BS51" s="58" t="s">
        <v>74</v>
      </c>
      <c r="BT51" s="58" t="s">
        <v>75</v>
      </c>
      <c r="BU51" s="78" t="s">
        <v>76</v>
      </c>
      <c r="BV51" s="58" t="s">
        <v>77</v>
      </c>
      <c r="BW51" s="58" t="s">
        <v>5</v>
      </c>
      <c r="BX51" s="58" t="s">
        <v>78</v>
      </c>
      <c r="CL51" s="58" t="s">
        <v>21</v>
      </c>
    </row>
    <row r="52" spans="1:91" s="5" customFormat="1" ht="22.5" customHeight="1" x14ac:dyDescent="0.3">
      <c r="A52" s="231" t="s">
        <v>533</v>
      </c>
      <c r="B52" s="79"/>
      <c r="C52" s="80"/>
      <c r="D52" s="246" t="s">
        <v>79</v>
      </c>
      <c r="E52" s="245"/>
      <c r="F52" s="245"/>
      <c r="G52" s="245"/>
      <c r="H52" s="245"/>
      <c r="I52" s="81"/>
      <c r="J52" s="246" t="s">
        <v>80</v>
      </c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4">
        <f>'51.1 - chodníky'!J27</f>
        <v>0</v>
      </c>
      <c r="AH52" s="245"/>
      <c r="AI52" s="245"/>
      <c r="AJ52" s="245"/>
      <c r="AK52" s="245"/>
      <c r="AL52" s="245"/>
      <c r="AM52" s="245"/>
      <c r="AN52" s="244">
        <f>SUM(AG52,AT52)</f>
        <v>0</v>
      </c>
      <c r="AO52" s="245"/>
      <c r="AP52" s="245"/>
      <c r="AQ52" s="82" t="s">
        <v>81</v>
      </c>
      <c r="AR52" s="79"/>
      <c r="AS52" s="83">
        <v>0</v>
      </c>
      <c r="AT52" s="84">
        <f>ROUND(SUM(AV52:AW52),2)</f>
        <v>0</v>
      </c>
      <c r="AU52" s="85">
        <f>'51.1 - chodníky'!P82</f>
        <v>0</v>
      </c>
      <c r="AV52" s="84">
        <f>'51.1 - chodníky'!J30</f>
        <v>0</v>
      </c>
      <c r="AW52" s="84">
        <f>'51.1 - chodníky'!J31</f>
        <v>0</v>
      </c>
      <c r="AX52" s="84">
        <f>'51.1 - chodníky'!J32</f>
        <v>0</v>
      </c>
      <c r="AY52" s="84">
        <f>'51.1 - chodníky'!J33</f>
        <v>0</v>
      </c>
      <c r="AZ52" s="84">
        <f>'51.1 - chodníky'!F30</f>
        <v>0</v>
      </c>
      <c r="BA52" s="84">
        <f>'51.1 - chodníky'!F31</f>
        <v>0</v>
      </c>
      <c r="BB52" s="84">
        <f>'51.1 - chodníky'!F32</f>
        <v>0</v>
      </c>
      <c r="BC52" s="84">
        <f>'51.1 - chodníky'!F33</f>
        <v>0</v>
      </c>
      <c r="BD52" s="86">
        <f>'51.1 - chodníky'!F34</f>
        <v>0</v>
      </c>
      <c r="BT52" s="87" t="s">
        <v>23</v>
      </c>
      <c r="BV52" s="87" t="s">
        <v>77</v>
      </c>
      <c r="BW52" s="87" t="s">
        <v>82</v>
      </c>
      <c r="BX52" s="87" t="s">
        <v>5</v>
      </c>
      <c r="CL52" s="87" t="s">
        <v>83</v>
      </c>
      <c r="CM52" s="87" t="s">
        <v>84</v>
      </c>
    </row>
    <row r="53" spans="1:91" s="5" customFormat="1" ht="22.5" customHeight="1" x14ac:dyDescent="0.3">
      <c r="A53" s="231" t="s">
        <v>533</v>
      </c>
      <c r="B53" s="79"/>
      <c r="C53" s="80"/>
      <c r="D53" s="246" t="s">
        <v>85</v>
      </c>
      <c r="E53" s="245"/>
      <c r="F53" s="245"/>
      <c r="G53" s="245"/>
      <c r="H53" s="245"/>
      <c r="I53" s="81"/>
      <c r="J53" s="246" t="s">
        <v>86</v>
      </c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4">
        <f>'51.3 - VRN'!J27</f>
        <v>120000</v>
      </c>
      <c r="AH53" s="245"/>
      <c r="AI53" s="245"/>
      <c r="AJ53" s="245"/>
      <c r="AK53" s="245"/>
      <c r="AL53" s="245"/>
      <c r="AM53" s="245"/>
      <c r="AN53" s="244">
        <f>SUM(AG53,AT53)</f>
        <v>145200</v>
      </c>
      <c r="AO53" s="245"/>
      <c r="AP53" s="245"/>
      <c r="AQ53" s="82" t="s">
        <v>87</v>
      </c>
      <c r="AR53" s="79"/>
      <c r="AS53" s="88">
        <v>0</v>
      </c>
      <c r="AT53" s="89">
        <f>ROUND(SUM(AV53:AW53),2)</f>
        <v>25200</v>
      </c>
      <c r="AU53" s="90">
        <f>'51.3 - VRN'!P78</f>
        <v>0</v>
      </c>
      <c r="AV53" s="89">
        <f>'51.3 - VRN'!J30</f>
        <v>25200</v>
      </c>
      <c r="AW53" s="89">
        <f>'51.3 - VRN'!J31</f>
        <v>0</v>
      </c>
      <c r="AX53" s="89">
        <f>'51.3 - VRN'!J32</f>
        <v>0</v>
      </c>
      <c r="AY53" s="89">
        <f>'51.3 - VRN'!J33</f>
        <v>0</v>
      </c>
      <c r="AZ53" s="89">
        <f>'51.3 - VRN'!F30</f>
        <v>120000</v>
      </c>
      <c r="BA53" s="89">
        <f>'51.3 - VRN'!F31</f>
        <v>0</v>
      </c>
      <c r="BB53" s="89">
        <f>'51.3 - VRN'!F32</f>
        <v>0</v>
      </c>
      <c r="BC53" s="89">
        <f>'51.3 - VRN'!F33</f>
        <v>0</v>
      </c>
      <c r="BD53" s="91">
        <f>'51.3 - VRN'!F34</f>
        <v>0</v>
      </c>
      <c r="BT53" s="87" t="s">
        <v>23</v>
      </c>
      <c r="BV53" s="87" t="s">
        <v>77</v>
      </c>
      <c r="BW53" s="87" t="s">
        <v>88</v>
      </c>
      <c r="BX53" s="87" t="s">
        <v>5</v>
      </c>
      <c r="CL53" s="87" t="s">
        <v>3</v>
      </c>
      <c r="CM53" s="87" t="s">
        <v>84</v>
      </c>
    </row>
    <row r="54" spans="1:91" s="1" customFormat="1" ht="30" customHeight="1" x14ac:dyDescent="0.3">
      <c r="B54" s="34"/>
      <c r="AR54" s="34"/>
    </row>
    <row r="55" spans="1:91" s="1" customFormat="1" ht="6.95" customHeight="1" x14ac:dyDescent="0.3"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34"/>
    </row>
  </sheetData>
  <mergeCells count="45">
    <mergeCell ref="L28:O28"/>
    <mergeCell ref="L26:O26"/>
    <mergeCell ref="W26:AE26"/>
    <mergeCell ref="AK26:AO26"/>
    <mergeCell ref="L27:O27"/>
    <mergeCell ref="W27:AE27"/>
    <mergeCell ref="AK27:AO27"/>
    <mergeCell ref="K6:AO6"/>
    <mergeCell ref="E14:AJ14"/>
    <mergeCell ref="E20:AN20"/>
    <mergeCell ref="AK23:AO23"/>
    <mergeCell ref="L25:O25"/>
    <mergeCell ref="W25:AE25"/>
    <mergeCell ref="AK25:AO25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  <mergeCell ref="BE5:BE32"/>
    <mergeCell ref="K5:AO5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51.1 - chodníky'!C2" tooltip="51.1 - chodníky" display="/"/>
    <hyperlink ref="A53" location="'51.3 - VRN'!C2" tooltip="51.3 - VRN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83"/>
  <sheetViews>
    <sheetView showGridLines="0" workbookViewId="0">
      <pane ySplit="1" topLeftCell="A260" activePane="bottomLeft" state="frozen"/>
      <selection pane="bottomLeft" activeCell="E287" sqref="E287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2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15"/>
      <c r="B1" s="233"/>
      <c r="C1" s="233"/>
      <c r="D1" s="232" t="s">
        <v>1</v>
      </c>
      <c r="E1" s="233"/>
      <c r="F1" s="234" t="s">
        <v>534</v>
      </c>
      <c r="G1" s="278" t="s">
        <v>535</v>
      </c>
      <c r="H1" s="278"/>
      <c r="I1" s="239"/>
      <c r="J1" s="234" t="s">
        <v>536</v>
      </c>
      <c r="K1" s="232" t="s">
        <v>89</v>
      </c>
      <c r="L1" s="234" t="s">
        <v>537</v>
      </c>
      <c r="M1" s="234"/>
      <c r="N1" s="234"/>
      <c r="O1" s="234"/>
      <c r="P1" s="234"/>
      <c r="Q1" s="234"/>
      <c r="R1" s="234"/>
      <c r="S1" s="234"/>
      <c r="T1" s="234"/>
      <c r="U1" s="230"/>
      <c r="V1" s="23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1:70" ht="36.950000000000003" customHeight="1" x14ac:dyDescent="0.3">
      <c r="L2" s="242" t="s">
        <v>6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7" t="s">
        <v>82</v>
      </c>
    </row>
    <row r="3" spans="1:70" ht="6.95" customHeight="1" x14ac:dyDescent="0.3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84</v>
      </c>
    </row>
    <row r="4" spans="1:70" ht="36.950000000000003" customHeight="1" x14ac:dyDescent="0.3">
      <c r="B4" s="21"/>
      <c r="C4" s="22"/>
      <c r="D4" s="23" t="s">
        <v>90</v>
      </c>
      <c r="E4" s="22"/>
      <c r="F4" s="22"/>
      <c r="G4" s="22"/>
      <c r="H4" s="22"/>
      <c r="I4" s="94"/>
      <c r="J4" s="22"/>
      <c r="K4" s="24"/>
      <c r="M4" s="25" t="s">
        <v>11</v>
      </c>
      <c r="AT4" s="17" t="s">
        <v>4</v>
      </c>
    </row>
    <row r="5" spans="1:70" ht="6.95" customHeight="1" x14ac:dyDescent="0.3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1:70" ht="15" x14ac:dyDescent="0.3">
      <c r="B6" s="21"/>
      <c r="C6" s="22"/>
      <c r="D6" s="30" t="s">
        <v>17</v>
      </c>
      <c r="E6" s="22"/>
      <c r="F6" s="22"/>
      <c r="G6" s="22"/>
      <c r="H6" s="22"/>
      <c r="I6" s="94"/>
      <c r="J6" s="22"/>
      <c r="K6" s="24"/>
    </row>
    <row r="7" spans="1:70" ht="22.5" customHeight="1" x14ac:dyDescent="0.3">
      <c r="B7" s="21"/>
      <c r="C7" s="22"/>
      <c r="D7" s="22"/>
      <c r="E7" s="279" t="str">
        <f>'Rekapitulace stavby'!K6</f>
        <v>Rekonstrukce chodníků - sídliště Jitřenka, Chomutov</v>
      </c>
      <c r="F7" s="270"/>
      <c r="G7" s="270"/>
      <c r="H7" s="270"/>
      <c r="I7" s="94"/>
      <c r="J7" s="22"/>
      <c r="K7" s="24"/>
    </row>
    <row r="8" spans="1:70" s="1" customFormat="1" ht="15" x14ac:dyDescent="0.3">
      <c r="B8" s="34"/>
      <c r="C8" s="35"/>
      <c r="D8" s="30" t="s">
        <v>91</v>
      </c>
      <c r="E8" s="35"/>
      <c r="F8" s="35"/>
      <c r="G8" s="35"/>
      <c r="H8" s="35"/>
      <c r="I8" s="95"/>
      <c r="J8" s="35"/>
      <c r="K8" s="38"/>
    </row>
    <row r="9" spans="1:70" s="1" customFormat="1" ht="36.950000000000003" customHeight="1" x14ac:dyDescent="0.3">
      <c r="B9" s="34"/>
      <c r="C9" s="35"/>
      <c r="D9" s="35"/>
      <c r="E9" s="280" t="s">
        <v>92</v>
      </c>
      <c r="F9" s="255"/>
      <c r="G9" s="255"/>
      <c r="H9" s="255"/>
      <c r="I9" s="95"/>
      <c r="J9" s="35"/>
      <c r="K9" s="38"/>
    </row>
    <row r="10" spans="1:70" s="1" customFormat="1" x14ac:dyDescent="0.3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1:70" s="1" customFormat="1" ht="14.45" customHeight="1" x14ac:dyDescent="0.3">
      <c r="B11" s="34"/>
      <c r="C11" s="35"/>
      <c r="D11" s="30" t="s">
        <v>20</v>
      </c>
      <c r="E11" s="35"/>
      <c r="F11" s="28" t="s">
        <v>83</v>
      </c>
      <c r="G11" s="35"/>
      <c r="H11" s="35"/>
      <c r="I11" s="96" t="s">
        <v>22</v>
      </c>
      <c r="J11" s="28" t="s">
        <v>3</v>
      </c>
      <c r="K11" s="38"/>
    </row>
    <row r="12" spans="1:70" s="1" customFormat="1" ht="14.45" customHeight="1" x14ac:dyDescent="0.3">
      <c r="B12" s="34"/>
      <c r="C12" s="35"/>
      <c r="D12" s="30" t="s">
        <v>24</v>
      </c>
      <c r="E12" s="35"/>
      <c r="F12" s="28" t="s">
        <v>25</v>
      </c>
      <c r="G12" s="35"/>
      <c r="H12" s="35"/>
      <c r="I12" s="96" t="s">
        <v>26</v>
      </c>
      <c r="J12" s="97" t="str">
        <f>'Rekapitulace stavby'!AN8</f>
        <v>13. 7. 2017</v>
      </c>
      <c r="K12" s="38"/>
    </row>
    <row r="13" spans="1:70" s="1" customFormat="1" ht="10.9" customHeight="1" x14ac:dyDescent="0.3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1:70" s="1" customFormat="1" ht="14.45" customHeight="1" x14ac:dyDescent="0.3">
      <c r="B14" s="34"/>
      <c r="C14" s="35"/>
      <c r="D14" s="30" t="s">
        <v>30</v>
      </c>
      <c r="E14" s="35"/>
      <c r="F14" s="35"/>
      <c r="G14" s="35"/>
      <c r="H14" s="35"/>
      <c r="I14" s="96" t="s">
        <v>31</v>
      </c>
      <c r="J14" s="28" t="s">
        <v>3</v>
      </c>
      <c r="K14" s="38"/>
    </row>
    <row r="15" spans="1:70" s="1" customFormat="1" ht="18" customHeight="1" x14ac:dyDescent="0.3">
      <c r="B15" s="34"/>
      <c r="C15" s="35"/>
      <c r="D15" s="35"/>
      <c r="E15" s="28" t="s">
        <v>32</v>
      </c>
      <c r="F15" s="35"/>
      <c r="G15" s="35"/>
      <c r="H15" s="35"/>
      <c r="I15" s="96" t="s">
        <v>33</v>
      </c>
      <c r="J15" s="28" t="s">
        <v>3</v>
      </c>
      <c r="K15" s="38"/>
    </row>
    <row r="16" spans="1:70" s="1" customFormat="1" ht="6.95" customHeight="1" x14ac:dyDescent="0.3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45" customHeight="1" x14ac:dyDescent="0.3">
      <c r="B17" s="34"/>
      <c r="C17" s="35"/>
      <c r="D17" s="30" t="s">
        <v>34</v>
      </c>
      <c r="E17" s="35"/>
      <c r="F17" s="35"/>
      <c r="G17" s="35"/>
      <c r="H17" s="35"/>
      <c r="I17" s="96" t="s">
        <v>31</v>
      </c>
      <c r="J17" s="28" t="str">
        <f>IF('Rekapitulace stavby'!AN13="Vyplň údaj","",IF('Rekapitulace stavby'!AN13="","",'Rekapitulace stavby'!AN13))</f>
        <v/>
      </c>
      <c r="K17" s="38"/>
    </row>
    <row r="18" spans="2:11" s="1" customFormat="1" ht="18" customHeight="1" x14ac:dyDescent="0.3">
      <c r="B18" s="34"/>
      <c r="C18" s="35"/>
      <c r="D18" s="35"/>
      <c r="E18" s="28" t="str">
        <f>IF('Rekapitulace stavby'!E14="Vyplň údaj","",IF('Rekapitulace stavby'!E14="","",'Rekapitulace stavby'!E14))</f>
        <v/>
      </c>
      <c r="F18" s="35"/>
      <c r="G18" s="35"/>
      <c r="H18" s="35"/>
      <c r="I18" s="96" t="s">
        <v>33</v>
      </c>
      <c r="J18" s="28" t="str">
        <f>IF('Rekapitulace stavby'!AN14="Vyplň údaj","",IF('Rekapitulace stavby'!AN14="","",'Rekapitulace stavby'!AN14))</f>
        <v/>
      </c>
      <c r="K18" s="38"/>
    </row>
    <row r="19" spans="2:11" s="1" customFormat="1" ht="6.95" customHeight="1" x14ac:dyDescent="0.3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45" customHeight="1" x14ac:dyDescent="0.3">
      <c r="B20" s="34"/>
      <c r="C20" s="35"/>
      <c r="D20" s="30" t="s">
        <v>36</v>
      </c>
      <c r="E20" s="35"/>
      <c r="F20" s="35"/>
      <c r="G20" s="35"/>
      <c r="H20" s="35"/>
      <c r="I20" s="96" t="s">
        <v>31</v>
      </c>
      <c r="J20" s="28" t="s">
        <v>3</v>
      </c>
      <c r="K20" s="38"/>
    </row>
    <row r="21" spans="2:11" s="1" customFormat="1" ht="18" customHeight="1" x14ac:dyDescent="0.3">
      <c r="B21" s="34"/>
      <c r="C21" s="35"/>
      <c r="D21" s="35"/>
      <c r="E21" s="28" t="s">
        <v>93</v>
      </c>
      <c r="F21" s="35"/>
      <c r="G21" s="35"/>
      <c r="H21" s="35"/>
      <c r="I21" s="96" t="s">
        <v>33</v>
      </c>
      <c r="J21" s="28" t="s">
        <v>3</v>
      </c>
      <c r="K21" s="38"/>
    </row>
    <row r="22" spans="2:11" s="1" customFormat="1" ht="6.95" customHeight="1" x14ac:dyDescent="0.3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45" customHeight="1" x14ac:dyDescent="0.3">
      <c r="B23" s="34"/>
      <c r="C23" s="35"/>
      <c r="D23" s="30" t="s">
        <v>39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 x14ac:dyDescent="0.3">
      <c r="B24" s="98"/>
      <c r="C24" s="99"/>
      <c r="D24" s="99"/>
      <c r="E24" s="273" t="s">
        <v>3</v>
      </c>
      <c r="F24" s="281"/>
      <c r="G24" s="281"/>
      <c r="H24" s="281"/>
      <c r="I24" s="100"/>
      <c r="J24" s="99"/>
      <c r="K24" s="101"/>
    </row>
    <row r="25" spans="2:11" s="1" customFormat="1" ht="6.95" customHeight="1" x14ac:dyDescent="0.3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95" customHeight="1" x14ac:dyDescent="0.3">
      <c r="B26" s="34"/>
      <c r="C26" s="35"/>
      <c r="D26" s="61"/>
      <c r="E26" s="61"/>
      <c r="F26" s="61"/>
      <c r="G26" s="61"/>
      <c r="H26" s="61"/>
      <c r="I26" s="102"/>
      <c r="J26" s="61"/>
      <c r="K26" s="103"/>
    </row>
    <row r="27" spans="2:11" s="1" customFormat="1" ht="25.35" customHeight="1" x14ac:dyDescent="0.3">
      <c r="B27" s="34"/>
      <c r="C27" s="35"/>
      <c r="D27" s="104" t="s">
        <v>41</v>
      </c>
      <c r="E27" s="35"/>
      <c r="F27" s="35"/>
      <c r="G27" s="35"/>
      <c r="H27" s="35"/>
      <c r="I27" s="95"/>
      <c r="J27" s="105">
        <f>ROUND(J82,2)</f>
        <v>0</v>
      </c>
      <c r="K27" s="38"/>
    </row>
    <row r="28" spans="2:11" s="1" customFormat="1" ht="6.95" customHeight="1" x14ac:dyDescent="0.3">
      <c r="B28" s="34"/>
      <c r="C28" s="35"/>
      <c r="D28" s="61"/>
      <c r="E28" s="61"/>
      <c r="F28" s="61"/>
      <c r="G28" s="61"/>
      <c r="H28" s="61"/>
      <c r="I28" s="102"/>
      <c r="J28" s="61"/>
      <c r="K28" s="103"/>
    </row>
    <row r="29" spans="2:11" s="1" customFormat="1" ht="14.45" customHeight="1" x14ac:dyDescent="0.3">
      <c r="B29" s="34"/>
      <c r="C29" s="35"/>
      <c r="D29" s="35"/>
      <c r="E29" s="35"/>
      <c r="F29" s="39" t="s">
        <v>43</v>
      </c>
      <c r="G29" s="35"/>
      <c r="H29" s="35"/>
      <c r="I29" s="106" t="s">
        <v>42</v>
      </c>
      <c r="J29" s="39" t="s">
        <v>44</v>
      </c>
      <c r="K29" s="38"/>
    </row>
    <row r="30" spans="2:11" s="1" customFormat="1" ht="14.45" customHeight="1" x14ac:dyDescent="0.3">
      <c r="B30" s="34"/>
      <c r="C30" s="35"/>
      <c r="D30" s="42" t="s">
        <v>45</v>
      </c>
      <c r="E30" s="42" t="s">
        <v>46</v>
      </c>
      <c r="F30" s="107">
        <f>ROUND(SUM(BE82:BE282), 2)</f>
        <v>0</v>
      </c>
      <c r="G30" s="35"/>
      <c r="H30" s="35"/>
      <c r="I30" s="108">
        <v>0.21</v>
      </c>
      <c r="J30" s="107">
        <f>ROUND(ROUND((SUM(BE82:BE282)), 2)*I30, 2)</f>
        <v>0</v>
      </c>
      <c r="K30" s="38"/>
    </row>
    <row r="31" spans="2:11" s="1" customFormat="1" ht="14.45" customHeight="1" x14ac:dyDescent="0.3">
      <c r="B31" s="34"/>
      <c r="C31" s="35"/>
      <c r="D31" s="35"/>
      <c r="E31" s="42" t="s">
        <v>47</v>
      </c>
      <c r="F31" s="107">
        <f>ROUND(SUM(BF82:BF282), 2)</f>
        <v>0</v>
      </c>
      <c r="G31" s="35"/>
      <c r="H31" s="35"/>
      <c r="I31" s="108">
        <v>0.15</v>
      </c>
      <c r="J31" s="107">
        <f>ROUND(ROUND((SUM(BF82:BF282)), 2)*I31, 2)</f>
        <v>0</v>
      </c>
      <c r="K31" s="38"/>
    </row>
    <row r="32" spans="2:11" s="1" customFormat="1" ht="14.45" hidden="1" customHeight="1" x14ac:dyDescent="0.3">
      <c r="B32" s="34"/>
      <c r="C32" s="35"/>
      <c r="D32" s="35"/>
      <c r="E32" s="42" t="s">
        <v>48</v>
      </c>
      <c r="F32" s="107">
        <f>ROUND(SUM(BG82:BG282), 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45" hidden="1" customHeight="1" x14ac:dyDescent="0.3">
      <c r="B33" s="34"/>
      <c r="C33" s="35"/>
      <c r="D33" s="35"/>
      <c r="E33" s="42" t="s">
        <v>49</v>
      </c>
      <c r="F33" s="107">
        <f>ROUND(SUM(BH82:BH282), 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45" hidden="1" customHeight="1" x14ac:dyDescent="0.3">
      <c r="B34" s="34"/>
      <c r="C34" s="35"/>
      <c r="D34" s="35"/>
      <c r="E34" s="42" t="s">
        <v>50</v>
      </c>
      <c r="F34" s="107">
        <f>ROUND(SUM(BI82:BI282), 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95" customHeight="1" x14ac:dyDescent="0.3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5.35" customHeight="1" x14ac:dyDescent="0.3">
      <c r="B36" s="34"/>
      <c r="C36" s="109"/>
      <c r="D36" s="110" t="s">
        <v>51</v>
      </c>
      <c r="E36" s="65"/>
      <c r="F36" s="65"/>
      <c r="G36" s="111" t="s">
        <v>52</v>
      </c>
      <c r="H36" s="112" t="s">
        <v>53</v>
      </c>
      <c r="I36" s="113"/>
      <c r="J36" s="114">
        <f>SUM(J27:J34)</f>
        <v>0</v>
      </c>
      <c r="K36" s="115"/>
    </row>
    <row r="37" spans="2:11" s="1" customFormat="1" ht="14.45" customHeight="1" x14ac:dyDescent="0.3">
      <c r="B37" s="49"/>
      <c r="C37" s="50"/>
      <c r="D37" s="50"/>
      <c r="E37" s="50"/>
      <c r="F37" s="50"/>
      <c r="G37" s="50"/>
      <c r="H37" s="50"/>
      <c r="I37" s="116"/>
      <c r="J37" s="50"/>
      <c r="K37" s="51"/>
    </row>
    <row r="41" spans="2:11" s="1" customFormat="1" ht="6.95" customHeight="1" x14ac:dyDescent="0.3">
      <c r="B41" s="52"/>
      <c r="C41" s="53"/>
      <c r="D41" s="53"/>
      <c r="E41" s="53"/>
      <c r="F41" s="53"/>
      <c r="G41" s="53"/>
      <c r="H41" s="53"/>
      <c r="I41" s="117"/>
      <c r="J41" s="53"/>
      <c r="K41" s="118"/>
    </row>
    <row r="42" spans="2:11" s="1" customFormat="1" ht="36.950000000000003" customHeight="1" x14ac:dyDescent="0.3">
      <c r="B42" s="34"/>
      <c r="C42" s="23" t="s">
        <v>94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95" customHeight="1" x14ac:dyDescent="0.3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45" customHeight="1" x14ac:dyDescent="0.3">
      <c r="B44" s="34"/>
      <c r="C44" s="30" t="s">
        <v>17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 x14ac:dyDescent="0.3">
      <c r="B45" s="34"/>
      <c r="C45" s="35"/>
      <c r="D45" s="35"/>
      <c r="E45" s="279" t="str">
        <f>E7</f>
        <v>Rekonstrukce chodníků - sídliště Jitřenka, Chomutov</v>
      </c>
      <c r="F45" s="255"/>
      <c r="G45" s="255"/>
      <c r="H45" s="255"/>
      <c r="I45" s="95"/>
      <c r="J45" s="35"/>
      <c r="K45" s="38"/>
    </row>
    <row r="46" spans="2:11" s="1" customFormat="1" ht="14.45" customHeight="1" x14ac:dyDescent="0.3">
      <c r="B46" s="34"/>
      <c r="C46" s="30" t="s">
        <v>91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 x14ac:dyDescent="0.3">
      <c r="B47" s="34"/>
      <c r="C47" s="35"/>
      <c r="D47" s="35"/>
      <c r="E47" s="280" t="str">
        <f>E9</f>
        <v>51.1 - chodníky</v>
      </c>
      <c r="F47" s="255"/>
      <c r="G47" s="255"/>
      <c r="H47" s="255"/>
      <c r="I47" s="95"/>
      <c r="J47" s="35"/>
      <c r="K47" s="38"/>
    </row>
    <row r="48" spans="2:11" s="1" customFormat="1" ht="6.95" customHeight="1" x14ac:dyDescent="0.3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47" s="1" customFormat="1" ht="18" customHeight="1" x14ac:dyDescent="0.3">
      <c r="B49" s="34"/>
      <c r="C49" s="30" t="s">
        <v>24</v>
      </c>
      <c r="D49" s="35"/>
      <c r="E49" s="35"/>
      <c r="F49" s="28" t="str">
        <f>F12</f>
        <v>Chomutov</v>
      </c>
      <c r="G49" s="35"/>
      <c r="H49" s="35"/>
      <c r="I49" s="96" t="s">
        <v>26</v>
      </c>
      <c r="J49" s="97" t="str">
        <f>IF(J12="","",J12)</f>
        <v>13. 7. 2017</v>
      </c>
      <c r="K49" s="38"/>
    </row>
    <row r="50" spans="2:47" s="1" customFormat="1" ht="6.95" customHeight="1" x14ac:dyDescent="0.3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47" s="1" customFormat="1" ht="15" x14ac:dyDescent="0.3">
      <c r="B51" s="34"/>
      <c r="C51" s="30" t="s">
        <v>30</v>
      </c>
      <c r="D51" s="35"/>
      <c r="E51" s="35"/>
      <c r="F51" s="28" t="str">
        <f>E15</f>
        <v>Město Chomutov</v>
      </c>
      <c r="G51" s="35"/>
      <c r="H51" s="35"/>
      <c r="I51" s="96" t="s">
        <v>36</v>
      </c>
      <c r="J51" s="28" t="str">
        <f>E21</f>
        <v>Ing. Lucie Dvořáková</v>
      </c>
      <c r="K51" s="38"/>
    </row>
    <row r="52" spans="2:47" s="1" customFormat="1" ht="14.45" customHeight="1" x14ac:dyDescent="0.3">
      <c r="B52" s="34"/>
      <c r="C52" s="30" t="s">
        <v>34</v>
      </c>
      <c r="D52" s="35"/>
      <c r="E52" s="35"/>
      <c r="F52" s="28" t="str">
        <f>IF(E18="","",E18)</f>
        <v/>
      </c>
      <c r="G52" s="35"/>
      <c r="H52" s="35"/>
      <c r="I52" s="95"/>
      <c r="J52" s="35"/>
      <c r="K52" s="38"/>
    </row>
    <row r="53" spans="2:47" s="1" customFormat="1" ht="10.35" customHeight="1" x14ac:dyDescent="0.3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47" s="1" customFormat="1" ht="29.25" customHeight="1" x14ac:dyDescent="0.3">
      <c r="B54" s="34"/>
      <c r="C54" s="119" t="s">
        <v>95</v>
      </c>
      <c r="D54" s="109"/>
      <c r="E54" s="109"/>
      <c r="F54" s="109"/>
      <c r="G54" s="109"/>
      <c r="H54" s="109"/>
      <c r="I54" s="120"/>
      <c r="J54" s="121" t="s">
        <v>96</v>
      </c>
      <c r="K54" s="122"/>
    </row>
    <row r="55" spans="2:47" s="1" customFormat="1" ht="10.35" customHeight="1" x14ac:dyDescent="0.3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 x14ac:dyDescent="0.3">
      <c r="B56" s="34"/>
      <c r="C56" s="123" t="s">
        <v>97</v>
      </c>
      <c r="D56" s="35"/>
      <c r="E56" s="35"/>
      <c r="F56" s="35"/>
      <c r="G56" s="35"/>
      <c r="H56" s="35"/>
      <c r="I56" s="95"/>
      <c r="J56" s="105">
        <f>J82</f>
        <v>0</v>
      </c>
      <c r="K56" s="38"/>
      <c r="AU56" s="17" t="s">
        <v>98</v>
      </c>
    </row>
    <row r="57" spans="2:47" s="7" customFormat="1" ht="24.95" customHeight="1" x14ac:dyDescent="0.3">
      <c r="B57" s="124"/>
      <c r="C57" s="125"/>
      <c r="D57" s="126" t="s">
        <v>99</v>
      </c>
      <c r="E57" s="127"/>
      <c r="F57" s="127"/>
      <c r="G57" s="127"/>
      <c r="H57" s="127"/>
      <c r="I57" s="128"/>
      <c r="J57" s="129">
        <f>J83</f>
        <v>0</v>
      </c>
      <c r="K57" s="130"/>
    </row>
    <row r="58" spans="2:47" s="8" customFormat="1" ht="19.899999999999999" customHeight="1" x14ac:dyDescent="0.3">
      <c r="B58" s="131"/>
      <c r="C58" s="132"/>
      <c r="D58" s="133" t="s">
        <v>100</v>
      </c>
      <c r="E58" s="134"/>
      <c r="F58" s="134"/>
      <c r="G58" s="134"/>
      <c r="H58" s="134"/>
      <c r="I58" s="135"/>
      <c r="J58" s="136">
        <f>J84</f>
        <v>0</v>
      </c>
      <c r="K58" s="137"/>
    </row>
    <row r="59" spans="2:47" s="8" customFormat="1" ht="19.899999999999999" customHeight="1" x14ac:dyDescent="0.3">
      <c r="B59" s="131"/>
      <c r="C59" s="132"/>
      <c r="D59" s="133" t="s">
        <v>101</v>
      </c>
      <c r="E59" s="134"/>
      <c r="F59" s="134"/>
      <c r="G59" s="134"/>
      <c r="H59" s="134"/>
      <c r="I59" s="135"/>
      <c r="J59" s="136">
        <f>J135</f>
        <v>0</v>
      </c>
      <c r="K59" s="137"/>
    </row>
    <row r="60" spans="2:47" s="8" customFormat="1" ht="19.899999999999999" customHeight="1" x14ac:dyDescent="0.3">
      <c r="B60" s="131"/>
      <c r="C60" s="132"/>
      <c r="D60" s="133" t="s">
        <v>102</v>
      </c>
      <c r="E60" s="134"/>
      <c r="F60" s="134"/>
      <c r="G60" s="134"/>
      <c r="H60" s="134"/>
      <c r="I60" s="135"/>
      <c r="J60" s="136">
        <f>J193</f>
        <v>0</v>
      </c>
      <c r="K60" s="137"/>
    </row>
    <row r="61" spans="2:47" s="8" customFormat="1" ht="19.899999999999999" customHeight="1" x14ac:dyDescent="0.3">
      <c r="B61" s="131"/>
      <c r="C61" s="132"/>
      <c r="D61" s="133" t="s">
        <v>103</v>
      </c>
      <c r="E61" s="134"/>
      <c r="F61" s="134"/>
      <c r="G61" s="134"/>
      <c r="H61" s="134"/>
      <c r="I61" s="135"/>
      <c r="J61" s="136">
        <f>J198</f>
        <v>0</v>
      </c>
      <c r="K61" s="137"/>
    </row>
    <row r="62" spans="2:47" s="8" customFormat="1" ht="14.85" customHeight="1" x14ac:dyDescent="0.3">
      <c r="B62" s="131"/>
      <c r="C62" s="132"/>
      <c r="D62" s="133" t="s">
        <v>104</v>
      </c>
      <c r="E62" s="134"/>
      <c r="F62" s="134"/>
      <c r="G62" s="134"/>
      <c r="H62" s="134"/>
      <c r="I62" s="135"/>
      <c r="J62" s="136">
        <f>J254</f>
        <v>0</v>
      </c>
      <c r="K62" s="137"/>
    </row>
    <row r="63" spans="2:47" s="1" customFormat="1" ht="21.75" customHeight="1" x14ac:dyDescent="0.3">
      <c r="B63" s="34"/>
      <c r="C63" s="35"/>
      <c r="D63" s="35"/>
      <c r="E63" s="35"/>
      <c r="F63" s="35"/>
      <c r="G63" s="35"/>
      <c r="H63" s="35"/>
      <c r="I63" s="95"/>
      <c r="J63" s="35"/>
      <c r="K63" s="38"/>
    </row>
    <row r="64" spans="2:47" s="1" customFormat="1" ht="6.95" customHeight="1" x14ac:dyDescent="0.3">
      <c r="B64" s="49"/>
      <c r="C64" s="50"/>
      <c r="D64" s="50"/>
      <c r="E64" s="50"/>
      <c r="F64" s="50"/>
      <c r="G64" s="50"/>
      <c r="H64" s="50"/>
      <c r="I64" s="116"/>
      <c r="J64" s="50"/>
      <c r="K64" s="51"/>
    </row>
    <row r="68" spans="2:12" s="1" customFormat="1" ht="6.95" customHeight="1" x14ac:dyDescent="0.3">
      <c r="B68" s="52"/>
      <c r="C68" s="53"/>
      <c r="D68" s="53"/>
      <c r="E68" s="53"/>
      <c r="F68" s="53"/>
      <c r="G68" s="53"/>
      <c r="H68" s="53"/>
      <c r="I68" s="117"/>
      <c r="J68" s="53"/>
      <c r="K68" s="53"/>
      <c r="L68" s="34"/>
    </row>
    <row r="69" spans="2:12" s="1" customFormat="1" ht="36.950000000000003" customHeight="1" x14ac:dyDescent="0.3">
      <c r="B69" s="34"/>
      <c r="C69" s="54" t="s">
        <v>105</v>
      </c>
      <c r="L69" s="34"/>
    </row>
    <row r="70" spans="2:12" s="1" customFormat="1" ht="6.95" customHeight="1" x14ac:dyDescent="0.3">
      <c r="B70" s="34"/>
      <c r="L70" s="34"/>
    </row>
    <row r="71" spans="2:12" s="1" customFormat="1" ht="14.45" customHeight="1" x14ac:dyDescent="0.3">
      <c r="B71" s="34"/>
      <c r="C71" s="56" t="s">
        <v>17</v>
      </c>
      <c r="L71" s="34"/>
    </row>
    <row r="72" spans="2:12" s="1" customFormat="1" ht="22.5" customHeight="1" x14ac:dyDescent="0.3">
      <c r="B72" s="34"/>
      <c r="E72" s="277" t="str">
        <f>E7</f>
        <v>Rekonstrukce chodníků - sídliště Jitřenka, Chomutov</v>
      </c>
      <c r="F72" s="250"/>
      <c r="G72" s="250"/>
      <c r="H72" s="250"/>
      <c r="L72" s="34"/>
    </row>
    <row r="73" spans="2:12" s="1" customFormat="1" ht="14.45" customHeight="1" x14ac:dyDescent="0.3">
      <c r="B73" s="34"/>
      <c r="C73" s="56" t="s">
        <v>91</v>
      </c>
      <c r="L73" s="34"/>
    </row>
    <row r="74" spans="2:12" s="1" customFormat="1" ht="23.25" customHeight="1" x14ac:dyDescent="0.3">
      <c r="B74" s="34"/>
      <c r="E74" s="247" t="str">
        <f>E9</f>
        <v>51.1 - chodníky</v>
      </c>
      <c r="F74" s="250"/>
      <c r="G74" s="250"/>
      <c r="H74" s="250"/>
      <c r="L74" s="34"/>
    </row>
    <row r="75" spans="2:12" s="1" customFormat="1" ht="6.95" customHeight="1" x14ac:dyDescent="0.3">
      <c r="B75" s="34"/>
      <c r="L75" s="34"/>
    </row>
    <row r="76" spans="2:12" s="1" customFormat="1" ht="18" customHeight="1" x14ac:dyDescent="0.3">
      <c r="B76" s="34"/>
      <c r="C76" s="56" t="s">
        <v>24</v>
      </c>
      <c r="F76" s="138" t="str">
        <f>F12</f>
        <v>Chomutov</v>
      </c>
      <c r="I76" s="139" t="s">
        <v>26</v>
      </c>
      <c r="J76" s="60" t="str">
        <f>IF(J12="","",J12)</f>
        <v>13. 7. 2017</v>
      </c>
      <c r="L76" s="34"/>
    </row>
    <row r="77" spans="2:12" s="1" customFormat="1" ht="6.95" customHeight="1" x14ac:dyDescent="0.3">
      <c r="B77" s="34"/>
      <c r="L77" s="34"/>
    </row>
    <row r="78" spans="2:12" s="1" customFormat="1" ht="15" x14ac:dyDescent="0.3">
      <c r="B78" s="34"/>
      <c r="C78" s="56" t="s">
        <v>30</v>
      </c>
      <c r="F78" s="138" t="str">
        <f>E15</f>
        <v>Město Chomutov</v>
      </c>
      <c r="I78" s="139" t="s">
        <v>36</v>
      </c>
      <c r="J78" s="138" t="str">
        <f>E21</f>
        <v>Ing. Lucie Dvořáková</v>
      </c>
      <c r="L78" s="34"/>
    </row>
    <row r="79" spans="2:12" s="1" customFormat="1" ht="14.45" customHeight="1" x14ac:dyDescent="0.3">
      <c r="B79" s="34"/>
      <c r="C79" s="56" t="s">
        <v>34</v>
      </c>
      <c r="F79" s="138" t="str">
        <f>IF(E18="","",E18)</f>
        <v/>
      </c>
      <c r="L79" s="34"/>
    </row>
    <row r="80" spans="2:12" s="1" customFormat="1" ht="10.35" customHeight="1" x14ac:dyDescent="0.3">
      <c r="B80" s="34"/>
      <c r="L80" s="34"/>
    </row>
    <row r="81" spans="2:65" s="9" customFormat="1" ht="29.25" customHeight="1" x14ac:dyDescent="0.3">
      <c r="B81" s="140"/>
      <c r="C81" s="141" t="s">
        <v>106</v>
      </c>
      <c r="D81" s="142" t="s">
        <v>60</v>
      </c>
      <c r="E81" s="142" t="s">
        <v>56</v>
      </c>
      <c r="F81" s="142" t="s">
        <v>107</v>
      </c>
      <c r="G81" s="142" t="s">
        <v>108</v>
      </c>
      <c r="H81" s="142" t="s">
        <v>109</v>
      </c>
      <c r="I81" s="143" t="s">
        <v>110</v>
      </c>
      <c r="J81" s="142" t="s">
        <v>96</v>
      </c>
      <c r="K81" s="144" t="s">
        <v>111</v>
      </c>
      <c r="L81" s="140"/>
      <c r="M81" s="67" t="s">
        <v>112</v>
      </c>
      <c r="N81" s="68" t="s">
        <v>45</v>
      </c>
      <c r="O81" s="68" t="s">
        <v>113</v>
      </c>
      <c r="P81" s="68" t="s">
        <v>114</v>
      </c>
      <c r="Q81" s="68" t="s">
        <v>115</v>
      </c>
      <c r="R81" s="68" t="s">
        <v>116</v>
      </c>
      <c r="S81" s="68" t="s">
        <v>117</v>
      </c>
      <c r="T81" s="69" t="s">
        <v>118</v>
      </c>
    </row>
    <row r="82" spans="2:65" s="1" customFormat="1" ht="29.25" customHeight="1" x14ac:dyDescent="0.35">
      <c r="B82" s="34"/>
      <c r="C82" s="71" t="s">
        <v>97</v>
      </c>
      <c r="J82" s="145">
        <f>BK82</f>
        <v>0</v>
      </c>
      <c r="L82" s="34"/>
      <c r="M82" s="70"/>
      <c r="N82" s="61"/>
      <c r="O82" s="61"/>
      <c r="P82" s="146">
        <f>P83</f>
        <v>0</v>
      </c>
      <c r="Q82" s="61"/>
      <c r="R82" s="146">
        <f>R83</f>
        <v>198.85145450000002</v>
      </c>
      <c r="S82" s="61"/>
      <c r="T82" s="147">
        <f>T83</f>
        <v>340.14500000000004</v>
      </c>
      <c r="AT82" s="17" t="s">
        <v>74</v>
      </c>
      <c r="AU82" s="17" t="s">
        <v>98</v>
      </c>
      <c r="BK82" s="148">
        <f>BK83</f>
        <v>0</v>
      </c>
    </row>
    <row r="83" spans="2:65" s="10" customFormat="1" ht="37.35" customHeight="1" x14ac:dyDescent="0.35">
      <c r="B83" s="149"/>
      <c r="D83" s="150" t="s">
        <v>74</v>
      </c>
      <c r="E83" s="151" t="s">
        <v>119</v>
      </c>
      <c r="F83" s="151" t="s">
        <v>120</v>
      </c>
      <c r="I83" s="152"/>
      <c r="J83" s="153">
        <f>BK83</f>
        <v>0</v>
      </c>
      <c r="L83" s="149"/>
      <c r="M83" s="154"/>
      <c r="N83" s="155"/>
      <c r="O83" s="155"/>
      <c r="P83" s="156">
        <f>P84+P135+P193+P198</f>
        <v>0</v>
      </c>
      <c r="Q83" s="155"/>
      <c r="R83" s="156">
        <f>R84+R135+R193+R198</f>
        <v>198.85145450000002</v>
      </c>
      <c r="S83" s="155"/>
      <c r="T83" s="157">
        <f>T84+T135+T193+T198</f>
        <v>340.14500000000004</v>
      </c>
      <c r="AR83" s="150" t="s">
        <v>23</v>
      </c>
      <c r="AT83" s="158" t="s">
        <v>74</v>
      </c>
      <c r="AU83" s="158" t="s">
        <v>75</v>
      </c>
      <c r="AY83" s="150" t="s">
        <v>121</v>
      </c>
      <c r="BK83" s="159">
        <f>BK84+BK135+BK193+BK198</f>
        <v>0</v>
      </c>
    </row>
    <row r="84" spans="2:65" s="10" customFormat="1" ht="19.899999999999999" customHeight="1" x14ac:dyDescent="0.3">
      <c r="B84" s="149"/>
      <c r="D84" s="160" t="s">
        <v>74</v>
      </c>
      <c r="E84" s="161" t="s">
        <v>23</v>
      </c>
      <c r="F84" s="161" t="s">
        <v>122</v>
      </c>
      <c r="I84" s="152"/>
      <c r="J84" s="162">
        <f>BK84</f>
        <v>0</v>
      </c>
      <c r="L84" s="149"/>
      <c r="M84" s="154"/>
      <c r="N84" s="155"/>
      <c r="O84" s="155"/>
      <c r="P84" s="156">
        <f>SUM(P85:P134)</f>
        <v>0</v>
      </c>
      <c r="Q84" s="155"/>
      <c r="R84" s="156">
        <f>SUM(R85:R134)</f>
        <v>8.0600000000000012E-3</v>
      </c>
      <c r="S84" s="155"/>
      <c r="T84" s="157">
        <f>SUM(T85:T134)</f>
        <v>321.96500000000003</v>
      </c>
      <c r="AR84" s="150" t="s">
        <v>23</v>
      </c>
      <c r="AT84" s="158" t="s">
        <v>74</v>
      </c>
      <c r="AU84" s="158" t="s">
        <v>23</v>
      </c>
      <c r="AY84" s="150" t="s">
        <v>121</v>
      </c>
      <c r="BK84" s="159">
        <f>SUM(BK85:BK134)</f>
        <v>0</v>
      </c>
    </row>
    <row r="85" spans="2:65" s="1" customFormat="1" ht="22.5" customHeight="1" x14ac:dyDescent="0.3">
      <c r="B85" s="163"/>
      <c r="C85" s="164" t="s">
        <v>23</v>
      </c>
      <c r="D85" s="164" t="s">
        <v>123</v>
      </c>
      <c r="E85" s="165" t="s">
        <v>124</v>
      </c>
      <c r="F85" s="166" t="s">
        <v>125</v>
      </c>
      <c r="G85" s="167" t="s">
        <v>126</v>
      </c>
      <c r="H85" s="168">
        <v>2</v>
      </c>
      <c r="I85" s="169"/>
      <c r="J85" s="170">
        <f>ROUND(I85*H85,2)</f>
        <v>0</v>
      </c>
      <c r="K85" s="166" t="s">
        <v>127</v>
      </c>
      <c r="L85" s="34"/>
      <c r="M85" s="171" t="s">
        <v>3</v>
      </c>
      <c r="N85" s="172" t="s">
        <v>46</v>
      </c>
      <c r="O85" s="35"/>
      <c r="P85" s="173">
        <f>O85*H85</f>
        <v>0</v>
      </c>
      <c r="Q85" s="173">
        <v>0</v>
      </c>
      <c r="R85" s="173">
        <f>Q85*H85</f>
        <v>0</v>
      </c>
      <c r="S85" s="173">
        <v>0.29499999999999998</v>
      </c>
      <c r="T85" s="174">
        <f>S85*H85</f>
        <v>0.59</v>
      </c>
      <c r="AR85" s="17" t="s">
        <v>128</v>
      </c>
      <c r="AT85" s="17" t="s">
        <v>123</v>
      </c>
      <c r="AU85" s="17" t="s">
        <v>84</v>
      </c>
      <c r="AY85" s="17" t="s">
        <v>121</v>
      </c>
      <c r="BE85" s="175">
        <f>IF(N85="základní",J85,0)</f>
        <v>0</v>
      </c>
      <c r="BF85" s="175">
        <f>IF(N85="snížená",J85,0)</f>
        <v>0</v>
      </c>
      <c r="BG85" s="175">
        <f>IF(N85="zákl. přenesená",J85,0)</f>
        <v>0</v>
      </c>
      <c r="BH85" s="175">
        <f>IF(N85="sníž. přenesená",J85,0)</f>
        <v>0</v>
      </c>
      <c r="BI85" s="175">
        <f>IF(N85="nulová",J85,0)</f>
        <v>0</v>
      </c>
      <c r="BJ85" s="17" t="s">
        <v>23</v>
      </c>
      <c r="BK85" s="175">
        <f>ROUND(I85*H85,2)</f>
        <v>0</v>
      </c>
      <c r="BL85" s="17" t="s">
        <v>128</v>
      </c>
      <c r="BM85" s="17" t="s">
        <v>129</v>
      </c>
    </row>
    <row r="86" spans="2:65" s="1" customFormat="1" ht="40.5" x14ac:dyDescent="0.3">
      <c r="B86" s="34"/>
      <c r="D86" s="176" t="s">
        <v>130</v>
      </c>
      <c r="F86" s="177" t="s">
        <v>131</v>
      </c>
      <c r="I86" s="178"/>
      <c r="L86" s="34"/>
      <c r="M86" s="63"/>
      <c r="N86" s="35"/>
      <c r="O86" s="35"/>
      <c r="P86" s="35"/>
      <c r="Q86" s="35"/>
      <c r="R86" s="35"/>
      <c r="S86" s="35"/>
      <c r="T86" s="64"/>
      <c r="AT86" s="17" t="s">
        <v>130</v>
      </c>
      <c r="AU86" s="17" t="s">
        <v>84</v>
      </c>
    </row>
    <row r="87" spans="2:65" s="11" customFormat="1" x14ac:dyDescent="0.3">
      <c r="B87" s="179"/>
      <c r="D87" s="180" t="s">
        <v>132</v>
      </c>
      <c r="E87" s="181" t="s">
        <v>3</v>
      </c>
      <c r="F87" s="182" t="s">
        <v>84</v>
      </c>
      <c r="H87" s="183">
        <v>2</v>
      </c>
      <c r="I87" s="184"/>
      <c r="L87" s="179"/>
      <c r="M87" s="185"/>
      <c r="N87" s="186"/>
      <c r="O87" s="186"/>
      <c r="P87" s="186"/>
      <c r="Q87" s="186"/>
      <c r="R87" s="186"/>
      <c r="S87" s="186"/>
      <c r="T87" s="187"/>
      <c r="AT87" s="188" t="s">
        <v>132</v>
      </c>
      <c r="AU87" s="188" t="s">
        <v>84</v>
      </c>
      <c r="AV87" s="11" t="s">
        <v>84</v>
      </c>
      <c r="AW87" s="11" t="s">
        <v>38</v>
      </c>
      <c r="AX87" s="11" t="s">
        <v>23</v>
      </c>
      <c r="AY87" s="188" t="s">
        <v>121</v>
      </c>
    </row>
    <row r="88" spans="2:65" s="1" customFormat="1" ht="22.5" customHeight="1" x14ac:dyDescent="0.3">
      <c r="B88" s="163"/>
      <c r="C88" s="164" t="s">
        <v>84</v>
      </c>
      <c r="D88" s="164" t="s">
        <v>123</v>
      </c>
      <c r="E88" s="165" t="s">
        <v>133</v>
      </c>
      <c r="F88" s="166" t="s">
        <v>134</v>
      </c>
      <c r="G88" s="167" t="s">
        <v>126</v>
      </c>
      <c r="H88" s="168">
        <v>70</v>
      </c>
      <c r="I88" s="169"/>
      <c r="J88" s="170">
        <f>ROUND(I88*H88,2)</f>
        <v>0</v>
      </c>
      <c r="K88" s="166" t="s">
        <v>3</v>
      </c>
      <c r="L88" s="34"/>
      <c r="M88" s="171" t="s">
        <v>3</v>
      </c>
      <c r="N88" s="172" t="s">
        <v>46</v>
      </c>
      <c r="O88" s="35"/>
      <c r="P88" s="173">
        <f>O88*H88</f>
        <v>0</v>
      </c>
      <c r="Q88" s="173">
        <v>0</v>
      </c>
      <c r="R88" s="173">
        <f>Q88*H88</f>
        <v>0</v>
      </c>
      <c r="S88" s="173">
        <v>0.29499999999999998</v>
      </c>
      <c r="T88" s="174">
        <f>S88*H88</f>
        <v>20.65</v>
      </c>
      <c r="AR88" s="17" t="s">
        <v>128</v>
      </c>
      <c r="AT88" s="17" t="s">
        <v>123</v>
      </c>
      <c r="AU88" s="17" t="s">
        <v>84</v>
      </c>
      <c r="AY88" s="17" t="s">
        <v>121</v>
      </c>
      <c r="BE88" s="175">
        <f>IF(N88="základní",J88,0)</f>
        <v>0</v>
      </c>
      <c r="BF88" s="175">
        <f>IF(N88="snížená",J88,0)</f>
        <v>0</v>
      </c>
      <c r="BG88" s="175">
        <f>IF(N88="zákl. přenesená",J88,0)</f>
        <v>0</v>
      </c>
      <c r="BH88" s="175">
        <f>IF(N88="sníž. přenesená",J88,0)</f>
        <v>0</v>
      </c>
      <c r="BI88" s="175">
        <f>IF(N88="nulová",J88,0)</f>
        <v>0</v>
      </c>
      <c r="BJ88" s="17" t="s">
        <v>23</v>
      </c>
      <c r="BK88" s="175">
        <f>ROUND(I88*H88,2)</f>
        <v>0</v>
      </c>
      <c r="BL88" s="17" t="s">
        <v>128</v>
      </c>
      <c r="BM88" s="17" t="s">
        <v>135</v>
      </c>
    </row>
    <row r="89" spans="2:65" s="1" customFormat="1" ht="40.5" x14ac:dyDescent="0.3">
      <c r="B89" s="34"/>
      <c r="D89" s="176" t="s">
        <v>130</v>
      </c>
      <c r="F89" s="177" t="s">
        <v>136</v>
      </c>
      <c r="I89" s="178"/>
      <c r="L89" s="34"/>
      <c r="M89" s="63"/>
      <c r="N89" s="35"/>
      <c r="O89" s="35"/>
      <c r="P89" s="35"/>
      <c r="Q89" s="35"/>
      <c r="R89" s="35"/>
      <c r="S89" s="35"/>
      <c r="T89" s="64"/>
      <c r="AT89" s="17" t="s">
        <v>130</v>
      </c>
      <c r="AU89" s="17" t="s">
        <v>84</v>
      </c>
    </row>
    <row r="90" spans="2:65" s="11" customFormat="1" x14ac:dyDescent="0.3">
      <c r="B90" s="179"/>
      <c r="D90" s="180" t="s">
        <v>132</v>
      </c>
      <c r="E90" s="181" t="s">
        <v>3</v>
      </c>
      <c r="F90" s="182" t="s">
        <v>137</v>
      </c>
      <c r="H90" s="183">
        <v>70</v>
      </c>
      <c r="I90" s="184"/>
      <c r="L90" s="179"/>
      <c r="M90" s="185"/>
      <c r="N90" s="186"/>
      <c r="O90" s="186"/>
      <c r="P90" s="186"/>
      <c r="Q90" s="186"/>
      <c r="R90" s="186"/>
      <c r="S90" s="186"/>
      <c r="T90" s="187"/>
      <c r="AT90" s="188" t="s">
        <v>132</v>
      </c>
      <c r="AU90" s="188" t="s">
        <v>84</v>
      </c>
      <c r="AV90" s="11" t="s">
        <v>84</v>
      </c>
      <c r="AW90" s="11" t="s">
        <v>38</v>
      </c>
      <c r="AX90" s="11" t="s">
        <v>23</v>
      </c>
      <c r="AY90" s="188" t="s">
        <v>121</v>
      </c>
    </row>
    <row r="91" spans="2:65" s="1" customFormat="1" ht="31.5" customHeight="1" x14ac:dyDescent="0.3">
      <c r="B91" s="163"/>
      <c r="C91" s="164" t="s">
        <v>138</v>
      </c>
      <c r="D91" s="164" t="s">
        <v>123</v>
      </c>
      <c r="E91" s="165" t="s">
        <v>139</v>
      </c>
      <c r="F91" s="166" t="s">
        <v>140</v>
      </c>
      <c r="G91" s="167" t="s">
        <v>126</v>
      </c>
      <c r="H91" s="168">
        <v>70</v>
      </c>
      <c r="I91" s="169"/>
      <c r="J91" s="170">
        <f>ROUND(I91*H91,2)</f>
        <v>0</v>
      </c>
      <c r="K91" s="166" t="s">
        <v>127</v>
      </c>
      <c r="L91" s="34"/>
      <c r="M91" s="171" t="s">
        <v>3</v>
      </c>
      <c r="N91" s="172" t="s">
        <v>46</v>
      </c>
      <c r="O91" s="35"/>
      <c r="P91" s="173">
        <f>O91*H91</f>
        <v>0</v>
      </c>
      <c r="Q91" s="173">
        <v>0</v>
      </c>
      <c r="R91" s="173">
        <f>Q91*H91</f>
        <v>0</v>
      </c>
      <c r="S91" s="173">
        <v>0.23499999999999999</v>
      </c>
      <c r="T91" s="174">
        <f>S91*H91</f>
        <v>16.45</v>
      </c>
      <c r="AR91" s="17" t="s">
        <v>128</v>
      </c>
      <c r="AT91" s="17" t="s">
        <v>123</v>
      </c>
      <c r="AU91" s="17" t="s">
        <v>84</v>
      </c>
      <c r="AY91" s="17" t="s">
        <v>121</v>
      </c>
      <c r="BE91" s="175">
        <f>IF(N91="základní",J91,0)</f>
        <v>0</v>
      </c>
      <c r="BF91" s="175">
        <f>IF(N91="snížená",J91,0)</f>
        <v>0</v>
      </c>
      <c r="BG91" s="175">
        <f>IF(N91="zákl. přenesená",J91,0)</f>
        <v>0</v>
      </c>
      <c r="BH91" s="175">
        <f>IF(N91="sníž. přenesená",J91,0)</f>
        <v>0</v>
      </c>
      <c r="BI91" s="175">
        <f>IF(N91="nulová",J91,0)</f>
        <v>0</v>
      </c>
      <c r="BJ91" s="17" t="s">
        <v>23</v>
      </c>
      <c r="BK91" s="175">
        <f>ROUND(I91*H91,2)</f>
        <v>0</v>
      </c>
      <c r="BL91" s="17" t="s">
        <v>128</v>
      </c>
      <c r="BM91" s="17" t="s">
        <v>141</v>
      </c>
    </row>
    <row r="92" spans="2:65" s="1" customFormat="1" ht="40.5" x14ac:dyDescent="0.3">
      <c r="B92" s="34"/>
      <c r="D92" s="176" t="s">
        <v>130</v>
      </c>
      <c r="F92" s="177" t="s">
        <v>142</v>
      </c>
      <c r="I92" s="178"/>
      <c r="L92" s="34"/>
      <c r="M92" s="63"/>
      <c r="N92" s="35"/>
      <c r="O92" s="35"/>
      <c r="P92" s="35"/>
      <c r="Q92" s="35"/>
      <c r="R92" s="35"/>
      <c r="S92" s="35"/>
      <c r="T92" s="64"/>
      <c r="AT92" s="17" t="s">
        <v>130</v>
      </c>
      <c r="AU92" s="17" t="s">
        <v>84</v>
      </c>
    </row>
    <row r="93" spans="2:65" s="11" customFormat="1" x14ac:dyDescent="0.3">
      <c r="B93" s="179"/>
      <c r="D93" s="180" t="s">
        <v>132</v>
      </c>
      <c r="E93" s="181" t="s">
        <v>3</v>
      </c>
      <c r="F93" s="182" t="s">
        <v>137</v>
      </c>
      <c r="H93" s="183">
        <v>70</v>
      </c>
      <c r="I93" s="184"/>
      <c r="L93" s="179"/>
      <c r="M93" s="185"/>
      <c r="N93" s="186"/>
      <c r="O93" s="186"/>
      <c r="P93" s="186"/>
      <c r="Q93" s="186"/>
      <c r="R93" s="186"/>
      <c r="S93" s="186"/>
      <c r="T93" s="187"/>
      <c r="AT93" s="188" t="s">
        <v>132</v>
      </c>
      <c r="AU93" s="188" t="s">
        <v>84</v>
      </c>
      <c r="AV93" s="11" t="s">
        <v>84</v>
      </c>
      <c r="AW93" s="11" t="s">
        <v>38</v>
      </c>
      <c r="AX93" s="11" t="s">
        <v>23</v>
      </c>
      <c r="AY93" s="188" t="s">
        <v>121</v>
      </c>
    </row>
    <row r="94" spans="2:65" s="1" customFormat="1" ht="31.5" customHeight="1" x14ac:dyDescent="0.3">
      <c r="B94" s="163"/>
      <c r="C94" s="164" t="s">
        <v>128</v>
      </c>
      <c r="D94" s="164" t="s">
        <v>123</v>
      </c>
      <c r="E94" s="165" t="s">
        <v>143</v>
      </c>
      <c r="F94" s="166" t="s">
        <v>144</v>
      </c>
      <c r="G94" s="167" t="s">
        <v>126</v>
      </c>
      <c r="H94" s="168">
        <v>66.75</v>
      </c>
      <c r="I94" s="169"/>
      <c r="J94" s="170">
        <f>ROUND(I94*H94,2)</f>
        <v>0</v>
      </c>
      <c r="K94" s="166" t="s">
        <v>127</v>
      </c>
      <c r="L94" s="34"/>
      <c r="M94" s="171" t="s">
        <v>3</v>
      </c>
      <c r="N94" s="172" t="s">
        <v>46</v>
      </c>
      <c r="O94" s="35"/>
      <c r="P94" s="173">
        <f>O94*H94</f>
        <v>0</v>
      </c>
      <c r="Q94" s="173">
        <v>0</v>
      </c>
      <c r="R94" s="173">
        <f>Q94*H94</f>
        <v>0</v>
      </c>
      <c r="S94" s="173">
        <v>0.4</v>
      </c>
      <c r="T94" s="174">
        <f>S94*H94</f>
        <v>26.700000000000003</v>
      </c>
      <c r="AR94" s="17" t="s">
        <v>128</v>
      </c>
      <c r="AT94" s="17" t="s">
        <v>123</v>
      </c>
      <c r="AU94" s="17" t="s">
        <v>84</v>
      </c>
      <c r="AY94" s="17" t="s">
        <v>121</v>
      </c>
      <c r="BE94" s="175">
        <f>IF(N94="základní",J94,0)</f>
        <v>0</v>
      </c>
      <c r="BF94" s="175">
        <f>IF(N94="snížená",J94,0)</f>
        <v>0</v>
      </c>
      <c r="BG94" s="175">
        <f>IF(N94="zákl. přenesená",J94,0)</f>
        <v>0</v>
      </c>
      <c r="BH94" s="175">
        <f>IF(N94="sníž. přenesená",J94,0)</f>
        <v>0</v>
      </c>
      <c r="BI94" s="175">
        <f>IF(N94="nulová",J94,0)</f>
        <v>0</v>
      </c>
      <c r="BJ94" s="17" t="s">
        <v>23</v>
      </c>
      <c r="BK94" s="175">
        <f>ROUND(I94*H94,2)</f>
        <v>0</v>
      </c>
      <c r="BL94" s="17" t="s">
        <v>128</v>
      </c>
      <c r="BM94" s="17" t="s">
        <v>145</v>
      </c>
    </row>
    <row r="95" spans="2:65" s="1" customFormat="1" ht="40.5" x14ac:dyDescent="0.3">
      <c r="B95" s="34"/>
      <c r="D95" s="176" t="s">
        <v>130</v>
      </c>
      <c r="F95" s="177" t="s">
        <v>146</v>
      </c>
      <c r="I95" s="178"/>
      <c r="L95" s="34"/>
      <c r="M95" s="63"/>
      <c r="N95" s="35"/>
      <c r="O95" s="35"/>
      <c r="P95" s="35"/>
      <c r="Q95" s="35"/>
      <c r="R95" s="35"/>
      <c r="S95" s="35"/>
      <c r="T95" s="64"/>
      <c r="AT95" s="17" t="s">
        <v>130</v>
      </c>
      <c r="AU95" s="17" t="s">
        <v>84</v>
      </c>
    </row>
    <row r="96" spans="2:65" s="11" customFormat="1" x14ac:dyDescent="0.3">
      <c r="B96" s="179"/>
      <c r="D96" s="180" t="s">
        <v>132</v>
      </c>
      <c r="E96" s="181" t="s">
        <v>3</v>
      </c>
      <c r="F96" s="182" t="s">
        <v>147</v>
      </c>
      <c r="H96" s="183">
        <v>66.75</v>
      </c>
      <c r="I96" s="184"/>
      <c r="L96" s="179"/>
      <c r="M96" s="185"/>
      <c r="N96" s="186"/>
      <c r="O96" s="186"/>
      <c r="P96" s="186"/>
      <c r="Q96" s="186"/>
      <c r="R96" s="186"/>
      <c r="S96" s="186"/>
      <c r="T96" s="187"/>
      <c r="AT96" s="188" t="s">
        <v>132</v>
      </c>
      <c r="AU96" s="188" t="s">
        <v>84</v>
      </c>
      <c r="AV96" s="11" t="s">
        <v>84</v>
      </c>
      <c r="AW96" s="11" t="s">
        <v>38</v>
      </c>
      <c r="AX96" s="11" t="s">
        <v>23</v>
      </c>
      <c r="AY96" s="188" t="s">
        <v>121</v>
      </c>
    </row>
    <row r="97" spans="2:65" s="1" customFormat="1" ht="22.5" customHeight="1" x14ac:dyDescent="0.3">
      <c r="B97" s="163"/>
      <c r="C97" s="164" t="s">
        <v>148</v>
      </c>
      <c r="D97" s="164" t="s">
        <v>123</v>
      </c>
      <c r="E97" s="165" t="s">
        <v>149</v>
      </c>
      <c r="F97" s="166" t="s">
        <v>150</v>
      </c>
      <c r="G97" s="167" t="s">
        <v>126</v>
      </c>
      <c r="H97" s="168">
        <v>21.2</v>
      </c>
      <c r="I97" s="169"/>
      <c r="J97" s="170">
        <f>ROUND(I97*H97,2)</f>
        <v>0</v>
      </c>
      <c r="K97" s="166" t="s">
        <v>127</v>
      </c>
      <c r="L97" s="34"/>
      <c r="M97" s="171" t="s">
        <v>3</v>
      </c>
      <c r="N97" s="172" t="s">
        <v>46</v>
      </c>
      <c r="O97" s="35"/>
      <c r="P97" s="173">
        <f>O97*H97</f>
        <v>0</v>
      </c>
      <c r="Q97" s="173">
        <v>0</v>
      </c>
      <c r="R97" s="173">
        <f>Q97*H97</f>
        <v>0</v>
      </c>
      <c r="S97" s="173">
        <v>9.8000000000000004E-2</v>
      </c>
      <c r="T97" s="174">
        <f>S97*H97</f>
        <v>2.0775999999999999</v>
      </c>
      <c r="AR97" s="17" t="s">
        <v>128</v>
      </c>
      <c r="AT97" s="17" t="s">
        <v>123</v>
      </c>
      <c r="AU97" s="17" t="s">
        <v>84</v>
      </c>
      <c r="AY97" s="17" t="s">
        <v>121</v>
      </c>
      <c r="BE97" s="175">
        <f>IF(N97="základní",J97,0)</f>
        <v>0</v>
      </c>
      <c r="BF97" s="175">
        <f>IF(N97="snížená",J97,0)</f>
        <v>0</v>
      </c>
      <c r="BG97" s="175">
        <f>IF(N97="zákl. přenesená",J97,0)</f>
        <v>0</v>
      </c>
      <c r="BH97" s="175">
        <f>IF(N97="sníž. přenesená",J97,0)</f>
        <v>0</v>
      </c>
      <c r="BI97" s="175">
        <f>IF(N97="nulová",J97,0)</f>
        <v>0</v>
      </c>
      <c r="BJ97" s="17" t="s">
        <v>23</v>
      </c>
      <c r="BK97" s="175">
        <f>ROUND(I97*H97,2)</f>
        <v>0</v>
      </c>
      <c r="BL97" s="17" t="s">
        <v>128</v>
      </c>
      <c r="BM97" s="17" t="s">
        <v>151</v>
      </c>
    </row>
    <row r="98" spans="2:65" s="1" customFormat="1" ht="40.5" x14ac:dyDescent="0.3">
      <c r="B98" s="34"/>
      <c r="D98" s="176" t="s">
        <v>130</v>
      </c>
      <c r="F98" s="177" t="s">
        <v>152</v>
      </c>
      <c r="I98" s="178"/>
      <c r="L98" s="34"/>
      <c r="M98" s="63"/>
      <c r="N98" s="35"/>
      <c r="O98" s="35"/>
      <c r="P98" s="35"/>
      <c r="Q98" s="35"/>
      <c r="R98" s="35"/>
      <c r="S98" s="35"/>
      <c r="T98" s="64"/>
      <c r="AT98" s="17" t="s">
        <v>130</v>
      </c>
      <c r="AU98" s="17" t="s">
        <v>84</v>
      </c>
    </row>
    <row r="99" spans="2:65" s="11" customFormat="1" x14ac:dyDescent="0.3">
      <c r="B99" s="179"/>
      <c r="D99" s="180" t="s">
        <v>132</v>
      </c>
      <c r="E99" s="181" t="s">
        <v>3</v>
      </c>
      <c r="F99" s="182" t="s">
        <v>153</v>
      </c>
      <c r="H99" s="183">
        <v>21.2</v>
      </c>
      <c r="I99" s="184"/>
      <c r="L99" s="179"/>
      <c r="M99" s="185"/>
      <c r="N99" s="186"/>
      <c r="O99" s="186"/>
      <c r="P99" s="186"/>
      <c r="Q99" s="186"/>
      <c r="R99" s="186"/>
      <c r="S99" s="186"/>
      <c r="T99" s="187"/>
      <c r="AT99" s="188" t="s">
        <v>132</v>
      </c>
      <c r="AU99" s="188" t="s">
        <v>84</v>
      </c>
      <c r="AV99" s="11" t="s">
        <v>84</v>
      </c>
      <c r="AW99" s="11" t="s">
        <v>38</v>
      </c>
      <c r="AX99" s="11" t="s">
        <v>23</v>
      </c>
      <c r="AY99" s="188" t="s">
        <v>121</v>
      </c>
    </row>
    <row r="100" spans="2:65" s="1" customFormat="1" ht="22.5" customHeight="1" x14ac:dyDescent="0.3">
      <c r="B100" s="163"/>
      <c r="C100" s="164" t="s">
        <v>154</v>
      </c>
      <c r="D100" s="164" t="s">
        <v>123</v>
      </c>
      <c r="E100" s="165" t="s">
        <v>155</v>
      </c>
      <c r="F100" s="166" t="s">
        <v>156</v>
      </c>
      <c r="G100" s="167" t="s">
        <v>126</v>
      </c>
      <c r="H100" s="168">
        <v>747.55</v>
      </c>
      <c r="I100" s="169"/>
      <c r="J100" s="170">
        <f>ROUND(I100*H100,2)</f>
        <v>0</v>
      </c>
      <c r="K100" s="166" t="s">
        <v>127</v>
      </c>
      <c r="L100" s="34"/>
      <c r="M100" s="171" t="s">
        <v>3</v>
      </c>
      <c r="N100" s="172" t="s">
        <v>46</v>
      </c>
      <c r="O100" s="35"/>
      <c r="P100" s="173">
        <f>O100*H100</f>
        <v>0</v>
      </c>
      <c r="Q100" s="173">
        <v>0</v>
      </c>
      <c r="R100" s="173">
        <f>Q100*H100</f>
        <v>0</v>
      </c>
      <c r="S100" s="173">
        <v>9.8000000000000004E-2</v>
      </c>
      <c r="T100" s="174">
        <f>S100*H100</f>
        <v>73.259900000000002</v>
      </c>
      <c r="AR100" s="17" t="s">
        <v>128</v>
      </c>
      <c r="AT100" s="17" t="s">
        <v>123</v>
      </c>
      <c r="AU100" s="17" t="s">
        <v>84</v>
      </c>
      <c r="AY100" s="17" t="s">
        <v>121</v>
      </c>
      <c r="BE100" s="175">
        <f>IF(N100="základní",J100,0)</f>
        <v>0</v>
      </c>
      <c r="BF100" s="175">
        <f>IF(N100="snížená",J100,0)</f>
        <v>0</v>
      </c>
      <c r="BG100" s="175">
        <f>IF(N100="zákl. přenesená",J100,0)</f>
        <v>0</v>
      </c>
      <c r="BH100" s="175">
        <f>IF(N100="sníž. přenesená",J100,0)</f>
        <v>0</v>
      </c>
      <c r="BI100" s="175">
        <f>IF(N100="nulová",J100,0)</f>
        <v>0</v>
      </c>
      <c r="BJ100" s="17" t="s">
        <v>23</v>
      </c>
      <c r="BK100" s="175">
        <f>ROUND(I100*H100,2)</f>
        <v>0</v>
      </c>
      <c r="BL100" s="17" t="s">
        <v>128</v>
      </c>
      <c r="BM100" s="17" t="s">
        <v>157</v>
      </c>
    </row>
    <row r="101" spans="2:65" s="1" customFormat="1" ht="27" x14ac:dyDescent="0.3">
      <c r="B101" s="34"/>
      <c r="D101" s="176" t="s">
        <v>130</v>
      </c>
      <c r="F101" s="177" t="s">
        <v>158</v>
      </c>
      <c r="I101" s="178"/>
      <c r="L101" s="34"/>
      <c r="M101" s="63"/>
      <c r="N101" s="35"/>
      <c r="O101" s="35"/>
      <c r="P101" s="35"/>
      <c r="Q101" s="35"/>
      <c r="R101" s="35"/>
      <c r="S101" s="35"/>
      <c r="T101" s="64"/>
      <c r="AT101" s="17" t="s">
        <v>130</v>
      </c>
      <c r="AU101" s="17" t="s">
        <v>84</v>
      </c>
    </row>
    <row r="102" spans="2:65" s="11" customFormat="1" x14ac:dyDescent="0.3">
      <c r="B102" s="179"/>
      <c r="D102" s="180" t="s">
        <v>132</v>
      </c>
      <c r="E102" s="181" t="s">
        <v>3</v>
      </c>
      <c r="F102" s="182" t="s">
        <v>159</v>
      </c>
      <c r="H102" s="183">
        <v>747.55</v>
      </c>
      <c r="I102" s="184"/>
      <c r="L102" s="179"/>
      <c r="M102" s="185"/>
      <c r="N102" s="186"/>
      <c r="O102" s="186"/>
      <c r="P102" s="186"/>
      <c r="Q102" s="186"/>
      <c r="R102" s="186"/>
      <c r="S102" s="186"/>
      <c r="T102" s="187"/>
      <c r="AT102" s="188" t="s">
        <v>132</v>
      </c>
      <c r="AU102" s="188" t="s">
        <v>84</v>
      </c>
      <c r="AV102" s="11" t="s">
        <v>84</v>
      </c>
      <c r="AW102" s="11" t="s">
        <v>38</v>
      </c>
      <c r="AX102" s="11" t="s">
        <v>23</v>
      </c>
      <c r="AY102" s="188" t="s">
        <v>121</v>
      </c>
    </row>
    <row r="103" spans="2:65" s="1" customFormat="1" ht="22.5" customHeight="1" x14ac:dyDescent="0.3">
      <c r="B103" s="163"/>
      <c r="C103" s="164" t="s">
        <v>160</v>
      </c>
      <c r="D103" s="164" t="s">
        <v>123</v>
      </c>
      <c r="E103" s="165" t="s">
        <v>161</v>
      </c>
      <c r="F103" s="166" t="s">
        <v>162</v>
      </c>
      <c r="G103" s="167" t="s">
        <v>163</v>
      </c>
      <c r="H103" s="168">
        <v>855.5</v>
      </c>
      <c r="I103" s="169"/>
      <c r="J103" s="170">
        <f>ROUND(I103*H103,2)</f>
        <v>0</v>
      </c>
      <c r="K103" s="166" t="s">
        <v>127</v>
      </c>
      <c r="L103" s="34"/>
      <c r="M103" s="171" t="s">
        <v>3</v>
      </c>
      <c r="N103" s="172" t="s">
        <v>46</v>
      </c>
      <c r="O103" s="35"/>
      <c r="P103" s="173">
        <f>O103*H103</f>
        <v>0</v>
      </c>
      <c r="Q103" s="173">
        <v>0</v>
      </c>
      <c r="R103" s="173">
        <f>Q103*H103</f>
        <v>0</v>
      </c>
      <c r="S103" s="173">
        <v>0.20499999999999999</v>
      </c>
      <c r="T103" s="174">
        <f>S103*H103</f>
        <v>175.3775</v>
      </c>
      <c r="AR103" s="17" t="s">
        <v>128</v>
      </c>
      <c r="AT103" s="17" t="s">
        <v>123</v>
      </c>
      <c r="AU103" s="17" t="s">
        <v>84</v>
      </c>
      <c r="AY103" s="17" t="s">
        <v>121</v>
      </c>
      <c r="BE103" s="175">
        <f>IF(N103="základní",J103,0)</f>
        <v>0</v>
      </c>
      <c r="BF103" s="175">
        <f>IF(N103="snížená",J103,0)</f>
        <v>0</v>
      </c>
      <c r="BG103" s="175">
        <f>IF(N103="zákl. přenesená",J103,0)</f>
        <v>0</v>
      </c>
      <c r="BH103" s="175">
        <f>IF(N103="sníž. přenesená",J103,0)</f>
        <v>0</v>
      </c>
      <c r="BI103" s="175">
        <f>IF(N103="nulová",J103,0)</f>
        <v>0</v>
      </c>
      <c r="BJ103" s="17" t="s">
        <v>23</v>
      </c>
      <c r="BK103" s="175">
        <f>ROUND(I103*H103,2)</f>
        <v>0</v>
      </c>
      <c r="BL103" s="17" t="s">
        <v>128</v>
      </c>
      <c r="BM103" s="17" t="s">
        <v>164</v>
      </c>
    </row>
    <row r="104" spans="2:65" s="1" customFormat="1" ht="27" x14ac:dyDescent="0.3">
      <c r="B104" s="34"/>
      <c r="D104" s="176" t="s">
        <v>130</v>
      </c>
      <c r="F104" s="177" t="s">
        <v>165</v>
      </c>
      <c r="I104" s="178"/>
      <c r="L104" s="34"/>
      <c r="M104" s="63"/>
      <c r="N104" s="35"/>
      <c r="O104" s="35"/>
      <c r="P104" s="35"/>
      <c r="Q104" s="35"/>
      <c r="R104" s="35"/>
      <c r="S104" s="35"/>
      <c r="T104" s="64"/>
      <c r="AT104" s="17" t="s">
        <v>130</v>
      </c>
      <c r="AU104" s="17" t="s">
        <v>84</v>
      </c>
    </row>
    <row r="105" spans="2:65" s="11" customFormat="1" x14ac:dyDescent="0.3">
      <c r="B105" s="179"/>
      <c r="D105" s="180" t="s">
        <v>132</v>
      </c>
      <c r="E105" s="181" t="s">
        <v>3</v>
      </c>
      <c r="F105" s="182" t="s">
        <v>166</v>
      </c>
      <c r="H105" s="183">
        <v>855.5</v>
      </c>
      <c r="I105" s="184"/>
      <c r="L105" s="179"/>
      <c r="M105" s="185"/>
      <c r="N105" s="186"/>
      <c r="O105" s="186"/>
      <c r="P105" s="186"/>
      <c r="Q105" s="186"/>
      <c r="R105" s="186"/>
      <c r="S105" s="186"/>
      <c r="T105" s="187"/>
      <c r="AT105" s="188" t="s">
        <v>132</v>
      </c>
      <c r="AU105" s="188" t="s">
        <v>84</v>
      </c>
      <c r="AV105" s="11" t="s">
        <v>84</v>
      </c>
      <c r="AW105" s="11" t="s">
        <v>38</v>
      </c>
      <c r="AX105" s="11" t="s">
        <v>23</v>
      </c>
      <c r="AY105" s="188" t="s">
        <v>121</v>
      </c>
    </row>
    <row r="106" spans="2:65" s="1" customFormat="1" ht="22.5" customHeight="1" x14ac:dyDescent="0.3">
      <c r="B106" s="163"/>
      <c r="C106" s="164" t="s">
        <v>167</v>
      </c>
      <c r="D106" s="164" t="s">
        <v>123</v>
      </c>
      <c r="E106" s="165" t="s">
        <v>168</v>
      </c>
      <c r="F106" s="166" t="s">
        <v>169</v>
      </c>
      <c r="G106" s="167" t="s">
        <v>126</v>
      </c>
      <c r="H106" s="168">
        <v>13.72</v>
      </c>
      <c r="I106" s="169"/>
      <c r="J106" s="170">
        <f>ROUND(I106*H106,2)</f>
        <v>0</v>
      </c>
      <c r="K106" s="166" t="s">
        <v>127</v>
      </c>
      <c r="L106" s="34"/>
      <c r="M106" s="171" t="s">
        <v>3</v>
      </c>
      <c r="N106" s="172" t="s">
        <v>46</v>
      </c>
      <c r="O106" s="35"/>
      <c r="P106" s="173">
        <f>O106*H106</f>
        <v>0</v>
      </c>
      <c r="Q106" s="173">
        <v>0</v>
      </c>
      <c r="R106" s="173">
        <f>Q106*H106</f>
        <v>0</v>
      </c>
      <c r="S106" s="173">
        <v>0.5</v>
      </c>
      <c r="T106" s="174">
        <f>S106*H106</f>
        <v>6.86</v>
      </c>
      <c r="AR106" s="17" t="s">
        <v>128</v>
      </c>
      <c r="AT106" s="17" t="s">
        <v>123</v>
      </c>
      <c r="AU106" s="17" t="s">
        <v>84</v>
      </c>
      <c r="AY106" s="17" t="s">
        <v>121</v>
      </c>
      <c r="BE106" s="175">
        <f>IF(N106="základní",J106,0)</f>
        <v>0</v>
      </c>
      <c r="BF106" s="175">
        <f>IF(N106="snížená",J106,0)</f>
        <v>0</v>
      </c>
      <c r="BG106" s="175">
        <f>IF(N106="zákl. přenesená",J106,0)</f>
        <v>0</v>
      </c>
      <c r="BH106" s="175">
        <f>IF(N106="sníž. přenesená",J106,0)</f>
        <v>0</v>
      </c>
      <c r="BI106" s="175">
        <f>IF(N106="nulová",J106,0)</f>
        <v>0</v>
      </c>
      <c r="BJ106" s="17" t="s">
        <v>23</v>
      </c>
      <c r="BK106" s="175">
        <f>ROUND(I106*H106,2)</f>
        <v>0</v>
      </c>
      <c r="BL106" s="17" t="s">
        <v>128</v>
      </c>
      <c r="BM106" s="17" t="s">
        <v>170</v>
      </c>
    </row>
    <row r="107" spans="2:65" s="1" customFormat="1" ht="40.5" x14ac:dyDescent="0.3">
      <c r="B107" s="34"/>
      <c r="D107" s="176" t="s">
        <v>130</v>
      </c>
      <c r="F107" s="177" t="s">
        <v>171</v>
      </c>
      <c r="I107" s="178"/>
      <c r="L107" s="34"/>
      <c r="M107" s="63"/>
      <c r="N107" s="35"/>
      <c r="O107" s="35"/>
      <c r="P107" s="35"/>
      <c r="Q107" s="35"/>
      <c r="R107" s="35"/>
      <c r="S107" s="35"/>
      <c r="T107" s="64"/>
      <c r="AT107" s="17" t="s">
        <v>130</v>
      </c>
      <c r="AU107" s="17" t="s">
        <v>84</v>
      </c>
    </row>
    <row r="108" spans="2:65" s="11" customFormat="1" x14ac:dyDescent="0.3">
      <c r="B108" s="179"/>
      <c r="D108" s="176" t="s">
        <v>132</v>
      </c>
      <c r="E108" s="188" t="s">
        <v>3</v>
      </c>
      <c r="F108" s="189" t="s">
        <v>172</v>
      </c>
      <c r="H108" s="190">
        <v>9.7200000000000006</v>
      </c>
      <c r="I108" s="184"/>
      <c r="L108" s="179"/>
      <c r="M108" s="185"/>
      <c r="N108" s="186"/>
      <c r="O108" s="186"/>
      <c r="P108" s="186"/>
      <c r="Q108" s="186"/>
      <c r="R108" s="186"/>
      <c r="S108" s="186"/>
      <c r="T108" s="187"/>
      <c r="AT108" s="188" t="s">
        <v>132</v>
      </c>
      <c r="AU108" s="188" t="s">
        <v>84</v>
      </c>
      <c r="AV108" s="11" t="s">
        <v>84</v>
      </c>
      <c r="AW108" s="11" t="s">
        <v>38</v>
      </c>
      <c r="AX108" s="11" t="s">
        <v>75</v>
      </c>
      <c r="AY108" s="188" t="s">
        <v>121</v>
      </c>
    </row>
    <row r="109" spans="2:65" s="11" customFormat="1" x14ac:dyDescent="0.3">
      <c r="B109" s="179"/>
      <c r="D109" s="180" t="s">
        <v>132</v>
      </c>
      <c r="E109" s="181" t="s">
        <v>3</v>
      </c>
      <c r="F109" s="182" t="s">
        <v>173</v>
      </c>
      <c r="H109" s="183">
        <v>4</v>
      </c>
      <c r="I109" s="184"/>
      <c r="L109" s="179"/>
      <c r="M109" s="185"/>
      <c r="N109" s="186"/>
      <c r="O109" s="186"/>
      <c r="P109" s="186"/>
      <c r="Q109" s="186"/>
      <c r="R109" s="186"/>
      <c r="S109" s="186"/>
      <c r="T109" s="187"/>
      <c r="AT109" s="188" t="s">
        <v>132</v>
      </c>
      <c r="AU109" s="188" t="s">
        <v>84</v>
      </c>
      <c r="AV109" s="11" t="s">
        <v>84</v>
      </c>
      <c r="AW109" s="11" t="s">
        <v>38</v>
      </c>
      <c r="AX109" s="11" t="s">
        <v>75</v>
      </c>
      <c r="AY109" s="188" t="s">
        <v>121</v>
      </c>
    </row>
    <row r="110" spans="2:65" s="1" customFormat="1" ht="22.5" customHeight="1" x14ac:dyDescent="0.3">
      <c r="B110" s="163"/>
      <c r="C110" s="164" t="s">
        <v>174</v>
      </c>
      <c r="D110" s="164" t="s">
        <v>123</v>
      </c>
      <c r="E110" s="165" t="s">
        <v>175</v>
      </c>
      <c r="F110" s="166" t="s">
        <v>176</v>
      </c>
      <c r="G110" s="167" t="s">
        <v>177</v>
      </c>
      <c r="H110" s="168">
        <v>22.5</v>
      </c>
      <c r="I110" s="169"/>
      <c r="J110" s="170">
        <f>ROUND(I110*H110,2)</f>
        <v>0</v>
      </c>
      <c r="K110" s="166" t="s">
        <v>127</v>
      </c>
      <c r="L110" s="34"/>
      <c r="M110" s="171" t="s">
        <v>3</v>
      </c>
      <c r="N110" s="172" t="s">
        <v>46</v>
      </c>
      <c r="O110" s="35"/>
      <c r="P110" s="173">
        <f>O110*H110</f>
        <v>0</v>
      </c>
      <c r="Q110" s="173">
        <v>0</v>
      </c>
      <c r="R110" s="173">
        <f>Q110*H110</f>
        <v>0</v>
      </c>
      <c r="S110" s="173">
        <v>0</v>
      </c>
      <c r="T110" s="174">
        <f>S110*H110</f>
        <v>0</v>
      </c>
      <c r="AR110" s="17" t="s">
        <v>128</v>
      </c>
      <c r="AT110" s="17" t="s">
        <v>123</v>
      </c>
      <c r="AU110" s="17" t="s">
        <v>84</v>
      </c>
      <c r="AY110" s="17" t="s">
        <v>121</v>
      </c>
      <c r="BE110" s="175">
        <f>IF(N110="základní",J110,0)</f>
        <v>0</v>
      </c>
      <c r="BF110" s="175">
        <f>IF(N110="snížená",J110,0)</f>
        <v>0</v>
      </c>
      <c r="BG110" s="175">
        <f>IF(N110="zákl. přenesená",J110,0)</f>
        <v>0</v>
      </c>
      <c r="BH110" s="175">
        <f>IF(N110="sníž. přenesená",J110,0)</f>
        <v>0</v>
      </c>
      <c r="BI110" s="175">
        <f>IF(N110="nulová",J110,0)</f>
        <v>0</v>
      </c>
      <c r="BJ110" s="17" t="s">
        <v>23</v>
      </c>
      <c r="BK110" s="175">
        <f>ROUND(I110*H110,2)</f>
        <v>0</v>
      </c>
      <c r="BL110" s="17" t="s">
        <v>128</v>
      </c>
      <c r="BM110" s="17" t="s">
        <v>178</v>
      </c>
    </row>
    <row r="111" spans="2:65" s="1" customFormat="1" ht="27" x14ac:dyDescent="0.3">
      <c r="B111" s="34"/>
      <c r="D111" s="176" t="s">
        <v>130</v>
      </c>
      <c r="F111" s="177" t="s">
        <v>179</v>
      </c>
      <c r="I111" s="178"/>
      <c r="L111" s="34"/>
      <c r="M111" s="63"/>
      <c r="N111" s="35"/>
      <c r="O111" s="35"/>
      <c r="P111" s="35"/>
      <c r="Q111" s="35"/>
      <c r="R111" s="35"/>
      <c r="S111" s="35"/>
      <c r="T111" s="64"/>
      <c r="AT111" s="17" t="s">
        <v>130</v>
      </c>
      <c r="AU111" s="17" t="s">
        <v>84</v>
      </c>
    </row>
    <row r="112" spans="2:65" s="1" customFormat="1" ht="27" x14ac:dyDescent="0.3">
      <c r="B112" s="34"/>
      <c r="D112" s="176" t="s">
        <v>180</v>
      </c>
      <c r="F112" s="191" t="s">
        <v>181</v>
      </c>
      <c r="I112" s="178"/>
      <c r="L112" s="34"/>
      <c r="M112" s="63"/>
      <c r="N112" s="35"/>
      <c r="O112" s="35"/>
      <c r="P112" s="35"/>
      <c r="Q112" s="35"/>
      <c r="R112" s="35"/>
      <c r="S112" s="35"/>
      <c r="T112" s="64"/>
      <c r="AT112" s="17" t="s">
        <v>180</v>
      </c>
      <c r="AU112" s="17" t="s">
        <v>84</v>
      </c>
    </row>
    <row r="113" spans="2:65" s="11" customFormat="1" x14ac:dyDescent="0.3">
      <c r="B113" s="179"/>
      <c r="D113" s="180" t="s">
        <v>132</v>
      </c>
      <c r="E113" s="181" t="s">
        <v>3</v>
      </c>
      <c r="F113" s="182" t="s">
        <v>182</v>
      </c>
      <c r="H113" s="183">
        <v>22.5</v>
      </c>
      <c r="I113" s="184"/>
      <c r="L113" s="179"/>
      <c r="M113" s="185"/>
      <c r="N113" s="186"/>
      <c r="O113" s="186"/>
      <c r="P113" s="186"/>
      <c r="Q113" s="186"/>
      <c r="R113" s="186"/>
      <c r="S113" s="186"/>
      <c r="T113" s="187"/>
      <c r="AT113" s="188" t="s">
        <v>132</v>
      </c>
      <c r="AU113" s="188" t="s">
        <v>84</v>
      </c>
      <c r="AV113" s="11" t="s">
        <v>84</v>
      </c>
      <c r="AW113" s="11" t="s">
        <v>38</v>
      </c>
      <c r="AX113" s="11" t="s">
        <v>75</v>
      </c>
      <c r="AY113" s="188" t="s">
        <v>121</v>
      </c>
    </row>
    <row r="114" spans="2:65" s="1" customFormat="1" ht="22.5" customHeight="1" x14ac:dyDescent="0.3">
      <c r="B114" s="163"/>
      <c r="C114" s="164" t="s">
        <v>28</v>
      </c>
      <c r="D114" s="164" t="s">
        <v>123</v>
      </c>
      <c r="E114" s="165" t="s">
        <v>183</v>
      </c>
      <c r="F114" s="166" t="s">
        <v>184</v>
      </c>
      <c r="G114" s="167" t="s">
        <v>177</v>
      </c>
      <c r="H114" s="168">
        <v>80.599999999999994</v>
      </c>
      <c r="I114" s="169"/>
      <c r="J114" s="170">
        <f>ROUND(I114*H114,2)</f>
        <v>0</v>
      </c>
      <c r="K114" s="166" t="s">
        <v>127</v>
      </c>
      <c r="L114" s="34"/>
      <c r="M114" s="171" t="s">
        <v>3</v>
      </c>
      <c r="N114" s="172" t="s">
        <v>46</v>
      </c>
      <c r="O114" s="35"/>
      <c r="P114" s="173">
        <f>O114*H114</f>
        <v>0</v>
      </c>
      <c r="Q114" s="173">
        <v>0</v>
      </c>
      <c r="R114" s="173">
        <f>Q114*H114</f>
        <v>0</v>
      </c>
      <c r="S114" s="173">
        <v>0</v>
      </c>
      <c r="T114" s="174">
        <f>S114*H114</f>
        <v>0</v>
      </c>
      <c r="AR114" s="17" t="s">
        <v>128</v>
      </c>
      <c r="AT114" s="17" t="s">
        <v>123</v>
      </c>
      <c r="AU114" s="17" t="s">
        <v>84</v>
      </c>
      <c r="AY114" s="17" t="s">
        <v>121</v>
      </c>
      <c r="BE114" s="175">
        <f>IF(N114="základní",J114,0)</f>
        <v>0</v>
      </c>
      <c r="BF114" s="175">
        <f>IF(N114="snížená",J114,0)</f>
        <v>0</v>
      </c>
      <c r="BG114" s="175">
        <f>IF(N114="zákl. přenesená",J114,0)</f>
        <v>0</v>
      </c>
      <c r="BH114" s="175">
        <f>IF(N114="sníž. přenesená",J114,0)</f>
        <v>0</v>
      </c>
      <c r="BI114" s="175">
        <f>IF(N114="nulová",J114,0)</f>
        <v>0</v>
      </c>
      <c r="BJ114" s="17" t="s">
        <v>23</v>
      </c>
      <c r="BK114" s="175">
        <f>ROUND(I114*H114,2)</f>
        <v>0</v>
      </c>
      <c r="BL114" s="17" t="s">
        <v>128</v>
      </c>
      <c r="BM114" s="17" t="s">
        <v>185</v>
      </c>
    </row>
    <row r="115" spans="2:65" s="1" customFormat="1" ht="40.5" x14ac:dyDescent="0.3">
      <c r="B115" s="34"/>
      <c r="D115" s="176" t="s">
        <v>130</v>
      </c>
      <c r="F115" s="177" t="s">
        <v>186</v>
      </c>
      <c r="I115" s="178"/>
      <c r="L115" s="34"/>
      <c r="M115" s="63"/>
      <c r="N115" s="35"/>
      <c r="O115" s="35"/>
      <c r="P115" s="35"/>
      <c r="Q115" s="35"/>
      <c r="R115" s="35"/>
      <c r="S115" s="35"/>
      <c r="T115" s="64"/>
      <c r="AT115" s="17" t="s">
        <v>130</v>
      </c>
      <c r="AU115" s="17" t="s">
        <v>84</v>
      </c>
    </row>
    <row r="116" spans="2:65" s="11" customFormat="1" x14ac:dyDescent="0.3">
      <c r="B116" s="179"/>
      <c r="D116" s="180" t="s">
        <v>132</v>
      </c>
      <c r="E116" s="181" t="s">
        <v>3</v>
      </c>
      <c r="F116" s="182" t="s">
        <v>187</v>
      </c>
      <c r="H116" s="183">
        <v>80.599999999999994</v>
      </c>
      <c r="I116" s="184"/>
      <c r="L116" s="179"/>
      <c r="M116" s="185"/>
      <c r="N116" s="186"/>
      <c r="O116" s="186"/>
      <c r="P116" s="186"/>
      <c r="Q116" s="186"/>
      <c r="R116" s="186"/>
      <c r="S116" s="186"/>
      <c r="T116" s="187"/>
      <c r="AT116" s="188" t="s">
        <v>132</v>
      </c>
      <c r="AU116" s="188" t="s">
        <v>84</v>
      </c>
      <c r="AV116" s="11" t="s">
        <v>84</v>
      </c>
      <c r="AW116" s="11" t="s">
        <v>38</v>
      </c>
      <c r="AX116" s="11" t="s">
        <v>23</v>
      </c>
      <c r="AY116" s="188" t="s">
        <v>121</v>
      </c>
    </row>
    <row r="117" spans="2:65" s="1" customFormat="1" ht="22.5" customHeight="1" x14ac:dyDescent="0.3">
      <c r="B117" s="163"/>
      <c r="C117" s="164" t="s">
        <v>188</v>
      </c>
      <c r="D117" s="164" t="s">
        <v>123</v>
      </c>
      <c r="E117" s="165" t="s">
        <v>189</v>
      </c>
      <c r="F117" s="166" t="s">
        <v>190</v>
      </c>
      <c r="G117" s="167" t="s">
        <v>191</v>
      </c>
      <c r="H117" s="168">
        <v>137.02000000000001</v>
      </c>
      <c r="I117" s="169"/>
      <c r="J117" s="170">
        <f>ROUND(I117*H117,2)</f>
        <v>0</v>
      </c>
      <c r="K117" s="166" t="s">
        <v>127</v>
      </c>
      <c r="L117" s="34"/>
      <c r="M117" s="171" t="s">
        <v>3</v>
      </c>
      <c r="N117" s="172" t="s">
        <v>46</v>
      </c>
      <c r="O117" s="35"/>
      <c r="P117" s="173">
        <f>O117*H117</f>
        <v>0</v>
      </c>
      <c r="Q117" s="173">
        <v>0</v>
      </c>
      <c r="R117" s="173">
        <f>Q117*H117</f>
        <v>0</v>
      </c>
      <c r="S117" s="173">
        <v>0</v>
      </c>
      <c r="T117" s="174">
        <f>S117*H117</f>
        <v>0</v>
      </c>
      <c r="AR117" s="17" t="s">
        <v>128</v>
      </c>
      <c r="AT117" s="17" t="s">
        <v>123</v>
      </c>
      <c r="AU117" s="17" t="s">
        <v>84</v>
      </c>
      <c r="AY117" s="17" t="s">
        <v>121</v>
      </c>
      <c r="BE117" s="175">
        <f>IF(N117="základní",J117,0)</f>
        <v>0</v>
      </c>
      <c r="BF117" s="175">
        <f>IF(N117="snížená",J117,0)</f>
        <v>0</v>
      </c>
      <c r="BG117" s="175">
        <f>IF(N117="zákl. přenesená",J117,0)</f>
        <v>0</v>
      </c>
      <c r="BH117" s="175">
        <f>IF(N117="sníž. přenesená",J117,0)</f>
        <v>0</v>
      </c>
      <c r="BI117" s="175">
        <f>IF(N117="nulová",J117,0)</f>
        <v>0</v>
      </c>
      <c r="BJ117" s="17" t="s">
        <v>23</v>
      </c>
      <c r="BK117" s="175">
        <f>ROUND(I117*H117,2)</f>
        <v>0</v>
      </c>
      <c r="BL117" s="17" t="s">
        <v>128</v>
      </c>
      <c r="BM117" s="17" t="s">
        <v>192</v>
      </c>
    </row>
    <row r="118" spans="2:65" s="1" customFormat="1" x14ac:dyDescent="0.3">
      <c r="B118" s="34"/>
      <c r="D118" s="176" t="s">
        <v>130</v>
      </c>
      <c r="F118" s="177" t="s">
        <v>193</v>
      </c>
      <c r="I118" s="178"/>
      <c r="L118" s="34"/>
      <c r="M118" s="63"/>
      <c r="N118" s="35"/>
      <c r="O118" s="35"/>
      <c r="P118" s="35"/>
      <c r="Q118" s="35"/>
      <c r="R118" s="35"/>
      <c r="S118" s="35"/>
      <c r="T118" s="64"/>
      <c r="AT118" s="17" t="s">
        <v>130</v>
      </c>
      <c r="AU118" s="17" t="s">
        <v>84</v>
      </c>
    </row>
    <row r="119" spans="2:65" s="11" customFormat="1" x14ac:dyDescent="0.3">
      <c r="B119" s="179"/>
      <c r="D119" s="180" t="s">
        <v>132</v>
      </c>
      <c r="E119" s="181" t="s">
        <v>3</v>
      </c>
      <c r="F119" s="182" t="s">
        <v>194</v>
      </c>
      <c r="H119" s="183">
        <v>137.02000000000001</v>
      </c>
      <c r="I119" s="184"/>
      <c r="L119" s="179"/>
      <c r="M119" s="185"/>
      <c r="N119" s="186"/>
      <c r="O119" s="186"/>
      <c r="P119" s="186"/>
      <c r="Q119" s="186"/>
      <c r="R119" s="186"/>
      <c r="S119" s="186"/>
      <c r="T119" s="187"/>
      <c r="AT119" s="188" t="s">
        <v>132</v>
      </c>
      <c r="AU119" s="188" t="s">
        <v>84</v>
      </c>
      <c r="AV119" s="11" t="s">
        <v>84</v>
      </c>
      <c r="AW119" s="11" t="s">
        <v>38</v>
      </c>
      <c r="AX119" s="11" t="s">
        <v>23</v>
      </c>
      <c r="AY119" s="188" t="s">
        <v>121</v>
      </c>
    </row>
    <row r="120" spans="2:65" s="1" customFormat="1" ht="22.5" customHeight="1" x14ac:dyDescent="0.3">
      <c r="B120" s="163"/>
      <c r="C120" s="164" t="s">
        <v>195</v>
      </c>
      <c r="D120" s="164" t="s">
        <v>123</v>
      </c>
      <c r="E120" s="165" t="s">
        <v>196</v>
      </c>
      <c r="F120" s="166" t="s">
        <v>197</v>
      </c>
      <c r="G120" s="167" t="s">
        <v>177</v>
      </c>
      <c r="H120" s="168">
        <v>80.599999999999994</v>
      </c>
      <c r="I120" s="169"/>
      <c r="J120" s="170">
        <f>ROUND(I120*H120,2)</f>
        <v>0</v>
      </c>
      <c r="K120" s="166" t="s">
        <v>127</v>
      </c>
      <c r="L120" s="34"/>
      <c r="M120" s="171" t="s">
        <v>3</v>
      </c>
      <c r="N120" s="172" t="s">
        <v>46</v>
      </c>
      <c r="O120" s="35"/>
      <c r="P120" s="173">
        <f>O120*H120</f>
        <v>0</v>
      </c>
      <c r="Q120" s="173">
        <v>0</v>
      </c>
      <c r="R120" s="173">
        <f>Q120*H120</f>
        <v>0</v>
      </c>
      <c r="S120" s="173">
        <v>0</v>
      </c>
      <c r="T120" s="174">
        <f>S120*H120</f>
        <v>0</v>
      </c>
      <c r="AR120" s="17" t="s">
        <v>128</v>
      </c>
      <c r="AT120" s="17" t="s">
        <v>123</v>
      </c>
      <c r="AU120" s="17" t="s">
        <v>84</v>
      </c>
      <c r="AY120" s="17" t="s">
        <v>121</v>
      </c>
      <c r="BE120" s="175">
        <f>IF(N120="základní",J120,0)</f>
        <v>0</v>
      </c>
      <c r="BF120" s="175">
        <f>IF(N120="snížená",J120,0)</f>
        <v>0</v>
      </c>
      <c r="BG120" s="175">
        <f>IF(N120="zákl. přenesená",J120,0)</f>
        <v>0</v>
      </c>
      <c r="BH120" s="175">
        <f>IF(N120="sníž. přenesená",J120,0)</f>
        <v>0</v>
      </c>
      <c r="BI120" s="175">
        <f>IF(N120="nulová",J120,0)</f>
        <v>0</v>
      </c>
      <c r="BJ120" s="17" t="s">
        <v>23</v>
      </c>
      <c r="BK120" s="175">
        <f>ROUND(I120*H120,2)</f>
        <v>0</v>
      </c>
      <c r="BL120" s="17" t="s">
        <v>128</v>
      </c>
      <c r="BM120" s="17" t="s">
        <v>198</v>
      </c>
    </row>
    <row r="121" spans="2:65" s="1" customFormat="1" ht="27" x14ac:dyDescent="0.3">
      <c r="B121" s="34"/>
      <c r="D121" s="176" t="s">
        <v>130</v>
      </c>
      <c r="F121" s="177" t="s">
        <v>199</v>
      </c>
      <c r="I121" s="178"/>
      <c r="L121" s="34"/>
      <c r="M121" s="63"/>
      <c r="N121" s="35"/>
      <c r="O121" s="35"/>
      <c r="P121" s="35"/>
      <c r="Q121" s="35"/>
      <c r="R121" s="35"/>
      <c r="S121" s="35"/>
      <c r="T121" s="64"/>
      <c r="AT121" s="17" t="s">
        <v>130</v>
      </c>
      <c r="AU121" s="17" t="s">
        <v>84</v>
      </c>
    </row>
    <row r="122" spans="2:65" s="11" customFormat="1" x14ac:dyDescent="0.3">
      <c r="B122" s="179"/>
      <c r="D122" s="180" t="s">
        <v>132</v>
      </c>
      <c r="E122" s="181" t="s">
        <v>3</v>
      </c>
      <c r="F122" s="182" t="s">
        <v>200</v>
      </c>
      <c r="H122" s="183">
        <v>80.599999999999994</v>
      </c>
      <c r="I122" s="184"/>
      <c r="L122" s="179"/>
      <c r="M122" s="185"/>
      <c r="N122" s="186"/>
      <c r="O122" s="186"/>
      <c r="P122" s="186"/>
      <c r="Q122" s="186"/>
      <c r="R122" s="186"/>
      <c r="S122" s="186"/>
      <c r="T122" s="187"/>
      <c r="AT122" s="188" t="s">
        <v>132</v>
      </c>
      <c r="AU122" s="188" t="s">
        <v>84</v>
      </c>
      <c r="AV122" s="11" t="s">
        <v>84</v>
      </c>
      <c r="AW122" s="11" t="s">
        <v>38</v>
      </c>
      <c r="AX122" s="11" t="s">
        <v>75</v>
      </c>
      <c r="AY122" s="188" t="s">
        <v>121</v>
      </c>
    </row>
    <row r="123" spans="2:65" s="1" customFormat="1" ht="22.5" customHeight="1" x14ac:dyDescent="0.3">
      <c r="B123" s="163"/>
      <c r="C123" s="164" t="s">
        <v>201</v>
      </c>
      <c r="D123" s="164" t="s">
        <v>123</v>
      </c>
      <c r="E123" s="165" t="s">
        <v>202</v>
      </c>
      <c r="F123" s="166" t="s">
        <v>203</v>
      </c>
      <c r="G123" s="167" t="s">
        <v>126</v>
      </c>
      <c r="H123" s="168">
        <v>403</v>
      </c>
      <c r="I123" s="169"/>
      <c r="J123" s="170">
        <f>ROUND(I123*H123,2)</f>
        <v>0</v>
      </c>
      <c r="K123" s="166" t="s">
        <v>127</v>
      </c>
      <c r="L123" s="34"/>
      <c r="M123" s="171" t="s">
        <v>3</v>
      </c>
      <c r="N123" s="172" t="s">
        <v>46</v>
      </c>
      <c r="O123" s="35"/>
      <c r="P123" s="173">
        <f>O123*H123</f>
        <v>0</v>
      </c>
      <c r="Q123" s="173">
        <v>0</v>
      </c>
      <c r="R123" s="173">
        <f>Q123*H123</f>
        <v>0</v>
      </c>
      <c r="S123" s="173">
        <v>0</v>
      </c>
      <c r="T123" s="174">
        <f>S123*H123</f>
        <v>0</v>
      </c>
      <c r="AR123" s="17" t="s">
        <v>128</v>
      </c>
      <c r="AT123" s="17" t="s">
        <v>123</v>
      </c>
      <c r="AU123" s="17" t="s">
        <v>84</v>
      </c>
      <c r="AY123" s="17" t="s">
        <v>121</v>
      </c>
      <c r="BE123" s="175">
        <f>IF(N123="základní",J123,0)</f>
        <v>0</v>
      </c>
      <c r="BF123" s="175">
        <f>IF(N123="snížená",J123,0)</f>
        <v>0</v>
      </c>
      <c r="BG123" s="175">
        <f>IF(N123="zákl. přenesená",J123,0)</f>
        <v>0</v>
      </c>
      <c r="BH123" s="175">
        <f>IF(N123="sníž. přenesená",J123,0)</f>
        <v>0</v>
      </c>
      <c r="BI123" s="175">
        <f>IF(N123="nulová",J123,0)</f>
        <v>0</v>
      </c>
      <c r="BJ123" s="17" t="s">
        <v>23</v>
      </c>
      <c r="BK123" s="175">
        <f>ROUND(I123*H123,2)</f>
        <v>0</v>
      </c>
      <c r="BL123" s="17" t="s">
        <v>128</v>
      </c>
      <c r="BM123" s="17" t="s">
        <v>204</v>
      </c>
    </row>
    <row r="124" spans="2:65" s="1" customFormat="1" ht="27" x14ac:dyDescent="0.3">
      <c r="B124" s="34"/>
      <c r="D124" s="176" t="s">
        <v>130</v>
      </c>
      <c r="F124" s="177" t="s">
        <v>205</v>
      </c>
      <c r="I124" s="178"/>
      <c r="L124" s="34"/>
      <c r="M124" s="63"/>
      <c r="N124" s="35"/>
      <c r="O124" s="35"/>
      <c r="P124" s="35"/>
      <c r="Q124" s="35"/>
      <c r="R124" s="35"/>
      <c r="S124" s="35"/>
      <c r="T124" s="64"/>
      <c r="AT124" s="17" t="s">
        <v>130</v>
      </c>
      <c r="AU124" s="17" t="s">
        <v>84</v>
      </c>
    </row>
    <row r="125" spans="2:65" s="11" customFormat="1" x14ac:dyDescent="0.3">
      <c r="B125" s="179"/>
      <c r="D125" s="180" t="s">
        <v>132</v>
      </c>
      <c r="E125" s="181" t="s">
        <v>3</v>
      </c>
      <c r="F125" s="182" t="s">
        <v>206</v>
      </c>
      <c r="H125" s="183">
        <v>403</v>
      </c>
      <c r="I125" s="184"/>
      <c r="L125" s="179"/>
      <c r="M125" s="185"/>
      <c r="N125" s="186"/>
      <c r="O125" s="186"/>
      <c r="P125" s="186"/>
      <c r="Q125" s="186"/>
      <c r="R125" s="186"/>
      <c r="S125" s="186"/>
      <c r="T125" s="187"/>
      <c r="AT125" s="188" t="s">
        <v>132</v>
      </c>
      <c r="AU125" s="188" t="s">
        <v>84</v>
      </c>
      <c r="AV125" s="11" t="s">
        <v>84</v>
      </c>
      <c r="AW125" s="11" t="s">
        <v>38</v>
      </c>
      <c r="AX125" s="11" t="s">
        <v>23</v>
      </c>
      <c r="AY125" s="188" t="s">
        <v>121</v>
      </c>
    </row>
    <row r="126" spans="2:65" s="1" customFormat="1" ht="22.5" customHeight="1" x14ac:dyDescent="0.3">
      <c r="B126" s="163"/>
      <c r="C126" s="164" t="s">
        <v>207</v>
      </c>
      <c r="D126" s="164" t="s">
        <v>123</v>
      </c>
      <c r="E126" s="165" t="s">
        <v>208</v>
      </c>
      <c r="F126" s="166" t="s">
        <v>209</v>
      </c>
      <c r="G126" s="167" t="s">
        <v>126</v>
      </c>
      <c r="H126" s="168">
        <v>403</v>
      </c>
      <c r="I126" s="169"/>
      <c r="J126" s="170">
        <f>ROUND(I126*H126,2)</f>
        <v>0</v>
      </c>
      <c r="K126" s="166" t="s">
        <v>127</v>
      </c>
      <c r="L126" s="34"/>
      <c r="M126" s="171" t="s">
        <v>3</v>
      </c>
      <c r="N126" s="172" t="s">
        <v>46</v>
      </c>
      <c r="O126" s="35"/>
      <c r="P126" s="173">
        <f>O126*H126</f>
        <v>0</v>
      </c>
      <c r="Q126" s="173">
        <v>0</v>
      </c>
      <c r="R126" s="173">
        <f>Q126*H126</f>
        <v>0</v>
      </c>
      <c r="S126" s="173">
        <v>0</v>
      </c>
      <c r="T126" s="174">
        <f>S126*H126</f>
        <v>0</v>
      </c>
      <c r="AR126" s="17" t="s">
        <v>128</v>
      </c>
      <c r="AT126" s="17" t="s">
        <v>123</v>
      </c>
      <c r="AU126" s="17" t="s">
        <v>84</v>
      </c>
      <c r="AY126" s="17" t="s">
        <v>121</v>
      </c>
      <c r="BE126" s="175">
        <f>IF(N126="základní",J126,0)</f>
        <v>0</v>
      </c>
      <c r="BF126" s="175">
        <f>IF(N126="snížená",J126,0)</f>
        <v>0</v>
      </c>
      <c r="BG126" s="175">
        <f>IF(N126="zákl. přenesená",J126,0)</f>
        <v>0</v>
      </c>
      <c r="BH126" s="175">
        <f>IF(N126="sníž. přenesená",J126,0)</f>
        <v>0</v>
      </c>
      <c r="BI126" s="175">
        <f>IF(N126="nulová",J126,0)</f>
        <v>0</v>
      </c>
      <c r="BJ126" s="17" t="s">
        <v>23</v>
      </c>
      <c r="BK126" s="175">
        <f>ROUND(I126*H126,2)</f>
        <v>0</v>
      </c>
      <c r="BL126" s="17" t="s">
        <v>128</v>
      </c>
      <c r="BM126" s="17" t="s">
        <v>210</v>
      </c>
    </row>
    <row r="127" spans="2:65" s="1" customFormat="1" ht="27" x14ac:dyDescent="0.3">
      <c r="B127" s="34"/>
      <c r="D127" s="176" t="s">
        <v>130</v>
      </c>
      <c r="F127" s="177" t="s">
        <v>211</v>
      </c>
      <c r="I127" s="178"/>
      <c r="L127" s="34"/>
      <c r="M127" s="63"/>
      <c r="N127" s="35"/>
      <c r="O127" s="35"/>
      <c r="P127" s="35"/>
      <c r="Q127" s="35"/>
      <c r="R127" s="35"/>
      <c r="S127" s="35"/>
      <c r="T127" s="64"/>
      <c r="AT127" s="17" t="s">
        <v>130</v>
      </c>
      <c r="AU127" s="17" t="s">
        <v>84</v>
      </c>
    </row>
    <row r="128" spans="2:65" s="11" customFormat="1" x14ac:dyDescent="0.3">
      <c r="B128" s="179"/>
      <c r="D128" s="180" t="s">
        <v>132</v>
      </c>
      <c r="E128" s="181" t="s">
        <v>3</v>
      </c>
      <c r="F128" s="182" t="s">
        <v>212</v>
      </c>
      <c r="H128" s="183">
        <v>403</v>
      </c>
      <c r="I128" s="184"/>
      <c r="L128" s="179"/>
      <c r="M128" s="185"/>
      <c r="N128" s="186"/>
      <c r="O128" s="186"/>
      <c r="P128" s="186"/>
      <c r="Q128" s="186"/>
      <c r="R128" s="186"/>
      <c r="S128" s="186"/>
      <c r="T128" s="187"/>
      <c r="AT128" s="188" t="s">
        <v>132</v>
      </c>
      <c r="AU128" s="188" t="s">
        <v>84</v>
      </c>
      <c r="AV128" s="11" t="s">
        <v>84</v>
      </c>
      <c r="AW128" s="11" t="s">
        <v>38</v>
      </c>
      <c r="AX128" s="11" t="s">
        <v>75</v>
      </c>
      <c r="AY128" s="188" t="s">
        <v>121</v>
      </c>
    </row>
    <row r="129" spans="2:65" s="1" customFormat="1" ht="22.5" customHeight="1" x14ac:dyDescent="0.3">
      <c r="B129" s="163"/>
      <c r="C129" s="192" t="s">
        <v>9</v>
      </c>
      <c r="D129" s="192" t="s">
        <v>213</v>
      </c>
      <c r="E129" s="193" t="s">
        <v>214</v>
      </c>
      <c r="F129" s="194" t="s">
        <v>215</v>
      </c>
      <c r="G129" s="195" t="s">
        <v>216</v>
      </c>
      <c r="H129" s="196">
        <v>8.06</v>
      </c>
      <c r="I129" s="197"/>
      <c r="J129" s="198">
        <f>ROUND(I129*H129,2)</f>
        <v>0</v>
      </c>
      <c r="K129" s="194" t="s">
        <v>127</v>
      </c>
      <c r="L129" s="199"/>
      <c r="M129" s="200" t="s">
        <v>3</v>
      </c>
      <c r="N129" s="201" t="s">
        <v>46</v>
      </c>
      <c r="O129" s="35"/>
      <c r="P129" s="173">
        <f>O129*H129</f>
        <v>0</v>
      </c>
      <c r="Q129" s="173">
        <v>1E-3</v>
      </c>
      <c r="R129" s="173">
        <f>Q129*H129</f>
        <v>8.0600000000000012E-3</v>
      </c>
      <c r="S129" s="173">
        <v>0</v>
      </c>
      <c r="T129" s="174">
        <f>S129*H129</f>
        <v>0</v>
      </c>
      <c r="AR129" s="17" t="s">
        <v>167</v>
      </c>
      <c r="AT129" s="17" t="s">
        <v>213</v>
      </c>
      <c r="AU129" s="17" t="s">
        <v>84</v>
      </c>
      <c r="AY129" s="17" t="s">
        <v>121</v>
      </c>
      <c r="BE129" s="175">
        <f>IF(N129="základní",J129,0)</f>
        <v>0</v>
      </c>
      <c r="BF129" s="175">
        <f>IF(N129="snížená",J129,0)</f>
        <v>0</v>
      </c>
      <c r="BG129" s="175">
        <f>IF(N129="zákl. přenesená",J129,0)</f>
        <v>0</v>
      </c>
      <c r="BH129" s="175">
        <f>IF(N129="sníž. přenesená",J129,0)</f>
        <v>0</v>
      </c>
      <c r="BI129" s="175">
        <f>IF(N129="nulová",J129,0)</f>
        <v>0</v>
      </c>
      <c r="BJ129" s="17" t="s">
        <v>23</v>
      </c>
      <c r="BK129" s="175">
        <f>ROUND(I129*H129,2)</f>
        <v>0</v>
      </c>
      <c r="BL129" s="17" t="s">
        <v>128</v>
      </c>
      <c r="BM129" s="17" t="s">
        <v>217</v>
      </c>
    </row>
    <row r="130" spans="2:65" s="1" customFormat="1" x14ac:dyDescent="0.3">
      <c r="B130" s="34"/>
      <c r="D130" s="176" t="s">
        <v>130</v>
      </c>
      <c r="F130" s="177" t="s">
        <v>218</v>
      </c>
      <c r="I130" s="178"/>
      <c r="L130" s="34"/>
      <c r="M130" s="63"/>
      <c r="N130" s="35"/>
      <c r="O130" s="35"/>
      <c r="P130" s="35"/>
      <c r="Q130" s="35"/>
      <c r="R130" s="35"/>
      <c r="S130" s="35"/>
      <c r="T130" s="64"/>
      <c r="AT130" s="17" t="s">
        <v>130</v>
      </c>
      <c r="AU130" s="17" t="s">
        <v>84</v>
      </c>
    </row>
    <row r="131" spans="2:65" s="11" customFormat="1" x14ac:dyDescent="0.3">
      <c r="B131" s="179"/>
      <c r="D131" s="180" t="s">
        <v>132</v>
      </c>
      <c r="E131" s="181" t="s">
        <v>3</v>
      </c>
      <c r="F131" s="182" t="s">
        <v>219</v>
      </c>
      <c r="H131" s="183">
        <v>8.06</v>
      </c>
      <c r="I131" s="184"/>
      <c r="L131" s="179"/>
      <c r="M131" s="185"/>
      <c r="N131" s="186"/>
      <c r="O131" s="186"/>
      <c r="P131" s="186"/>
      <c r="Q131" s="186"/>
      <c r="R131" s="186"/>
      <c r="S131" s="186"/>
      <c r="T131" s="187"/>
      <c r="AT131" s="188" t="s">
        <v>132</v>
      </c>
      <c r="AU131" s="188" t="s">
        <v>84</v>
      </c>
      <c r="AV131" s="11" t="s">
        <v>84</v>
      </c>
      <c r="AW131" s="11" t="s">
        <v>38</v>
      </c>
      <c r="AX131" s="11" t="s">
        <v>75</v>
      </c>
      <c r="AY131" s="188" t="s">
        <v>121</v>
      </c>
    </row>
    <row r="132" spans="2:65" s="1" customFormat="1" ht="22.5" customHeight="1" x14ac:dyDescent="0.3">
      <c r="B132" s="163"/>
      <c r="C132" s="192" t="s">
        <v>220</v>
      </c>
      <c r="D132" s="192" t="s">
        <v>213</v>
      </c>
      <c r="E132" s="193" t="s">
        <v>221</v>
      </c>
      <c r="F132" s="194" t="s">
        <v>222</v>
      </c>
      <c r="G132" s="195" t="s">
        <v>177</v>
      </c>
      <c r="H132" s="196">
        <v>80.599999999999994</v>
      </c>
      <c r="I132" s="197"/>
      <c r="J132" s="198">
        <f>ROUND(I132*H132,2)</f>
        <v>0</v>
      </c>
      <c r="K132" s="194" t="s">
        <v>3</v>
      </c>
      <c r="L132" s="199"/>
      <c r="M132" s="200" t="s">
        <v>3</v>
      </c>
      <c r="N132" s="201" t="s">
        <v>46</v>
      </c>
      <c r="O132" s="35"/>
      <c r="P132" s="173">
        <f>O132*H132</f>
        <v>0</v>
      </c>
      <c r="Q132" s="173">
        <v>0</v>
      </c>
      <c r="R132" s="173">
        <f>Q132*H132</f>
        <v>0</v>
      </c>
      <c r="S132" s="173">
        <v>0</v>
      </c>
      <c r="T132" s="174">
        <f>S132*H132</f>
        <v>0</v>
      </c>
      <c r="AR132" s="17" t="s">
        <v>167</v>
      </c>
      <c r="AT132" s="17" t="s">
        <v>213</v>
      </c>
      <c r="AU132" s="17" t="s">
        <v>84</v>
      </c>
      <c r="AY132" s="17" t="s">
        <v>121</v>
      </c>
      <c r="BE132" s="175">
        <f>IF(N132="základní",J132,0)</f>
        <v>0</v>
      </c>
      <c r="BF132" s="175">
        <f>IF(N132="snížená",J132,0)</f>
        <v>0</v>
      </c>
      <c r="BG132" s="175">
        <f>IF(N132="zákl. přenesená",J132,0)</f>
        <v>0</v>
      </c>
      <c r="BH132" s="175">
        <f>IF(N132="sníž. přenesená",J132,0)</f>
        <v>0</v>
      </c>
      <c r="BI132" s="175">
        <f>IF(N132="nulová",J132,0)</f>
        <v>0</v>
      </c>
      <c r="BJ132" s="17" t="s">
        <v>23</v>
      </c>
      <c r="BK132" s="175">
        <f>ROUND(I132*H132,2)</f>
        <v>0</v>
      </c>
      <c r="BL132" s="17" t="s">
        <v>128</v>
      </c>
      <c r="BM132" s="17" t="s">
        <v>223</v>
      </c>
    </row>
    <row r="133" spans="2:65" s="1" customFormat="1" x14ac:dyDescent="0.3">
      <c r="B133" s="34"/>
      <c r="D133" s="176" t="s">
        <v>130</v>
      </c>
      <c r="F133" s="177" t="s">
        <v>224</v>
      </c>
      <c r="I133" s="178"/>
      <c r="L133" s="34"/>
      <c r="M133" s="63"/>
      <c r="N133" s="35"/>
      <c r="O133" s="35"/>
      <c r="P133" s="35"/>
      <c r="Q133" s="35"/>
      <c r="R133" s="35"/>
      <c r="S133" s="35"/>
      <c r="T133" s="64"/>
      <c r="AT133" s="17" t="s">
        <v>130</v>
      </c>
      <c r="AU133" s="17" t="s">
        <v>84</v>
      </c>
    </row>
    <row r="134" spans="2:65" s="11" customFormat="1" x14ac:dyDescent="0.3">
      <c r="B134" s="179"/>
      <c r="D134" s="176" t="s">
        <v>132</v>
      </c>
      <c r="E134" s="188" t="s">
        <v>3</v>
      </c>
      <c r="F134" s="189" t="s">
        <v>187</v>
      </c>
      <c r="H134" s="190">
        <v>80.599999999999994</v>
      </c>
      <c r="I134" s="184"/>
      <c r="L134" s="179"/>
      <c r="M134" s="185"/>
      <c r="N134" s="186"/>
      <c r="O134" s="186"/>
      <c r="P134" s="186"/>
      <c r="Q134" s="186"/>
      <c r="R134" s="186"/>
      <c r="S134" s="186"/>
      <c r="T134" s="187"/>
      <c r="AT134" s="188" t="s">
        <v>132</v>
      </c>
      <c r="AU134" s="188" t="s">
        <v>84</v>
      </c>
      <c r="AV134" s="11" t="s">
        <v>84</v>
      </c>
      <c r="AW134" s="11" t="s">
        <v>38</v>
      </c>
      <c r="AX134" s="11" t="s">
        <v>75</v>
      </c>
      <c r="AY134" s="188" t="s">
        <v>121</v>
      </c>
    </row>
    <row r="135" spans="2:65" s="10" customFormat="1" ht="29.85" customHeight="1" x14ac:dyDescent="0.3">
      <c r="B135" s="149"/>
      <c r="D135" s="160" t="s">
        <v>74</v>
      </c>
      <c r="E135" s="161" t="s">
        <v>148</v>
      </c>
      <c r="F135" s="161" t="s">
        <v>225</v>
      </c>
      <c r="I135" s="152"/>
      <c r="J135" s="162">
        <f>BK135</f>
        <v>0</v>
      </c>
      <c r="L135" s="149"/>
      <c r="M135" s="154"/>
      <c r="N135" s="155"/>
      <c r="O135" s="155"/>
      <c r="P135" s="156">
        <f>SUM(P136:P192)</f>
        <v>0</v>
      </c>
      <c r="Q135" s="155"/>
      <c r="R135" s="156">
        <f>SUM(R136:R192)</f>
        <v>48.659095499999999</v>
      </c>
      <c r="S135" s="155"/>
      <c r="T135" s="157">
        <f>SUM(T136:T192)</f>
        <v>0</v>
      </c>
      <c r="AR135" s="150" t="s">
        <v>23</v>
      </c>
      <c r="AT135" s="158" t="s">
        <v>74</v>
      </c>
      <c r="AU135" s="158" t="s">
        <v>23</v>
      </c>
      <c r="AY135" s="150" t="s">
        <v>121</v>
      </c>
      <c r="BK135" s="159">
        <f>SUM(BK136:BK192)</f>
        <v>0</v>
      </c>
    </row>
    <row r="136" spans="2:65" s="1" customFormat="1" ht="22.5" customHeight="1" x14ac:dyDescent="0.3">
      <c r="B136" s="163"/>
      <c r="C136" s="164" t="s">
        <v>226</v>
      </c>
      <c r="D136" s="164" t="s">
        <v>123</v>
      </c>
      <c r="E136" s="165" t="s">
        <v>227</v>
      </c>
      <c r="F136" s="166" t="s">
        <v>228</v>
      </c>
      <c r="G136" s="167" t="s">
        <v>126</v>
      </c>
      <c r="H136" s="168">
        <v>38.75</v>
      </c>
      <c r="I136" s="169"/>
      <c r="J136" s="170">
        <f>ROUND(I136*H136,2)</f>
        <v>0</v>
      </c>
      <c r="K136" s="166" t="s">
        <v>127</v>
      </c>
      <c r="L136" s="34"/>
      <c r="M136" s="171" t="s">
        <v>3</v>
      </c>
      <c r="N136" s="172" t="s">
        <v>46</v>
      </c>
      <c r="O136" s="35"/>
      <c r="P136" s="173">
        <f>O136*H136</f>
        <v>0</v>
      </c>
      <c r="Q136" s="173">
        <v>0</v>
      </c>
      <c r="R136" s="173">
        <f>Q136*H136</f>
        <v>0</v>
      </c>
      <c r="S136" s="173">
        <v>0</v>
      </c>
      <c r="T136" s="174">
        <f>S136*H136</f>
        <v>0</v>
      </c>
      <c r="AR136" s="17" t="s">
        <v>128</v>
      </c>
      <c r="AT136" s="17" t="s">
        <v>123</v>
      </c>
      <c r="AU136" s="17" t="s">
        <v>84</v>
      </c>
      <c r="AY136" s="17" t="s">
        <v>121</v>
      </c>
      <c r="BE136" s="175">
        <f>IF(N136="základní",J136,0)</f>
        <v>0</v>
      </c>
      <c r="BF136" s="175">
        <f>IF(N136="snížená",J136,0)</f>
        <v>0</v>
      </c>
      <c r="BG136" s="175">
        <f>IF(N136="zákl. přenesená",J136,0)</f>
        <v>0</v>
      </c>
      <c r="BH136" s="175">
        <f>IF(N136="sníž. přenesená",J136,0)</f>
        <v>0</v>
      </c>
      <c r="BI136" s="175">
        <f>IF(N136="nulová",J136,0)</f>
        <v>0</v>
      </c>
      <c r="BJ136" s="17" t="s">
        <v>23</v>
      </c>
      <c r="BK136" s="175">
        <f>ROUND(I136*H136,2)</f>
        <v>0</v>
      </c>
      <c r="BL136" s="17" t="s">
        <v>128</v>
      </c>
      <c r="BM136" s="17" t="s">
        <v>229</v>
      </c>
    </row>
    <row r="137" spans="2:65" s="1" customFormat="1" x14ac:dyDescent="0.3">
      <c r="B137" s="34"/>
      <c r="D137" s="176" t="s">
        <v>130</v>
      </c>
      <c r="F137" s="177" t="s">
        <v>230</v>
      </c>
      <c r="I137" s="178"/>
      <c r="L137" s="34"/>
      <c r="M137" s="63"/>
      <c r="N137" s="35"/>
      <c r="O137" s="35"/>
      <c r="P137" s="35"/>
      <c r="Q137" s="35"/>
      <c r="R137" s="35"/>
      <c r="S137" s="35"/>
      <c r="T137" s="64"/>
      <c r="AT137" s="17" t="s">
        <v>130</v>
      </c>
      <c r="AU137" s="17" t="s">
        <v>84</v>
      </c>
    </row>
    <row r="138" spans="2:65" s="11" customFormat="1" x14ac:dyDescent="0.3">
      <c r="B138" s="179"/>
      <c r="D138" s="180" t="s">
        <v>132</v>
      </c>
      <c r="E138" s="181" t="s">
        <v>3</v>
      </c>
      <c r="F138" s="182" t="s">
        <v>231</v>
      </c>
      <c r="H138" s="183">
        <v>38.75</v>
      </c>
      <c r="I138" s="184"/>
      <c r="L138" s="179"/>
      <c r="M138" s="185"/>
      <c r="N138" s="186"/>
      <c r="O138" s="186"/>
      <c r="P138" s="186"/>
      <c r="Q138" s="186"/>
      <c r="R138" s="186"/>
      <c r="S138" s="186"/>
      <c r="T138" s="187"/>
      <c r="AT138" s="188" t="s">
        <v>132</v>
      </c>
      <c r="AU138" s="188" t="s">
        <v>84</v>
      </c>
      <c r="AV138" s="11" t="s">
        <v>84</v>
      </c>
      <c r="AW138" s="11" t="s">
        <v>38</v>
      </c>
      <c r="AX138" s="11" t="s">
        <v>23</v>
      </c>
      <c r="AY138" s="188" t="s">
        <v>121</v>
      </c>
    </row>
    <row r="139" spans="2:65" s="1" customFormat="1" ht="22.5" customHeight="1" x14ac:dyDescent="0.3">
      <c r="B139" s="163"/>
      <c r="C139" s="164" t="s">
        <v>232</v>
      </c>
      <c r="D139" s="164" t="s">
        <v>123</v>
      </c>
      <c r="E139" s="165" t="s">
        <v>233</v>
      </c>
      <c r="F139" s="166" t="s">
        <v>234</v>
      </c>
      <c r="G139" s="167" t="s">
        <v>126</v>
      </c>
      <c r="H139" s="168">
        <v>134.05000000000001</v>
      </c>
      <c r="I139" s="169"/>
      <c r="J139" s="170">
        <f>ROUND(I139*H139,2)</f>
        <v>0</v>
      </c>
      <c r="K139" s="166" t="s">
        <v>3</v>
      </c>
      <c r="L139" s="34"/>
      <c r="M139" s="171" t="s">
        <v>3</v>
      </c>
      <c r="N139" s="172" t="s">
        <v>46</v>
      </c>
      <c r="O139" s="35"/>
      <c r="P139" s="173">
        <f>O139*H139</f>
        <v>0</v>
      </c>
      <c r="Q139" s="173">
        <v>0</v>
      </c>
      <c r="R139" s="173">
        <f>Q139*H139</f>
        <v>0</v>
      </c>
      <c r="S139" s="173">
        <v>0</v>
      </c>
      <c r="T139" s="174">
        <f>S139*H139</f>
        <v>0</v>
      </c>
      <c r="AR139" s="17" t="s">
        <v>128</v>
      </c>
      <c r="AT139" s="17" t="s">
        <v>123</v>
      </c>
      <c r="AU139" s="17" t="s">
        <v>84</v>
      </c>
      <c r="AY139" s="17" t="s">
        <v>121</v>
      </c>
      <c r="BE139" s="175">
        <f>IF(N139="základní",J139,0)</f>
        <v>0</v>
      </c>
      <c r="BF139" s="175">
        <f>IF(N139="snížená",J139,0)</f>
        <v>0</v>
      </c>
      <c r="BG139" s="175">
        <f>IF(N139="zákl. přenesená",J139,0)</f>
        <v>0</v>
      </c>
      <c r="BH139" s="175">
        <f>IF(N139="sníž. přenesená",J139,0)</f>
        <v>0</v>
      </c>
      <c r="BI139" s="175">
        <f>IF(N139="nulová",J139,0)</f>
        <v>0</v>
      </c>
      <c r="BJ139" s="17" t="s">
        <v>23</v>
      </c>
      <c r="BK139" s="175">
        <f>ROUND(I139*H139,2)</f>
        <v>0</v>
      </c>
      <c r="BL139" s="17" t="s">
        <v>128</v>
      </c>
      <c r="BM139" s="17" t="s">
        <v>235</v>
      </c>
    </row>
    <row r="140" spans="2:65" s="1" customFormat="1" x14ac:dyDescent="0.3">
      <c r="B140" s="34"/>
      <c r="D140" s="176" t="s">
        <v>130</v>
      </c>
      <c r="F140" s="177" t="s">
        <v>230</v>
      </c>
      <c r="I140" s="178"/>
      <c r="L140" s="34"/>
      <c r="M140" s="63"/>
      <c r="N140" s="35"/>
      <c r="O140" s="35"/>
      <c r="P140" s="35"/>
      <c r="Q140" s="35"/>
      <c r="R140" s="35"/>
      <c r="S140" s="35"/>
      <c r="T140" s="64"/>
      <c r="AT140" s="17" t="s">
        <v>130</v>
      </c>
      <c r="AU140" s="17" t="s">
        <v>84</v>
      </c>
    </row>
    <row r="141" spans="2:65" s="11" customFormat="1" x14ac:dyDescent="0.3">
      <c r="B141" s="179"/>
      <c r="D141" s="180" t="s">
        <v>132</v>
      </c>
      <c r="E141" s="181" t="s">
        <v>3</v>
      </c>
      <c r="F141" s="182" t="s">
        <v>236</v>
      </c>
      <c r="H141" s="183">
        <v>134.05000000000001</v>
      </c>
      <c r="I141" s="184"/>
      <c r="L141" s="179"/>
      <c r="M141" s="185"/>
      <c r="N141" s="186"/>
      <c r="O141" s="186"/>
      <c r="P141" s="186"/>
      <c r="Q141" s="186"/>
      <c r="R141" s="186"/>
      <c r="S141" s="186"/>
      <c r="T141" s="187"/>
      <c r="AT141" s="188" t="s">
        <v>132</v>
      </c>
      <c r="AU141" s="188" t="s">
        <v>84</v>
      </c>
      <c r="AV141" s="11" t="s">
        <v>84</v>
      </c>
      <c r="AW141" s="11" t="s">
        <v>38</v>
      </c>
      <c r="AX141" s="11" t="s">
        <v>23</v>
      </c>
      <c r="AY141" s="188" t="s">
        <v>121</v>
      </c>
    </row>
    <row r="142" spans="2:65" s="1" customFormat="1" ht="22.5" customHeight="1" x14ac:dyDescent="0.3">
      <c r="B142" s="163"/>
      <c r="C142" s="164" t="s">
        <v>237</v>
      </c>
      <c r="D142" s="164" t="s">
        <v>123</v>
      </c>
      <c r="E142" s="165" t="s">
        <v>238</v>
      </c>
      <c r="F142" s="166" t="s">
        <v>239</v>
      </c>
      <c r="G142" s="167" t="s">
        <v>126</v>
      </c>
      <c r="H142" s="168">
        <v>29</v>
      </c>
      <c r="I142" s="169"/>
      <c r="J142" s="170">
        <f>ROUND(I142*H142,2)</f>
        <v>0</v>
      </c>
      <c r="K142" s="166" t="s">
        <v>127</v>
      </c>
      <c r="L142" s="34"/>
      <c r="M142" s="171" t="s">
        <v>3</v>
      </c>
      <c r="N142" s="172" t="s">
        <v>46</v>
      </c>
      <c r="O142" s="35"/>
      <c r="P142" s="173">
        <f>O142*H142</f>
        <v>0</v>
      </c>
      <c r="Q142" s="173">
        <v>0</v>
      </c>
      <c r="R142" s="173">
        <f>Q142*H142</f>
        <v>0</v>
      </c>
      <c r="S142" s="173">
        <v>0</v>
      </c>
      <c r="T142" s="174">
        <f>S142*H142</f>
        <v>0</v>
      </c>
      <c r="AR142" s="17" t="s">
        <v>128</v>
      </c>
      <c r="AT142" s="17" t="s">
        <v>123</v>
      </c>
      <c r="AU142" s="17" t="s">
        <v>84</v>
      </c>
      <c r="AY142" s="17" t="s">
        <v>121</v>
      </c>
      <c r="BE142" s="175">
        <f>IF(N142="základní",J142,0)</f>
        <v>0</v>
      </c>
      <c r="BF142" s="175">
        <f>IF(N142="snížená",J142,0)</f>
        <v>0</v>
      </c>
      <c r="BG142" s="175">
        <f>IF(N142="zákl. přenesená",J142,0)</f>
        <v>0</v>
      </c>
      <c r="BH142" s="175">
        <f>IF(N142="sníž. přenesená",J142,0)</f>
        <v>0</v>
      </c>
      <c r="BI142" s="175">
        <f>IF(N142="nulová",J142,0)</f>
        <v>0</v>
      </c>
      <c r="BJ142" s="17" t="s">
        <v>23</v>
      </c>
      <c r="BK142" s="175">
        <f>ROUND(I142*H142,2)</f>
        <v>0</v>
      </c>
      <c r="BL142" s="17" t="s">
        <v>128</v>
      </c>
      <c r="BM142" s="17" t="s">
        <v>240</v>
      </c>
    </row>
    <row r="143" spans="2:65" s="1" customFormat="1" x14ac:dyDescent="0.3">
      <c r="B143" s="34"/>
      <c r="D143" s="176" t="s">
        <v>130</v>
      </c>
      <c r="F143" s="177" t="s">
        <v>241</v>
      </c>
      <c r="I143" s="178"/>
      <c r="L143" s="34"/>
      <c r="M143" s="63"/>
      <c r="N143" s="35"/>
      <c r="O143" s="35"/>
      <c r="P143" s="35"/>
      <c r="Q143" s="35"/>
      <c r="R143" s="35"/>
      <c r="S143" s="35"/>
      <c r="T143" s="64"/>
      <c r="AT143" s="17" t="s">
        <v>130</v>
      </c>
      <c r="AU143" s="17" t="s">
        <v>84</v>
      </c>
    </row>
    <row r="144" spans="2:65" s="11" customFormat="1" x14ac:dyDescent="0.3">
      <c r="B144" s="179"/>
      <c r="D144" s="180" t="s">
        <v>132</v>
      </c>
      <c r="E144" s="181" t="s">
        <v>3</v>
      </c>
      <c r="F144" s="182" t="s">
        <v>242</v>
      </c>
      <c r="H144" s="183">
        <v>29</v>
      </c>
      <c r="I144" s="184"/>
      <c r="L144" s="179"/>
      <c r="M144" s="185"/>
      <c r="N144" s="186"/>
      <c r="O144" s="186"/>
      <c r="P144" s="186"/>
      <c r="Q144" s="186"/>
      <c r="R144" s="186"/>
      <c r="S144" s="186"/>
      <c r="T144" s="187"/>
      <c r="AT144" s="188" t="s">
        <v>132</v>
      </c>
      <c r="AU144" s="188" t="s">
        <v>84</v>
      </c>
      <c r="AV144" s="11" t="s">
        <v>84</v>
      </c>
      <c r="AW144" s="11" t="s">
        <v>38</v>
      </c>
      <c r="AX144" s="11" t="s">
        <v>23</v>
      </c>
      <c r="AY144" s="188" t="s">
        <v>121</v>
      </c>
    </row>
    <row r="145" spans="2:65" s="1" customFormat="1" ht="22.5" customHeight="1" x14ac:dyDescent="0.3">
      <c r="B145" s="163"/>
      <c r="C145" s="164" t="s">
        <v>243</v>
      </c>
      <c r="D145" s="164" t="s">
        <v>123</v>
      </c>
      <c r="E145" s="165" t="s">
        <v>244</v>
      </c>
      <c r="F145" s="166" t="s">
        <v>245</v>
      </c>
      <c r="G145" s="167" t="s">
        <v>126</v>
      </c>
      <c r="H145" s="168">
        <v>272.7</v>
      </c>
      <c r="I145" s="169"/>
      <c r="J145" s="170">
        <f>ROUND(I145*H145,2)</f>
        <v>0</v>
      </c>
      <c r="K145" s="166" t="s">
        <v>127</v>
      </c>
      <c r="L145" s="34"/>
      <c r="M145" s="171" t="s">
        <v>3</v>
      </c>
      <c r="N145" s="172" t="s">
        <v>46</v>
      </c>
      <c r="O145" s="35"/>
      <c r="P145" s="173">
        <f>O145*H145</f>
        <v>0</v>
      </c>
      <c r="Q145" s="173">
        <v>0</v>
      </c>
      <c r="R145" s="173">
        <f>Q145*H145</f>
        <v>0</v>
      </c>
      <c r="S145" s="173">
        <v>0</v>
      </c>
      <c r="T145" s="174">
        <f>S145*H145</f>
        <v>0</v>
      </c>
      <c r="AR145" s="17" t="s">
        <v>128</v>
      </c>
      <c r="AT145" s="17" t="s">
        <v>123</v>
      </c>
      <c r="AU145" s="17" t="s">
        <v>84</v>
      </c>
      <c r="AY145" s="17" t="s">
        <v>121</v>
      </c>
      <c r="BE145" s="175">
        <f>IF(N145="základní",J145,0)</f>
        <v>0</v>
      </c>
      <c r="BF145" s="175">
        <f>IF(N145="snížená",J145,0)</f>
        <v>0</v>
      </c>
      <c r="BG145" s="175">
        <f>IF(N145="zákl. přenesená",J145,0)</f>
        <v>0</v>
      </c>
      <c r="BH145" s="175">
        <f>IF(N145="sníž. přenesená",J145,0)</f>
        <v>0</v>
      </c>
      <c r="BI145" s="175">
        <f>IF(N145="nulová",J145,0)</f>
        <v>0</v>
      </c>
      <c r="BJ145" s="17" t="s">
        <v>23</v>
      </c>
      <c r="BK145" s="175">
        <f>ROUND(I145*H145,2)</f>
        <v>0</v>
      </c>
      <c r="BL145" s="17" t="s">
        <v>128</v>
      </c>
      <c r="BM145" s="17" t="s">
        <v>246</v>
      </c>
    </row>
    <row r="146" spans="2:65" s="1" customFormat="1" ht="27" x14ac:dyDescent="0.3">
      <c r="B146" s="34"/>
      <c r="D146" s="176" t="s">
        <v>130</v>
      </c>
      <c r="F146" s="177" t="s">
        <v>247</v>
      </c>
      <c r="I146" s="178"/>
      <c r="L146" s="34"/>
      <c r="M146" s="63"/>
      <c r="N146" s="35"/>
      <c r="O146" s="35"/>
      <c r="P146" s="35"/>
      <c r="Q146" s="35"/>
      <c r="R146" s="35"/>
      <c r="S146" s="35"/>
      <c r="T146" s="64"/>
      <c r="AT146" s="17" t="s">
        <v>130</v>
      </c>
      <c r="AU146" s="17" t="s">
        <v>84</v>
      </c>
    </row>
    <row r="147" spans="2:65" s="11" customFormat="1" x14ac:dyDescent="0.3">
      <c r="B147" s="179"/>
      <c r="D147" s="176" t="s">
        <v>132</v>
      </c>
      <c r="E147" s="188" t="s">
        <v>3</v>
      </c>
      <c r="F147" s="189" t="s">
        <v>248</v>
      </c>
      <c r="H147" s="190">
        <v>272.7</v>
      </c>
      <c r="I147" s="184"/>
      <c r="L147" s="179"/>
      <c r="M147" s="185"/>
      <c r="N147" s="186"/>
      <c r="O147" s="186"/>
      <c r="P147" s="186"/>
      <c r="Q147" s="186"/>
      <c r="R147" s="186"/>
      <c r="S147" s="186"/>
      <c r="T147" s="187"/>
      <c r="AT147" s="188" t="s">
        <v>132</v>
      </c>
      <c r="AU147" s="188" t="s">
        <v>84</v>
      </c>
      <c r="AV147" s="11" t="s">
        <v>84</v>
      </c>
      <c r="AW147" s="11" t="s">
        <v>38</v>
      </c>
      <c r="AX147" s="11" t="s">
        <v>23</v>
      </c>
      <c r="AY147" s="188" t="s">
        <v>121</v>
      </c>
    </row>
    <row r="148" spans="2:65" s="12" customFormat="1" x14ac:dyDescent="0.3">
      <c r="B148" s="202"/>
      <c r="D148" s="180" t="s">
        <v>132</v>
      </c>
      <c r="E148" s="203" t="s">
        <v>3</v>
      </c>
      <c r="F148" s="204" t="s">
        <v>249</v>
      </c>
      <c r="H148" s="205" t="s">
        <v>3</v>
      </c>
      <c r="I148" s="206"/>
      <c r="L148" s="202"/>
      <c r="M148" s="207"/>
      <c r="N148" s="208"/>
      <c r="O148" s="208"/>
      <c r="P148" s="208"/>
      <c r="Q148" s="208"/>
      <c r="R148" s="208"/>
      <c r="S148" s="208"/>
      <c r="T148" s="209"/>
      <c r="AT148" s="210" t="s">
        <v>132</v>
      </c>
      <c r="AU148" s="210" t="s">
        <v>84</v>
      </c>
      <c r="AV148" s="12" t="s">
        <v>23</v>
      </c>
      <c r="AW148" s="12" t="s">
        <v>38</v>
      </c>
      <c r="AX148" s="12" t="s">
        <v>75</v>
      </c>
      <c r="AY148" s="210" t="s">
        <v>121</v>
      </c>
    </row>
    <row r="149" spans="2:65" s="1" customFormat="1" ht="22.5" customHeight="1" x14ac:dyDescent="0.3">
      <c r="B149" s="163"/>
      <c r="C149" s="164" t="s">
        <v>8</v>
      </c>
      <c r="D149" s="164" t="s">
        <v>123</v>
      </c>
      <c r="E149" s="165" t="s">
        <v>250</v>
      </c>
      <c r="F149" s="166" t="s">
        <v>251</v>
      </c>
      <c r="G149" s="167" t="s">
        <v>126</v>
      </c>
      <c r="H149" s="168">
        <v>24</v>
      </c>
      <c r="I149" s="169"/>
      <c r="J149" s="170">
        <f>ROUND(I149*H149,2)</f>
        <v>0</v>
      </c>
      <c r="K149" s="166" t="s">
        <v>127</v>
      </c>
      <c r="L149" s="34"/>
      <c r="M149" s="171" t="s">
        <v>3</v>
      </c>
      <c r="N149" s="172" t="s">
        <v>46</v>
      </c>
      <c r="O149" s="35"/>
      <c r="P149" s="173">
        <f>O149*H149</f>
        <v>0</v>
      </c>
      <c r="Q149" s="173">
        <v>0.27994000000000002</v>
      </c>
      <c r="R149" s="173">
        <f>Q149*H149</f>
        <v>6.7185600000000001</v>
      </c>
      <c r="S149" s="173">
        <v>0</v>
      </c>
      <c r="T149" s="174">
        <f>S149*H149</f>
        <v>0</v>
      </c>
      <c r="AR149" s="17" t="s">
        <v>128</v>
      </c>
      <c r="AT149" s="17" t="s">
        <v>123</v>
      </c>
      <c r="AU149" s="17" t="s">
        <v>84</v>
      </c>
      <c r="AY149" s="17" t="s">
        <v>121</v>
      </c>
      <c r="BE149" s="175">
        <f>IF(N149="základní",J149,0)</f>
        <v>0</v>
      </c>
      <c r="BF149" s="175">
        <f>IF(N149="snížená",J149,0)</f>
        <v>0</v>
      </c>
      <c r="BG149" s="175">
        <f>IF(N149="zákl. přenesená",J149,0)</f>
        <v>0</v>
      </c>
      <c r="BH149" s="175">
        <f>IF(N149="sníž. přenesená",J149,0)</f>
        <v>0</v>
      </c>
      <c r="BI149" s="175">
        <f>IF(N149="nulová",J149,0)</f>
        <v>0</v>
      </c>
      <c r="BJ149" s="17" t="s">
        <v>23</v>
      </c>
      <c r="BK149" s="175">
        <f>ROUND(I149*H149,2)</f>
        <v>0</v>
      </c>
      <c r="BL149" s="17" t="s">
        <v>128</v>
      </c>
      <c r="BM149" s="17" t="s">
        <v>252</v>
      </c>
    </row>
    <row r="150" spans="2:65" s="1" customFormat="1" ht="27" x14ac:dyDescent="0.3">
      <c r="B150" s="34"/>
      <c r="D150" s="176" t="s">
        <v>130</v>
      </c>
      <c r="F150" s="177" t="s">
        <v>253</v>
      </c>
      <c r="I150" s="178"/>
      <c r="L150" s="34"/>
      <c r="M150" s="63"/>
      <c r="N150" s="35"/>
      <c r="O150" s="35"/>
      <c r="P150" s="35"/>
      <c r="Q150" s="35"/>
      <c r="R150" s="35"/>
      <c r="S150" s="35"/>
      <c r="T150" s="64"/>
      <c r="AT150" s="17" t="s">
        <v>130</v>
      </c>
      <c r="AU150" s="17" t="s">
        <v>84</v>
      </c>
    </row>
    <row r="151" spans="2:65" s="11" customFormat="1" x14ac:dyDescent="0.3">
      <c r="B151" s="179"/>
      <c r="D151" s="180" t="s">
        <v>132</v>
      </c>
      <c r="E151" s="181" t="s">
        <v>3</v>
      </c>
      <c r="F151" s="182" t="s">
        <v>254</v>
      </c>
      <c r="H151" s="183">
        <v>24</v>
      </c>
      <c r="I151" s="184"/>
      <c r="L151" s="179"/>
      <c r="M151" s="185"/>
      <c r="N151" s="186"/>
      <c r="O151" s="186"/>
      <c r="P151" s="186"/>
      <c r="Q151" s="186"/>
      <c r="R151" s="186"/>
      <c r="S151" s="186"/>
      <c r="T151" s="187"/>
      <c r="AT151" s="188" t="s">
        <v>132</v>
      </c>
      <c r="AU151" s="188" t="s">
        <v>84</v>
      </c>
      <c r="AV151" s="11" t="s">
        <v>84</v>
      </c>
      <c r="AW151" s="11" t="s">
        <v>38</v>
      </c>
      <c r="AX151" s="11" t="s">
        <v>23</v>
      </c>
      <c r="AY151" s="188" t="s">
        <v>121</v>
      </c>
    </row>
    <row r="152" spans="2:65" s="1" customFormat="1" ht="31.5" customHeight="1" x14ac:dyDescent="0.3">
      <c r="B152" s="163"/>
      <c r="C152" s="164" t="s">
        <v>255</v>
      </c>
      <c r="D152" s="164" t="s">
        <v>123</v>
      </c>
      <c r="E152" s="165" t="s">
        <v>256</v>
      </c>
      <c r="F152" s="166" t="s">
        <v>257</v>
      </c>
      <c r="G152" s="167" t="s">
        <v>126</v>
      </c>
      <c r="H152" s="168">
        <v>24</v>
      </c>
      <c r="I152" s="169"/>
      <c r="J152" s="170">
        <f>ROUND(I152*H152,2)</f>
        <v>0</v>
      </c>
      <c r="K152" s="166" t="s">
        <v>127</v>
      </c>
      <c r="L152" s="34"/>
      <c r="M152" s="171" t="s">
        <v>3</v>
      </c>
      <c r="N152" s="172" t="s">
        <v>46</v>
      </c>
      <c r="O152" s="35"/>
      <c r="P152" s="173">
        <f>O152*H152</f>
        <v>0</v>
      </c>
      <c r="Q152" s="173">
        <v>0.49985000000000002</v>
      </c>
      <c r="R152" s="173">
        <f>Q152*H152</f>
        <v>11.996400000000001</v>
      </c>
      <c r="S152" s="173">
        <v>0</v>
      </c>
      <c r="T152" s="174">
        <f>S152*H152</f>
        <v>0</v>
      </c>
      <c r="AR152" s="17" t="s">
        <v>128</v>
      </c>
      <c r="AT152" s="17" t="s">
        <v>123</v>
      </c>
      <c r="AU152" s="17" t="s">
        <v>84</v>
      </c>
      <c r="AY152" s="17" t="s">
        <v>121</v>
      </c>
      <c r="BE152" s="175">
        <f>IF(N152="základní",J152,0)</f>
        <v>0</v>
      </c>
      <c r="BF152" s="175">
        <f>IF(N152="snížená",J152,0)</f>
        <v>0</v>
      </c>
      <c r="BG152" s="175">
        <f>IF(N152="zákl. přenesená",J152,0)</f>
        <v>0</v>
      </c>
      <c r="BH152" s="175">
        <f>IF(N152="sníž. přenesená",J152,0)</f>
        <v>0</v>
      </c>
      <c r="BI152" s="175">
        <f>IF(N152="nulová",J152,0)</f>
        <v>0</v>
      </c>
      <c r="BJ152" s="17" t="s">
        <v>23</v>
      </c>
      <c r="BK152" s="175">
        <f>ROUND(I152*H152,2)</f>
        <v>0</v>
      </c>
      <c r="BL152" s="17" t="s">
        <v>128</v>
      </c>
      <c r="BM152" s="17" t="s">
        <v>258</v>
      </c>
    </row>
    <row r="153" spans="2:65" s="1" customFormat="1" ht="27" x14ac:dyDescent="0.3">
      <c r="B153" s="34"/>
      <c r="D153" s="176" t="s">
        <v>130</v>
      </c>
      <c r="F153" s="177" t="s">
        <v>259</v>
      </c>
      <c r="I153" s="178"/>
      <c r="L153" s="34"/>
      <c r="M153" s="63"/>
      <c r="N153" s="35"/>
      <c r="O153" s="35"/>
      <c r="P153" s="35"/>
      <c r="Q153" s="35"/>
      <c r="R153" s="35"/>
      <c r="S153" s="35"/>
      <c r="T153" s="64"/>
      <c r="AT153" s="17" t="s">
        <v>130</v>
      </c>
      <c r="AU153" s="17" t="s">
        <v>84</v>
      </c>
    </row>
    <row r="154" spans="2:65" s="11" customFormat="1" x14ac:dyDescent="0.3">
      <c r="B154" s="179"/>
      <c r="D154" s="180" t="s">
        <v>132</v>
      </c>
      <c r="E154" s="181" t="s">
        <v>3</v>
      </c>
      <c r="F154" s="182" t="s">
        <v>260</v>
      </c>
      <c r="H154" s="183">
        <v>24</v>
      </c>
      <c r="I154" s="184"/>
      <c r="L154" s="179"/>
      <c r="M154" s="185"/>
      <c r="N154" s="186"/>
      <c r="O154" s="186"/>
      <c r="P154" s="186"/>
      <c r="Q154" s="186"/>
      <c r="R154" s="186"/>
      <c r="S154" s="186"/>
      <c r="T154" s="187"/>
      <c r="AT154" s="188" t="s">
        <v>132</v>
      </c>
      <c r="AU154" s="188" t="s">
        <v>84</v>
      </c>
      <c r="AV154" s="11" t="s">
        <v>84</v>
      </c>
      <c r="AW154" s="11" t="s">
        <v>38</v>
      </c>
      <c r="AX154" s="11" t="s">
        <v>23</v>
      </c>
      <c r="AY154" s="188" t="s">
        <v>121</v>
      </c>
    </row>
    <row r="155" spans="2:65" s="1" customFormat="1" ht="22.5" customHeight="1" x14ac:dyDescent="0.3">
      <c r="B155" s="163"/>
      <c r="C155" s="164" t="s">
        <v>261</v>
      </c>
      <c r="D155" s="164" t="s">
        <v>123</v>
      </c>
      <c r="E155" s="165" t="s">
        <v>262</v>
      </c>
      <c r="F155" s="166" t="s">
        <v>263</v>
      </c>
      <c r="G155" s="167" t="s">
        <v>126</v>
      </c>
      <c r="H155" s="168">
        <v>39</v>
      </c>
      <c r="I155" s="169"/>
      <c r="J155" s="170">
        <f>ROUND(I155*H155,2)</f>
        <v>0</v>
      </c>
      <c r="K155" s="166" t="s">
        <v>264</v>
      </c>
      <c r="L155" s="34"/>
      <c r="M155" s="171" t="s">
        <v>3</v>
      </c>
      <c r="N155" s="172" t="s">
        <v>46</v>
      </c>
      <c r="O155" s="35"/>
      <c r="P155" s="173">
        <f>O155*H155</f>
        <v>0</v>
      </c>
      <c r="Q155" s="173">
        <v>3.4000000000000002E-4</v>
      </c>
      <c r="R155" s="173">
        <f>Q155*H155</f>
        <v>1.3260000000000001E-2</v>
      </c>
      <c r="S155" s="173">
        <v>0</v>
      </c>
      <c r="T155" s="174">
        <f>S155*H155</f>
        <v>0</v>
      </c>
      <c r="AR155" s="17" t="s">
        <v>128</v>
      </c>
      <c r="AT155" s="17" t="s">
        <v>123</v>
      </c>
      <c r="AU155" s="17" t="s">
        <v>84</v>
      </c>
      <c r="AY155" s="17" t="s">
        <v>121</v>
      </c>
      <c r="BE155" s="175">
        <f>IF(N155="základní",J155,0)</f>
        <v>0</v>
      </c>
      <c r="BF155" s="175">
        <f>IF(N155="snížená",J155,0)</f>
        <v>0</v>
      </c>
      <c r="BG155" s="175">
        <f>IF(N155="zákl. přenesená",J155,0)</f>
        <v>0</v>
      </c>
      <c r="BH155" s="175">
        <f>IF(N155="sníž. přenesená",J155,0)</f>
        <v>0</v>
      </c>
      <c r="BI155" s="175">
        <f>IF(N155="nulová",J155,0)</f>
        <v>0</v>
      </c>
      <c r="BJ155" s="17" t="s">
        <v>23</v>
      </c>
      <c r="BK155" s="175">
        <f>ROUND(I155*H155,2)</f>
        <v>0</v>
      </c>
      <c r="BL155" s="17" t="s">
        <v>128</v>
      </c>
      <c r="BM155" s="17" t="s">
        <v>265</v>
      </c>
    </row>
    <row r="156" spans="2:65" s="1" customFormat="1" x14ac:dyDescent="0.3">
      <c r="B156" s="34"/>
      <c r="D156" s="176" t="s">
        <v>130</v>
      </c>
      <c r="F156" s="177" t="s">
        <v>266</v>
      </c>
      <c r="I156" s="178"/>
      <c r="L156" s="34"/>
      <c r="M156" s="63"/>
      <c r="N156" s="35"/>
      <c r="O156" s="35"/>
      <c r="P156" s="35"/>
      <c r="Q156" s="35"/>
      <c r="R156" s="35"/>
      <c r="S156" s="35"/>
      <c r="T156" s="64"/>
      <c r="AT156" s="17" t="s">
        <v>130</v>
      </c>
      <c r="AU156" s="17" t="s">
        <v>84</v>
      </c>
    </row>
    <row r="157" spans="2:65" s="11" customFormat="1" x14ac:dyDescent="0.3">
      <c r="B157" s="179"/>
      <c r="D157" s="180" t="s">
        <v>132</v>
      </c>
      <c r="E157" s="181" t="s">
        <v>3</v>
      </c>
      <c r="F157" s="182" t="s">
        <v>267</v>
      </c>
      <c r="H157" s="183">
        <v>39</v>
      </c>
      <c r="I157" s="184"/>
      <c r="L157" s="179"/>
      <c r="M157" s="185"/>
      <c r="N157" s="186"/>
      <c r="O157" s="186"/>
      <c r="P157" s="186"/>
      <c r="Q157" s="186"/>
      <c r="R157" s="186"/>
      <c r="S157" s="186"/>
      <c r="T157" s="187"/>
      <c r="AT157" s="188" t="s">
        <v>132</v>
      </c>
      <c r="AU157" s="188" t="s">
        <v>84</v>
      </c>
      <c r="AV157" s="11" t="s">
        <v>84</v>
      </c>
      <c r="AW157" s="11" t="s">
        <v>38</v>
      </c>
      <c r="AX157" s="11" t="s">
        <v>23</v>
      </c>
      <c r="AY157" s="188" t="s">
        <v>121</v>
      </c>
    </row>
    <row r="158" spans="2:65" s="1" customFormat="1" ht="22.5" customHeight="1" x14ac:dyDescent="0.3">
      <c r="B158" s="163"/>
      <c r="C158" s="164" t="s">
        <v>254</v>
      </c>
      <c r="D158" s="164" t="s">
        <v>123</v>
      </c>
      <c r="E158" s="165" t="s">
        <v>268</v>
      </c>
      <c r="F158" s="166" t="s">
        <v>269</v>
      </c>
      <c r="G158" s="167" t="s">
        <v>126</v>
      </c>
      <c r="H158" s="168">
        <v>948.05</v>
      </c>
      <c r="I158" s="169"/>
      <c r="J158" s="170">
        <f>ROUND(I158*H158,2)</f>
        <v>0</v>
      </c>
      <c r="K158" s="166" t="s">
        <v>127</v>
      </c>
      <c r="L158" s="34"/>
      <c r="M158" s="171" t="s">
        <v>3</v>
      </c>
      <c r="N158" s="172" t="s">
        <v>46</v>
      </c>
      <c r="O158" s="35"/>
      <c r="P158" s="173">
        <f>O158*H158</f>
        <v>0</v>
      </c>
      <c r="Q158" s="173">
        <v>6.0999999999999997E-4</v>
      </c>
      <c r="R158" s="173">
        <f>Q158*H158</f>
        <v>0.57831049999999995</v>
      </c>
      <c r="S158" s="173">
        <v>0</v>
      </c>
      <c r="T158" s="174">
        <f>S158*H158</f>
        <v>0</v>
      </c>
      <c r="AR158" s="17" t="s">
        <v>128</v>
      </c>
      <c r="AT158" s="17" t="s">
        <v>123</v>
      </c>
      <c r="AU158" s="17" t="s">
        <v>84</v>
      </c>
      <c r="AY158" s="17" t="s">
        <v>121</v>
      </c>
      <c r="BE158" s="175">
        <f>IF(N158="základní",J158,0)</f>
        <v>0</v>
      </c>
      <c r="BF158" s="175">
        <f>IF(N158="snížená",J158,0)</f>
        <v>0</v>
      </c>
      <c r="BG158" s="175">
        <f>IF(N158="zákl. přenesená",J158,0)</f>
        <v>0</v>
      </c>
      <c r="BH158" s="175">
        <f>IF(N158="sníž. přenesená",J158,0)</f>
        <v>0</v>
      </c>
      <c r="BI158" s="175">
        <f>IF(N158="nulová",J158,0)</f>
        <v>0</v>
      </c>
      <c r="BJ158" s="17" t="s">
        <v>23</v>
      </c>
      <c r="BK158" s="175">
        <f>ROUND(I158*H158,2)</f>
        <v>0</v>
      </c>
      <c r="BL158" s="17" t="s">
        <v>128</v>
      </c>
      <c r="BM158" s="17" t="s">
        <v>270</v>
      </c>
    </row>
    <row r="159" spans="2:65" s="1" customFormat="1" ht="27" x14ac:dyDescent="0.3">
      <c r="B159" s="34"/>
      <c r="D159" s="176" t="s">
        <v>130</v>
      </c>
      <c r="F159" s="177" t="s">
        <v>271</v>
      </c>
      <c r="I159" s="178"/>
      <c r="L159" s="34"/>
      <c r="M159" s="63"/>
      <c r="N159" s="35"/>
      <c r="O159" s="35"/>
      <c r="P159" s="35"/>
      <c r="Q159" s="35"/>
      <c r="R159" s="35"/>
      <c r="S159" s="35"/>
      <c r="T159" s="64"/>
      <c r="AT159" s="17" t="s">
        <v>130</v>
      </c>
      <c r="AU159" s="17" t="s">
        <v>84</v>
      </c>
    </row>
    <row r="160" spans="2:65" s="11" customFormat="1" x14ac:dyDescent="0.3">
      <c r="B160" s="179"/>
      <c r="D160" s="180" t="s">
        <v>132</v>
      </c>
      <c r="E160" s="181" t="s">
        <v>3</v>
      </c>
      <c r="F160" s="182" t="s">
        <v>272</v>
      </c>
      <c r="H160" s="183">
        <v>948.05</v>
      </c>
      <c r="I160" s="184"/>
      <c r="L160" s="179"/>
      <c r="M160" s="185"/>
      <c r="N160" s="186"/>
      <c r="O160" s="186"/>
      <c r="P160" s="186"/>
      <c r="Q160" s="186"/>
      <c r="R160" s="186"/>
      <c r="S160" s="186"/>
      <c r="T160" s="187"/>
      <c r="AT160" s="188" t="s">
        <v>132</v>
      </c>
      <c r="AU160" s="188" t="s">
        <v>84</v>
      </c>
      <c r="AV160" s="11" t="s">
        <v>84</v>
      </c>
      <c r="AW160" s="11" t="s">
        <v>38</v>
      </c>
      <c r="AX160" s="11" t="s">
        <v>75</v>
      </c>
      <c r="AY160" s="188" t="s">
        <v>121</v>
      </c>
    </row>
    <row r="161" spans="2:65" s="1" customFormat="1" ht="31.5" customHeight="1" x14ac:dyDescent="0.3">
      <c r="B161" s="163"/>
      <c r="C161" s="164" t="s">
        <v>273</v>
      </c>
      <c r="D161" s="164" t="s">
        <v>123</v>
      </c>
      <c r="E161" s="165" t="s">
        <v>274</v>
      </c>
      <c r="F161" s="166" t="s">
        <v>275</v>
      </c>
      <c r="G161" s="167" t="s">
        <v>126</v>
      </c>
      <c r="H161" s="168">
        <v>39.049999999999997</v>
      </c>
      <c r="I161" s="169"/>
      <c r="J161" s="170">
        <f>ROUND(I161*H161,2)</f>
        <v>0</v>
      </c>
      <c r="K161" s="166" t="s">
        <v>127</v>
      </c>
      <c r="L161" s="34"/>
      <c r="M161" s="171" t="s">
        <v>3</v>
      </c>
      <c r="N161" s="172" t="s">
        <v>46</v>
      </c>
      <c r="O161" s="35"/>
      <c r="P161" s="173">
        <f>O161*H161</f>
        <v>0</v>
      </c>
      <c r="Q161" s="173">
        <v>0</v>
      </c>
      <c r="R161" s="173">
        <f>Q161*H161</f>
        <v>0</v>
      </c>
      <c r="S161" s="173">
        <v>0</v>
      </c>
      <c r="T161" s="174">
        <f>S161*H161</f>
        <v>0</v>
      </c>
      <c r="AR161" s="17" t="s">
        <v>128</v>
      </c>
      <c r="AT161" s="17" t="s">
        <v>123</v>
      </c>
      <c r="AU161" s="17" t="s">
        <v>84</v>
      </c>
      <c r="AY161" s="17" t="s">
        <v>121</v>
      </c>
      <c r="BE161" s="175">
        <f>IF(N161="základní",J161,0)</f>
        <v>0</v>
      </c>
      <c r="BF161" s="175">
        <f>IF(N161="snížená",J161,0)</f>
        <v>0</v>
      </c>
      <c r="BG161" s="175">
        <f>IF(N161="zákl. přenesená",J161,0)</f>
        <v>0</v>
      </c>
      <c r="BH161" s="175">
        <f>IF(N161="sníž. přenesená",J161,0)</f>
        <v>0</v>
      </c>
      <c r="BI161" s="175">
        <f>IF(N161="nulová",J161,0)</f>
        <v>0</v>
      </c>
      <c r="BJ161" s="17" t="s">
        <v>23</v>
      </c>
      <c r="BK161" s="175">
        <f>ROUND(I161*H161,2)</f>
        <v>0</v>
      </c>
      <c r="BL161" s="17" t="s">
        <v>128</v>
      </c>
      <c r="BM161" s="17" t="s">
        <v>276</v>
      </c>
    </row>
    <row r="162" spans="2:65" s="1" customFormat="1" ht="27" x14ac:dyDescent="0.3">
      <c r="B162" s="34"/>
      <c r="D162" s="176" t="s">
        <v>130</v>
      </c>
      <c r="F162" s="177" t="s">
        <v>277</v>
      </c>
      <c r="I162" s="178"/>
      <c r="L162" s="34"/>
      <c r="M162" s="63"/>
      <c r="N162" s="35"/>
      <c r="O162" s="35"/>
      <c r="P162" s="35"/>
      <c r="Q162" s="35"/>
      <c r="R162" s="35"/>
      <c r="S162" s="35"/>
      <c r="T162" s="64"/>
      <c r="AT162" s="17" t="s">
        <v>130</v>
      </c>
      <c r="AU162" s="17" t="s">
        <v>84</v>
      </c>
    </row>
    <row r="163" spans="2:65" s="1" customFormat="1" ht="27" x14ac:dyDescent="0.3">
      <c r="B163" s="34"/>
      <c r="D163" s="176" t="s">
        <v>180</v>
      </c>
      <c r="F163" s="191" t="s">
        <v>278</v>
      </c>
      <c r="I163" s="178"/>
      <c r="L163" s="34"/>
      <c r="M163" s="63"/>
      <c r="N163" s="35"/>
      <c r="O163" s="35"/>
      <c r="P163" s="35"/>
      <c r="Q163" s="35"/>
      <c r="R163" s="35"/>
      <c r="S163" s="35"/>
      <c r="T163" s="64"/>
      <c r="AT163" s="17" t="s">
        <v>180</v>
      </c>
      <c r="AU163" s="17" t="s">
        <v>84</v>
      </c>
    </row>
    <row r="164" spans="2:65" s="11" customFormat="1" x14ac:dyDescent="0.3">
      <c r="B164" s="179"/>
      <c r="D164" s="180" t="s">
        <v>132</v>
      </c>
      <c r="E164" s="181" t="s">
        <v>3</v>
      </c>
      <c r="F164" s="182" t="s">
        <v>279</v>
      </c>
      <c r="H164" s="183">
        <v>39.049999999999997</v>
      </c>
      <c r="I164" s="184"/>
      <c r="L164" s="179"/>
      <c r="M164" s="185"/>
      <c r="N164" s="186"/>
      <c r="O164" s="186"/>
      <c r="P164" s="186"/>
      <c r="Q164" s="186"/>
      <c r="R164" s="186"/>
      <c r="S164" s="186"/>
      <c r="T164" s="187"/>
      <c r="AT164" s="188" t="s">
        <v>132</v>
      </c>
      <c r="AU164" s="188" t="s">
        <v>84</v>
      </c>
      <c r="AV164" s="11" t="s">
        <v>84</v>
      </c>
      <c r="AW164" s="11" t="s">
        <v>38</v>
      </c>
      <c r="AX164" s="11" t="s">
        <v>75</v>
      </c>
      <c r="AY164" s="188" t="s">
        <v>121</v>
      </c>
    </row>
    <row r="165" spans="2:65" s="1" customFormat="1" ht="22.5" customHeight="1" x14ac:dyDescent="0.3">
      <c r="B165" s="163"/>
      <c r="C165" s="164" t="s">
        <v>280</v>
      </c>
      <c r="D165" s="164" t="s">
        <v>123</v>
      </c>
      <c r="E165" s="165" t="s">
        <v>281</v>
      </c>
      <c r="F165" s="166" t="s">
        <v>282</v>
      </c>
      <c r="G165" s="167" t="s">
        <v>126</v>
      </c>
      <c r="H165" s="168">
        <v>909</v>
      </c>
      <c r="I165" s="169"/>
      <c r="J165" s="170">
        <f>ROUND(I165*H165,2)</f>
        <v>0</v>
      </c>
      <c r="K165" s="166" t="s">
        <v>127</v>
      </c>
      <c r="L165" s="34"/>
      <c r="M165" s="171" t="s">
        <v>3</v>
      </c>
      <c r="N165" s="172" t="s">
        <v>46</v>
      </c>
      <c r="O165" s="35"/>
      <c r="P165" s="173">
        <f>O165*H165</f>
        <v>0</v>
      </c>
      <c r="Q165" s="173">
        <v>0</v>
      </c>
      <c r="R165" s="173">
        <f>Q165*H165</f>
        <v>0</v>
      </c>
      <c r="S165" s="173">
        <v>0</v>
      </c>
      <c r="T165" s="174">
        <f>S165*H165</f>
        <v>0</v>
      </c>
      <c r="AR165" s="17" t="s">
        <v>128</v>
      </c>
      <c r="AT165" s="17" t="s">
        <v>123</v>
      </c>
      <c r="AU165" s="17" t="s">
        <v>84</v>
      </c>
      <c r="AY165" s="17" t="s">
        <v>121</v>
      </c>
      <c r="BE165" s="175">
        <f>IF(N165="základní",J165,0)</f>
        <v>0</v>
      </c>
      <c r="BF165" s="175">
        <f>IF(N165="snížená",J165,0)</f>
        <v>0</v>
      </c>
      <c r="BG165" s="175">
        <f>IF(N165="zákl. přenesená",J165,0)</f>
        <v>0</v>
      </c>
      <c r="BH165" s="175">
        <f>IF(N165="sníž. přenesená",J165,0)</f>
        <v>0</v>
      </c>
      <c r="BI165" s="175">
        <f>IF(N165="nulová",J165,0)</f>
        <v>0</v>
      </c>
      <c r="BJ165" s="17" t="s">
        <v>23</v>
      </c>
      <c r="BK165" s="175">
        <f>ROUND(I165*H165,2)</f>
        <v>0</v>
      </c>
      <c r="BL165" s="17" t="s">
        <v>128</v>
      </c>
      <c r="BM165" s="17" t="s">
        <v>283</v>
      </c>
    </row>
    <row r="166" spans="2:65" s="1" customFormat="1" ht="27" x14ac:dyDescent="0.3">
      <c r="B166" s="34"/>
      <c r="D166" s="176" t="s">
        <v>130</v>
      </c>
      <c r="F166" s="177" t="s">
        <v>284</v>
      </c>
      <c r="I166" s="178"/>
      <c r="L166" s="34"/>
      <c r="M166" s="63"/>
      <c r="N166" s="35"/>
      <c r="O166" s="35"/>
      <c r="P166" s="35"/>
      <c r="Q166" s="35"/>
      <c r="R166" s="35"/>
      <c r="S166" s="35"/>
      <c r="T166" s="64"/>
      <c r="AT166" s="17" t="s">
        <v>130</v>
      </c>
      <c r="AU166" s="17" t="s">
        <v>84</v>
      </c>
    </row>
    <row r="167" spans="2:65" s="11" customFormat="1" x14ac:dyDescent="0.3">
      <c r="B167" s="179"/>
      <c r="D167" s="180" t="s">
        <v>132</v>
      </c>
      <c r="E167" s="181" t="s">
        <v>3</v>
      </c>
      <c r="F167" s="182" t="s">
        <v>285</v>
      </c>
      <c r="H167" s="183">
        <v>909</v>
      </c>
      <c r="I167" s="184"/>
      <c r="L167" s="179"/>
      <c r="M167" s="185"/>
      <c r="N167" s="186"/>
      <c r="O167" s="186"/>
      <c r="P167" s="186"/>
      <c r="Q167" s="186"/>
      <c r="R167" s="186"/>
      <c r="S167" s="186"/>
      <c r="T167" s="187"/>
      <c r="AT167" s="188" t="s">
        <v>132</v>
      </c>
      <c r="AU167" s="188" t="s">
        <v>84</v>
      </c>
      <c r="AV167" s="11" t="s">
        <v>84</v>
      </c>
      <c r="AW167" s="11" t="s">
        <v>38</v>
      </c>
      <c r="AX167" s="11" t="s">
        <v>23</v>
      </c>
      <c r="AY167" s="188" t="s">
        <v>121</v>
      </c>
    </row>
    <row r="168" spans="2:65" s="1" customFormat="1" ht="22.5" customHeight="1" x14ac:dyDescent="0.3">
      <c r="B168" s="163"/>
      <c r="C168" s="164" t="s">
        <v>286</v>
      </c>
      <c r="D168" s="164" t="s">
        <v>123</v>
      </c>
      <c r="E168" s="165" t="s">
        <v>287</v>
      </c>
      <c r="F168" s="166" t="s">
        <v>288</v>
      </c>
      <c r="G168" s="167" t="s">
        <v>126</v>
      </c>
      <c r="H168" s="168">
        <v>38.9</v>
      </c>
      <c r="I168" s="169"/>
      <c r="J168" s="170">
        <f>ROUND(I168*H168,2)</f>
        <v>0</v>
      </c>
      <c r="K168" s="166" t="s">
        <v>264</v>
      </c>
      <c r="L168" s="34"/>
      <c r="M168" s="171" t="s">
        <v>3</v>
      </c>
      <c r="N168" s="172" t="s">
        <v>46</v>
      </c>
      <c r="O168" s="35"/>
      <c r="P168" s="173">
        <f>O168*H168</f>
        <v>0</v>
      </c>
      <c r="Q168" s="173">
        <v>0</v>
      </c>
      <c r="R168" s="173">
        <f>Q168*H168</f>
        <v>0</v>
      </c>
      <c r="S168" s="173">
        <v>0</v>
      </c>
      <c r="T168" s="174">
        <f>S168*H168</f>
        <v>0</v>
      </c>
      <c r="AR168" s="17" t="s">
        <v>128</v>
      </c>
      <c r="AT168" s="17" t="s">
        <v>123</v>
      </c>
      <c r="AU168" s="17" t="s">
        <v>84</v>
      </c>
      <c r="AY168" s="17" t="s">
        <v>121</v>
      </c>
      <c r="BE168" s="175">
        <f>IF(N168="základní",J168,0)</f>
        <v>0</v>
      </c>
      <c r="BF168" s="175">
        <f>IF(N168="snížená",J168,0)</f>
        <v>0</v>
      </c>
      <c r="BG168" s="175">
        <f>IF(N168="zákl. přenesená",J168,0)</f>
        <v>0</v>
      </c>
      <c r="BH168" s="175">
        <f>IF(N168="sníž. přenesená",J168,0)</f>
        <v>0</v>
      </c>
      <c r="BI168" s="175">
        <f>IF(N168="nulová",J168,0)</f>
        <v>0</v>
      </c>
      <c r="BJ168" s="17" t="s">
        <v>23</v>
      </c>
      <c r="BK168" s="175">
        <f>ROUND(I168*H168,2)</f>
        <v>0</v>
      </c>
      <c r="BL168" s="17" t="s">
        <v>128</v>
      </c>
      <c r="BM168" s="17" t="s">
        <v>289</v>
      </c>
    </row>
    <row r="169" spans="2:65" s="1" customFormat="1" ht="27" x14ac:dyDescent="0.3">
      <c r="B169" s="34"/>
      <c r="D169" s="176" t="s">
        <v>130</v>
      </c>
      <c r="F169" s="177" t="s">
        <v>290</v>
      </c>
      <c r="I169" s="178"/>
      <c r="L169" s="34"/>
      <c r="M169" s="63"/>
      <c r="N169" s="35"/>
      <c r="O169" s="35"/>
      <c r="P169" s="35"/>
      <c r="Q169" s="35"/>
      <c r="R169" s="35"/>
      <c r="S169" s="35"/>
      <c r="T169" s="64"/>
      <c r="AT169" s="17" t="s">
        <v>130</v>
      </c>
      <c r="AU169" s="17" t="s">
        <v>84</v>
      </c>
    </row>
    <row r="170" spans="2:65" s="11" customFormat="1" x14ac:dyDescent="0.3">
      <c r="B170" s="179"/>
      <c r="D170" s="180" t="s">
        <v>132</v>
      </c>
      <c r="E170" s="181" t="s">
        <v>3</v>
      </c>
      <c r="F170" s="182" t="s">
        <v>291</v>
      </c>
      <c r="H170" s="183">
        <v>38.9</v>
      </c>
      <c r="I170" s="184"/>
      <c r="L170" s="179"/>
      <c r="M170" s="185"/>
      <c r="N170" s="186"/>
      <c r="O170" s="186"/>
      <c r="P170" s="186"/>
      <c r="Q170" s="186"/>
      <c r="R170" s="186"/>
      <c r="S170" s="186"/>
      <c r="T170" s="187"/>
      <c r="AT170" s="188" t="s">
        <v>132</v>
      </c>
      <c r="AU170" s="188" t="s">
        <v>84</v>
      </c>
      <c r="AV170" s="11" t="s">
        <v>84</v>
      </c>
      <c r="AW170" s="11" t="s">
        <v>38</v>
      </c>
      <c r="AX170" s="11" t="s">
        <v>23</v>
      </c>
      <c r="AY170" s="188" t="s">
        <v>121</v>
      </c>
    </row>
    <row r="171" spans="2:65" s="1" customFormat="1" ht="22.5" customHeight="1" x14ac:dyDescent="0.3">
      <c r="B171" s="163"/>
      <c r="C171" s="192" t="s">
        <v>292</v>
      </c>
      <c r="D171" s="192" t="s">
        <v>213</v>
      </c>
      <c r="E171" s="193" t="s">
        <v>293</v>
      </c>
      <c r="F171" s="194" t="s">
        <v>294</v>
      </c>
      <c r="G171" s="195" t="s">
        <v>126</v>
      </c>
      <c r="H171" s="196">
        <v>74.5</v>
      </c>
      <c r="I171" s="197"/>
      <c r="J171" s="198">
        <f>ROUND(I171*H171,2)</f>
        <v>0</v>
      </c>
      <c r="K171" s="194" t="s">
        <v>3</v>
      </c>
      <c r="L171" s="199"/>
      <c r="M171" s="200" t="s">
        <v>3</v>
      </c>
      <c r="N171" s="201" t="s">
        <v>46</v>
      </c>
      <c r="O171" s="35"/>
      <c r="P171" s="173">
        <f>O171*H171</f>
        <v>0</v>
      </c>
      <c r="Q171" s="173">
        <v>0.13200000000000001</v>
      </c>
      <c r="R171" s="173">
        <f>Q171*H171</f>
        <v>9.8339999999999996</v>
      </c>
      <c r="S171" s="173">
        <v>0</v>
      </c>
      <c r="T171" s="174">
        <f>S171*H171</f>
        <v>0</v>
      </c>
      <c r="AR171" s="17" t="s">
        <v>167</v>
      </c>
      <c r="AT171" s="17" t="s">
        <v>213</v>
      </c>
      <c r="AU171" s="17" t="s">
        <v>84</v>
      </c>
      <c r="AY171" s="17" t="s">
        <v>121</v>
      </c>
      <c r="BE171" s="175">
        <f>IF(N171="základní",J171,0)</f>
        <v>0</v>
      </c>
      <c r="BF171" s="175">
        <f>IF(N171="snížená",J171,0)</f>
        <v>0</v>
      </c>
      <c r="BG171" s="175">
        <f>IF(N171="zákl. přenesená",J171,0)</f>
        <v>0</v>
      </c>
      <c r="BH171" s="175">
        <f>IF(N171="sníž. přenesená",J171,0)</f>
        <v>0</v>
      </c>
      <c r="BI171" s="175">
        <f>IF(N171="nulová",J171,0)</f>
        <v>0</v>
      </c>
      <c r="BJ171" s="17" t="s">
        <v>23</v>
      </c>
      <c r="BK171" s="175">
        <f>ROUND(I171*H171,2)</f>
        <v>0</v>
      </c>
      <c r="BL171" s="17" t="s">
        <v>128</v>
      </c>
      <c r="BM171" s="17" t="s">
        <v>295</v>
      </c>
    </row>
    <row r="172" spans="2:65" s="1" customFormat="1" ht="27" x14ac:dyDescent="0.3">
      <c r="B172" s="34"/>
      <c r="D172" s="176" t="s">
        <v>130</v>
      </c>
      <c r="F172" s="177" t="s">
        <v>296</v>
      </c>
      <c r="I172" s="178"/>
      <c r="L172" s="34"/>
      <c r="M172" s="63"/>
      <c r="N172" s="35"/>
      <c r="O172" s="35"/>
      <c r="P172" s="35"/>
      <c r="Q172" s="35"/>
      <c r="R172" s="35"/>
      <c r="S172" s="35"/>
      <c r="T172" s="64"/>
      <c r="AT172" s="17" t="s">
        <v>130</v>
      </c>
      <c r="AU172" s="17" t="s">
        <v>84</v>
      </c>
    </row>
    <row r="173" spans="2:65" s="1" customFormat="1" ht="27" x14ac:dyDescent="0.3">
      <c r="B173" s="34"/>
      <c r="D173" s="176" t="s">
        <v>180</v>
      </c>
      <c r="F173" s="191" t="s">
        <v>297</v>
      </c>
      <c r="I173" s="178"/>
      <c r="L173" s="34"/>
      <c r="M173" s="63"/>
      <c r="N173" s="35"/>
      <c r="O173" s="35"/>
      <c r="P173" s="35"/>
      <c r="Q173" s="35"/>
      <c r="R173" s="35"/>
      <c r="S173" s="35"/>
      <c r="T173" s="64"/>
      <c r="AT173" s="17" t="s">
        <v>180</v>
      </c>
      <c r="AU173" s="17" t="s">
        <v>84</v>
      </c>
    </row>
    <row r="174" spans="2:65" s="11" customFormat="1" x14ac:dyDescent="0.3">
      <c r="B174" s="179"/>
      <c r="D174" s="180" t="s">
        <v>132</v>
      </c>
      <c r="E174" s="181" t="s">
        <v>3</v>
      </c>
      <c r="F174" s="182" t="s">
        <v>298</v>
      </c>
      <c r="H174" s="183">
        <v>74.5</v>
      </c>
      <c r="I174" s="184"/>
      <c r="L174" s="179"/>
      <c r="M174" s="185"/>
      <c r="N174" s="186"/>
      <c r="O174" s="186"/>
      <c r="P174" s="186"/>
      <c r="Q174" s="186"/>
      <c r="R174" s="186"/>
      <c r="S174" s="186"/>
      <c r="T174" s="187"/>
      <c r="AT174" s="188" t="s">
        <v>132</v>
      </c>
      <c r="AU174" s="188" t="s">
        <v>84</v>
      </c>
      <c r="AV174" s="11" t="s">
        <v>84</v>
      </c>
      <c r="AW174" s="11" t="s">
        <v>38</v>
      </c>
      <c r="AX174" s="11" t="s">
        <v>75</v>
      </c>
      <c r="AY174" s="188" t="s">
        <v>121</v>
      </c>
    </row>
    <row r="175" spans="2:65" s="1" customFormat="1" ht="22.5" customHeight="1" x14ac:dyDescent="0.3">
      <c r="B175" s="163"/>
      <c r="C175" s="192" t="s">
        <v>299</v>
      </c>
      <c r="D175" s="192" t="s">
        <v>213</v>
      </c>
      <c r="E175" s="193" t="s">
        <v>300</v>
      </c>
      <c r="F175" s="194" t="s">
        <v>301</v>
      </c>
      <c r="G175" s="195" t="s">
        <v>126</v>
      </c>
      <c r="H175" s="196">
        <v>29</v>
      </c>
      <c r="I175" s="197"/>
      <c r="J175" s="198">
        <f>ROUND(I175*H175,2)</f>
        <v>0</v>
      </c>
      <c r="K175" s="194" t="s">
        <v>127</v>
      </c>
      <c r="L175" s="199"/>
      <c r="M175" s="200" t="s">
        <v>3</v>
      </c>
      <c r="N175" s="201" t="s">
        <v>46</v>
      </c>
      <c r="O175" s="35"/>
      <c r="P175" s="173">
        <f>O175*H175</f>
        <v>0</v>
      </c>
      <c r="Q175" s="173">
        <v>0.19700000000000001</v>
      </c>
      <c r="R175" s="173">
        <f>Q175*H175</f>
        <v>5.7130000000000001</v>
      </c>
      <c r="S175" s="173">
        <v>0</v>
      </c>
      <c r="T175" s="174">
        <f>S175*H175</f>
        <v>0</v>
      </c>
      <c r="AR175" s="17" t="s">
        <v>167</v>
      </c>
      <c r="AT175" s="17" t="s">
        <v>213</v>
      </c>
      <c r="AU175" s="17" t="s">
        <v>84</v>
      </c>
      <c r="AY175" s="17" t="s">
        <v>121</v>
      </c>
      <c r="BE175" s="175">
        <f>IF(N175="základní",J175,0)</f>
        <v>0</v>
      </c>
      <c r="BF175" s="175">
        <f>IF(N175="snížená",J175,0)</f>
        <v>0</v>
      </c>
      <c r="BG175" s="175">
        <f>IF(N175="zákl. přenesená",J175,0)</f>
        <v>0</v>
      </c>
      <c r="BH175" s="175">
        <f>IF(N175="sníž. přenesená",J175,0)</f>
        <v>0</v>
      </c>
      <c r="BI175" s="175">
        <f>IF(N175="nulová",J175,0)</f>
        <v>0</v>
      </c>
      <c r="BJ175" s="17" t="s">
        <v>23</v>
      </c>
      <c r="BK175" s="175">
        <f>ROUND(I175*H175,2)</f>
        <v>0</v>
      </c>
      <c r="BL175" s="17" t="s">
        <v>128</v>
      </c>
      <c r="BM175" s="17" t="s">
        <v>302</v>
      </c>
    </row>
    <row r="176" spans="2:65" s="1" customFormat="1" x14ac:dyDescent="0.3">
      <c r="B176" s="34"/>
      <c r="D176" s="176" t="s">
        <v>130</v>
      </c>
      <c r="F176" s="177" t="s">
        <v>303</v>
      </c>
      <c r="I176" s="178"/>
      <c r="L176" s="34"/>
      <c r="M176" s="63"/>
      <c r="N176" s="35"/>
      <c r="O176" s="35"/>
      <c r="P176" s="35"/>
      <c r="Q176" s="35"/>
      <c r="R176" s="35"/>
      <c r="S176" s="35"/>
      <c r="T176" s="64"/>
      <c r="AT176" s="17" t="s">
        <v>130</v>
      </c>
      <c r="AU176" s="17" t="s">
        <v>84</v>
      </c>
    </row>
    <row r="177" spans="2:65" s="1" customFormat="1" ht="27" x14ac:dyDescent="0.3">
      <c r="B177" s="34"/>
      <c r="D177" s="176" t="s">
        <v>180</v>
      </c>
      <c r="F177" s="191" t="s">
        <v>304</v>
      </c>
      <c r="I177" s="178"/>
      <c r="L177" s="34"/>
      <c r="M177" s="63"/>
      <c r="N177" s="35"/>
      <c r="O177" s="35"/>
      <c r="P177" s="35"/>
      <c r="Q177" s="35"/>
      <c r="R177" s="35"/>
      <c r="S177" s="35"/>
      <c r="T177" s="64"/>
      <c r="AT177" s="17" t="s">
        <v>180</v>
      </c>
      <c r="AU177" s="17" t="s">
        <v>84</v>
      </c>
    </row>
    <row r="178" spans="2:65" s="11" customFormat="1" x14ac:dyDescent="0.3">
      <c r="B178" s="179"/>
      <c r="D178" s="180" t="s">
        <v>132</v>
      </c>
      <c r="E178" s="181" t="s">
        <v>3</v>
      </c>
      <c r="F178" s="182" t="s">
        <v>242</v>
      </c>
      <c r="H178" s="183">
        <v>29</v>
      </c>
      <c r="I178" s="184"/>
      <c r="L178" s="179"/>
      <c r="M178" s="185"/>
      <c r="N178" s="186"/>
      <c r="O178" s="186"/>
      <c r="P178" s="186"/>
      <c r="Q178" s="186"/>
      <c r="R178" s="186"/>
      <c r="S178" s="186"/>
      <c r="T178" s="187"/>
      <c r="AT178" s="188" t="s">
        <v>132</v>
      </c>
      <c r="AU178" s="188" t="s">
        <v>84</v>
      </c>
      <c r="AV178" s="11" t="s">
        <v>84</v>
      </c>
      <c r="AW178" s="11" t="s">
        <v>38</v>
      </c>
      <c r="AX178" s="11" t="s">
        <v>23</v>
      </c>
      <c r="AY178" s="188" t="s">
        <v>121</v>
      </c>
    </row>
    <row r="179" spans="2:65" s="1" customFormat="1" ht="22.5" customHeight="1" x14ac:dyDescent="0.3">
      <c r="B179" s="163"/>
      <c r="C179" s="192" t="s">
        <v>305</v>
      </c>
      <c r="D179" s="192" t="s">
        <v>213</v>
      </c>
      <c r="E179" s="193" t="s">
        <v>306</v>
      </c>
      <c r="F179" s="194" t="s">
        <v>307</v>
      </c>
      <c r="G179" s="195" t="s">
        <v>126</v>
      </c>
      <c r="H179" s="196">
        <v>14.2</v>
      </c>
      <c r="I179" s="197"/>
      <c r="J179" s="198">
        <f>ROUND(I179*H179,2)</f>
        <v>0</v>
      </c>
      <c r="K179" s="194" t="s">
        <v>264</v>
      </c>
      <c r="L179" s="199"/>
      <c r="M179" s="200" t="s">
        <v>3</v>
      </c>
      <c r="N179" s="201" t="s">
        <v>46</v>
      </c>
      <c r="O179" s="35"/>
      <c r="P179" s="173">
        <f>O179*H179</f>
        <v>0</v>
      </c>
      <c r="Q179" s="173">
        <v>0.13100000000000001</v>
      </c>
      <c r="R179" s="173">
        <f>Q179*H179</f>
        <v>1.8602000000000001</v>
      </c>
      <c r="S179" s="173">
        <v>0</v>
      </c>
      <c r="T179" s="174">
        <f>S179*H179</f>
        <v>0</v>
      </c>
      <c r="AR179" s="17" t="s">
        <v>167</v>
      </c>
      <c r="AT179" s="17" t="s">
        <v>213</v>
      </c>
      <c r="AU179" s="17" t="s">
        <v>84</v>
      </c>
      <c r="AY179" s="17" t="s">
        <v>121</v>
      </c>
      <c r="BE179" s="175">
        <f>IF(N179="základní",J179,0)</f>
        <v>0</v>
      </c>
      <c r="BF179" s="175">
        <f>IF(N179="snížená",J179,0)</f>
        <v>0</v>
      </c>
      <c r="BG179" s="175">
        <f>IF(N179="zákl. přenesená",J179,0)</f>
        <v>0</v>
      </c>
      <c r="BH179" s="175">
        <f>IF(N179="sníž. přenesená",J179,0)</f>
        <v>0</v>
      </c>
      <c r="BI179" s="175">
        <f>IF(N179="nulová",J179,0)</f>
        <v>0</v>
      </c>
      <c r="BJ179" s="17" t="s">
        <v>23</v>
      </c>
      <c r="BK179" s="175">
        <f>ROUND(I179*H179,2)</f>
        <v>0</v>
      </c>
      <c r="BL179" s="17" t="s">
        <v>128</v>
      </c>
      <c r="BM179" s="17" t="s">
        <v>308</v>
      </c>
    </row>
    <row r="180" spans="2:65" s="1" customFormat="1" ht="27" x14ac:dyDescent="0.3">
      <c r="B180" s="34"/>
      <c r="D180" s="176" t="s">
        <v>130</v>
      </c>
      <c r="F180" s="177" t="s">
        <v>309</v>
      </c>
      <c r="I180" s="178"/>
      <c r="L180" s="34"/>
      <c r="M180" s="63"/>
      <c r="N180" s="35"/>
      <c r="O180" s="35"/>
      <c r="P180" s="35"/>
      <c r="Q180" s="35"/>
      <c r="R180" s="35"/>
      <c r="S180" s="35"/>
      <c r="T180" s="64"/>
      <c r="AT180" s="17" t="s">
        <v>130</v>
      </c>
      <c r="AU180" s="17" t="s">
        <v>84</v>
      </c>
    </row>
    <row r="181" spans="2:65" s="11" customFormat="1" x14ac:dyDescent="0.3">
      <c r="B181" s="179"/>
      <c r="D181" s="176" t="s">
        <v>132</v>
      </c>
      <c r="E181" s="188" t="s">
        <v>3</v>
      </c>
      <c r="F181" s="189" t="s">
        <v>310</v>
      </c>
      <c r="H181" s="190">
        <v>3.68</v>
      </c>
      <c r="I181" s="184"/>
      <c r="L181" s="179"/>
      <c r="M181" s="185"/>
      <c r="N181" s="186"/>
      <c r="O181" s="186"/>
      <c r="P181" s="186"/>
      <c r="Q181" s="186"/>
      <c r="R181" s="186"/>
      <c r="S181" s="186"/>
      <c r="T181" s="187"/>
      <c r="AT181" s="188" t="s">
        <v>132</v>
      </c>
      <c r="AU181" s="188" t="s">
        <v>84</v>
      </c>
      <c r="AV181" s="11" t="s">
        <v>84</v>
      </c>
      <c r="AW181" s="11" t="s">
        <v>38</v>
      </c>
      <c r="AX181" s="11" t="s">
        <v>75</v>
      </c>
      <c r="AY181" s="188" t="s">
        <v>121</v>
      </c>
    </row>
    <row r="182" spans="2:65" s="11" customFormat="1" x14ac:dyDescent="0.3">
      <c r="B182" s="179"/>
      <c r="D182" s="176" t="s">
        <v>132</v>
      </c>
      <c r="E182" s="188" t="s">
        <v>3</v>
      </c>
      <c r="F182" s="189" t="s">
        <v>311</v>
      </c>
      <c r="H182" s="190">
        <v>10.52</v>
      </c>
      <c r="I182" s="184"/>
      <c r="L182" s="179"/>
      <c r="M182" s="185"/>
      <c r="N182" s="186"/>
      <c r="O182" s="186"/>
      <c r="P182" s="186"/>
      <c r="Q182" s="186"/>
      <c r="R182" s="186"/>
      <c r="S182" s="186"/>
      <c r="T182" s="187"/>
      <c r="AT182" s="188" t="s">
        <v>132</v>
      </c>
      <c r="AU182" s="188" t="s">
        <v>84</v>
      </c>
      <c r="AV182" s="11" t="s">
        <v>84</v>
      </c>
      <c r="AW182" s="11" t="s">
        <v>38</v>
      </c>
      <c r="AX182" s="11" t="s">
        <v>75</v>
      </c>
      <c r="AY182" s="188" t="s">
        <v>121</v>
      </c>
    </row>
    <row r="183" spans="2:65" s="13" customFormat="1" x14ac:dyDescent="0.3">
      <c r="B183" s="211"/>
      <c r="D183" s="180" t="s">
        <v>132</v>
      </c>
      <c r="E183" s="212" t="s">
        <v>3</v>
      </c>
      <c r="F183" s="213" t="s">
        <v>312</v>
      </c>
      <c r="H183" s="214">
        <v>14.2</v>
      </c>
      <c r="I183" s="215"/>
      <c r="L183" s="211"/>
      <c r="M183" s="216"/>
      <c r="N183" s="217"/>
      <c r="O183" s="217"/>
      <c r="P183" s="217"/>
      <c r="Q183" s="217"/>
      <c r="R183" s="217"/>
      <c r="S183" s="217"/>
      <c r="T183" s="218"/>
      <c r="AT183" s="219" t="s">
        <v>132</v>
      </c>
      <c r="AU183" s="219" t="s">
        <v>84</v>
      </c>
      <c r="AV183" s="13" t="s">
        <v>128</v>
      </c>
      <c r="AW183" s="13" t="s">
        <v>38</v>
      </c>
      <c r="AX183" s="13" t="s">
        <v>23</v>
      </c>
      <c r="AY183" s="219" t="s">
        <v>121</v>
      </c>
    </row>
    <row r="184" spans="2:65" s="1" customFormat="1" ht="22.5" customHeight="1" x14ac:dyDescent="0.3">
      <c r="B184" s="163"/>
      <c r="C184" s="192" t="s">
        <v>313</v>
      </c>
      <c r="D184" s="192" t="s">
        <v>213</v>
      </c>
      <c r="E184" s="193" t="s">
        <v>314</v>
      </c>
      <c r="F184" s="194" t="s">
        <v>315</v>
      </c>
      <c r="G184" s="195" t="s">
        <v>126</v>
      </c>
      <c r="H184" s="196">
        <v>7.6</v>
      </c>
      <c r="I184" s="197"/>
      <c r="J184" s="198">
        <f>ROUND(I184*H184,2)</f>
        <v>0</v>
      </c>
      <c r="K184" s="194" t="s">
        <v>264</v>
      </c>
      <c r="L184" s="199"/>
      <c r="M184" s="200" t="s">
        <v>3</v>
      </c>
      <c r="N184" s="201" t="s">
        <v>46</v>
      </c>
      <c r="O184" s="35"/>
      <c r="P184" s="173">
        <f>O184*H184</f>
        <v>0</v>
      </c>
      <c r="Q184" s="173">
        <v>0.17599999999999999</v>
      </c>
      <c r="R184" s="173">
        <f>Q184*H184</f>
        <v>1.3375999999999999</v>
      </c>
      <c r="S184" s="173">
        <v>0</v>
      </c>
      <c r="T184" s="174">
        <f>S184*H184</f>
        <v>0</v>
      </c>
      <c r="AR184" s="17" t="s">
        <v>167</v>
      </c>
      <c r="AT184" s="17" t="s">
        <v>213</v>
      </c>
      <c r="AU184" s="17" t="s">
        <v>84</v>
      </c>
      <c r="AY184" s="17" t="s">
        <v>121</v>
      </c>
      <c r="BE184" s="175">
        <f>IF(N184="základní",J184,0)</f>
        <v>0</v>
      </c>
      <c r="BF184" s="175">
        <f>IF(N184="snížená",J184,0)</f>
        <v>0</v>
      </c>
      <c r="BG184" s="175">
        <f>IF(N184="zákl. přenesená",J184,0)</f>
        <v>0</v>
      </c>
      <c r="BH184" s="175">
        <f>IF(N184="sníž. přenesená",J184,0)</f>
        <v>0</v>
      </c>
      <c r="BI184" s="175">
        <f>IF(N184="nulová",J184,0)</f>
        <v>0</v>
      </c>
      <c r="BJ184" s="17" t="s">
        <v>23</v>
      </c>
      <c r="BK184" s="175">
        <f>ROUND(I184*H184,2)</f>
        <v>0</v>
      </c>
      <c r="BL184" s="17" t="s">
        <v>128</v>
      </c>
      <c r="BM184" s="17" t="s">
        <v>316</v>
      </c>
    </row>
    <row r="185" spans="2:65" s="1" customFormat="1" ht="27" x14ac:dyDescent="0.3">
      <c r="B185" s="34"/>
      <c r="D185" s="176" t="s">
        <v>130</v>
      </c>
      <c r="F185" s="177" t="s">
        <v>317</v>
      </c>
      <c r="I185" s="178"/>
      <c r="L185" s="34"/>
      <c r="M185" s="63"/>
      <c r="N185" s="35"/>
      <c r="O185" s="35"/>
      <c r="P185" s="35"/>
      <c r="Q185" s="35"/>
      <c r="R185" s="35"/>
      <c r="S185" s="35"/>
      <c r="T185" s="64"/>
      <c r="AT185" s="17" t="s">
        <v>130</v>
      </c>
      <c r="AU185" s="17" t="s">
        <v>84</v>
      </c>
    </row>
    <row r="186" spans="2:65" s="11" customFormat="1" x14ac:dyDescent="0.3">
      <c r="B186" s="179"/>
      <c r="D186" s="180" t="s">
        <v>132</v>
      </c>
      <c r="E186" s="181" t="s">
        <v>3</v>
      </c>
      <c r="F186" s="182" t="s">
        <v>318</v>
      </c>
      <c r="H186" s="183">
        <v>7.6</v>
      </c>
      <c r="I186" s="184"/>
      <c r="L186" s="179"/>
      <c r="M186" s="185"/>
      <c r="N186" s="186"/>
      <c r="O186" s="186"/>
      <c r="P186" s="186"/>
      <c r="Q186" s="186"/>
      <c r="R186" s="186"/>
      <c r="S186" s="186"/>
      <c r="T186" s="187"/>
      <c r="AT186" s="188" t="s">
        <v>132</v>
      </c>
      <c r="AU186" s="188" t="s">
        <v>84</v>
      </c>
      <c r="AV186" s="11" t="s">
        <v>84</v>
      </c>
      <c r="AW186" s="11" t="s">
        <v>38</v>
      </c>
      <c r="AX186" s="11" t="s">
        <v>23</v>
      </c>
      <c r="AY186" s="188" t="s">
        <v>121</v>
      </c>
    </row>
    <row r="187" spans="2:65" s="1" customFormat="1" ht="22.5" customHeight="1" x14ac:dyDescent="0.3">
      <c r="B187" s="163"/>
      <c r="C187" s="164" t="s">
        <v>319</v>
      </c>
      <c r="D187" s="164" t="s">
        <v>123</v>
      </c>
      <c r="E187" s="165" t="s">
        <v>320</v>
      </c>
      <c r="F187" s="166" t="s">
        <v>321</v>
      </c>
      <c r="G187" s="167" t="s">
        <v>126</v>
      </c>
      <c r="H187" s="168">
        <v>88.7</v>
      </c>
      <c r="I187" s="169"/>
      <c r="J187" s="170">
        <f>ROUND(I187*H187,2)</f>
        <v>0</v>
      </c>
      <c r="K187" s="166" t="s">
        <v>127</v>
      </c>
      <c r="L187" s="34"/>
      <c r="M187" s="171" t="s">
        <v>3</v>
      </c>
      <c r="N187" s="172" t="s">
        <v>46</v>
      </c>
      <c r="O187" s="35"/>
      <c r="P187" s="173">
        <f>O187*H187</f>
        <v>0</v>
      </c>
      <c r="Q187" s="173">
        <v>8.4250000000000005E-2</v>
      </c>
      <c r="R187" s="173">
        <f>Q187*H187</f>
        <v>7.4729750000000008</v>
      </c>
      <c r="S187" s="173">
        <v>0</v>
      </c>
      <c r="T187" s="174">
        <f>S187*H187</f>
        <v>0</v>
      </c>
      <c r="AR187" s="17" t="s">
        <v>128</v>
      </c>
      <c r="AT187" s="17" t="s">
        <v>123</v>
      </c>
      <c r="AU187" s="17" t="s">
        <v>84</v>
      </c>
      <c r="AY187" s="17" t="s">
        <v>121</v>
      </c>
      <c r="BE187" s="175">
        <f>IF(N187="základní",J187,0)</f>
        <v>0</v>
      </c>
      <c r="BF187" s="175">
        <f>IF(N187="snížená",J187,0)</f>
        <v>0</v>
      </c>
      <c r="BG187" s="175">
        <f>IF(N187="zákl. přenesená",J187,0)</f>
        <v>0</v>
      </c>
      <c r="BH187" s="175">
        <f>IF(N187="sníž. přenesená",J187,0)</f>
        <v>0</v>
      </c>
      <c r="BI187" s="175">
        <f>IF(N187="nulová",J187,0)</f>
        <v>0</v>
      </c>
      <c r="BJ187" s="17" t="s">
        <v>23</v>
      </c>
      <c r="BK187" s="175">
        <f>ROUND(I187*H187,2)</f>
        <v>0</v>
      </c>
      <c r="BL187" s="17" t="s">
        <v>128</v>
      </c>
      <c r="BM187" s="17" t="s">
        <v>322</v>
      </c>
    </row>
    <row r="188" spans="2:65" s="1" customFormat="1" ht="40.5" x14ac:dyDescent="0.3">
      <c r="B188" s="34"/>
      <c r="D188" s="176" t="s">
        <v>130</v>
      </c>
      <c r="F188" s="177" t="s">
        <v>323</v>
      </c>
      <c r="I188" s="178"/>
      <c r="L188" s="34"/>
      <c r="M188" s="63"/>
      <c r="N188" s="35"/>
      <c r="O188" s="35"/>
      <c r="P188" s="35"/>
      <c r="Q188" s="35"/>
      <c r="R188" s="35"/>
      <c r="S188" s="35"/>
      <c r="T188" s="64"/>
      <c r="AT188" s="17" t="s">
        <v>130</v>
      </c>
      <c r="AU188" s="17" t="s">
        <v>84</v>
      </c>
    </row>
    <row r="189" spans="2:65" s="11" customFormat="1" x14ac:dyDescent="0.3">
      <c r="B189" s="179"/>
      <c r="D189" s="180" t="s">
        <v>132</v>
      </c>
      <c r="E189" s="181" t="s">
        <v>3</v>
      </c>
      <c r="F189" s="182" t="s">
        <v>324</v>
      </c>
      <c r="H189" s="183">
        <v>88.7</v>
      </c>
      <c r="I189" s="184"/>
      <c r="L189" s="179"/>
      <c r="M189" s="185"/>
      <c r="N189" s="186"/>
      <c r="O189" s="186"/>
      <c r="P189" s="186"/>
      <c r="Q189" s="186"/>
      <c r="R189" s="186"/>
      <c r="S189" s="186"/>
      <c r="T189" s="187"/>
      <c r="AT189" s="188" t="s">
        <v>132</v>
      </c>
      <c r="AU189" s="188" t="s">
        <v>84</v>
      </c>
      <c r="AV189" s="11" t="s">
        <v>84</v>
      </c>
      <c r="AW189" s="11" t="s">
        <v>38</v>
      </c>
      <c r="AX189" s="11" t="s">
        <v>75</v>
      </c>
      <c r="AY189" s="188" t="s">
        <v>121</v>
      </c>
    </row>
    <row r="190" spans="2:65" s="1" customFormat="1" ht="22.5" customHeight="1" x14ac:dyDescent="0.3">
      <c r="B190" s="163"/>
      <c r="C190" s="164" t="s">
        <v>325</v>
      </c>
      <c r="D190" s="164" t="s">
        <v>123</v>
      </c>
      <c r="E190" s="165" t="s">
        <v>326</v>
      </c>
      <c r="F190" s="166" t="s">
        <v>327</v>
      </c>
      <c r="G190" s="167" t="s">
        <v>126</v>
      </c>
      <c r="H190" s="168">
        <v>36.6</v>
      </c>
      <c r="I190" s="169"/>
      <c r="J190" s="170">
        <f>ROUND(I190*H190,2)</f>
        <v>0</v>
      </c>
      <c r="K190" s="166" t="s">
        <v>127</v>
      </c>
      <c r="L190" s="34"/>
      <c r="M190" s="171" t="s">
        <v>3</v>
      </c>
      <c r="N190" s="172" t="s">
        <v>46</v>
      </c>
      <c r="O190" s="35"/>
      <c r="P190" s="173">
        <f>O190*H190</f>
        <v>0</v>
      </c>
      <c r="Q190" s="173">
        <v>8.5650000000000004E-2</v>
      </c>
      <c r="R190" s="173">
        <f>Q190*H190</f>
        <v>3.1347900000000002</v>
      </c>
      <c r="S190" s="173">
        <v>0</v>
      </c>
      <c r="T190" s="174">
        <f>S190*H190</f>
        <v>0</v>
      </c>
      <c r="AR190" s="17" t="s">
        <v>128</v>
      </c>
      <c r="AT190" s="17" t="s">
        <v>123</v>
      </c>
      <c r="AU190" s="17" t="s">
        <v>84</v>
      </c>
      <c r="AY190" s="17" t="s">
        <v>121</v>
      </c>
      <c r="BE190" s="175">
        <f>IF(N190="základní",J190,0)</f>
        <v>0</v>
      </c>
      <c r="BF190" s="175">
        <f>IF(N190="snížená",J190,0)</f>
        <v>0</v>
      </c>
      <c r="BG190" s="175">
        <f>IF(N190="zákl. přenesená",J190,0)</f>
        <v>0</v>
      </c>
      <c r="BH190" s="175">
        <f>IF(N190="sníž. přenesená",J190,0)</f>
        <v>0</v>
      </c>
      <c r="BI190" s="175">
        <f>IF(N190="nulová",J190,0)</f>
        <v>0</v>
      </c>
      <c r="BJ190" s="17" t="s">
        <v>23</v>
      </c>
      <c r="BK190" s="175">
        <f>ROUND(I190*H190,2)</f>
        <v>0</v>
      </c>
      <c r="BL190" s="17" t="s">
        <v>128</v>
      </c>
      <c r="BM190" s="17" t="s">
        <v>328</v>
      </c>
    </row>
    <row r="191" spans="2:65" s="1" customFormat="1" ht="40.5" x14ac:dyDescent="0.3">
      <c r="B191" s="34"/>
      <c r="D191" s="176" t="s">
        <v>130</v>
      </c>
      <c r="F191" s="177" t="s">
        <v>329</v>
      </c>
      <c r="I191" s="178"/>
      <c r="L191" s="34"/>
      <c r="M191" s="63"/>
      <c r="N191" s="35"/>
      <c r="O191" s="35"/>
      <c r="P191" s="35"/>
      <c r="Q191" s="35"/>
      <c r="R191" s="35"/>
      <c r="S191" s="35"/>
      <c r="T191" s="64"/>
      <c r="AT191" s="17" t="s">
        <v>130</v>
      </c>
      <c r="AU191" s="17" t="s">
        <v>84</v>
      </c>
    </row>
    <row r="192" spans="2:65" s="11" customFormat="1" x14ac:dyDescent="0.3">
      <c r="B192" s="179"/>
      <c r="D192" s="176" t="s">
        <v>132</v>
      </c>
      <c r="E192" s="188" t="s">
        <v>3</v>
      </c>
      <c r="F192" s="189" t="s">
        <v>330</v>
      </c>
      <c r="H192" s="190">
        <v>36.6</v>
      </c>
      <c r="I192" s="184"/>
      <c r="L192" s="179"/>
      <c r="M192" s="185"/>
      <c r="N192" s="186"/>
      <c r="O192" s="186"/>
      <c r="P192" s="186"/>
      <c r="Q192" s="186"/>
      <c r="R192" s="186"/>
      <c r="S192" s="186"/>
      <c r="T192" s="187"/>
      <c r="AT192" s="188" t="s">
        <v>132</v>
      </c>
      <c r="AU192" s="188" t="s">
        <v>84</v>
      </c>
      <c r="AV192" s="11" t="s">
        <v>84</v>
      </c>
      <c r="AW192" s="11" t="s">
        <v>38</v>
      </c>
      <c r="AX192" s="11" t="s">
        <v>23</v>
      </c>
      <c r="AY192" s="188" t="s">
        <v>121</v>
      </c>
    </row>
    <row r="193" spans="2:65" s="10" customFormat="1" ht="29.85" customHeight="1" x14ac:dyDescent="0.3">
      <c r="B193" s="149"/>
      <c r="D193" s="160" t="s">
        <v>74</v>
      </c>
      <c r="E193" s="161" t="s">
        <v>167</v>
      </c>
      <c r="F193" s="161" t="s">
        <v>331</v>
      </c>
      <c r="I193" s="152"/>
      <c r="J193" s="162">
        <f>BK193</f>
        <v>0</v>
      </c>
      <c r="L193" s="149"/>
      <c r="M193" s="154"/>
      <c r="N193" s="155"/>
      <c r="O193" s="155"/>
      <c r="P193" s="156">
        <f>SUM(P194:P197)</f>
        <v>0</v>
      </c>
      <c r="Q193" s="155"/>
      <c r="R193" s="156">
        <f>SUM(R194:R197)</f>
        <v>1.6832</v>
      </c>
      <c r="S193" s="155"/>
      <c r="T193" s="157">
        <f>SUM(T194:T197)</f>
        <v>0</v>
      </c>
      <c r="AR193" s="150" t="s">
        <v>23</v>
      </c>
      <c r="AT193" s="158" t="s">
        <v>74</v>
      </c>
      <c r="AU193" s="158" t="s">
        <v>23</v>
      </c>
      <c r="AY193" s="150" t="s">
        <v>121</v>
      </c>
      <c r="BK193" s="159">
        <f>SUM(BK194:BK197)</f>
        <v>0</v>
      </c>
    </row>
    <row r="194" spans="2:65" s="1" customFormat="1" ht="31.5" customHeight="1" x14ac:dyDescent="0.3">
      <c r="B194" s="163"/>
      <c r="C194" s="164" t="s">
        <v>332</v>
      </c>
      <c r="D194" s="164" t="s">
        <v>123</v>
      </c>
      <c r="E194" s="165" t="s">
        <v>333</v>
      </c>
      <c r="F194" s="166" t="s">
        <v>334</v>
      </c>
      <c r="G194" s="167" t="s">
        <v>335</v>
      </c>
      <c r="H194" s="168">
        <v>4</v>
      </c>
      <c r="I194" s="169"/>
      <c r="J194" s="170">
        <f>ROUND(I194*H194,2)</f>
        <v>0</v>
      </c>
      <c r="K194" s="166" t="s">
        <v>127</v>
      </c>
      <c r="L194" s="34"/>
      <c r="M194" s="171" t="s">
        <v>3</v>
      </c>
      <c r="N194" s="172" t="s">
        <v>46</v>
      </c>
      <c r="O194" s="35"/>
      <c r="P194" s="173">
        <f>O194*H194</f>
        <v>0</v>
      </c>
      <c r="Q194" s="173">
        <v>0.42080000000000001</v>
      </c>
      <c r="R194" s="173">
        <f>Q194*H194</f>
        <v>1.6832</v>
      </c>
      <c r="S194" s="173">
        <v>0</v>
      </c>
      <c r="T194" s="174">
        <f>S194*H194</f>
        <v>0</v>
      </c>
      <c r="AR194" s="17" t="s">
        <v>128</v>
      </c>
      <c r="AT194" s="17" t="s">
        <v>123</v>
      </c>
      <c r="AU194" s="17" t="s">
        <v>84</v>
      </c>
      <c r="AY194" s="17" t="s">
        <v>121</v>
      </c>
      <c r="BE194" s="175">
        <f>IF(N194="základní",J194,0)</f>
        <v>0</v>
      </c>
      <c r="BF194" s="175">
        <f>IF(N194="snížená",J194,0)</f>
        <v>0</v>
      </c>
      <c r="BG194" s="175">
        <f>IF(N194="zákl. přenesená",J194,0)</f>
        <v>0</v>
      </c>
      <c r="BH194" s="175">
        <f>IF(N194="sníž. přenesená",J194,0)</f>
        <v>0</v>
      </c>
      <c r="BI194" s="175">
        <f>IF(N194="nulová",J194,0)</f>
        <v>0</v>
      </c>
      <c r="BJ194" s="17" t="s">
        <v>23</v>
      </c>
      <c r="BK194" s="175">
        <f>ROUND(I194*H194,2)</f>
        <v>0</v>
      </c>
      <c r="BL194" s="17" t="s">
        <v>128</v>
      </c>
      <c r="BM194" s="17" t="s">
        <v>336</v>
      </c>
    </row>
    <row r="195" spans="2:65" s="1" customFormat="1" x14ac:dyDescent="0.3">
      <c r="B195" s="34"/>
      <c r="D195" s="176" t="s">
        <v>130</v>
      </c>
      <c r="F195" s="177" t="s">
        <v>337</v>
      </c>
      <c r="I195" s="178"/>
      <c r="L195" s="34"/>
      <c r="M195" s="63"/>
      <c r="N195" s="35"/>
      <c r="O195" s="35"/>
      <c r="P195" s="35"/>
      <c r="Q195" s="35"/>
      <c r="R195" s="35"/>
      <c r="S195" s="35"/>
      <c r="T195" s="64"/>
      <c r="AT195" s="17" t="s">
        <v>130</v>
      </c>
      <c r="AU195" s="17" t="s">
        <v>84</v>
      </c>
    </row>
    <row r="196" spans="2:65" s="12" customFormat="1" x14ac:dyDescent="0.3">
      <c r="B196" s="202"/>
      <c r="D196" s="176" t="s">
        <v>132</v>
      </c>
      <c r="E196" s="220" t="s">
        <v>3</v>
      </c>
      <c r="F196" s="221" t="s">
        <v>338</v>
      </c>
      <c r="H196" s="210" t="s">
        <v>3</v>
      </c>
      <c r="I196" s="206"/>
      <c r="L196" s="202"/>
      <c r="M196" s="207"/>
      <c r="N196" s="208"/>
      <c r="O196" s="208"/>
      <c r="P196" s="208"/>
      <c r="Q196" s="208"/>
      <c r="R196" s="208"/>
      <c r="S196" s="208"/>
      <c r="T196" s="209"/>
      <c r="AT196" s="210" t="s">
        <v>132</v>
      </c>
      <c r="AU196" s="210" t="s">
        <v>84</v>
      </c>
      <c r="AV196" s="12" t="s">
        <v>23</v>
      </c>
      <c r="AW196" s="12" t="s">
        <v>38</v>
      </c>
      <c r="AX196" s="12" t="s">
        <v>75</v>
      </c>
      <c r="AY196" s="210" t="s">
        <v>121</v>
      </c>
    </row>
    <row r="197" spans="2:65" s="11" customFormat="1" x14ac:dyDescent="0.3">
      <c r="B197" s="179"/>
      <c r="D197" s="176" t="s">
        <v>132</v>
      </c>
      <c r="E197" s="188" t="s">
        <v>3</v>
      </c>
      <c r="F197" s="189" t="s">
        <v>339</v>
      </c>
      <c r="H197" s="190">
        <v>4</v>
      </c>
      <c r="I197" s="184"/>
      <c r="L197" s="179"/>
      <c r="M197" s="185"/>
      <c r="N197" s="186"/>
      <c r="O197" s="186"/>
      <c r="P197" s="186"/>
      <c r="Q197" s="186"/>
      <c r="R197" s="186"/>
      <c r="S197" s="186"/>
      <c r="T197" s="187"/>
      <c r="AT197" s="188" t="s">
        <v>132</v>
      </c>
      <c r="AU197" s="188" t="s">
        <v>84</v>
      </c>
      <c r="AV197" s="11" t="s">
        <v>84</v>
      </c>
      <c r="AW197" s="11" t="s">
        <v>38</v>
      </c>
      <c r="AX197" s="11" t="s">
        <v>23</v>
      </c>
      <c r="AY197" s="188" t="s">
        <v>121</v>
      </c>
    </row>
    <row r="198" spans="2:65" s="10" customFormat="1" ht="29.85" customHeight="1" x14ac:dyDescent="0.3">
      <c r="B198" s="149"/>
      <c r="D198" s="160" t="s">
        <v>74</v>
      </c>
      <c r="E198" s="161" t="s">
        <v>174</v>
      </c>
      <c r="F198" s="161" t="s">
        <v>340</v>
      </c>
      <c r="I198" s="152"/>
      <c r="J198" s="162">
        <f>BK198</f>
        <v>0</v>
      </c>
      <c r="L198" s="149"/>
      <c r="M198" s="154"/>
      <c r="N198" s="155"/>
      <c r="O198" s="155"/>
      <c r="P198" s="156">
        <f>P199+SUM(P200:P254)</f>
        <v>0</v>
      </c>
      <c r="Q198" s="155"/>
      <c r="R198" s="156">
        <f>R199+SUM(R200:R254)</f>
        <v>148.50109900000001</v>
      </c>
      <c r="S198" s="155"/>
      <c r="T198" s="157">
        <f>T199+SUM(T200:T254)</f>
        <v>18.18</v>
      </c>
      <c r="AR198" s="150" t="s">
        <v>23</v>
      </c>
      <c r="AT198" s="158" t="s">
        <v>74</v>
      </c>
      <c r="AU198" s="158" t="s">
        <v>23</v>
      </c>
      <c r="AY198" s="150" t="s">
        <v>121</v>
      </c>
      <c r="BK198" s="159">
        <f>BK199+SUM(BK200:BK254)</f>
        <v>0</v>
      </c>
    </row>
    <row r="199" spans="2:65" s="1" customFormat="1" ht="22.5" customHeight="1" x14ac:dyDescent="0.3">
      <c r="B199" s="163"/>
      <c r="C199" s="192" t="s">
        <v>341</v>
      </c>
      <c r="D199" s="192" t="s">
        <v>213</v>
      </c>
      <c r="E199" s="193" t="s">
        <v>342</v>
      </c>
      <c r="F199" s="194" t="s">
        <v>343</v>
      </c>
      <c r="G199" s="195" t="s">
        <v>335</v>
      </c>
      <c r="H199" s="196">
        <v>766</v>
      </c>
      <c r="I199" s="197"/>
      <c r="J199" s="198">
        <f>ROUND(I199*H199,2)</f>
        <v>0</v>
      </c>
      <c r="K199" s="194" t="s">
        <v>3</v>
      </c>
      <c r="L199" s="199"/>
      <c r="M199" s="200" t="s">
        <v>3</v>
      </c>
      <c r="N199" s="201" t="s">
        <v>46</v>
      </c>
      <c r="O199" s="35"/>
      <c r="P199" s="173">
        <f>O199*H199</f>
        <v>0</v>
      </c>
      <c r="Q199" s="173">
        <v>4.1099999999999998E-2</v>
      </c>
      <c r="R199" s="173">
        <f>Q199*H199</f>
        <v>31.482599999999998</v>
      </c>
      <c r="S199" s="173">
        <v>0</v>
      </c>
      <c r="T199" s="174">
        <f>S199*H199</f>
        <v>0</v>
      </c>
      <c r="AR199" s="17" t="s">
        <v>167</v>
      </c>
      <c r="AT199" s="17" t="s">
        <v>213</v>
      </c>
      <c r="AU199" s="17" t="s">
        <v>84</v>
      </c>
      <c r="AY199" s="17" t="s">
        <v>121</v>
      </c>
      <c r="BE199" s="175">
        <f>IF(N199="základní",J199,0)</f>
        <v>0</v>
      </c>
      <c r="BF199" s="175">
        <f>IF(N199="snížená",J199,0)</f>
        <v>0</v>
      </c>
      <c r="BG199" s="175">
        <f>IF(N199="zákl. přenesená",J199,0)</f>
        <v>0</v>
      </c>
      <c r="BH199" s="175">
        <f>IF(N199="sníž. přenesená",J199,0)</f>
        <v>0</v>
      </c>
      <c r="BI199" s="175">
        <f>IF(N199="nulová",J199,0)</f>
        <v>0</v>
      </c>
      <c r="BJ199" s="17" t="s">
        <v>23</v>
      </c>
      <c r="BK199" s="175">
        <f>ROUND(I199*H199,2)</f>
        <v>0</v>
      </c>
      <c r="BL199" s="17" t="s">
        <v>128</v>
      </c>
      <c r="BM199" s="17" t="s">
        <v>344</v>
      </c>
    </row>
    <row r="200" spans="2:65" s="1" customFormat="1" x14ac:dyDescent="0.3">
      <c r="B200" s="34"/>
      <c r="D200" s="176" t="s">
        <v>130</v>
      </c>
      <c r="F200" s="177" t="s">
        <v>345</v>
      </c>
      <c r="I200" s="178"/>
      <c r="L200" s="34"/>
      <c r="M200" s="63"/>
      <c r="N200" s="35"/>
      <c r="O200" s="35"/>
      <c r="P200" s="35"/>
      <c r="Q200" s="35"/>
      <c r="R200" s="35"/>
      <c r="S200" s="35"/>
      <c r="T200" s="64"/>
      <c r="AT200" s="17" t="s">
        <v>130</v>
      </c>
      <c r="AU200" s="17" t="s">
        <v>84</v>
      </c>
    </row>
    <row r="201" spans="2:65" s="11" customFormat="1" x14ac:dyDescent="0.3">
      <c r="B201" s="179"/>
      <c r="D201" s="180" t="s">
        <v>132</v>
      </c>
      <c r="E201" s="181" t="s">
        <v>3</v>
      </c>
      <c r="F201" s="182" t="s">
        <v>346</v>
      </c>
      <c r="H201" s="183">
        <v>766</v>
      </c>
      <c r="I201" s="184"/>
      <c r="L201" s="179"/>
      <c r="M201" s="185"/>
      <c r="N201" s="186"/>
      <c r="O201" s="186"/>
      <c r="P201" s="186"/>
      <c r="Q201" s="186"/>
      <c r="R201" s="186"/>
      <c r="S201" s="186"/>
      <c r="T201" s="187"/>
      <c r="AT201" s="188" t="s">
        <v>132</v>
      </c>
      <c r="AU201" s="188" t="s">
        <v>84</v>
      </c>
      <c r="AV201" s="11" t="s">
        <v>84</v>
      </c>
      <c r="AW201" s="11" t="s">
        <v>38</v>
      </c>
      <c r="AX201" s="11" t="s">
        <v>23</v>
      </c>
      <c r="AY201" s="188" t="s">
        <v>121</v>
      </c>
    </row>
    <row r="202" spans="2:65" s="1" customFormat="1" ht="22.5" customHeight="1" x14ac:dyDescent="0.3">
      <c r="B202" s="163"/>
      <c r="C202" s="192" t="s">
        <v>347</v>
      </c>
      <c r="D202" s="192" t="s">
        <v>213</v>
      </c>
      <c r="E202" s="193" t="s">
        <v>348</v>
      </c>
      <c r="F202" s="194" t="s">
        <v>349</v>
      </c>
      <c r="G202" s="195" t="s">
        <v>335</v>
      </c>
      <c r="H202" s="196">
        <v>37</v>
      </c>
      <c r="I202" s="197"/>
      <c r="J202" s="198">
        <f>ROUND(I202*H202,2)</f>
        <v>0</v>
      </c>
      <c r="K202" s="194" t="s">
        <v>3</v>
      </c>
      <c r="L202" s="199"/>
      <c r="M202" s="200" t="s">
        <v>3</v>
      </c>
      <c r="N202" s="201" t="s">
        <v>46</v>
      </c>
      <c r="O202" s="35"/>
      <c r="P202" s="173">
        <f>O202*H202</f>
        <v>0</v>
      </c>
      <c r="Q202" s="173">
        <v>4.1099999999999998E-2</v>
      </c>
      <c r="R202" s="173">
        <f>Q202*H202</f>
        <v>1.5206999999999999</v>
      </c>
      <c r="S202" s="173">
        <v>0</v>
      </c>
      <c r="T202" s="174">
        <f>S202*H202</f>
        <v>0</v>
      </c>
      <c r="AR202" s="17" t="s">
        <v>167</v>
      </c>
      <c r="AT202" s="17" t="s">
        <v>213</v>
      </c>
      <c r="AU202" s="17" t="s">
        <v>84</v>
      </c>
      <c r="AY202" s="17" t="s">
        <v>121</v>
      </c>
      <c r="BE202" s="175">
        <f>IF(N202="základní",J202,0)</f>
        <v>0</v>
      </c>
      <c r="BF202" s="175">
        <f>IF(N202="snížená",J202,0)</f>
        <v>0</v>
      </c>
      <c r="BG202" s="175">
        <f>IF(N202="zákl. přenesená",J202,0)</f>
        <v>0</v>
      </c>
      <c r="BH202" s="175">
        <f>IF(N202="sníž. přenesená",J202,0)</f>
        <v>0</v>
      </c>
      <c r="BI202" s="175">
        <f>IF(N202="nulová",J202,0)</f>
        <v>0</v>
      </c>
      <c r="BJ202" s="17" t="s">
        <v>23</v>
      </c>
      <c r="BK202" s="175">
        <f>ROUND(I202*H202,2)</f>
        <v>0</v>
      </c>
      <c r="BL202" s="17" t="s">
        <v>128</v>
      </c>
      <c r="BM202" s="17" t="s">
        <v>350</v>
      </c>
    </row>
    <row r="203" spans="2:65" s="1" customFormat="1" x14ac:dyDescent="0.3">
      <c r="B203" s="34"/>
      <c r="D203" s="176" t="s">
        <v>130</v>
      </c>
      <c r="F203" s="177" t="s">
        <v>345</v>
      </c>
      <c r="I203" s="178"/>
      <c r="L203" s="34"/>
      <c r="M203" s="63"/>
      <c r="N203" s="35"/>
      <c r="O203" s="35"/>
      <c r="P203" s="35"/>
      <c r="Q203" s="35"/>
      <c r="R203" s="35"/>
      <c r="S203" s="35"/>
      <c r="T203" s="64"/>
      <c r="AT203" s="17" t="s">
        <v>130</v>
      </c>
      <c r="AU203" s="17" t="s">
        <v>84</v>
      </c>
    </row>
    <row r="204" spans="2:65" s="11" customFormat="1" x14ac:dyDescent="0.3">
      <c r="B204" s="179"/>
      <c r="D204" s="180" t="s">
        <v>132</v>
      </c>
      <c r="E204" s="181" t="s">
        <v>3</v>
      </c>
      <c r="F204" s="182" t="s">
        <v>351</v>
      </c>
      <c r="H204" s="183">
        <v>37</v>
      </c>
      <c r="I204" s="184"/>
      <c r="L204" s="179"/>
      <c r="M204" s="185"/>
      <c r="N204" s="186"/>
      <c r="O204" s="186"/>
      <c r="P204" s="186"/>
      <c r="Q204" s="186"/>
      <c r="R204" s="186"/>
      <c r="S204" s="186"/>
      <c r="T204" s="187"/>
      <c r="AT204" s="188" t="s">
        <v>132</v>
      </c>
      <c r="AU204" s="188" t="s">
        <v>84</v>
      </c>
      <c r="AV204" s="11" t="s">
        <v>84</v>
      </c>
      <c r="AW204" s="11" t="s">
        <v>38</v>
      </c>
      <c r="AX204" s="11" t="s">
        <v>23</v>
      </c>
      <c r="AY204" s="188" t="s">
        <v>121</v>
      </c>
    </row>
    <row r="205" spans="2:65" s="1" customFormat="1" ht="22.5" customHeight="1" x14ac:dyDescent="0.3">
      <c r="B205" s="163"/>
      <c r="C205" s="192" t="s">
        <v>352</v>
      </c>
      <c r="D205" s="192" t="s">
        <v>213</v>
      </c>
      <c r="E205" s="193" t="s">
        <v>353</v>
      </c>
      <c r="F205" s="194" t="s">
        <v>354</v>
      </c>
      <c r="G205" s="195" t="s">
        <v>335</v>
      </c>
      <c r="H205" s="196">
        <v>45.3</v>
      </c>
      <c r="I205" s="197"/>
      <c r="J205" s="198">
        <f>ROUND(I205*H205,2)</f>
        <v>0</v>
      </c>
      <c r="K205" s="194" t="s">
        <v>127</v>
      </c>
      <c r="L205" s="199"/>
      <c r="M205" s="200" t="s">
        <v>3</v>
      </c>
      <c r="N205" s="201" t="s">
        <v>46</v>
      </c>
      <c r="O205" s="35"/>
      <c r="P205" s="173">
        <f>O205*H205</f>
        <v>0</v>
      </c>
      <c r="Q205" s="173">
        <v>4.8300000000000003E-2</v>
      </c>
      <c r="R205" s="173">
        <f>Q205*H205</f>
        <v>2.1879900000000001</v>
      </c>
      <c r="S205" s="173">
        <v>0</v>
      </c>
      <c r="T205" s="174">
        <f>S205*H205</f>
        <v>0</v>
      </c>
      <c r="AR205" s="17" t="s">
        <v>167</v>
      </c>
      <c r="AT205" s="17" t="s">
        <v>213</v>
      </c>
      <c r="AU205" s="17" t="s">
        <v>84</v>
      </c>
      <c r="AY205" s="17" t="s">
        <v>121</v>
      </c>
      <c r="BE205" s="175">
        <f>IF(N205="základní",J205,0)</f>
        <v>0</v>
      </c>
      <c r="BF205" s="175">
        <f>IF(N205="snížená",J205,0)</f>
        <v>0</v>
      </c>
      <c r="BG205" s="175">
        <f>IF(N205="zákl. přenesená",J205,0)</f>
        <v>0</v>
      </c>
      <c r="BH205" s="175">
        <f>IF(N205="sníž. přenesená",J205,0)</f>
        <v>0</v>
      </c>
      <c r="BI205" s="175">
        <f>IF(N205="nulová",J205,0)</f>
        <v>0</v>
      </c>
      <c r="BJ205" s="17" t="s">
        <v>23</v>
      </c>
      <c r="BK205" s="175">
        <f>ROUND(I205*H205,2)</f>
        <v>0</v>
      </c>
      <c r="BL205" s="17" t="s">
        <v>128</v>
      </c>
      <c r="BM205" s="17" t="s">
        <v>355</v>
      </c>
    </row>
    <row r="206" spans="2:65" s="1" customFormat="1" x14ac:dyDescent="0.3">
      <c r="B206" s="34"/>
      <c r="D206" s="176" t="s">
        <v>130</v>
      </c>
      <c r="F206" s="177" t="s">
        <v>356</v>
      </c>
      <c r="I206" s="178"/>
      <c r="L206" s="34"/>
      <c r="M206" s="63"/>
      <c r="N206" s="35"/>
      <c r="O206" s="35"/>
      <c r="P206" s="35"/>
      <c r="Q206" s="35"/>
      <c r="R206" s="35"/>
      <c r="S206" s="35"/>
      <c r="T206" s="64"/>
      <c r="AT206" s="17" t="s">
        <v>130</v>
      </c>
      <c r="AU206" s="17" t="s">
        <v>84</v>
      </c>
    </row>
    <row r="207" spans="2:65" s="11" customFormat="1" x14ac:dyDescent="0.3">
      <c r="B207" s="179"/>
      <c r="D207" s="180" t="s">
        <v>132</v>
      </c>
      <c r="E207" s="181" t="s">
        <v>3</v>
      </c>
      <c r="F207" s="182" t="s">
        <v>357</v>
      </c>
      <c r="H207" s="183">
        <v>45.3</v>
      </c>
      <c r="I207" s="184"/>
      <c r="L207" s="179"/>
      <c r="M207" s="185"/>
      <c r="N207" s="186"/>
      <c r="O207" s="186"/>
      <c r="P207" s="186"/>
      <c r="Q207" s="186"/>
      <c r="R207" s="186"/>
      <c r="S207" s="186"/>
      <c r="T207" s="187"/>
      <c r="AT207" s="188" t="s">
        <v>132</v>
      </c>
      <c r="AU207" s="188" t="s">
        <v>84</v>
      </c>
      <c r="AV207" s="11" t="s">
        <v>84</v>
      </c>
      <c r="AW207" s="11" t="s">
        <v>38</v>
      </c>
      <c r="AX207" s="11" t="s">
        <v>23</v>
      </c>
      <c r="AY207" s="188" t="s">
        <v>121</v>
      </c>
    </row>
    <row r="208" spans="2:65" s="1" customFormat="1" ht="22.5" customHeight="1" x14ac:dyDescent="0.3">
      <c r="B208" s="163"/>
      <c r="C208" s="164" t="s">
        <v>358</v>
      </c>
      <c r="D208" s="164" t="s">
        <v>123</v>
      </c>
      <c r="E208" s="165" t="s">
        <v>359</v>
      </c>
      <c r="F208" s="166" t="s">
        <v>360</v>
      </c>
      <c r="G208" s="167" t="s">
        <v>163</v>
      </c>
      <c r="H208" s="168">
        <v>82.3</v>
      </c>
      <c r="I208" s="169"/>
      <c r="J208" s="170">
        <f>ROUND(I208*H208,2)</f>
        <v>0</v>
      </c>
      <c r="K208" s="166" t="s">
        <v>3</v>
      </c>
      <c r="L208" s="34"/>
      <c r="M208" s="171" t="s">
        <v>3</v>
      </c>
      <c r="N208" s="172" t="s">
        <v>46</v>
      </c>
      <c r="O208" s="35"/>
      <c r="P208" s="173">
        <f>O208*H208</f>
        <v>0</v>
      </c>
      <c r="Q208" s="173">
        <v>0.15540000000000001</v>
      </c>
      <c r="R208" s="173">
        <f>Q208*H208</f>
        <v>12.78942</v>
      </c>
      <c r="S208" s="173">
        <v>0</v>
      </c>
      <c r="T208" s="174">
        <f>S208*H208</f>
        <v>0</v>
      </c>
      <c r="AR208" s="17" t="s">
        <v>128</v>
      </c>
      <c r="AT208" s="17" t="s">
        <v>123</v>
      </c>
      <c r="AU208" s="17" t="s">
        <v>84</v>
      </c>
      <c r="AY208" s="17" t="s">
        <v>121</v>
      </c>
      <c r="BE208" s="175">
        <f>IF(N208="základní",J208,0)</f>
        <v>0</v>
      </c>
      <c r="BF208" s="175">
        <f>IF(N208="snížená",J208,0)</f>
        <v>0</v>
      </c>
      <c r="BG208" s="175">
        <f>IF(N208="zákl. přenesená",J208,0)</f>
        <v>0</v>
      </c>
      <c r="BH208" s="175">
        <f>IF(N208="sníž. přenesená",J208,0)</f>
        <v>0</v>
      </c>
      <c r="BI208" s="175">
        <f>IF(N208="nulová",J208,0)</f>
        <v>0</v>
      </c>
      <c r="BJ208" s="17" t="s">
        <v>23</v>
      </c>
      <c r="BK208" s="175">
        <f>ROUND(I208*H208,2)</f>
        <v>0</v>
      </c>
      <c r="BL208" s="17" t="s">
        <v>128</v>
      </c>
      <c r="BM208" s="17" t="s">
        <v>361</v>
      </c>
    </row>
    <row r="209" spans="2:65" s="1" customFormat="1" ht="40.5" x14ac:dyDescent="0.3">
      <c r="B209" s="34"/>
      <c r="D209" s="176" t="s">
        <v>130</v>
      </c>
      <c r="F209" s="177" t="s">
        <v>362</v>
      </c>
      <c r="I209" s="178"/>
      <c r="L209" s="34"/>
      <c r="M209" s="63"/>
      <c r="N209" s="35"/>
      <c r="O209" s="35"/>
      <c r="P209" s="35"/>
      <c r="Q209" s="35"/>
      <c r="R209" s="35"/>
      <c r="S209" s="35"/>
      <c r="T209" s="64"/>
      <c r="AT209" s="17" t="s">
        <v>130</v>
      </c>
      <c r="AU209" s="17" t="s">
        <v>84</v>
      </c>
    </row>
    <row r="210" spans="2:65" s="11" customFormat="1" x14ac:dyDescent="0.3">
      <c r="B210" s="179"/>
      <c r="D210" s="180" t="s">
        <v>132</v>
      </c>
      <c r="E210" s="181" t="s">
        <v>3</v>
      </c>
      <c r="F210" s="182" t="s">
        <v>363</v>
      </c>
      <c r="H210" s="183">
        <v>82.3</v>
      </c>
      <c r="I210" s="184"/>
      <c r="L210" s="179"/>
      <c r="M210" s="185"/>
      <c r="N210" s="186"/>
      <c r="O210" s="186"/>
      <c r="P210" s="186"/>
      <c r="Q210" s="186"/>
      <c r="R210" s="186"/>
      <c r="S210" s="186"/>
      <c r="T210" s="187"/>
      <c r="AT210" s="188" t="s">
        <v>132</v>
      </c>
      <c r="AU210" s="188" t="s">
        <v>84</v>
      </c>
      <c r="AV210" s="11" t="s">
        <v>84</v>
      </c>
      <c r="AW210" s="11" t="s">
        <v>38</v>
      </c>
      <c r="AX210" s="11" t="s">
        <v>75</v>
      </c>
      <c r="AY210" s="188" t="s">
        <v>121</v>
      </c>
    </row>
    <row r="211" spans="2:65" s="1" customFormat="1" ht="31.5" customHeight="1" x14ac:dyDescent="0.3">
      <c r="B211" s="163"/>
      <c r="C211" s="164" t="s">
        <v>267</v>
      </c>
      <c r="D211" s="164" t="s">
        <v>123</v>
      </c>
      <c r="E211" s="165" t="s">
        <v>364</v>
      </c>
      <c r="F211" s="166" t="s">
        <v>365</v>
      </c>
      <c r="G211" s="167" t="s">
        <v>163</v>
      </c>
      <c r="H211" s="168">
        <v>766</v>
      </c>
      <c r="I211" s="169"/>
      <c r="J211" s="170">
        <f>ROUND(I211*H211,2)</f>
        <v>0</v>
      </c>
      <c r="K211" s="166" t="s">
        <v>127</v>
      </c>
      <c r="L211" s="34"/>
      <c r="M211" s="171" t="s">
        <v>3</v>
      </c>
      <c r="N211" s="172" t="s">
        <v>46</v>
      </c>
      <c r="O211" s="35"/>
      <c r="P211" s="173">
        <f>O211*H211</f>
        <v>0</v>
      </c>
      <c r="Q211" s="173">
        <v>0.1295</v>
      </c>
      <c r="R211" s="173">
        <f>Q211*H211</f>
        <v>99.197000000000003</v>
      </c>
      <c r="S211" s="173">
        <v>0</v>
      </c>
      <c r="T211" s="174">
        <f>S211*H211</f>
        <v>0</v>
      </c>
      <c r="AR211" s="17" t="s">
        <v>128</v>
      </c>
      <c r="AT211" s="17" t="s">
        <v>123</v>
      </c>
      <c r="AU211" s="17" t="s">
        <v>84</v>
      </c>
      <c r="AY211" s="17" t="s">
        <v>121</v>
      </c>
      <c r="BE211" s="175">
        <f>IF(N211="základní",J211,0)</f>
        <v>0</v>
      </c>
      <c r="BF211" s="175">
        <f>IF(N211="snížená",J211,0)</f>
        <v>0</v>
      </c>
      <c r="BG211" s="175">
        <f>IF(N211="zákl. přenesená",J211,0)</f>
        <v>0</v>
      </c>
      <c r="BH211" s="175">
        <f>IF(N211="sníž. přenesená",J211,0)</f>
        <v>0</v>
      </c>
      <c r="BI211" s="175">
        <f>IF(N211="nulová",J211,0)</f>
        <v>0</v>
      </c>
      <c r="BJ211" s="17" t="s">
        <v>23</v>
      </c>
      <c r="BK211" s="175">
        <f>ROUND(I211*H211,2)</f>
        <v>0</v>
      </c>
      <c r="BL211" s="17" t="s">
        <v>128</v>
      </c>
      <c r="BM211" s="17" t="s">
        <v>366</v>
      </c>
    </row>
    <row r="212" spans="2:65" s="1" customFormat="1" ht="40.5" x14ac:dyDescent="0.3">
      <c r="B212" s="34"/>
      <c r="D212" s="176" t="s">
        <v>130</v>
      </c>
      <c r="F212" s="177" t="s">
        <v>367</v>
      </c>
      <c r="I212" s="178"/>
      <c r="L212" s="34"/>
      <c r="M212" s="63"/>
      <c r="N212" s="35"/>
      <c r="O212" s="35"/>
      <c r="P212" s="35"/>
      <c r="Q212" s="35"/>
      <c r="R212" s="35"/>
      <c r="S212" s="35"/>
      <c r="T212" s="64"/>
      <c r="AT212" s="17" t="s">
        <v>130</v>
      </c>
      <c r="AU212" s="17" t="s">
        <v>84</v>
      </c>
    </row>
    <row r="213" spans="2:65" s="11" customFormat="1" x14ac:dyDescent="0.3">
      <c r="B213" s="179"/>
      <c r="D213" s="180" t="s">
        <v>132</v>
      </c>
      <c r="E213" s="181" t="s">
        <v>3</v>
      </c>
      <c r="F213" s="182" t="s">
        <v>368</v>
      </c>
      <c r="H213" s="183">
        <v>766</v>
      </c>
      <c r="I213" s="184"/>
      <c r="L213" s="179"/>
      <c r="M213" s="185"/>
      <c r="N213" s="186"/>
      <c r="O213" s="186"/>
      <c r="P213" s="186"/>
      <c r="Q213" s="186"/>
      <c r="R213" s="186"/>
      <c r="S213" s="186"/>
      <c r="T213" s="187"/>
      <c r="AT213" s="188" t="s">
        <v>132</v>
      </c>
      <c r="AU213" s="188" t="s">
        <v>84</v>
      </c>
      <c r="AV213" s="11" t="s">
        <v>84</v>
      </c>
      <c r="AW213" s="11" t="s">
        <v>38</v>
      </c>
      <c r="AX213" s="11" t="s">
        <v>23</v>
      </c>
      <c r="AY213" s="188" t="s">
        <v>121</v>
      </c>
    </row>
    <row r="214" spans="2:65" s="1" customFormat="1" ht="22.5" customHeight="1" x14ac:dyDescent="0.3">
      <c r="B214" s="163"/>
      <c r="C214" s="164" t="s">
        <v>369</v>
      </c>
      <c r="D214" s="164" t="s">
        <v>123</v>
      </c>
      <c r="E214" s="165" t="s">
        <v>370</v>
      </c>
      <c r="F214" s="166" t="s">
        <v>371</v>
      </c>
      <c r="G214" s="167" t="s">
        <v>163</v>
      </c>
      <c r="H214" s="168">
        <v>135</v>
      </c>
      <c r="I214" s="169"/>
      <c r="J214" s="170">
        <f>ROUND(I214*H214,2)</f>
        <v>0</v>
      </c>
      <c r="K214" s="166" t="s">
        <v>264</v>
      </c>
      <c r="L214" s="34"/>
      <c r="M214" s="171" t="s">
        <v>3</v>
      </c>
      <c r="N214" s="172" t="s">
        <v>46</v>
      </c>
      <c r="O214" s="35"/>
      <c r="P214" s="173">
        <f>O214*H214</f>
        <v>0</v>
      </c>
      <c r="Q214" s="173">
        <v>8.2900000000000005E-3</v>
      </c>
      <c r="R214" s="173">
        <f>Q214*H214</f>
        <v>1.1191500000000001</v>
      </c>
      <c r="S214" s="173">
        <v>0</v>
      </c>
      <c r="T214" s="174">
        <f>S214*H214</f>
        <v>0</v>
      </c>
      <c r="AR214" s="17" t="s">
        <v>128</v>
      </c>
      <c r="AT214" s="17" t="s">
        <v>123</v>
      </c>
      <c r="AU214" s="17" t="s">
        <v>84</v>
      </c>
      <c r="AY214" s="17" t="s">
        <v>121</v>
      </c>
      <c r="BE214" s="175">
        <f>IF(N214="základní",J214,0)</f>
        <v>0</v>
      </c>
      <c r="BF214" s="175">
        <f>IF(N214="snížená",J214,0)</f>
        <v>0</v>
      </c>
      <c r="BG214" s="175">
        <f>IF(N214="zákl. přenesená",J214,0)</f>
        <v>0</v>
      </c>
      <c r="BH214" s="175">
        <f>IF(N214="sníž. přenesená",J214,0)</f>
        <v>0</v>
      </c>
      <c r="BI214" s="175">
        <f>IF(N214="nulová",J214,0)</f>
        <v>0</v>
      </c>
      <c r="BJ214" s="17" t="s">
        <v>23</v>
      </c>
      <c r="BK214" s="175">
        <f>ROUND(I214*H214,2)</f>
        <v>0</v>
      </c>
      <c r="BL214" s="17" t="s">
        <v>128</v>
      </c>
      <c r="BM214" s="17" t="s">
        <v>372</v>
      </c>
    </row>
    <row r="215" spans="2:65" s="1" customFormat="1" ht="27" x14ac:dyDescent="0.3">
      <c r="B215" s="34"/>
      <c r="D215" s="176" t="s">
        <v>130</v>
      </c>
      <c r="F215" s="177" t="s">
        <v>373</v>
      </c>
      <c r="I215" s="178"/>
      <c r="L215" s="34"/>
      <c r="M215" s="63"/>
      <c r="N215" s="35"/>
      <c r="O215" s="35"/>
      <c r="P215" s="35"/>
      <c r="Q215" s="35"/>
      <c r="R215" s="35"/>
      <c r="S215" s="35"/>
      <c r="T215" s="64"/>
      <c r="AT215" s="17" t="s">
        <v>130</v>
      </c>
      <c r="AU215" s="17" t="s">
        <v>84</v>
      </c>
    </row>
    <row r="216" spans="2:65" s="11" customFormat="1" x14ac:dyDescent="0.3">
      <c r="B216" s="179"/>
      <c r="D216" s="176" t="s">
        <v>132</v>
      </c>
      <c r="E216" s="188" t="s">
        <v>3</v>
      </c>
      <c r="F216" s="189" t="s">
        <v>374</v>
      </c>
      <c r="H216" s="190">
        <v>121.333</v>
      </c>
      <c r="I216" s="184"/>
      <c r="L216" s="179"/>
      <c r="M216" s="185"/>
      <c r="N216" s="186"/>
      <c r="O216" s="186"/>
      <c r="P216" s="186"/>
      <c r="Q216" s="186"/>
      <c r="R216" s="186"/>
      <c r="S216" s="186"/>
      <c r="T216" s="187"/>
      <c r="AT216" s="188" t="s">
        <v>132</v>
      </c>
      <c r="AU216" s="188" t="s">
        <v>84</v>
      </c>
      <c r="AV216" s="11" t="s">
        <v>84</v>
      </c>
      <c r="AW216" s="11" t="s">
        <v>38</v>
      </c>
      <c r="AX216" s="11" t="s">
        <v>75</v>
      </c>
      <c r="AY216" s="188" t="s">
        <v>121</v>
      </c>
    </row>
    <row r="217" spans="2:65" s="11" customFormat="1" x14ac:dyDescent="0.3">
      <c r="B217" s="179"/>
      <c r="D217" s="180" t="s">
        <v>132</v>
      </c>
      <c r="E217" s="181" t="s">
        <v>3</v>
      </c>
      <c r="F217" s="182" t="s">
        <v>375</v>
      </c>
      <c r="H217" s="183">
        <v>135</v>
      </c>
      <c r="I217" s="184"/>
      <c r="L217" s="179"/>
      <c r="M217" s="185"/>
      <c r="N217" s="186"/>
      <c r="O217" s="186"/>
      <c r="P217" s="186"/>
      <c r="Q217" s="186"/>
      <c r="R217" s="186"/>
      <c r="S217" s="186"/>
      <c r="T217" s="187"/>
      <c r="AT217" s="188" t="s">
        <v>132</v>
      </c>
      <c r="AU217" s="188" t="s">
        <v>84</v>
      </c>
      <c r="AV217" s="11" t="s">
        <v>84</v>
      </c>
      <c r="AW217" s="11" t="s">
        <v>38</v>
      </c>
      <c r="AX217" s="11" t="s">
        <v>23</v>
      </c>
      <c r="AY217" s="188" t="s">
        <v>121</v>
      </c>
    </row>
    <row r="218" spans="2:65" s="1" customFormat="1" ht="31.5" customHeight="1" x14ac:dyDescent="0.3">
      <c r="B218" s="163"/>
      <c r="C218" s="164" t="s">
        <v>376</v>
      </c>
      <c r="D218" s="164" t="s">
        <v>123</v>
      </c>
      <c r="E218" s="165" t="s">
        <v>377</v>
      </c>
      <c r="F218" s="166" t="s">
        <v>378</v>
      </c>
      <c r="G218" s="167" t="s">
        <v>126</v>
      </c>
      <c r="H218" s="168">
        <v>81</v>
      </c>
      <c r="I218" s="169"/>
      <c r="J218" s="170">
        <f>ROUND(I218*H218,2)</f>
        <v>0</v>
      </c>
      <c r="K218" s="166" t="s">
        <v>127</v>
      </c>
      <c r="L218" s="34"/>
      <c r="M218" s="171" t="s">
        <v>3</v>
      </c>
      <c r="N218" s="172" t="s">
        <v>46</v>
      </c>
      <c r="O218" s="35"/>
      <c r="P218" s="173">
        <f>O218*H218</f>
        <v>0</v>
      </c>
      <c r="Q218" s="173">
        <v>1.8699999999999999E-3</v>
      </c>
      <c r="R218" s="173">
        <f>Q218*H218</f>
        <v>0.15146999999999999</v>
      </c>
      <c r="S218" s="173">
        <v>0</v>
      </c>
      <c r="T218" s="174">
        <f>S218*H218</f>
        <v>0</v>
      </c>
      <c r="AR218" s="17" t="s">
        <v>128</v>
      </c>
      <c r="AT218" s="17" t="s">
        <v>123</v>
      </c>
      <c r="AU218" s="17" t="s">
        <v>84</v>
      </c>
      <c r="AY218" s="17" t="s">
        <v>121</v>
      </c>
      <c r="BE218" s="175">
        <f>IF(N218="základní",J218,0)</f>
        <v>0</v>
      </c>
      <c r="BF218" s="175">
        <f>IF(N218="snížená",J218,0)</f>
        <v>0</v>
      </c>
      <c r="BG218" s="175">
        <f>IF(N218="zákl. přenesená",J218,0)</f>
        <v>0</v>
      </c>
      <c r="BH218" s="175">
        <f>IF(N218="sníž. přenesená",J218,0)</f>
        <v>0</v>
      </c>
      <c r="BI218" s="175">
        <f>IF(N218="nulová",J218,0)</f>
        <v>0</v>
      </c>
      <c r="BJ218" s="17" t="s">
        <v>23</v>
      </c>
      <c r="BK218" s="175">
        <f>ROUND(I218*H218,2)</f>
        <v>0</v>
      </c>
      <c r="BL218" s="17" t="s">
        <v>128</v>
      </c>
      <c r="BM218" s="17" t="s">
        <v>379</v>
      </c>
    </row>
    <row r="219" spans="2:65" s="1" customFormat="1" ht="27" x14ac:dyDescent="0.3">
      <c r="B219" s="34"/>
      <c r="D219" s="176" t="s">
        <v>130</v>
      </c>
      <c r="F219" s="177" t="s">
        <v>380</v>
      </c>
      <c r="I219" s="178"/>
      <c r="L219" s="34"/>
      <c r="M219" s="63"/>
      <c r="N219" s="35"/>
      <c r="O219" s="35"/>
      <c r="P219" s="35"/>
      <c r="Q219" s="35"/>
      <c r="R219" s="35"/>
      <c r="S219" s="35"/>
      <c r="T219" s="64"/>
      <c r="AT219" s="17" t="s">
        <v>130</v>
      </c>
      <c r="AU219" s="17" t="s">
        <v>84</v>
      </c>
    </row>
    <row r="220" spans="2:65" s="11" customFormat="1" x14ac:dyDescent="0.3">
      <c r="B220" s="179"/>
      <c r="D220" s="176" t="s">
        <v>132</v>
      </c>
      <c r="E220" s="188" t="s">
        <v>3</v>
      </c>
      <c r="F220" s="189" t="s">
        <v>381</v>
      </c>
      <c r="H220" s="190">
        <v>54</v>
      </c>
      <c r="I220" s="184"/>
      <c r="L220" s="179"/>
      <c r="M220" s="185"/>
      <c r="N220" s="186"/>
      <c r="O220" s="186"/>
      <c r="P220" s="186"/>
      <c r="Q220" s="186"/>
      <c r="R220" s="186"/>
      <c r="S220" s="186"/>
      <c r="T220" s="187"/>
      <c r="AT220" s="188" t="s">
        <v>132</v>
      </c>
      <c r="AU220" s="188" t="s">
        <v>84</v>
      </c>
      <c r="AV220" s="11" t="s">
        <v>84</v>
      </c>
      <c r="AW220" s="11" t="s">
        <v>38</v>
      </c>
      <c r="AX220" s="11" t="s">
        <v>75</v>
      </c>
      <c r="AY220" s="188" t="s">
        <v>121</v>
      </c>
    </row>
    <row r="221" spans="2:65" s="11" customFormat="1" x14ac:dyDescent="0.3">
      <c r="B221" s="179"/>
      <c r="D221" s="180" t="s">
        <v>132</v>
      </c>
      <c r="E221" s="181" t="s">
        <v>3</v>
      </c>
      <c r="F221" s="182" t="s">
        <v>286</v>
      </c>
      <c r="H221" s="183">
        <v>27</v>
      </c>
      <c r="I221" s="184"/>
      <c r="L221" s="179"/>
      <c r="M221" s="185"/>
      <c r="N221" s="186"/>
      <c r="O221" s="186"/>
      <c r="P221" s="186"/>
      <c r="Q221" s="186"/>
      <c r="R221" s="186"/>
      <c r="S221" s="186"/>
      <c r="T221" s="187"/>
      <c r="AT221" s="188" t="s">
        <v>132</v>
      </c>
      <c r="AU221" s="188" t="s">
        <v>84</v>
      </c>
      <c r="AV221" s="11" t="s">
        <v>84</v>
      </c>
      <c r="AW221" s="11" t="s">
        <v>38</v>
      </c>
      <c r="AX221" s="11" t="s">
        <v>75</v>
      </c>
      <c r="AY221" s="188" t="s">
        <v>121</v>
      </c>
    </row>
    <row r="222" spans="2:65" s="1" customFormat="1" ht="22.5" customHeight="1" x14ac:dyDescent="0.3">
      <c r="B222" s="163"/>
      <c r="C222" s="164" t="s">
        <v>382</v>
      </c>
      <c r="D222" s="164" t="s">
        <v>123</v>
      </c>
      <c r="E222" s="165" t="s">
        <v>383</v>
      </c>
      <c r="F222" s="166" t="s">
        <v>384</v>
      </c>
      <c r="G222" s="167" t="s">
        <v>163</v>
      </c>
      <c r="H222" s="168">
        <v>50</v>
      </c>
      <c r="I222" s="169"/>
      <c r="J222" s="170">
        <f>ROUND(I222*H222,2)</f>
        <v>0</v>
      </c>
      <c r="K222" s="166" t="s">
        <v>127</v>
      </c>
      <c r="L222" s="34"/>
      <c r="M222" s="171" t="s">
        <v>3</v>
      </c>
      <c r="N222" s="172" t="s">
        <v>46</v>
      </c>
      <c r="O222" s="35"/>
      <c r="P222" s="173">
        <f>O222*H222</f>
        <v>0</v>
      </c>
      <c r="Q222" s="173">
        <v>8.4999999999999995E-4</v>
      </c>
      <c r="R222" s="173">
        <f>Q222*H222</f>
        <v>4.2499999999999996E-2</v>
      </c>
      <c r="S222" s="173">
        <v>0</v>
      </c>
      <c r="T222" s="174">
        <f>S222*H222</f>
        <v>0</v>
      </c>
      <c r="AR222" s="17" t="s">
        <v>128</v>
      </c>
      <c r="AT222" s="17" t="s">
        <v>123</v>
      </c>
      <c r="AU222" s="17" t="s">
        <v>84</v>
      </c>
      <c r="AY222" s="17" t="s">
        <v>121</v>
      </c>
      <c r="BE222" s="175">
        <f>IF(N222="základní",J222,0)</f>
        <v>0</v>
      </c>
      <c r="BF222" s="175">
        <f>IF(N222="snížená",J222,0)</f>
        <v>0</v>
      </c>
      <c r="BG222" s="175">
        <f>IF(N222="zákl. přenesená",J222,0)</f>
        <v>0</v>
      </c>
      <c r="BH222" s="175">
        <f>IF(N222="sníž. přenesená",J222,0)</f>
        <v>0</v>
      </c>
      <c r="BI222" s="175">
        <f>IF(N222="nulová",J222,0)</f>
        <v>0</v>
      </c>
      <c r="BJ222" s="17" t="s">
        <v>23</v>
      </c>
      <c r="BK222" s="175">
        <f>ROUND(I222*H222,2)</f>
        <v>0</v>
      </c>
      <c r="BL222" s="17" t="s">
        <v>128</v>
      </c>
      <c r="BM222" s="17" t="s">
        <v>385</v>
      </c>
    </row>
    <row r="223" spans="2:65" s="1" customFormat="1" x14ac:dyDescent="0.3">
      <c r="B223" s="34"/>
      <c r="D223" s="176" t="s">
        <v>130</v>
      </c>
      <c r="F223" s="177" t="s">
        <v>386</v>
      </c>
      <c r="I223" s="178"/>
      <c r="L223" s="34"/>
      <c r="M223" s="63"/>
      <c r="N223" s="35"/>
      <c r="O223" s="35"/>
      <c r="P223" s="35"/>
      <c r="Q223" s="35"/>
      <c r="R223" s="35"/>
      <c r="S223" s="35"/>
      <c r="T223" s="64"/>
      <c r="AT223" s="17" t="s">
        <v>130</v>
      </c>
      <c r="AU223" s="17" t="s">
        <v>84</v>
      </c>
    </row>
    <row r="224" spans="2:65" s="11" customFormat="1" x14ac:dyDescent="0.3">
      <c r="B224" s="179"/>
      <c r="D224" s="180" t="s">
        <v>132</v>
      </c>
      <c r="E224" s="181" t="s">
        <v>3</v>
      </c>
      <c r="F224" s="182" t="s">
        <v>387</v>
      </c>
      <c r="H224" s="183">
        <v>50</v>
      </c>
      <c r="I224" s="184"/>
      <c r="L224" s="179"/>
      <c r="M224" s="185"/>
      <c r="N224" s="186"/>
      <c r="O224" s="186"/>
      <c r="P224" s="186"/>
      <c r="Q224" s="186"/>
      <c r="R224" s="186"/>
      <c r="S224" s="186"/>
      <c r="T224" s="187"/>
      <c r="AT224" s="188" t="s">
        <v>132</v>
      </c>
      <c r="AU224" s="188" t="s">
        <v>84</v>
      </c>
      <c r="AV224" s="11" t="s">
        <v>84</v>
      </c>
      <c r="AW224" s="11" t="s">
        <v>38</v>
      </c>
      <c r="AX224" s="11" t="s">
        <v>23</v>
      </c>
      <c r="AY224" s="188" t="s">
        <v>121</v>
      </c>
    </row>
    <row r="225" spans="2:65" s="1" customFormat="1" ht="22.5" customHeight="1" x14ac:dyDescent="0.3">
      <c r="B225" s="163"/>
      <c r="C225" s="164" t="s">
        <v>388</v>
      </c>
      <c r="D225" s="164" t="s">
        <v>123</v>
      </c>
      <c r="E225" s="165" t="s">
        <v>389</v>
      </c>
      <c r="F225" s="166" t="s">
        <v>390</v>
      </c>
      <c r="G225" s="167" t="s">
        <v>163</v>
      </c>
      <c r="H225" s="168">
        <v>23</v>
      </c>
      <c r="I225" s="169"/>
      <c r="J225" s="170">
        <f>ROUND(I225*H225,2)</f>
        <v>0</v>
      </c>
      <c r="K225" s="166" t="s">
        <v>264</v>
      </c>
      <c r="L225" s="34"/>
      <c r="M225" s="171" t="s">
        <v>3</v>
      </c>
      <c r="N225" s="172" t="s">
        <v>46</v>
      </c>
      <c r="O225" s="35"/>
      <c r="P225" s="173">
        <f>O225*H225</f>
        <v>0</v>
      </c>
      <c r="Q225" s="173">
        <v>0</v>
      </c>
      <c r="R225" s="173">
        <f>Q225*H225</f>
        <v>0</v>
      </c>
      <c r="S225" s="173">
        <v>0</v>
      </c>
      <c r="T225" s="174">
        <f>S225*H225</f>
        <v>0</v>
      </c>
      <c r="AR225" s="17" t="s">
        <v>128</v>
      </c>
      <c r="AT225" s="17" t="s">
        <v>123</v>
      </c>
      <c r="AU225" s="17" t="s">
        <v>84</v>
      </c>
      <c r="AY225" s="17" t="s">
        <v>121</v>
      </c>
      <c r="BE225" s="175">
        <f>IF(N225="základní",J225,0)</f>
        <v>0</v>
      </c>
      <c r="BF225" s="175">
        <f>IF(N225="snížená",J225,0)</f>
        <v>0</v>
      </c>
      <c r="BG225" s="175">
        <f>IF(N225="zákl. přenesená",J225,0)</f>
        <v>0</v>
      </c>
      <c r="BH225" s="175">
        <f>IF(N225="sníž. přenesená",J225,0)</f>
        <v>0</v>
      </c>
      <c r="BI225" s="175">
        <f>IF(N225="nulová",J225,0)</f>
        <v>0</v>
      </c>
      <c r="BJ225" s="17" t="s">
        <v>23</v>
      </c>
      <c r="BK225" s="175">
        <f>ROUND(I225*H225,2)</f>
        <v>0</v>
      </c>
      <c r="BL225" s="17" t="s">
        <v>128</v>
      </c>
      <c r="BM225" s="17" t="s">
        <v>391</v>
      </c>
    </row>
    <row r="226" spans="2:65" s="1" customFormat="1" x14ac:dyDescent="0.3">
      <c r="B226" s="34"/>
      <c r="D226" s="176" t="s">
        <v>130</v>
      </c>
      <c r="F226" s="177" t="s">
        <v>392</v>
      </c>
      <c r="I226" s="178"/>
      <c r="L226" s="34"/>
      <c r="M226" s="63"/>
      <c r="N226" s="35"/>
      <c r="O226" s="35"/>
      <c r="P226" s="35"/>
      <c r="Q226" s="35"/>
      <c r="R226" s="35"/>
      <c r="S226" s="35"/>
      <c r="T226" s="64"/>
      <c r="AT226" s="17" t="s">
        <v>130</v>
      </c>
      <c r="AU226" s="17" t="s">
        <v>84</v>
      </c>
    </row>
    <row r="227" spans="2:65" s="11" customFormat="1" x14ac:dyDescent="0.3">
      <c r="B227" s="179"/>
      <c r="D227" s="180" t="s">
        <v>132</v>
      </c>
      <c r="E227" s="181" t="s">
        <v>3</v>
      </c>
      <c r="F227" s="182" t="s">
        <v>261</v>
      </c>
      <c r="H227" s="183">
        <v>23</v>
      </c>
      <c r="I227" s="184"/>
      <c r="L227" s="179"/>
      <c r="M227" s="185"/>
      <c r="N227" s="186"/>
      <c r="O227" s="186"/>
      <c r="P227" s="186"/>
      <c r="Q227" s="186"/>
      <c r="R227" s="186"/>
      <c r="S227" s="186"/>
      <c r="T227" s="187"/>
      <c r="AT227" s="188" t="s">
        <v>132</v>
      </c>
      <c r="AU227" s="188" t="s">
        <v>84</v>
      </c>
      <c r="AV227" s="11" t="s">
        <v>84</v>
      </c>
      <c r="AW227" s="11" t="s">
        <v>38</v>
      </c>
      <c r="AX227" s="11" t="s">
        <v>23</v>
      </c>
      <c r="AY227" s="188" t="s">
        <v>121</v>
      </c>
    </row>
    <row r="228" spans="2:65" s="1" customFormat="1" ht="22.5" customHeight="1" x14ac:dyDescent="0.3">
      <c r="B228" s="163"/>
      <c r="C228" s="164" t="s">
        <v>393</v>
      </c>
      <c r="D228" s="164" t="s">
        <v>123</v>
      </c>
      <c r="E228" s="165" t="s">
        <v>394</v>
      </c>
      <c r="F228" s="166" t="s">
        <v>395</v>
      </c>
      <c r="G228" s="167" t="s">
        <v>163</v>
      </c>
      <c r="H228" s="168">
        <v>75.5</v>
      </c>
      <c r="I228" s="169"/>
      <c r="J228" s="170">
        <f>ROUND(I228*H228,2)</f>
        <v>0</v>
      </c>
      <c r="K228" s="166" t="s">
        <v>127</v>
      </c>
      <c r="L228" s="34"/>
      <c r="M228" s="171" t="s">
        <v>3</v>
      </c>
      <c r="N228" s="172" t="s">
        <v>46</v>
      </c>
      <c r="O228" s="35"/>
      <c r="P228" s="173">
        <f>O228*H228</f>
        <v>0</v>
      </c>
      <c r="Q228" s="173">
        <v>0</v>
      </c>
      <c r="R228" s="173">
        <f>Q228*H228</f>
        <v>0</v>
      </c>
      <c r="S228" s="173">
        <v>0</v>
      </c>
      <c r="T228" s="174">
        <f>S228*H228</f>
        <v>0</v>
      </c>
      <c r="AR228" s="17" t="s">
        <v>128</v>
      </c>
      <c r="AT228" s="17" t="s">
        <v>123</v>
      </c>
      <c r="AU228" s="17" t="s">
        <v>84</v>
      </c>
      <c r="AY228" s="17" t="s">
        <v>121</v>
      </c>
      <c r="BE228" s="175">
        <f>IF(N228="základní",J228,0)</f>
        <v>0</v>
      </c>
      <c r="BF228" s="175">
        <f>IF(N228="snížená",J228,0)</f>
        <v>0</v>
      </c>
      <c r="BG228" s="175">
        <f>IF(N228="zákl. přenesená",J228,0)</f>
        <v>0</v>
      </c>
      <c r="BH228" s="175">
        <f>IF(N228="sníž. přenesená",J228,0)</f>
        <v>0</v>
      </c>
      <c r="BI228" s="175">
        <f>IF(N228="nulová",J228,0)</f>
        <v>0</v>
      </c>
      <c r="BJ228" s="17" t="s">
        <v>23</v>
      </c>
      <c r="BK228" s="175">
        <f>ROUND(I228*H228,2)</f>
        <v>0</v>
      </c>
      <c r="BL228" s="17" t="s">
        <v>128</v>
      </c>
      <c r="BM228" s="17" t="s">
        <v>396</v>
      </c>
    </row>
    <row r="229" spans="2:65" s="1" customFormat="1" x14ac:dyDescent="0.3">
      <c r="B229" s="34"/>
      <c r="D229" s="176" t="s">
        <v>130</v>
      </c>
      <c r="F229" s="177" t="s">
        <v>397</v>
      </c>
      <c r="I229" s="178"/>
      <c r="L229" s="34"/>
      <c r="M229" s="63"/>
      <c r="N229" s="35"/>
      <c r="O229" s="35"/>
      <c r="P229" s="35"/>
      <c r="Q229" s="35"/>
      <c r="R229" s="35"/>
      <c r="S229" s="35"/>
      <c r="T229" s="64"/>
      <c r="AT229" s="17" t="s">
        <v>130</v>
      </c>
      <c r="AU229" s="17" t="s">
        <v>84</v>
      </c>
    </row>
    <row r="230" spans="2:65" s="11" customFormat="1" x14ac:dyDescent="0.3">
      <c r="B230" s="179"/>
      <c r="D230" s="180" t="s">
        <v>132</v>
      </c>
      <c r="E230" s="181" t="s">
        <v>3</v>
      </c>
      <c r="F230" s="182" t="s">
        <v>398</v>
      </c>
      <c r="H230" s="183">
        <v>75.5</v>
      </c>
      <c r="I230" s="184"/>
      <c r="L230" s="179"/>
      <c r="M230" s="185"/>
      <c r="N230" s="186"/>
      <c r="O230" s="186"/>
      <c r="P230" s="186"/>
      <c r="Q230" s="186"/>
      <c r="R230" s="186"/>
      <c r="S230" s="186"/>
      <c r="T230" s="187"/>
      <c r="AT230" s="188" t="s">
        <v>132</v>
      </c>
      <c r="AU230" s="188" t="s">
        <v>84</v>
      </c>
      <c r="AV230" s="11" t="s">
        <v>84</v>
      </c>
      <c r="AW230" s="11" t="s">
        <v>38</v>
      </c>
      <c r="AX230" s="11" t="s">
        <v>23</v>
      </c>
      <c r="AY230" s="188" t="s">
        <v>121</v>
      </c>
    </row>
    <row r="231" spans="2:65" s="1" customFormat="1" ht="22.5" customHeight="1" x14ac:dyDescent="0.3">
      <c r="B231" s="163"/>
      <c r="C231" s="164" t="s">
        <v>399</v>
      </c>
      <c r="D231" s="164" t="s">
        <v>123</v>
      </c>
      <c r="E231" s="165" t="s">
        <v>400</v>
      </c>
      <c r="F231" s="166" t="s">
        <v>401</v>
      </c>
      <c r="G231" s="167" t="s">
        <v>163</v>
      </c>
      <c r="H231" s="168">
        <v>75.5</v>
      </c>
      <c r="I231" s="169"/>
      <c r="J231" s="170">
        <f>ROUND(I231*H231,2)</f>
        <v>0</v>
      </c>
      <c r="K231" s="166" t="s">
        <v>127</v>
      </c>
      <c r="L231" s="34"/>
      <c r="M231" s="171" t="s">
        <v>3</v>
      </c>
      <c r="N231" s="172" t="s">
        <v>46</v>
      </c>
      <c r="O231" s="35"/>
      <c r="P231" s="173">
        <f>O231*H231</f>
        <v>0</v>
      </c>
      <c r="Q231" s="173">
        <v>1.0000000000000001E-5</v>
      </c>
      <c r="R231" s="173">
        <f>Q231*H231</f>
        <v>7.5500000000000003E-4</v>
      </c>
      <c r="S231" s="173">
        <v>0</v>
      </c>
      <c r="T231" s="174">
        <f>S231*H231</f>
        <v>0</v>
      </c>
      <c r="AR231" s="17" t="s">
        <v>128</v>
      </c>
      <c r="AT231" s="17" t="s">
        <v>123</v>
      </c>
      <c r="AU231" s="17" t="s">
        <v>84</v>
      </c>
      <c r="AY231" s="17" t="s">
        <v>121</v>
      </c>
      <c r="BE231" s="175">
        <f>IF(N231="základní",J231,0)</f>
        <v>0</v>
      </c>
      <c r="BF231" s="175">
        <f>IF(N231="snížená",J231,0)</f>
        <v>0</v>
      </c>
      <c r="BG231" s="175">
        <f>IF(N231="zákl. přenesená",J231,0)</f>
        <v>0</v>
      </c>
      <c r="BH231" s="175">
        <f>IF(N231="sníž. přenesená",J231,0)</f>
        <v>0</v>
      </c>
      <c r="BI231" s="175">
        <f>IF(N231="nulová",J231,0)</f>
        <v>0</v>
      </c>
      <c r="BJ231" s="17" t="s">
        <v>23</v>
      </c>
      <c r="BK231" s="175">
        <f>ROUND(I231*H231,2)</f>
        <v>0</v>
      </c>
      <c r="BL231" s="17" t="s">
        <v>128</v>
      </c>
      <c r="BM231" s="17" t="s">
        <v>402</v>
      </c>
    </row>
    <row r="232" spans="2:65" s="1" customFormat="1" ht="27" x14ac:dyDescent="0.3">
      <c r="B232" s="34"/>
      <c r="D232" s="176" t="s">
        <v>130</v>
      </c>
      <c r="F232" s="177" t="s">
        <v>403</v>
      </c>
      <c r="I232" s="178"/>
      <c r="L232" s="34"/>
      <c r="M232" s="63"/>
      <c r="N232" s="35"/>
      <c r="O232" s="35"/>
      <c r="P232" s="35"/>
      <c r="Q232" s="35"/>
      <c r="R232" s="35"/>
      <c r="S232" s="35"/>
      <c r="T232" s="64"/>
      <c r="AT232" s="17" t="s">
        <v>130</v>
      </c>
      <c r="AU232" s="17" t="s">
        <v>84</v>
      </c>
    </row>
    <row r="233" spans="2:65" s="11" customFormat="1" x14ac:dyDescent="0.3">
      <c r="B233" s="179"/>
      <c r="D233" s="180" t="s">
        <v>132</v>
      </c>
      <c r="E233" s="181" t="s">
        <v>3</v>
      </c>
      <c r="F233" s="182" t="s">
        <v>404</v>
      </c>
      <c r="H233" s="183">
        <v>75.5</v>
      </c>
      <c r="I233" s="184"/>
      <c r="L233" s="179"/>
      <c r="M233" s="185"/>
      <c r="N233" s="186"/>
      <c r="O233" s="186"/>
      <c r="P233" s="186"/>
      <c r="Q233" s="186"/>
      <c r="R233" s="186"/>
      <c r="S233" s="186"/>
      <c r="T233" s="187"/>
      <c r="AT233" s="188" t="s">
        <v>132</v>
      </c>
      <c r="AU233" s="188" t="s">
        <v>84</v>
      </c>
      <c r="AV233" s="11" t="s">
        <v>84</v>
      </c>
      <c r="AW233" s="11" t="s">
        <v>38</v>
      </c>
      <c r="AX233" s="11" t="s">
        <v>23</v>
      </c>
      <c r="AY233" s="188" t="s">
        <v>121</v>
      </c>
    </row>
    <row r="234" spans="2:65" s="1" customFormat="1" ht="31.5" customHeight="1" x14ac:dyDescent="0.3">
      <c r="B234" s="163"/>
      <c r="C234" s="164" t="s">
        <v>405</v>
      </c>
      <c r="D234" s="164" t="s">
        <v>123</v>
      </c>
      <c r="E234" s="165" t="s">
        <v>406</v>
      </c>
      <c r="F234" s="166" t="s">
        <v>407</v>
      </c>
      <c r="G234" s="167" t="s">
        <v>163</v>
      </c>
      <c r="H234" s="168">
        <v>75.5</v>
      </c>
      <c r="I234" s="169"/>
      <c r="J234" s="170">
        <f>ROUND(I234*H234,2)</f>
        <v>0</v>
      </c>
      <c r="K234" s="166" t="s">
        <v>264</v>
      </c>
      <c r="L234" s="34"/>
      <c r="M234" s="171" t="s">
        <v>3</v>
      </c>
      <c r="N234" s="172" t="s">
        <v>46</v>
      </c>
      <c r="O234" s="35"/>
      <c r="P234" s="173">
        <f>O234*H234</f>
        <v>0</v>
      </c>
      <c r="Q234" s="173">
        <v>0</v>
      </c>
      <c r="R234" s="173">
        <f>Q234*H234</f>
        <v>0</v>
      </c>
      <c r="S234" s="173">
        <v>0</v>
      </c>
      <c r="T234" s="174">
        <f>S234*H234</f>
        <v>0</v>
      </c>
      <c r="AR234" s="17" t="s">
        <v>128</v>
      </c>
      <c r="AT234" s="17" t="s">
        <v>123</v>
      </c>
      <c r="AU234" s="17" t="s">
        <v>84</v>
      </c>
      <c r="AY234" s="17" t="s">
        <v>121</v>
      </c>
      <c r="BE234" s="175">
        <f>IF(N234="základní",J234,0)</f>
        <v>0</v>
      </c>
      <c r="BF234" s="175">
        <f>IF(N234="snížená",J234,0)</f>
        <v>0</v>
      </c>
      <c r="BG234" s="175">
        <f>IF(N234="zákl. přenesená",J234,0)</f>
        <v>0</v>
      </c>
      <c r="BH234" s="175">
        <f>IF(N234="sníž. přenesená",J234,0)</f>
        <v>0</v>
      </c>
      <c r="BI234" s="175">
        <f>IF(N234="nulová",J234,0)</f>
        <v>0</v>
      </c>
      <c r="BJ234" s="17" t="s">
        <v>23</v>
      </c>
      <c r="BK234" s="175">
        <f>ROUND(I234*H234,2)</f>
        <v>0</v>
      </c>
      <c r="BL234" s="17" t="s">
        <v>128</v>
      </c>
      <c r="BM234" s="17" t="s">
        <v>408</v>
      </c>
    </row>
    <row r="235" spans="2:65" s="1" customFormat="1" ht="27" x14ac:dyDescent="0.3">
      <c r="B235" s="34"/>
      <c r="D235" s="176" t="s">
        <v>130</v>
      </c>
      <c r="F235" s="177" t="s">
        <v>409</v>
      </c>
      <c r="I235" s="178"/>
      <c r="L235" s="34"/>
      <c r="M235" s="63"/>
      <c r="N235" s="35"/>
      <c r="O235" s="35"/>
      <c r="P235" s="35"/>
      <c r="Q235" s="35"/>
      <c r="R235" s="35"/>
      <c r="S235" s="35"/>
      <c r="T235" s="64"/>
      <c r="AT235" s="17" t="s">
        <v>130</v>
      </c>
      <c r="AU235" s="17" t="s">
        <v>84</v>
      </c>
    </row>
    <row r="236" spans="2:65" s="11" customFormat="1" x14ac:dyDescent="0.3">
      <c r="B236" s="179"/>
      <c r="D236" s="180" t="s">
        <v>132</v>
      </c>
      <c r="E236" s="181" t="s">
        <v>3</v>
      </c>
      <c r="F236" s="182" t="s">
        <v>404</v>
      </c>
      <c r="H236" s="183">
        <v>75.5</v>
      </c>
      <c r="I236" s="184"/>
      <c r="L236" s="179"/>
      <c r="M236" s="185"/>
      <c r="N236" s="186"/>
      <c r="O236" s="186"/>
      <c r="P236" s="186"/>
      <c r="Q236" s="186"/>
      <c r="R236" s="186"/>
      <c r="S236" s="186"/>
      <c r="T236" s="187"/>
      <c r="AT236" s="188" t="s">
        <v>132</v>
      </c>
      <c r="AU236" s="188" t="s">
        <v>84</v>
      </c>
      <c r="AV236" s="11" t="s">
        <v>84</v>
      </c>
      <c r="AW236" s="11" t="s">
        <v>38</v>
      </c>
      <c r="AX236" s="11" t="s">
        <v>23</v>
      </c>
      <c r="AY236" s="188" t="s">
        <v>121</v>
      </c>
    </row>
    <row r="237" spans="2:65" s="1" customFormat="1" ht="22.5" customHeight="1" x14ac:dyDescent="0.3">
      <c r="B237" s="163"/>
      <c r="C237" s="164" t="s">
        <v>410</v>
      </c>
      <c r="D237" s="164" t="s">
        <v>123</v>
      </c>
      <c r="E237" s="165" t="s">
        <v>411</v>
      </c>
      <c r="F237" s="166" t="s">
        <v>412</v>
      </c>
      <c r="G237" s="167" t="s">
        <v>163</v>
      </c>
      <c r="H237" s="168">
        <v>75.5</v>
      </c>
      <c r="I237" s="169"/>
      <c r="J237" s="170">
        <f>ROUND(I237*H237,2)</f>
        <v>0</v>
      </c>
      <c r="K237" s="166" t="s">
        <v>127</v>
      </c>
      <c r="L237" s="34"/>
      <c r="M237" s="171" t="s">
        <v>3</v>
      </c>
      <c r="N237" s="172" t="s">
        <v>46</v>
      </c>
      <c r="O237" s="35"/>
      <c r="P237" s="173">
        <f>O237*H237</f>
        <v>0</v>
      </c>
      <c r="Q237" s="173">
        <v>1.1E-4</v>
      </c>
      <c r="R237" s="173">
        <f>Q237*H237</f>
        <v>8.3049999999999999E-3</v>
      </c>
      <c r="S237" s="173">
        <v>0</v>
      </c>
      <c r="T237" s="174">
        <f>S237*H237</f>
        <v>0</v>
      </c>
      <c r="AR237" s="17" t="s">
        <v>128</v>
      </c>
      <c r="AT237" s="17" t="s">
        <v>123</v>
      </c>
      <c r="AU237" s="17" t="s">
        <v>84</v>
      </c>
      <c r="AY237" s="17" t="s">
        <v>121</v>
      </c>
      <c r="BE237" s="175">
        <f>IF(N237="základní",J237,0)</f>
        <v>0</v>
      </c>
      <c r="BF237" s="175">
        <f>IF(N237="snížená",J237,0)</f>
        <v>0</v>
      </c>
      <c r="BG237" s="175">
        <f>IF(N237="zákl. přenesená",J237,0)</f>
        <v>0</v>
      </c>
      <c r="BH237" s="175">
        <f>IF(N237="sníž. přenesená",J237,0)</f>
        <v>0</v>
      </c>
      <c r="BI237" s="175">
        <f>IF(N237="nulová",J237,0)</f>
        <v>0</v>
      </c>
      <c r="BJ237" s="17" t="s">
        <v>23</v>
      </c>
      <c r="BK237" s="175">
        <f>ROUND(I237*H237,2)</f>
        <v>0</v>
      </c>
      <c r="BL237" s="17" t="s">
        <v>128</v>
      </c>
      <c r="BM237" s="17" t="s">
        <v>413</v>
      </c>
    </row>
    <row r="238" spans="2:65" s="1" customFormat="1" ht="27" x14ac:dyDescent="0.3">
      <c r="B238" s="34"/>
      <c r="D238" s="176" t="s">
        <v>130</v>
      </c>
      <c r="F238" s="177" t="s">
        <v>414</v>
      </c>
      <c r="I238" s="178"/>
      <c r="L238" s="34"/>
      <c r="M238" s="63"/>
      <c r="N238" s="35"/>
      <c r="O238" s="35"/>
      <c r="P238" s="35"/>
      <c r="Q238" s="35"/>
      <c r="R238" s="35"/>
      <c r="S238" s="35"/>
      <c r="T238" s="64"/>
      <c r="AT238" s="17" t="s">
        <v>130</v>
      </c>
      <c r="AU238" s="17" t="s">
        <v>84</v>
      </c>
    </row>
    <row r="239" spans="2:65" s="11" customFormat="1" x14ac:dyDescent="0.3">
      <c r="B239" s="179"/>
      <c r="D239" s="180" t="s">
        <v>132</v>
      </c>
      <c r="E239" s="181" t="s">
        <v>3</v>
      </c>
      <c r="F239" s="182" t="s">
        <v>404</v>
      </c>
      <c r="H239" s="183">
        <v>75.5</v>
      </c>
      <c r="I239" s="184"/>
      <c r="L239" s="179"/>
      <c r="M239" s="185"/>
      <c r="N239" s="186"/>
      <c r="O239" s="186"/>
      <c r="P239" s="186"/>
      <c r="Q239" s="186"/>
      <c r="R239" s="186"/>
      <c r="S239" s="186"/>
      <c r="T239" s="187"/>
      <c r="AT239" s="188" t="s">
        <v>132</v>
      </c>
      <c r="AU239" s="188" t="s">
        <v>84</v>
      </c>
      <c r="AV239" s="11" t="s">
        <v>84</v>
      </c>
      <c r="AW239" s="11" t="s">
        <v>38</v>
      </c>
      <c r="AX239" s="11" t="s">
        <v>23</v>
      </c>
      <c r="AY239" s="188" t="s">
        <v>121</v>
      </c>
    </row>
    <row r="240" spans="2:65" s="1" customFormat="1" ht="22.5" customHeight="1" x14ac:dyDescent="0.3">
      <c r="B240" s="163"/>
      <c r="C240" s="164" t="s">
        <v>415</v>
      </c>
      <c r="D240" s="164" t="s">
        <v>123</v>
      </c>
      <c r="E240" s="165" t="s">
        <v>416</v>
      </c>
      <c r="F240" s="166" t="s">
        <v>417</v>
      </c>
      <c r="G240" s="167" t="s">
        <v>163</v>
      </c>
      <c r="H240" s="168">
        <v>75.5</v>
      </c>
      <c r="I240" s="169"/>
      <c r="J240" s="170">
        <f>ROUND(I240*H240,2)</f>
        <v>0</v>
      </c>
      <c r="K240" s="166" t="s">
        <v>127</v>
      </c>
      <c r="L240" s="34"/>
      <c r="M240" s="171" t="s">
        <v>3</v>
      </c>
      <c r="N240" s="172" t="s">
        <v>46</v>
      </c>
      <c r="O240" s="35"/>
      <c r="P240" s="173">
        <f>O240*H240</f>
        <v>0</v>
      </c>
      <c r="Q240" s="173">
        <v>0</v>
      </c>
      <c r="R240" s="173">
        <f>Q240*H240</f>
        <v>0</v>
      </c>
      <c r="S240" s="173">
        <v>0</v>
      </c>
      <c r="T240" s="174">
        <f>S240*H240</f>
        <v>0</v>
      </c>
      <c r="AR240" s="17" t="s">
        <v>128</v>
      </c>
      <c r="AT240" s="17" t="s">
        <v>123</v>
      </c>
      <c r="AU240" s="17" t="s">
        <v>84</v>
      </c>
      <c r="AY240" s="17" t="s">
        <v>121</v>
      </c>
      <c r="BE240" s="175">
        <f>IF(N240="základní",J240,0)</f>
        <v>0</v>
      </c>
      <c r="BF240" s="175">
        <f>IF(N240="snížená",J240,0)</f>
        <v>0</v>
      </c>
      <c r="BG240" s="175">
        <f>IF(N240="zákl. přenesená",J240,0)</f>
        <v>0</v>
      </c>
      <c r="BH240" s="175">
        <f>IF(N240="sníž. přenesená",J240,0)</f>
        <v>0</v>
      </c>
      <c r="BI240" s="175">
        <f>IF(N240="nulová",J240,0)</f>
        <v>0</v>
      </c>
      <c r="BJ240" s="17" t="s">
        <v>23</v>
      </c>
      <c r="BK240" s="175">
        <f>ROUND(I240*H240,2)</f>
        <v>0</v>
      </c>
      <c r="BL240" s="17" t="s">
        <v>128</v>
      </c>
      <c r="BM240" s="17" t="s">
        <v>418</v>
      </c>
    </row>
    <row r="241" spans="2:65" s="1" customFormat="1" ht="27" x14ac:dyDescent="0.3">
      <c r="B241" s="34"/>
      <c r="D241" s="176" t="s">
        <v>130</v>
      </c>
      <c r="F241" s="177" t="s">
        <v>419</v>
      </c>
      <c r="I241" s="178"/>
      <c r="L241" s="34"/>
      <c r="M241" s="63"/>
      <c r="N241" s="35"/>
      <c r="O241" s="35"/>
      <c r="P241" s="35"/>
      <c r="Q241" s="35"/>
      <c r="R241" s="35"/>
      <c r="S241" s="35"/>
      <c r="T241" s="64"/>
      <c r="AT241" s="17" t="s">
        <v>130</v>
      </c>
      <c r="AU241" s="17" t="s">
        <v>84</v>
      </c>
    </row>
    <row r="242" spans="2:65" s="11" customFormat="1" x14ac:dyDescent="0.3">
      <c r="B242" s="179"/>
      <c r="D242" s="180" t="s">
        <v>132</v>
      </c>
      <c r="E242" s="181" t="s">
        <v>3</v>
      </c>
      <c r="F242" s="182" t="s">
        <v>404</v>
      </c>
      <c r="H242" s="183">
        <v>75.5</v>
      </c>
      <c r="I242" s="184"/>
      <c r="L242" s="179"/>
      <c r="M242" s="185"/>
      <c r="N242" s="186"/>
      <c r="O242" s="186"/>
      <c r="P242" s="186"/>
      <c r="Q242" s="186"/>
      <c r="R242" s="186"/>
      <c r="S242" s="186"/>
      <c r="T242" s="187"/>
      <c r="AT242" s="188" t="s">
        <v>132</v>
      </c>
      <c r="AU242" s="188" t="s">
        <v>84</v>
      </c>
      <c r="AV242" s="11" t="s">
        <v>84</v>
      </c>
      <c r="AW242" s="11" t="s">
        <v>38</v>
      </c>
      <c r="AX242" s="11" t="s">
        <v>23</v>
      </c>
      <c r="AY242" s="188" t="s">
        <v>121</v>
      </c>
    </row>
    <row r="243" spans="2:65" s="1" customFormat="1" ht="22.5" customHeight="1" x14ac:dyDescent="0.3">
      <c r="B243" s="163"/>
      <c r="C243" s="164" t="s">
        <v>420</v>
      </c>
      <c r="D243" s="164" t="s">
        <v>123</v>
      </c>
      <c r="E243" s="165" t="s">
        <v>421</v>
      </c>
      <c r="F243" s="166" t="s">
        <v>422</v>
      </c>
      <c r="G243" s="167" t="s">
        <v>163</v>
      </c>
      <c r="H243" s="168">
        <v>40.299999999999997</v>
      </c>
      <c r="I243" s="169"/>
      <c r="J243" s="170">
        <f>ROUND(I243*H243,2)</f>
        <v>0</v>
      </c>
      <c r="K243" s="166" t="s">
        <v>3</v>
      </c>
      <c r="L243" s="34"/>
      <c r="M243" s="171" t="s">
        <v>3</v>
      </c>
      <c r="N243" s="172" t="s">
        <v>46</v>
      </c>
      <c r="O243" s="35"/>
      <c r="P243" s="173">
        <f>O243*H243</f>
        <v>0</v>
      </c>
      <c r="Q243" s="173">
        <v>3.0000000000000001E-5</v>
      </c>
      <c r="R243" s="173">
        <f>Q243*H243</f>
        <v>1.209E-3</v>
      </c>
      <c r="S243" s="173">
        <v>0</v>
      </c>
      <c r="T243" s="174">
        <f>S243*H243</f>
        <v>0</v>
      </c>
      <c r="AR243" s="17" t="s">
        <v>128</v>
      </c>
      <c r="AT243" s="17" t="s">
        <v>123</v>
      </c>
      <c r="AU243" s="17" t="s">
        <v>84</v>
      </c>
      <c r="AY243" s="17" t="s">
        <v>121</v>
      </c>
      <c r="BE243" s="175">
        <f>IF(N243="základní",J243,0)</f>
        <v>0</v>
      </c>
      <c r="BF243" s="175">
        <f>IF(N243="snížená",J243,0)</f>
        <v>0</v>
      </c>
      <c r="BG243" s="175">
        <f>IF(N243="zákl. přenesená",J243,0)</f>
        <v>0</v>
      </c>
      <c r="BH243" s="175">
        <f>IF(N243="sníž. přenesená",J243,0)</f>
        <v>0</v>
      </c>
      <c r="BI243" s="175">
        <f>IF(N243="nulová",J243,0)</f>
        <v>0</v>
      </c>
      <c r="BJ243" s="17" t="s">
        <v>23</v>
      </c>
      <c r="BK243" s="175">
        <f>ROUND(I243*H243,2)</f>
        <v>0</v>
      </c>
      <c r="BL243" s="17" t="s">
        <v>128</v>
      </c>
      <c r="BM243" s="17" t="s">
        <v>423</v>
      </c>
    </row>
    <row r="244" spans="2:65" s="1" customFormat="1" x14ac:dyDescent="0.3">
      <c r="B244" s="34"/>
      <c r="D244" s="176" t="s">
        <v>130</v>
      </c>
      <c r="F244" s="177" t="s">
        <v>424</v>
      </c>
      <c r="I244" s="178"/>
      <c r="L244" s="34"/>
      <c r="M244" s="63"/>
      <c r="N244" s="35"/>
      <c r="O244" s="35"/>
      <c r="P244" s="35"/>
      <c r="Q244" s="35"/>
      <c r="R244" s="35"/>
      <c r="S244" s="35"/>
      <c r="T244" s="64"/>
      <c r="AT244" s="17" t="s">
        <v>130</v>
      </c>
      <c r="AU244" s="17" t="s">
        <v>84</v>
      </c>
    </row>
    <row r="245" spans="2:65" s="11" customFormat="1" x14ac:dyDescent="0.3">
      <c r="B245" s="179"/>
      <c r="D245" s="176" t="s">
        <v>132</v>
      </c>
      <c r="E245" s="188" t="s">
        <v>3</v>
      </c>
      <c r="F245" s="189" t="s">
        <v>425</v>
      </c>
      <c r="H245" s="190">
        <v>24.3</v>
      </c>
      <c r="I245" s="184"/>
      <c r="L245" s="179"/>
      <c r="M245" s="185"/>
      <c r="N245" s="186"/>
      <c r="O245" s="186"/>
      <c r="P245" s="186"/>
      <c r="Q245" s="186"/>
      <c r="R245" s="186"/>
      <c r="S245" s="186"/>
      <c r="T245" s="187"/>
      <c r="AT245" s="188" t="s">
        <v>132</v>
      </c>
      <c r="AU245" s="188" t="s">
        <v>84</v>
      </c>
      <c r="AV245" s="11" t="s">
        <v>84</v>
      </c>
      <c r="AW245" s="11" t="s">
        <v>38</v>
      </c>
      <c r="AX245" s="11" t="s">
        <v>75</v>
      </c>
      <c r="AY245" s="188" t="s">
        <v>121</v>
      </c>
    </row>
    <row r="246" spans="2:65" s="11" customFormat="1" x14ac:dyDescent="0.3">
      <c r="B246" s="179"/>
      <c r="D246" s="176" t="s">
        <v>132</v>
      </c>
      <c r="E246" s="188" t="s">
        <v>3</v>
      </c>
      <c r="F246" s="189" t="s">
        <v>426</v>
      </c>
      <c r="H246" s="190">
        <v>16</v>
      </c>
      <c r="I246" s="184"/>
      <c r="L246" s="179"/>
      <c r="M246" s="185"/>
      <c r="N246" s="186"/>
      <c r="O246" s="186"/>
      <c r="P246" s="186"/>
      <c r="Q246" s="186"/>
      <c r="R246" s="186"/>
      <c r="S246" s="186"/>
      <c r="T246" s="187"/>
      <c r="AT246" s="188" t="s">
        <v>132</v>
      </c>
      <c r="AU246" s="188" t="s">
        <v>84</v>
      </c>
      <c r="AV246" s="11" t="s">
        <v>84</v>
      </c>
      <c r="AW246" s="11" t="s">
        <v>38</v>
      </c>
      <c r="AX246" s="11" t="s">
        <v>75</v>
      </c>
      <c r="AY246" s="188" t="s">
        <v>121</v>
      </c>
    </row>
    <row r="247" spans="2:65" s="13" customFormat="1" x14ac:dyDescent="0.3">
      <c r="B247" s="211"/>
      <c r="D247" s="180" t="s">
        <v>132</v>
      </c>
      <c r="E247" s="212" t="s">
        <v>3</v>
      </c>
      <c r="F247" s="213" t="s">
        <v>312</v>
      </c>
      <c r="H247" s="214">
        <v>40.299999999999997</v>
      </c>
      <c r="I247" s="215"/>
      <c r="L247" s="211"/>
      <c r="M247" s="216"/>
      <c r="N247" s="217"/>
      <c r="O247" s="217"/>
      <c r="P247" s="217"/>
      <c r="Q247" s="217"/>
      <c r="R247" s="217"/>
      <c r="S247" s="217"/>
      <c r="T247" s="218"/>
      <c r="AT247" s="219" t="s">
        <v>132</v>
      </c>
      <c r="AU247" s="219" t="s">
        <v>84</v>
      </c>
      <c r="AV247" s="13" t="s">
        <v>128</v>
      </c>
      <c r="AW247" s="13" t="s">
        <v>38</v>
      </c>
      <c r="AX247" s="13" t="s">
        <v>23</v>
      </c>
      <c r="AY247" s="219" t="s">
        <v>121</v>
      </c>
    </row>
    <row r="248" spans="2:65" s="1" customFormat="1" ht="22.5" customHeight="1" x14ac:dyDescent="0.3">
      <c r="B248" s="163"/>
      <c r="C248" s="164" t="s">
        <v>387</v>
      </c>
      <c r="D248" s="164" t="s">
        <v>123</v>
      </c>
      <c r="E248" s="165" t="s">
        <v>427</v>
      </c>
      <c r="F248" s="166" t="s">
        <v>428</v>
      </c>
      <c r="G248" s="167" t="s">
        <v>126</v>
      </c>
      <c r="H248" s="168">
        <v>909</v>
      </c>
      <c r="I248" s="169"/>
      <c r="J248" s="170">
        <f>ROUND(I248*H248,2)</f>
        <v>0</v>
      </c>
      <c r="K248" s="166" t="s">
        <v>127</v>
      </c>
      <c r="L248" s="34"/>
      <c r="M248" s="171" t="s">
        <v>3</v>
      </c>
      <c r="N248" s="172" t="s">
        <v>46</v>
      </c>
      <c r="O248" s="35"/>
      <c r="P248" s="173">
        <f>O248*H248</f>
        <v>0</v>
      </c>
      <c r="Q248" s="173">
        <v>0</v>
      </c>
      <c r="R248" s="173">
        <f>Q248*H248</f>
        <v>0</v>
      </c>
      <c r="S248" s="173">
        <v>0</v>
      </c>
      <c r="T248" s="174">
        <f>S248*H248</f>
        <v>0</v>
      </c>
      <c r="AR248" s="17" t="s">
        <v>128</v>
      </c>
      <c r="AT248" s="17" t="s">
        <v>123</v>
      </c>
      <c r="AU248" s="17" t="s">
        <v>84</v>
      </c>
      <c r="AY248" s="17" t="s">
        <v>121</v>
      </c>
      <c r="BE248" s="175">
        <f>IF(N248="základní",J248,0)</f>
        <v>0</v>
      </c>
      <c r="BF248" s="175">
        <f>IF(N248="snížená",J248,0)</f>
        <v>0</v>
      </c>
      <c r="BG248" s="175">
        <f>IF(N248="zákl. přenesená",J248,0)</f>
        <v>0</v>
      </c>
      <c r="BH248" s="175">
        <f>IF(N248="sníž. přenesená",J248,0)</f>
        <v>0</v>
      </c>
      <c r="BI248" s="175">
        <f>IF(N248="nulová",J248,0)</f>
        <v>0</v>
      </c>
      <c r="BJ248" s="17" t="s">
        <v>23</v>
      </c>
      <c r="BK248" s="175">
        <f>ROUND(I248*H248,2)</f>
        <v>0</v>
      </c>
      <c r="BL248" s="17" t="s">
        <v>128</v>
      </c>
      <c r="BM248" s="17" t="s">
        <v>429</v>
      </c>
    </row>
    <row r="249" spans="2:65" s="1" customFormat="1" x14ac:dyDescent="0.3">
      <c r="B249" s="34"/>
      <c r="D249" s="176" t="s">
        <v>130</v>
      </c>
      <c r="F249" s="177" t="s">
        <v>430</v>
      </c>
      <c r="I249" s="178"/>
      <c r="L249" s="34"/>
      <c r="M249" s="63"/>
      <c r="N249" s="35"/>
      <c r="O249" s="35"/>
      <c r="P249" s="35"/>
      <c r="Q249" s="35"/>
      <c r="R249" s="35"/>
      <c r="S249" s="35"/>
      <c r="T249" s="64"/>
      <c r="AT249" s="17" t="s">
        <v>130</v>
      </c>
      <c r="AU249" s="17" t="s">
        <v>84</v>
      </c>
    </row>
    <row r="250" spans="2:65" s="11" customFormat="1" x14ac:dyDescent="0.3">
      <c r="B250" s="179"/>
      <c r="D250" s="180" t="s">
        <v>132</v>
      </c>
      <c r="E250" s="181" t="s">
        <v>3</v>
      </c>
      <c r="F250" s="182" t="s">
        <v>431</v>
      </c>
      <c r="H250" s="183">
        <v>909</v>
      </c>
      <c r="I250" s="184"/>
      <c r="L250" s="179"/>
      <c r="M250" s="185"/>
      <c r="N250" s="186"/>
      <c r="O250" s="186"/>
      <c r="P250" s="186"/>
      <c r="Q250" s="186"/>
      <c r="R250" s="186"/>
      <c r="S250" s="186"/>
      <c r="T250" s="187"/>
      <c r="AT250" s="188" t="s">
        <v>132</v>
      </c>
      <c r="AU250" s="188" t="s">
        <v>84</v>
      </c>
      <c r="AV250" s="11" t="s">
        <v>84</v>
      </c>
      <c r="AW250" s="11" t="s">
        <v>38</v>
      </c>
      <c r="AX250" s="11" t="s">
        <v>75</v>
      </c>
      <c r="AY250" s="188" t="s">
        <v>121</v>
      </c>
    </row>
    <row r="251" spans="2:65" s="1" customFormat="1" ht="22.5" customHeight="1" x14ac:dyDescent="0.3">
      <c r="B251" s="163"/>
      <c r="C251" s="164" t="s">
        <v>432</v>
      </c>
      <c r="D251" s="164" t="s">
        <v>123</v>
      </c>
      <c r="E251" s="165" t="s">
        <v>433</v>
      </c>
      <c r="F251" s="166" t="s">
        <v>434</v>
      </c>
      <c r="G251" s="167" t="s">
        <v>126</v>
      </c>
      <c r="H251" s="168">
        <v>909</v>
      </c>
      <c r="I251" s="169"/>
      <c r="J251" s="170">
        <f>ROUND(I251*H251,2)</f>
        <v>0</v>
      </c>
      <c r="K251" s="166" t="s">
        <v>264</v>
      </c>
      <c r="L251" s="34"/>
      <c r="M251" s="171" t="s">
        <v>3</v>
      </c>
      <c r="N251" s="172" t="s">
        <v>46</v>
      </c>
      <c r="O251" s="35"/>
      <c r="P251" s="173">
        <f>O251*H251</f>
        <v>0</v>
      </c>
      <c r="Q251" s="173">
        <v>0</v>
      </c>
      <c r="R251" s="173">
        <f>Q251*H251</f>
        <v>0</v>
      </c>
      <c r="S251" s="173">
        <v>0.02</v>
      </c>
      <c r="T251" s="174">
        <f>S251*H251</f>
        <v>18.18</v>
      </c>
      <c r="AR251" s="17" t="s">
        <v>128</v>
      </c>
      <c r="AT251" s="17" t="s">
        <v>123</v>
      </c>
      <c r="AU251" s="17" t="s">
        <v>84</v>
      </c>
      <c r="AY251" s="17" t="s">
        <v>121</v>
      </c>
      <c r="BE251" s="175">
        <f>IF(N251="základní",J251,0)</f>
        <v>0</v>
      </c>
      <c r="BF251" s="175">
        <f>IF(N251="snížená",J251,0)</f>
        <v>0</v>
      </c>
      <c r="BG251" s="175">
        <f>IF(N251="zákl. přenesená",J251,0)</f>
        <v>0</v>
      </c>
      <c r="BH251" s="175">
        <f>IF(N251="sníž. přenesená",J251,0)</f>
        <v>0</v>
      </c>
      <c r="BI251" s="175">
        <f>IF(N251="nulová",J251,0)</f>
        <v>0</v>
      </c>
      <c r="BJ251" s="17" t="s">
        <v>23</v>
      </c>
      <c r="BK251" s="175">
        <f>ROUND(I251*H251,2)</f>
        <v>0</v>
      </c>
      <c r="BL251" s="17" t="s">
        <v>128</v>
      </c>
      <c r="BM251" s="17" t="s">
        <v>435</v>
      </c>
    </row>
    <row r="252" spans="2:65" s="1" customFormat="1" ht="40.5" x14ac:dyDescent="0.3">
      <c r="B252" s="34"/>
      <c r="D252" s="176" t="s">
        <v>130</v>
      </c>
      <c r="F252" s="177" t="s">
        <v>436</v>
      </c>
      <c r="I252" s="178"/>
      <c r="L252" s="34"/>
      <c r="M252" s="63"/>
      <c r="N252" s="35"/>
      <c r="O252" s="35"/>
      <c r="P252" s="35"/>
      <c r="Q252" s="35"/>
      <c r="R252" s="35"/>
      <c r="S252" s="35"/>
      <c r="T252" s="64"/>
      <c r="AT252" s="17" t="s">
        <v>130</v>
      </c>
      <c r="AU252" s="17" t="s">
        <v>84</v>
      </c>
    </row>
    <row r="253" spans="2:65" s="11" customFormat="1" x14ac:dyDescent="0.3">
      <c r="B253" s="179"/>
      <c r="D253" s="176" t="s">
        <v>132</v>
      </c>
      <c r="E253" s="188" t="s">
        <v>3</v>
      </c>
      <c r="F253" s="189" t="s">
        <v>431</v>
      </c>
      <c r="H253" s="190">
        <v>909</v>
      </c>
      <c r="I253" s="184"/>
      <c r="L253" s="179"/>
      <c r="M253" s="185"/>
      <c r="N253" s="186"/>
      <c r="O253" s="186"/>
      <c r="P253" s="186"/>
      <c r="Q253" s="186"/>
      <c r="R253" s="186"/>
      <c r="S253" s="186"/>
      <c r="T253" s="187"/>
      <c r="AT253" s="188" t="s">
        <v>132</v>
      </c>
      <c r="AU253" s="188" t="s">
        <v>84</v>
      </c>
      <c r="AV253" s="11" t="s">
        <v>84</v>
      </c>
      <c r="AW253" s="11" t="s">
        <v>38</v>
      </c>
      <c r="AX253" s="11" t="s">
        <v>23</v>
      </c>
      <c r="AY253" s="188" t="s">
        <v>121</v>
      </c>
    </row>
    <row r="254" spans="2:65" s="10" customFormat="1" ht="22.35" customHeight="1" x14ac:dyDescent="0.3">
      <c r="B254" s="149"/>
      <c r="D254" s="160" t="s">
        <v>74</v>
      </c>
      <c r="E254" s="161" t="s">
        <v>437</v>
      </c>
      <c r="F254" s="161" t="s">
        <v>438</v>
      </c>
      <c r="I254" s="152"/>
      <c r="J254" s="162">
        <f>BK254</f>
        <v>0</v>
      </c>
      <c r="L254" s="149"/>
      <c r="M254" s="154"/>
      <c r="N254" s="155"/>
      <c r="O254" s="155"/>
      <c r="P254" s="156">
        <f>SUM(P255:P282)</f>
        <v>0</v>
      </c>
      <c r="Q254" s="155"/>
      <c r="R254" s="156">
        <f>SUM(R255:R282)</f>
        <v>0</v>
      </c>
      <c r="S254" s="155"/>
      <c r="T254" s="157">
        <f>SUM(T255:T282)</f>
        <v>0</v>
      </c>
      <c r="AR254" s="150" t="s">
        <v>23</v>
      </c>
      <c r="AT254" s="158" t="s">
        <v>74</v>
      </c>
      <c r="AU254" s="158" t="s">
        <v>84</v>
      </c>
      <c r="AY254" s="150" t="s">
        <v>121</v>
      </c>
      <c r="BK254" s="159">
        <f>SUM(BK255:BK282)</f>
        <v>0</v>
      </c>
    </row>
    <row r="255" spans="2:65" s="1" customFormat="1" ht="22.5" customHeight="1" x14ac:dyDescent="0.3">
      <c r="B255" s="163"/>
      <c r="C255" s="164" t="s">
        <v>439</v>
      </c>
      <c r="D255" s="164" t="s">
        <v>123</v>
      </c>
      <c r="E255" s="165" t="s">
        <v>440</v>
      </c>
      <c r="F255" s="166" t="s">
        <v>441</v>
      </c>
      <c r="G255" s="167" t="s">
        <v>191</v>
      </c>
      <c r="H255" s="168">
        <v>43.15</v>
      </c>
      <c r="I255" s="169"/>
      <c r="J255" s="170">
        <f>ROUND(I255*H255,2)</f>
        <v>0</v>
      </c>
      <c r="K255" s="166" t="s">
        <v>127</v>
      </c>
      <c r="L255" s="34"/>
      <c r="M255" s="171" t="s">
        <v>3</v>
      </c>
      <c r="N255" s="172" t="s">
        <v>46</v>
      </c>
      <c r="O255" s="35"/>
      <c r="P255" s="173">
        <f>O255*H255</f>
        <v>0</v>
      </c>
      <c r="Q255" s="173">
        <v>0</v>
      </c>
      <c r="R255" s="173">
        <f>Q255*H255</f>
        <v>0</v>
      </c>
      <c r="S255" s="173">
        <v>0</v>
      </c>
      <c r="T255" s="174">
        <f>S255*H255</f>
        <v>0</v>
      </c>
      <c r="AR255" s="17" t="s">
        <v>128</v>
      </c>
      <c r="AT255" s="17" t="s">
        <v>123</v>
      </c>
      <c r="AU255" s="17" t="s">
        <v>138</v>
      </c>
      <c r="AY255" s="17" t="s">
        <v>121</v>
      </c>
      <c r="BE255" s="175">
        <f>IF(N255="základní",J255,0)</f>
        <v>0</v>
      </c>
      <c r="BF255" s="175">
        <f>IF(N255="snížená",J255,0)</f>
        <v>0</v>
      </c>
      <c r="BG255" s="175">
        <f>IF(N255="zákl. přenesená",J255,0)</f>
        <v>0</v>
      </c>
      <c r="BH255" s="175">
        <f>IF(N255="sníž. přenesená",J255,0)</f>
        <v>0</v>
      </c>
      <c r="BI255" s="175">
        <f>IF(N255="nulová",J255,0)</f>
        <v>0</v>
      </c>
      <c r="BJ255" s="17" t="s">
        <v>23</v>
      </c>
      <c r="BK255" s="175">
        <f>ROUND(I255*H255,2)</f>
        <v>0</v>
      </c>
      <c r="BL255" s="17" t="s">
        <v>128</v>
      </c>
      <c r="BM255" s="17" t="s">
        <v>442</v>
      </c>
    </row>
    <row r="256" spans="2:65" s="1" customFormat="1" ht="27" x14ac:dyDescent="0.3">
      <c r="B256" s="34"/>
      <c r="D256" s="176" t="s">
        <v>130</v>
      </c>
      <c r="F256" s="177" t="s">
        <v>443</v>
      </c>
      <c r="I256" s="178"/>
      <c r="L256" s="34"/>
      <c r="M256" s="63"/>
      <c r="N256" s="35"/>
      <c r="O256" s="35"/>
      <c r="P256" s="35"/>
      <c r="Q256" s="35"/>
      <c r="R256" s="35"/>
      <c r="S256" s="35"/>
      <c r="T256" s="64"/>
      <c r="AT256" s="17" t="s">
        <v>130</v>
      </c>
      <c r="AU256" s="17" t="s">
        <v>138</v>
      </c>
    </row>
    <row r="257" spans="2:65" s="12" customFormat="1" x14ac:dyDescent="0.3">
      <c r="B257" s="202"/>
      <c r="D257" s="176" t="s">
        <v>132</v>
      </c>
      <c r="E257" s="220" t="s">
        <v>3</v>
      </c>
      <c r="F257" s="221" t="s">
        <v>444</v>
      </c>
      <c r="H257" s="210" t="s">
        <v>3</v>
      </c>
      <c r="I257" s="206"/>
      <c r="L257" s="202"/>
      <c r="M257" s="207"/>
      <c r="N257" s="208"/>
      <c r="O257" s="208"/>
      <c r="P257" s="208"/>
      <c r="Q257" s="208"/>
      <c r="R257" s="208"/>
      <c r="S257" s="208"/>
      <c r="T257" s="209"/>
      <c r="AT257" s="210" t="s">
        <v>132</v>
      </c>
      <c r="AU257" s="210" t="s">
        <v>138</v>
      </c>
      <c r="AV257" s="12" t="s">
        <v>23</v>
      </c>
      <c r="AW257" s="12" t="s">
        <v>38</v>
      </c>
      <c r="AX257" s="12" t="s">
        <v>75</v>
      </c>
      <c r="AY257" s="210" t="s">
        <v>121</v>
      </c>
    </row>
    <row r="258" spans="2:65" s="11" customFormat="1" x14ac:dyDescent="0.3">
      <c r="B258" s="179"/>
      <c r="D258" s="180" t="s">
        <v>132</v>
      </c>
      <c r="E258" s="181" t="s">
        <v>3</v>
      </c>
      <c r="F258" s="182" t="s">
        <v>445</v>
      </c>
      <c r="H258" s="183">
        <v>43.15</v>
      </c>
      <c r="I258" s="184"/>
      <c r="L258" s="179"/>
      <c r="M258" s="185"/>
      <c r="N258" s="186"/>
      <c r="O258" s="186"/>
      <c r="P258" s="186"/>
      <c r="Q258" s="186"/>
      <c r="R258" s="186"/>
      <c r="S258" s="186"/>
      <c r="T258" s="187"/>
      <c r="AT258" s="188" t="s">
        <v>132</v>
      </c>
      <c r="AU258" s="188" t="s">
        <v>138</v>
      </c>
      <c r="AV258" s="11" t="s">
        <v>84</v>
      </c>
      <c r="AW258" s="11" t="s">
        <v>38</v>
      </c>
      <c r="AX258" s="11" t="s">
        <v>23</v>
      </c>
      <c r="AY258" s="188" t="s">
        <v>121</v>
      </c>
    </row>
    <row r="259" spans="2:65" s="1" customFormat="1" ht="22.5" customHeight="1" x14ac:dyDescent="0.3">
      <c r="B259" s="163"/>
      <c r="C259" s="164" t="s">
        <v>446</v>
      </c>
      <c r="D259" s="164" t="s">
        <v>123</v>
      </c>
      <c r="E259" s="165" t="s">
        <v>447</v>
      </c>
      <c r="F259" s="166" t="s">
        <v>448</v>
      </c>
      <c r="G259" s="167" t="s">
        <v>191</v>
      </c>
      <c r="H259" s="168">
        <v>215.75</v>
      </c>
      <c r="I259" s="169"/>
      <c r="J259" s="170">
        <f>ROUND(I259*H259,2)</f>
        <v>0</v>
      </c>
      <c r="K259" s="166" t="s">
        <v>127</v>
      </c>
      <c r="L259" s="34"/>
      <c r="M259" s="171" t="s">
        <v>3</v>
      </c>
      <c r="N259" s="172" t="s">
        <v>46</v>
      </c>
      <c r="O259" s="35"/>
      <c r="P259" s="173">
        <f>O259*H259</f>
        <v>0</v>
      </c>
      <c r="Q259" s="173">
        <v>0</v>
      </c>
      <c r="R259" s="173">
        <f>Q259*H259</f>
        <v>0</v>
      </c>
      <c r="S259" s="173">
        <v>0</v>
      </c>
      <c r="T259" s="174">
        <f>S259*H259</f>
        <v>0</v>
      </c>
      <c r="AR259" s="17" t="s">
        <v>128</v>
      </c>
      <c r="AT259" s="17" t="s">
        <v>123</v>
      </c>
      <c r="AU259" s="17" t="s">
        <v>138</v>
      </c>
      <c r="AY259" s="17" t="s">
        <v>121</v>
      </c>
      <c r="BE259" s="175">
        <f>IF(N259="základní",J259,0)</f>
        <v>0</v>
      </c>
      <c r="BF259" s="175">
        <f>IF(N259="snížená",J259,0)</f>
        <v>0</v>
      </c>
      <c r="BG259" s="175">
        <f>IF(N259="zákl. přenesená",J259,0)</f>
        <v>0</v>
      </c>
      <c r="BH259" s="175">
        <f>IF(N259="sníž. přenesená",J259,0)</f>
        <v>0</v>
      </c>
      <c r="BI259" s="175">
        <f>IF(N259="nulová",J259,0)</f>
        <v>0</v>
      </c>
      <c r="BJ259" s="17" t="s">
        <v>23</v>
      </c>
      <c r="BK259" s="175">
        <f>ROUND(I259*H259,2)</f>
        <v>0</v>
      </c>
      <c r="BL259" s="17" t="s">
        <v>128</v>
      </c>
      <c r="BM259" s="17" t="s">
        <v>449</v>
      </c>
    </row>
    <row r="260" spans="2:65" s="1" customFormat="1" ht="27" x14ac:dyDescent="0.3">
      <c r="B260" s="34"/>
      <c r="D260" s="176" t="s">
        <v>130</v>
      </c>
      <c r="F260" s="177" t="s">
        <v>450</v>
      </c>
      <c r="I260" s="178"/>
      <c r="L260" s="34"/>
      <c r="M260" s="63"/>
      <c r="N260" s="35"/>
      <c r="O260" s="35"/>
      <c r="P260" s="35"/>
      <c r="Q260" s="35"/>
      <c r="R260" s="35"/>
      <c r="S260" s="35"/>
      <c r="T260" s="64"/>
      <c r="AT260" s="17" t="s">
        <v>130</v>
      </c>
      <c r="AU260" s="17" t="s">
        <v>138</v>
      </c>
    </row>
    <row r="261" spans="2:65" s="12" customFormat="1" x14ac:dyDescent="0.3">
      <c r="B261" s="202"/>
      <c r="D261" s="176" t="s">
        <v>132</v>
      </c>
      <c r="E261" s="220" t="s">
        <v>3</v>
      </c>
      <c r="F261" s="221" t="s">
        <v>451</v>
      </c>
      <c r="H261" s="210" t="s">
        <v>3</v>
      </c>
      <c r="I261" s="206"/>
      <c r="L261" s="202"/>
      <c r="M261" s="207"/>
      <c r="N261" s="208"/>
      <c r="O261" s="208"/>
      <c r="P261" s="208"/>
      <c r="Q261" s="208"/>
      <c r="R261" s="208"/>
      <c r="S261" s="208"/>
      <c r="T261" s="209"/>
      <c r="AT261" s="210" t="s">
        <v>132</v>
      </c>
      <c r="AU261" s="210" t="s">
        <v>138</v>
      </c>
      <c r="AV261" s="12" t="s">
        <v>23</v>
      </c>
      <c r="AW261" s="12" t="s">
        <v>38</v>
      </c>
      <c r="AX261" s="12" t="s">
        <v>75</v>
      </c>
      <c r="AY261" s="210" t="s">
        <v>121</v>
      </c>
    </row>
    <row r="262" spans="2:65" s="11" customFormat="1" x14ac:dyDescent="0.3">
      <c r="B262" s="179"/>
      <c r="D262" s="180" t="s">
        <v>132</v>
      </c>
      <c r="E262" s="181" t="s">
        <v>3</v>
      </c>
      <c r="F262" s="182" t="s">
        <v>452</v>
      </c>
      <c r="H262" s="183">
        <v>215.75</v>
      </c>
      <c r="I262" s="184"/>
      <c r="L262" s="179"/>
      <c r="M262" s="185"/>
      <c r="N262" s="186"/>
      <c r="O262" s="186"/>
      <c r="P262" s="186"/>
      <c r="Q262" s="186"/>
      <c r="R262" s="186"/>
      <c r="S262" s="186"/>
      <c r="T262" s="187"/>
      <c r="AT262" s="188" t="s">
        <v>132</v>
      </c>
      <c r="AU262" s="188" t="s">
        <v>138</v>
      </c>
      <c r="AV262" s="11" t="s">
        <v>84</v>
      </c>
      <c r="AW262" s="11" t="s">
        <v>38</v>
      </c>
      <c r="AX262" s="11" t="s">
        <v>75</v>
      </c>
      <c r="AY262" s="188" t="s">
        <v>121</v>
      </c>
    </row>
    <row r="263" spans="2:65" s="1" customFormat="1" ht="22.5" customHeight="1" x14ac:dyDescent="0.3">
      <c r="B263" s="163"/>
      <c r="C263" s="164" t="s">
        <v>453</v>
      </c>
      <c r="D263" s="164" t="s">
        <v>123</v>
      </c>
      <c r="E263" s="165" t="s">
        <v>454</v>
      </c>
      <c r="F263" s="166" t="s">
        <v>455</v>
      </c>
      <c r="G263" s="167" t="s">
        <v>191</v>
      </c>
      <c r="H263" s="168">
        <v>278.226</v>
      </c>
      <c r="I263" s="169"/>
      <c r="J263" s="170">
        <f>ROUND(I263*H263,2)</f>
        <v>0</v>
      </c>
      <c r="K263" s="166" t="s">
        <v>127</v>
      </c>
      <c r="L263" s="34"/>
      <c r="M263" s="171" t="s">
        <v>3</v>
      </c>
      <c r="N263" s="172" t="s">
        <v>46</v>
      </c>
      <c r="O263" s="35"/>
      <c r="P263" s="173">
        <f>O263*H263</f>
        <v>0</v>
      </c>
      <c r="Q263" s="173">
        <v>0</v>
      </c>
      <c r="R263" s="173">
        <f>Q263*H263</f>
        <v>0</v>
      </c>
      <c r="S263" s="173">
        <v>0</v>
      </c>
      <c r="T263" s="174">
        <f>S263*H263</f>
        <v>0</v>
      </c>
      <c r="AR263" s="17" t="s">
        <v>128</v>
      </c>
      <c r="AT263" s="17" t="s">
        <v>123</v>
      </c>
      <c r="AU263" s="17" t="s">
        <v>138</v>
      </c>
      <c r="AY263" s="17" t="s">
        <v>121</v>
      </c>
      <c r="BE263" s="175">
        <f>IF(N263="základní",J263,0)</f>
        <v>0</v>
      </c>
      <c r="BF263" s="175">
        <f>IF(N263="snížená",J263,0)</f>
        <v>0</v>
      </c>
      <c r="BG263" s="175">
        <f>IF(N263="zákl. přenesená",J263,0)</f>
        <v>0</v>
      </c>
      <c r="BH263" s="175">
        <f>IF(N263="sníž. přenesená",J263,0)</f>
        <v>0</v>
      </c>
      <c r="BI263" s="175">
        <f>IF(N263="nulová",J263,0)</f>
        <v>0</v>
      </c>
      <c r="BJ263" s="17" t="s">
        <v>23</v>
      </c>
      <c r="BK263" s="175">
        <f>ROUND(I263*H263,2)</f>
        <v>0</v>
      </c>
      <c r="BL263" s="17" t="s">
        <v>128</v>
      </c>
      <c r="BM263" s="17" t="s">
        <v>456</v>
      </c>
    </row>
    <row r="264" spans="2:65" s="1" customFormat="1" ht="27" x14ac:dyDescent="0.3">
      <c r="B264" s="34"/>
      <c r="D264" s="176" t="s">
        <v>130</v>
      </c>
      <c r="F264" s="177" t="s">
        <v>457</v>
      </c>
      <c r="I264" s="178"/>
      <c r="L264" s="34"/>
      <c r="M264" s="63"/>
      <c r="N264" s="35"/>
      <c r="O264" s="35"/>
      <c r="P264" s="35"/>
      <c r="Q264" s="35"/>
      <c r="R264" s="35"/>
      <c r="S264" s="35"/>
      <c r="T264" s="64"/>
      <c r="AT264" s="17" t="s">
        <v>130</v>
      </c>
      <c r="AU264" s="17" t="s">
        <v>138</v>
      </c>
    </row>
    <row r="265" spans="2:65" s="1" customFormat="1" ht="27" x14ac:dyDescent="0.3">
      <c r="B265" s="34"/>
      <c r="D265" s="176" t="s">
        <v>180</v>
      </c>
      <c r="F265" s="191" t="s">
        <v>458</v>
      </c>
      <c r="I265" s="178"/>
      <c r="L265" s="34"/>
      <c r="M265" s="63"/>
      <c r="N265" s="35"/>
      <c r="O265" s="35"/>
      <c r="P265" s="35"/>
      <c r="Q265" s="35"/>
      <c r="R265" s="35"/>
      <c r="S265" s="35"/>
      <c r="T265" s="64"/>
      <c r="AT265" s="17" t="s">
        <v>180</v>
      </c>
      <c r="AU265" s="17" t="s">
        <v>138</v>
      </c>
    </row>
    <row r="266" spans="2:65" s="11" customFormat="1" x14ac:dyDescent="0.3">
      <c r="B266" s="179"/>
      <c r="D266" s="180" t="s">
        <v>132</v>
      </c>
      <c r="E266" s="181" t="s">
        <v>3</v>
      </c>
      <c r="F266" s="182" t="s">
        <v>459</v>
      </c>
      <c r="H266" s="183">
        <v>278.226</v>
      </c>
      <c r="I266" s="184"/>
      <c r="L266" s="179"/>
      <c r="M266" s="185"/>
      <c r="N266" s="186"/>
      <c r="O266" s="186"/>
      <c r="P266" s="186"/>
      <c r="Q266" s="186"/>
      <c r="R266" s="186"/>
      <c r="S266" s="186"/>
      <c r="T266" s="187"/>
      <c r="AT266" s="188" t="s">
        <v>132</v>
      </c>
      <c r="AU266" s="188" t="s">
        <v>138</v>
      </c>
      <c r="AV266" s="11" t="s">
        <v>84</v>
      </c>
      <c r="AW266" s="11" t="s">
        <v>38</v>
      </c>
      <c r="AX266" s="11" t="s">
        <v>23</v>
      </c>
      <c r="AY266" s="188" t="s">
        <v>121</v>
      </c>
    </row>
    <row r="267" spans="2:65" s="1" customFormat="1" ht="22.5" customHeight="1" x14ac:dyDescent="0.3">
      <c r="B267" s="163"/>
      <c r="C267" s="164" t="s">
        <v>460</v>
      </c>
      <c r="D267" s="164" t="s">
        <v>123</v>
      </c>
      <c r="E267" s="165" t="s">
        <v>461</v>
      </c>
      <c r="F267" s="166" t="s">
        <v>462</v>
      </c>
      <c r="G267" s="167" t="s">
        <v>191</v>
      </c>
      <c r="H267" s="168">
        <v>1391.13</v>
      </c>
      <c r="I267" s="169"/>
      <c r="J267" s="170">
        <f>ROUND(I267*H267,2)</f>
        <v>0</v>
      </c>
      <c r="K267" s="166" t="s">
        <v>127</v>
      </c>
      <c r="L267" s="34"/>
      <c r="M267" s="171" t="s">
        <v>3</v>
      </c>
      <c r="N267" s="172" t="s">
        <v>46</v>
      </c>
      <c r="O267" s="35"/>
      <c r="P267" s="173">
        <f>O267*H267</f>
        <v>0</v>
      </c>
      <c r="Q267" s="173">
        <v>0</v>
      </c>
      <c r="R267" s="173">
        <f>Q267*H267</f>
        <v>0</v>
      </c>
      <c r="S267" s="173">
        <v>0</v>
      </c>
      <c r="T267" s="174">
        <f>S267*H267</f>
        <v>0</v>
      </c>
      <c r="AR267" s="17" t="s">
        <v>128</v>
      </c>
      <c r="AT267" s="17" t="s">
        <v>123</v>
      </c>
      <c r="AU267" s="17" t="s">
        <v>138</v>
      </c>
      <c r="AY267" s="17" t="s">
        <v>121</v>
      </c>
      <c r="BE267" s="175">
        <f>IF(N267="základní",J267,0)</f>
        <v>0</v>
      </c>
      <c r="BF267" s="175">
        <f>IF(N267="snížená",J267,0)</f>
        <v>0</v>
      </c>
      <c r="BG267" s="175">
        <f>IF(N267="zákl. přenesená",J267,0)</f>
        <v>0</v>
      </c>
      <c r="BH267" s="175">
        <f>IF(N267="sníž. přenesená",J267,0)</f>
        <v>0</v>
      </c>
      <c r="BI267" s="175">
        <f>IF(N267="nulová",J267,0)</f>
        <v>0</v>
      </c>
      <c r="BJ267" s="17" t="s">
        <v>23</v>
      </c>
      <c r="BK267" s="175">
        <f>ROUND(I267*H267,2)</f>
        <v>0</v>
      </c>
      <c r="BL267" s="17" t="s">
        <v>128</v>
      </c>
      <c r="BM267" s="17" t="s">
        <v>463</v>
      </c>
    </row>
    <row r="268" spans="2:65" s="1" customFormat="1" ht="27" x14ac:dyDescent="0.3">
      <c r="B268" s="34"/>
      <c r="D268" s="176" t="s">
        <v>130</v>
      </c>
      <c r="F268" s="177" t="s">
        <v>450</v>
      </c>
      <c r="I268" s="178"/>
      <c r="L268" s="34"/>
      <c r="M268" s="63"/>
      <c r="N268" s="35"/>
      <c r="O268" s="35"/>
      <c r="P268" s="35"/>
      <c r="Q268" s="35"/>
      <c r="R268" s="35"/>
      <c r="S268" s="35"/>
      <c r="T268" s="64"/>
      <c r="AT268" s="17" t="s">
        <v>130</v>
      </c>
      <c r="AU268" s="17" t="s">
        <v>138</v>
      </c>
    </row>
    <row r="269" spans="2:65" s="11" customFormat="1" x14ac:dyDescent="0.3">
      <c r="B269" s="179"/>
      <c r="D269" s="180" t="s">
        <v>132</v>
      </c>
      <c r="E269" s="181" t="s">
        <v>3</v>
      </c>
      <c r="F269" s="182" t="s">
        <v>464</v>
      </c>
      <c r="H269" s="183">
        <v>1391.13</v>
      </c>
      <c r="I269" s="184"/>
      <c r="L269" s="179"/>
      <c r="M269" s="185"/>
      <c r="N269" s="186"/>
      <c r="O269" s="186"/>
      <c r="P269" s="186"/>
      <c r="Q269" s="186"/>
      <c r="R269" s="186"/>
      <c r="S269" s="186"/>
      <c r="T269" s="187"/>
      <c r="AT269" s="188" t="s">
        <v>132</v>
      </c>
      <c r="AU269" s="188" t="s">
        <v>138</v>
      </c>
      <c r="AV269" s="11" t="s">
        <v>84</v>
      </c>
      <c r="AW269" s="11" t="s">
        <v>38</v>
      </c>
      <c r="AX269" s="11" t="s">
        <v>75</v>
      </c>
      <c r="AY269" s="188" t="s">
        <v>121</v>
      </c>
    </row>
    <row r="270" spans="2:65" s="1" customFormat="1" ht="22.5" customHeight="1" x14ac:dyDescent="0.3">
      <c r="B270" s="163"/>
      <c r="C270" s="164" t="s">
        <v>465</v>
      </c>
      <c r="D270" s="164" t="s">
        <v>123</v>
      </c>
      <c r="E270" s="165" t="s">
        <v>466</v>
      </c>
      <c r="F270" s="166" t="s">
        <v>467</v>
      </c>
      <c r="G270" s="167" t="s">
        <v>191</v>
      </c>
      <c r="H270" s="168">
        <v>182.238</v>
      </c>
      <c r="I270" s="169"/>
      <c r="J270" s="170">
        <f>ROUND(I270*H270,2)</f>
        <v>0</v>
      </c>
      <c r="K270" s="166" t="s">
        <v>3</v>
      </c>
      <c r="L270" s="34"/>
      <c r="M270" s="171" t="s">
        <v>3</v>
      </c>
      <c r="N270" s="172" t="s">
        <v>46</v>
      </c>
      <c r="O270" s="35"/>
      <c r="P270" s="173">
        <f>O270*H270</f>
        <v>0</v>
      </c>
      <c r="Q270" s="173">
        <v>0</v>
      </c>
      <c r="R270" s="173">
        <f>Q270*H270</f>
        <v>0</v>
      </c>
      <c r="S270" s="173">
        <v>0</v>
      </c>
      <c r="T270" s="174">
        <f>S270*H270</f>
        <v>0</v>
      </c>
      <c r="AR270" s="17" t="s">
        <v>128</v>
      </c>
      <c r="AT270" s="17" t="s">
        <v>123</v>
      </c>
      <c r="AU270" s="17" t="s">
        <v>138</v>
      </c>
      <c r="AY270" s="17" t="s">
        <v>121</v>
      </c>
      <c r="BE270" s="175">
        <f>IF(N270="základní",J270,0)</f>
        <v>0</v>
      </c>
      <c r="BF270" s="175">
        <f>IF(N270="snížená",J270,0)</f>
        <v>0</v>
      </c>
      <c r="BG270" s="175">
        <f>IF(N270="zákl. přenesená",J270,0)</f>
        <v>0</v>
      </c>
      <c r="BH270" s="175">
        <f>IF(N270="sníž. přenesená",J270,0)</f>
        <v>0</v>
      </c>
      <c r="BI270" s="175">
        <f>IF(N270="nulová",J270,0)</f>
        <v>0</v>
      </c>
      <c r="BJ270" s="17" t="s">
        <v>23</v>
      </c>
      <c r="BK270" s="175">
        <f>ROUND(I270*H270,2)</f>
        <v>0</v>
      </c>
      <c r="BL270" s="17" t="s">
        <v>128</v>
      </c>
      <c r="BM270" s="17" t="s">
        <v>468</v>
      </c>
    </row>
    <row r="271" spans="2:65" s="1" customFormat="1" ht="27" x14ac:dyDescent="0.3">
      <c r="B271" s="34"/>
      <c r="D271" s="176" t="s">
        <v>130</v>
      </c>
      <c r="F271" s="177" t="s">
        <v>469</v>
      </c>
      <c r="I271" s="178"/>
      <c r="L271" s="34"/>
      <c r="M271" s="63"/>
      <c r="N271" s="35"/>
      <c r="O271" s="35"/>
      <c r="P271" s="35"/>
      <c r="Q271" s="35"/>
      <c r="R271" s="35"/>
      <c r="S271" s="35"/>
      <c r="T271" s="64"/>
      <c r="AT271" s="17" t="s">
        <v>130</v>
      </c>
      <c r="AU271" s="17" t="s">
        <v>138</v>
      </c>
    </row>
    <row r="272" spans="2:65" s="1" customFormat="1" ht="27" x14ac:dyDescent="0.3">
      <c r="B272" s="34"/>
      <c r="D272" s="176" t="s">
        <v>180</v>
      </c>
      <c r="F272" s="191" t="s">
        <v>470</v>
      </c>
      <c r="I272" s="178"/>
      <c r="L272" s="34"/>
      <c r="M272" s="63"/>
      <c r="N272" s="35"/>
      <c r="O272" s="35"/>
      <c r="P272" s="35"/>
      <c r="Q272" s="35"/>
      <c r="R272" s="35"/>
      <c r="S272" s="35"/>
      <c r="T272" s="64"/>
      <c r="AT272" s="17" t="s">
        <v>180</v>
      </c>
      <c r="AU272" s="17" t="s">
        <v>138</v>
      </c>
    </row>
    <row r="273" spans="2:65" s="11" customFormat="1" x14ac:dyDescent="0.3">
      <c r="B273" s="179"/>
      <c r="D273" s="180" t="s">
        <v>132</v>
      </c>
      <c r="E273" s="181" t="s">
        <v>3</v>
      </c>
      <c r="F273" s="182" t="s">
        <v>471</v>
      </c>
      <c r="H273" s="183">
        <v>182.238</v>
      </c>
      <c r="I273" s="184"/>
      <c r="L273" s="179"/>
      <c r="M273" s="185"/>
      <c r="N273" s="186"/>
      <c r="O273" s="186"/>
      <c r="P273" s="186"/>
      <c r="Q273" s="186"/>
      <c r="R273" s="186"/>
      <c r="S273" s="186"/>
      <c r="T273" s="187"/>
      <c r="AT273" s="188" t="s">
        <v>132</v>
      </c>
      <c r="AU273" s="188" t="s">
        <v>138</v>
      </c>
      <c r="AV273" s="11" t="s">
        <v>84</v>
      </c>
      <c r="AW273" s="11" t="s">
        <v>38</v>
      </c>
      <c r="AX273" s="11" t="s">
        <v>75</v>
      </c>
      <c r="AY273" s="188" t="s">
        <v>121</v>
      </c>
    </row>
    <row r="274" spans="2:65" s="1" customFormat="1" ht="22.5" customHeight="1" x14ac:dyDescent="0.3">
      <c r="B274" s="163"/>
      <c r="C274" s="164" t="s">
        <v>472</v>
      </c>
      <c r="D274" s="164" t="s">
        <v>123</v>
      </c>
      <c r="E274" s="165" t="s">
        <v>473</v>
      </c>
      <c r="F274" s="166" t="s">
        <v>474</v>
      </c>
      <c r="G274" s="167" t="s">
        <v>191</v>
      </c>
      <c r="H274" s="168">
        <v>43.15</v>
      </c>
      <c r="I274" s="169"/>
      <c r="J274" s="170">
        <f>ROUND(I274*H274,2)</f>
        <v>0</v>
      </c>
      <c r="K274" s="166" t="s">
        <v>264</v>
      </c>
      <c r="L274" s="34"/>
      <c r="M274" s="171" t="s">
        <v>3</v>
      </c>
      <c r="N274" s="172" t="s">
        <v>46</v>
      </c>
      <c r="O274" s="35"/>
      <c r="P274" s="173">
        <f>O274*H274</f>
        <v>0</v>
      </c>
      <c r="Q274" s="173">
        <v>0</v>
      </c>
      <c r="R274" s="173">
        <f>Q274*H274</f>
        <v>0</v>
      </c>
      <c r="S274" s="173">
        <v>0</v>
      </c>
      <c r="T274" s="174">
        <f>S274*H274</f>
        <v>0</v>
      </c>
      <c r="AR274" s="17" t="s">
        <v>128</v>
      </c>
      <c r="AT274" s="17" t="s">
        <v>123</v>
      </c>
      <c r="AU274" s="17" t="s">
        <v>138</v>
      </c>
      <c r="AY274" s="17" t="s">
        <v>121</v>
      </c>
      <c r="BE274" s="175">
        <f>IF(N274="základní",J274,0)</f>
        <v>0</v>
      </c>
      <c r="BF274" s="175">
        <f>IF(N274="snížená",J274,0)</f>
        <v>0</v>
      </c>
      <c r="BG274" s="175">
        <f>IF(N274="zákl. přenesená",J274,0)</f>
        <v>0</v>
      </c>
      <c r="BH274" s="175">
        <f>IF(N274="sníž. přenesená",J274,0)</f>
        <v>0</v>
      </c>
      <c r="BI274" s="175">
        <f>IF(N274="nulová",J274,0)</f>
        <v>0</v>
      </c>
      <c r="BJ274" s="17" t="s">
        <v>23</v>
      </c>
      <c r="BK274" s="175">
        <f>ROUND(I274*H274,2)</f>
        <v>0</v>
      </c>
      <c r="BL274" s="17" t="s">
        <v>128</v>
      </c>
      <c r="BM274" s="17" t="s">
        <v>475</v>
      </c>
    </row>
    <row r="275" spans="2:65" s="1" customFormat="1" x14ac:dyDescent="0.3">
      <c r="B275" s="34"/>
      <c r="D275" s="176" t="s">
        <v>130</v>
      </c>
      <c r="F275" s="177" t="s">
        <v>476</v>
      </c>
      <c r="I275" s="178"/>
      <c r="L275" s="34"/>
      <c r="M275" s="63"/>
      <c r="N275" s="35"/>
      <c r="O275" s="35"/>
      <c r="P275" s="35"/>
      <c r="Q275" s="35"/>
      <c r="R275" s="35"/>
      <c r="S275" s="35"/>
      <c r="T275" s="64"/>
      <c r="AT275" s="17" t="s">
        <v>130</v>
      </c>
      <c r="AU275" s="17" t="s">
        <v>138</v>
      </c>
    </row>
    <row r="276" spans="2:65" s="11" customFormat="1" x14ac:dyDescent="0.3">
      <c r="B276" s="179"/>
      <c r="D276" s="180" t="s">
        <v>132</v>
      </c>
      <c r="E276" s="181" t="s">
        <v>3</v>
      </c>
      <c r="F276" s="182" t="s">
        <v>445</v>
      </c>
      <c r="H276" s="183">
        <v>43.15</v>
      </c>
      <c r="I276" s="184"/>
      <c r="L276" s="179"/>
      <c r="M276" s="185"/>
      <c r="N276" s="186"/>
      <c r="O276" s="186"/>
      <c r="P276" s="186"/>
      <c r="Q276" s="186"/>
      <c r="R276" s="186"/>
      <c r="S276" s="186"/>
      <c r="T276" s="187"/>
      <c r="AT276" s="188" t="s">
        <v>132</v>
      </c>
      <c r="AU276" s="188" t="s">
        <v>138</v>
      </c>
      <c r="AV276" s="11" t="s">
        <v>84</v>
      </c>
      <c r="AW276" s="11" t="s">
        <v>38</v>
      </c>
      <c r="AX276" s="11" t="s">
        <v>23</v>
      </c>
      <c r="AY276" s="188" t="s">
        <v>121</v>
      </c>
    </row>
    <row r="277" spans="2:65" s="1" customFormat="1" ht="22.5" customHeight="1" x14ac:dyDescent="0.3">
      <c r="B277" s="163"/>
      <c r="C277" s="164" t="s">
        <v>477</v>
      </c>
      <c r="D277" s="164" t="s">
        <v>123</v>
      </c>
      <c r="E277" s="165" t="s">
        <v>478</v>
      </c>
      <c r="F277" s="166" t="s">
        <v>479</v>
      </c>
      <c r="G277" s="167" t="s">
        <v>191</v>
      </c>
      <c r="H277" s="168">
        <v>75.337999999999994</v>
      </c>
      <c r="I277" s="169"/>
      <c r="J277" s="170">
        <f>ROUND(I277*H277,2)</f>
        <v>0</v>
      </c>
      <c r="K277" s="166" t="s">
        <v>264</v>
      </c>
      <c r="L277" s="34"/>
      <c r="M277" s="171" t="s">
        <v>3</v>
      </c>
      <c r="N277" s="172" t="s">
        <v>46</v>
      </c>
      <c r="O277" s="35"/>
      <c r="P277" s="173">
        <f>O277*H277</f>
        <v>0</v>
      </c>
      <c r="Q277" s="173">
        <v>0</v>
      </c>
      <c r="R277" s="173">
        <f>Q277*H277</f>
        <v>0</v>
      </c>
      <c r="S277" s="173">
        <v>0</v>
      </c>
      <c r="T277" s="174">
        <f>S277*H277</f>
        <v>0</v>
      </c>
      <c r="AR277" s="17" t="s">
        <v>128</v>
      </c>
      <c r="AT277" s="17" t="s">
        <v>123</v>
      </c>
      <c r="AU277" s="17" t="s">
        <v>138</v>
      </c>
      <c r="AY277" s="17" t="s">
        <v>121</v>
      </c>
      <c r="BE277" s="175">
        <f>IF(N277="základní",J277,0)</f>
        <v>0</v>
      </c>
      <c r="BF277" s="175">
        <f>IF(N277="snížená",J277,0)</f>
        <v>0</v>
      </c>
      <c r="BG277" s="175">
        <f>IF(N277="zákl. přenesená",J277,0)</f>
        <v>0</v>
      </c>
      <c r="BH277" s="175">
        <f>IF(N277="sníž. přenesená",J277,0)</f>
        <v>0</v>
      </c>
      <c r="BI277" s="175">
        <f>IF(N277="nulová",J277,0)</f>
        <v>0</v>
      </c>
      <c r="BJ277" s="17" t="s">
        <v>23</v>
      </c>
      <c r="BK277" s="175">
        <f>ROUND(I277*H277,2)</f>
        <v>0</v>
      </c>
      <c r="BL277" s="17" t="s">
        <v>128</v>
      </c>
      <c r="BM277" s="17" t="s">
        <v>480</v>
      </c>
    </row>
    <row r="278" spans="2:65" s="1" customFormat="1" x14ac:dyDescent="0.3">
      <c r="B278" s="34"/>
      <c r="D278" s="176" t="s">
        <v>130</v>
      </c>
      <c r="F278" s="177" t="s">
        <v>481</v>
      </c>
      <c r="I278" s="178"/>
      <c r="L278" s="34"/>
      <c r="M278" s="63"/>
      <c r="N278" s="35"/>
      <c r="O278" s="35"/>
      <c r="P278" s="35"/>
      <c r="Q278" s="35"/>
      <c r="R278" s="35"/>
      <c r="S278" s="35"/>
      <c r="T278" s="64"/>
      <c r="AT278" s="17" t="s">
        <v>130</v>
      </c>
      <c r="AU278" s="17" t="s">
        <v>138</v>
      </c>
    </row>
    <row r="279" spans="2:65" s="11" customFormat="1" x14ac:dyDescent="0.3">
      <c r="B279" s="179"/>
      <c r="D279" s="180" t="s">
        <v>132</v>
      </c>
      <c r="E279" s="181" t="s">
        <v>3</v>
      </c>
      <c r="F279" s="182" t="s">
        <v>482</v>
      </c>
      <c r="H279" s="183">
        <v>75.337999999999994</v>
      </c>
      <c r="I279" s="184"/>
      <c r="L279" s="179"/>
      <c r="M279" s="185"/>
      <c r="N279" s="186"/>
      <c r="O279" s="186"/>
      <c r="P279" s="186"/>
      <c r="Q279" s="186"/>
      <c r="R279" s="186"/>
      <c r="S279" s="186"/>
      <c r="T279" s="187"/>
      <c r="AT279" s="188" t="s">
        <v>132</v>
      </c>
      <c r="AU279" s="188" t="s">
        <v>138</v>
      </c>
      <c r="AV279" s="11" t="s">
        <v>84</v>
      </c>
      <c r="AW279" s="11" t="s">
        <v>38</v>
      </c>
      <c r="AX279" s="11" t="s">
        <v>23</v>
      </c>
      <c r="AY279" s="188" t="s">
        <v>121</v>
      </c>
    </row>
    <row r="280" spans="2:65" s="1" customFormat="1" ht="31.5" customHeight="1" x14ac:dyDescent="0.3">
      <c r="B280" s="163"/>
      <c r="C280" s="164" t="s">
        <v>483</v>
      </c>
      <c r="D280" s="164" t="s">
        <v>123</v>
      </c>
      <c r="E280" s="165" t="s">
        <v>484</v>
      </c>
      <c r="F280" s="166" t="s">
        <v>485</v>
      </c>
      <c r="G280" s="167" t="s">
        <v>191</v>
      </c>
      <c r="H280" s="168">
        <v>198.851</v>
      </c>
      <c r="I280" s="169"/>
      <c r="J280" s="170">
        <f>ROUND(I280*H280,2)</f>
        <v>0</v>
      </c>
      <c r="K280" s="166" t="s">
        <v>127</v>
      </c>
      <c r="L280" s="34"/>
      <c r="M280" s="171" t="s">
        <v>3</v>
      </c>
      <c r="N280" s="172" t="s">
        <v>46</v>
      </c>
      <c r="O280" s="35"/>
      <c r="P280" s="173">
        <f>O280*H280</f>
        <v>0</v>
      </c>
      <c r="Q280" s="173">
        <v>0</v>
      </c>
      <c r="R280" s="173">
        <f>Q280*H280</f>
        <v>0</v>
      </c>
      <c r="S280" s="173">
        <v>0</v>
      </c>
      <c r="T280" s="174">
        <f>S280*H280</f>
        <v>0</v>
      </c>
      <c r="AR280" s="17" t="s">
        <v>128</v>
      </c>
      <c r="AT280" s="17" t="s">
        <v>123</v>
      </c>
      <c r="AU280" s="17" t="s">
        <v>138</v>
      </c>
      <c r="AY280" s="17" t="s">
        <v>121</v>
      </c>
      <c r="BE280" s="175">
        <f>IF(N280="základní",J280,0)</f>
        <v>0</v>
      </c>
      <c r="BF280" s="175">
        <f>IF(N280="snížená",J280,0)</f>
        <v>0</v>
      </c>
      <c r="BG280" s="175">
        <f>IF(N280="zákl. přenesená",J280,0)</f>
        <v>0</v>
      </c>
      <c r="BH280" s="175">
        <f>IF(N280="sníž. přenesená",J280,0)</f>
        <v>0</v>
      </c>
      <c r="BI280" s="175">
        <f>IF(N280="nulová",J280,0)</f>
        <v>0</v>
      </c>
      <c r="BJ280" s="17" t="s">
        <v>23</v>
      </c>
      <c r="BK280" s="175">
        <f>ROUND(I280*H280,2)</f>
        <v>0</v>
      </c>
      <c r="BL280" s="17" t="s">
        <v>128</v>
      </c>
      <c r="BM280" s="17" t="s">
        <v>486</v>
      </c>
    </row>
    <row r="281" spans="2:65" s="1" customFormat="1" ht="27" x14ac:dyDescent="0.3">
      <c r="B281" s="34"/>
      <c r="D281" s="176" t="s">
        <v>130</v>
      </c>
      <c r="F281" s="177" t="s">
        <v>487</v>
      </c>
      <c r="I281" s="178"/>
      <c r="L281" s="34"/>
      <c r="M281" s="63"/>
      <c r="N281" s="35"/>
      <c r="O281" s="35"/>
      <c r="P281" s="35"/>
      <c r="Q281" s="35"/>
      <c r="R281" s="35"/>
      <c r="S281" s="35"/>
      <c r="T281" s="64"/>
      <c r="AT281" s="17" t="s">
        <v>130</v>
      </c>
      <c r="AU281" s="17" t="s">
        <v>138</v>
      </c>
    </row>
    <row r="282" spans="2:65" s="11" customFormat="1" x14ac:dyDescent="0.3">
      <c r="B282" s="179"/>
      <c r="D282" s="176" t="s">
        <v>132</v>
      </c>
      <c r="E282" s="188" t="s">
        <v>3</v>
      </c>
      <c r="F282" s="189" t="s">
        <v>488</v>
      </c>
      <c r="H282" s="190">
        <v>198.851</v>
      </c>
      <c r="I282" s="184"/>
      <c r="L282" s="179"/>
      <c r="M282" s="222"/>
      <c r="N282" s="223"/>
      <c r="O282" s="223"/>
      <c r="P282" s="223"/>
      <c r="Q282" s="223"/>
      <c r="R282" s="223"/>
      <c r="S282" s="223"/>
      <c r="T282" s="224"/>
      <c r="AT282" s="188" t="s">
        <v>132</v>
      </c>
      <c r="AU282" s="188" t="s">
        <v>138</v>
      </c>
      <c r="AV282" s="11" t="s">
        <v>84</v>
      </c>
      <c r="AW282" s="11" t="s">
        <v>38</v>
      </c>
      <c r="AX282" s="11" t="s">
        <v>23</v>
      </c>
      <c r="AY282" s="188" t="s">
        <v>121</v>
      </c>
    </row>
    <row r="283" spans="2:65" s="1" customFormat="1" ht="6.95" customHeight="1" x14ac:dyDescent="0.3">
      <c r="B283" s="49"/>
      <c r="C283" s="50"/>
      <c r="D283" s="50"/>
      <c r="E283" s="50"/>
      <c r="F283" s="50"/>
      <c r="G283" s="50"/>
      <c r="H283" s="50"/>
      <c r="I283" s="116"/>
      <c r="J283" s="50"/>
      <c r="K283" s="50"/>
      <c r="L283" s="34"/>
    </row>
  </sheetData>
  <autoFilter ref="C81:K81"/>
  <mergeCells count="9"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1"/>
  <sheetViews>
    <sheetView showGridLines="0" tabSelected="1" workbookViewId="0">
      <pane ySplit="1" topLeftCell="A68" activePane="bottomLeft" state="frozen"/>
      <selection pane="bottomLeft" activeCell="F99" sqref="F99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2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15"/>
      <c r="B1" s="233"/>
      <c r="C1" s="233"/>
      <c r="D1" s="232" t="s">
        <v>1</v>
      </c>
      <c r="E1" s="233"/>
      <c r="F1" s="234" t="s">
        <v>534</v>
      </c>
      <c r="G1" s="278" t="s">
        <v>535</v>
      </c>
      <c r="H1" s="278"/>
      <c r="I1" s="239"/>
      <c r="J1" s="234" t="s">
        <v>536</v>
      </c>
      <c r="K1" s="232" t="s">
        <v>89</v>
      </c>
      <c r="L1" s="234" t="s">
        <v>537</v>
      </c>
      <c r="M1" s="234"/>
      <c r="N1" s="234"/>
      <c r="O1" s="234"/>
      <c r="P1" s="234"/>
      <c r="Q1" s="234"/>
      <c r="R1" s="234"/>
      <c r="S1" s="234"/>
      <c r="T1" s="234"/>
      <c r="U1" s="230"/>
      <c r="V1" s="23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1:70" ht="36.950000000000003" customHeight="1" x14ac:dyDescent="0.3">
      <c r="L2" s="242" t="s">
        <v>6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7" t="s">
        <v>88</v>
      </c>
    </row>
    <row r="3" spans="1:70" ht="6.95" customHeight="1" x14ac:dyDescent="0.3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84</v>
      </c>
    </row>
    <row r="4" spans="1:70" ht="36.950000000000003" customHeight="1" x14ac:dyDescent="0.3">
      <c r="B4" s="21"/>
      <c r="C4" s="22"/>
      <c r="D4" s="23" t="s">
        <v>90</v>
      </c>
      <c r="E4" s="22"/>
      <c r="F4" s="22"/>
      <c r="G4" s="22"/>
      <c r="H4" s="22"/>
      <c r="I4" s="94"/>
      <c r="J4" s="22"/>
      <c r="K4" s="24"/>
      <c r="M4" s="25" t="s">
        <v>11</v>
      </c>
      <c r="AT4" s="17" t="s">
        <v>4</v>
      </c>
    </row>
    <row r="5" spans="1:70" ht="6.95" customHeight="1" x14ac:dyDescent="0.3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1:70" ht="15" x14ac:dyDescent="0.3">
      <c r="B6" s="21"/>
      <c r="C6" s="22"/>
      <c r="D6" s="30" t="s">
        <v>17</v>
      </c>
      <c r="E6" s="22"/>
      <c r="F6" s="22"/>
      <c r="G6" s="22"/>
      <c r="H6" s="22"/>
      <c r="I6" s="94"/>
      <c r="J6" s="22"/>
      <c r="K6" s="24"/>
    </row>
    <row r="7" spans="1:70" ht="22.5" customHeight="1" x14ac:dyDescent="0.3">
      <c r="B7" s="21"/>
      <c r="C7" s="22"/>
      <c r="D7" s="22"/>
      <c r="E7" s="279" t="str">
        <f>'Rekapitulace stavby'!K6</f>
        <v>Rekonstrukce chodníků - sídliště Jitřenka, Chomutov</v>
      </c>
      <c r="F7" s="270"/>
      <c r="G7" s="270"/>
      <c r="H7" s="270"/>
      <c r="I7" s="94"/>
      <c r="J7" s="22"/>
      <c r="K7" s="24"/>
    </row>
    <row r="8" spans="1:70" s="1" customFormat="1" ht="15" x14ac:dyDescent="0.3">
      <c r="B8" s="34"/>
      <c r="C8" s="35"/>
      <c r="D8" s="30" t="s">
        <v>91</v>
      </c>
      <c r="E8" s="35"/>
      <c r="F8" s="35"/>
      <c r="G8" s="35"/>
      <c r="H8" s="35"/>
      <c r="I8" s="95"/>
      <c r="J8" s="35"/>
      <c r="K8" s="38"/>
    </row>
    <row r="9" spans="1:70" s="1" customFormat="1" ht="36.950000000000003" customHeight="1" x14ac:dyDescent="0.3">
      <c r="B9" s="34"/>
      <c r="C9" s="35"/>
      <c r="D9" s="35"/>
      <c r="E9" s="280" t="s">
        <v>489</v>
      </c>
      <c r="F9" s="255"/>
      <c r="G9" s="255"/>
      <c r="H9" s="255"/>
      <c r="I9" s="95"/>
      <c r="J9" s="35"/>
      <c r="K9" s="38"/>
    </row>
    <row r="10" spans="1:70" s="1" customFormat="1" x14ac:dyDescent="0.3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1:70" s="1" customFormat="1" ht="14.45" customHeight="1" x14ac:dyDescent="0.3">
      <c r="B11" s="34"/>
      <c r="C11" s="35"/>
      <c r="D11" s="30" t="s">
        <v>20</v>
      </c>
      <c r="E11" s="35"/>
      <c r="F11" s="28" t="s">
        <v>3</v>
      </c>
      <c r="G11" s="35"/>
      <c r="H11" s="35"/>
      <c r="I11" s="96" t="s">
        <v>22</v>
      </c>
      <c r="J11" s="28" t="s">
        <v>3</v>
      </c>
      <c r="K11" s="38"/>
    </row>
    <row r="12" spans="1:70" s="1" customFormat="1" ht="14.45" customHeight="1" x14ac:dyDescent="0.3">
      <c r="B12" s="34"/>
      <c r="C12" s="35"/>
      <c r="D12" s="30" t="s">
        <v>24</v>
      </c>
      <c r="E12" s="35"/>
      <c r="F12" s="28" t="s">
        <v>25</v>
      </c>
      <c r="G12" s="35"/>
      <c r="H12" s="35"/>
      <c r="I12" s="96" t="s">
        <v>26</v>
      </c>
      <c r="J12" s="97" t="str">
        <f>'Rekapitulace stavby'!AN8</f>
        <v>13. 7. 2017</v>
      </c>
      <c r="K12" s="38"/>
    </row>
    <row r="13" spans="1:70" s="1" customFormat="1" ht="10.9" customHeight="1" x14ac:dyDescent="0.3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1:70" s="1" customFormat="1" ht="14.45" customHeight="1" x14ac:dyDescent="0.3">
      <c r="B14" s="34"/>
      <c r="C14" s="35"/>
      <c r="D14" s="30" t="s">
        <v>30</v>
      </c>
      <c r="E14" s="35"/>
      <c r="F14" s="35"/>
      <c r="G14" s="35"/>
      <c r="H14" s="35"/>
      <c r="I14" s="96" t="s">
        <v>31</v>
      </c>
      <c r="J14" s="28" t="s">
        <v>3</v>
      </c>
      <c r="K14" s="38"/>
    </row>
    <row r="15" spans="1:70" s="1" customFormat="1" ht="18" customHeight="1" x14ac:dyDescent="0.3">
      <c r="B15" s="34"/>
      <c r="C15" s="35"/>
      <c r="D15" s="35"/>
      <c r="E15" s="28" t="s">
        <v>32</v>
      </c>
      <c r="F15" s="35"/>
      <c r="G15" s="35"/>
      <c r="H15" s="35"/>
      <c r="I15" s="96" t="s">
        <v>33</v>
      </c>
      <c r="J15" s="28" t="s">
        <v>3</v>
      </c>
      <c r="K15" s="38"/>
    </row>
    <row r="16" spans="1:70" s="1" customFormat="1" ht="6.95" customHeight="1" x14ac:dyDescent="0.3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45" customHeight="1" x14ac:dyDescent="0.3">
      <c r="B17" s="34"/>
      <c r="C17" s="35"/>
      <c r="D17" s="30" t="s">
        <v>34</v>
      </c>
      <c r="E17" s="35"/>
      <c r="F17" s="35"/>
      <c r="G17" s="35"/>
      <c r="H17" s="35"/>
      <c r="I17" s="96" t="s">
        <v>31</v>
      </c>
      <c r="J17" s="28" t="str">
        <f>IF('Rekapitulace stavby'!AN13="Vyplň údaj","",IF('Rekapitulace stavby'!AN13="","",'Rekapitulace stavby'!AN13))</f>
        <v/>
      </c>
      <c r="K17" s="38"/>
    </row>
    <row r="18" spans="2:11" s="1" customFormat="1" ht="18" customHeight="1" x14ac:dyDescent="0.3">
      <c r="B18" s="34"/>
      <c r="C18" s="35"/>
      <c r="D18" s="35"/>
      <c r="E18" s="28" t="str">
        <f>IF('Rekapitulace stavby'!E14="Vyplň údaj","",IF('Rekapitulace stavby'!E14="","",'Rekapitulace stavby'!E14))</f>
        <v/>
      </c>
      <c r="F18" s="35"/>
      <c r="G18" s="35"/>
      <c r="H18" s="35"/>
      <c r="I18" s="96" t="s">
        <v>33</v>
      </c>
      <c r="J18" s="28" t="str">
        <f>IF('Rekapitulace stavby'!AN14="Vyplň údaj","",IF('Rekapitulace stavby'!AN14="","",'Rekapitulace stavby'!AN14))</f>
        <v/>
      </c>
      <c r="K18" s="38"/>
    </row>
    <row r="19" spans="2:11" s="1" customFormat="1" ht="6.95" customHeight="1" x14ac:dyDescent="0.3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45" customHeight="1" x14ac:dyDescent="0.3">
      <c r="B20" s="34"/>
      <c r="C20" s="35"/>
      <c r="D20" s="30" t="s">
        <v>36</v>
      </c>
      <c r="E20" s="35"/>
      <c r="F20" s="35"/>
      <c r="G20" s="35"/>
      <c r="H20" s="35"/>
      <c r="I20" s="96" t="s">
        <v>31</v>
      </c>
      <c r="J20" s="28" t="s">
        <v>3</v>
      </c>
      <c r="K20" s="38"/>
    </row>
    <row r="21" spans="2:11" s="1" customFormat="1" ht="18" customHeight="1" x14ac:dyDescent="0.3">
      <c r="B21" s="34"/>
      <c r="C21" s="35"/>
      <c r="D21" s="35"/>
      <c r="E21" s="28" t="s">
        <v>93</v>
      </c>
      <c r="F21" s="35"/>
      <c r="G21" s="35"/>
      <c r="H21" s="35"/>
      <c r="I21" s="96" t="s">
        <v>33</v>
      </c>
      <c r="J21" s="28" t="s">
        <v>3</v>
      </c>
      <c r="K21" s="38"/>
    </row>
    <row r="22" spans="2:11" s="1" customFormat="1" ht="6.95" customHeight="1" x14ac:dyDescent="0.3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45" customHeight="1" x14ac:dyDescent="0.3">
      <c r="B23" s="34"/>
      <c r="C23" s="35"/>
      <c r="D23" s="30" t="s">
        <v>39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 x14ac:dyDescent="0.3">
      <c r="B24" s="98"/>
      <c r="C24" s="99"/>
      <c r="D24" s="99"/>
      <c r="E24" s="273" t="s">
        <v>3</v>
      </c>
      <c r="F24" s="281"/>
      <c r="G24" s="281"/>
      <c r="H24" s="281"/>
      <c r="I24" s="100"/>
      <c r="J24" s="99"/>
      <c r="K24" s="101"/>
    </row>
    <row r="25" spans="2:11" s="1" customFormat="1" ht="6.95" customHeight="1" x14ac:dyDescent="0.3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95" customHeight="1" x14ac:dyDescent="0.3">
      <c r="B26" s="34"/>
      <c r="C26" s="35"/>
      <c r="D26" s="61"/>
      <c r="E26" s="61"/>
      <c r="F26" s="61"/>
      <c r="G26" s="61"/>
      <c r="H26" s="61"/>
      <c r="I26" s="102"/>
      <c r="J26" s="61"/>
      <c r="K26" s="103"/>
    </row>
    <row r="27" spans="2:11" s="1" customFormat="1" ht="25.35" customHeight="1" x14ac:dyDescent="0.3">
      <c r="B27" s="34"/>
      <c r="C27" s="35"/>
      <c r="D27" s="104" t="s">
        <v>41</v>
      </c>
      <c r="E27" s="35"/>
      <c r="F27" s="35"/>
      <c r="G27" s="35"/>
      <c r="H27" s="35"/>
      <c r="I27" s="95"/>
      <c r="J27" s="105">
        <f>ROUND(J78,2)</f>
        <v>120000</v>
      </c>
      <c r="K27" s="38"/>
    </row>
    <row r="28" spans="2:11" s="1" customFormat="1" ht="6.95" customHeight="1" x14ac:dyDescent="0.3">
      <c r="B28" s="34"/>
      <c r="C28" s="35"/>
      <c r="D28" s="61"/>
      <c r="E28" s="61"/>
      <c r="F28" s="61"/>
      <c r="G28" s="61"/>
      <c r="H28" s="61"/>
      <c r="I28" s="102"/>
      <c r="J28" s="61"/>
      <c r="K28" s="103"/>
    </row>
    <row r="29" spans="2:11" s="1" customFormat="1" ht="14.45" customHeight="1" x14ac:dyDescent="0.3">
      <c r="B29" s="34"/>
      <c r="C29" s="35"/>
      <c r="D29" s="35"/>
      <c r="E29" s="35"/>
      <c r="F29" s="39" t="s">
        <v>43</v>
      </c>
      <c r="G29" s="35"/>
      <c r="H29" s="35"/>
      <c r="I29" s="106" t="s">
        <v>42</v>
      </c>
      <c r="J29" s="39" t="s">
        <v>44</v>
      </c>
      <c r="K29" s="38"/>
    </row>
    <row r="30" spans="2:11" s="1" customFormat="1" ht="14.45" customHeight="1" x14ac:dyDescent="0.3">
      <c r="B30" s="34"/>
      <c r="C30" s="35"/>
      <c r="D30" s="42" t="s">
        <v>45</v>
      </c>
      <c r="E30" s="42" t="s">
        <v>46</v>
      </c>
      <c r="F30" s="107">
        <f>ROUND(SUM(BE78:BE100), 2)</f>
        <v>120000</v>
      </c>
      <c r="G30" s="35"/>
      <c r="H30" s="35"/>
      <c r="I30" s="108">
        <v>0.21</v>
      </c>
      <c r="J30" s="107">
        <f>ROUND(ROUND((SUM(BE78:BE100)), 2)*I30, 2)</f>
        <v>25200</v>
      </c>
      <c r="K30" s="38"/>
    </row>
    <row r="31" spans="2:11" s="1" customFormat="1" ht="14.45" customHeight="1" x14ac:dyDescent="0.3">
      <c r="B31" s="34"/>
      <c r="C31" s="35"/>
      <c r="D31" s="35"/>
      <c r="E31" s="42" t="s">
        <v>47</v>
      </c>
      <c r="F31" s="107">
        <f>ROUND(SUM(BF78:BF100), 2)</f>
        <v>0</v>
      </c>
      <c r="G31" s="35"/>
      <c r="H31" s="35"/>
      <c r="I31" s="108">
        <v>0.15</v>
      </c>
      <c r="J31" s="107">
        <f>ROUND(ROUND((SUM(BF78:BF100)), 2)*I31, 2)</f>
        <v>0</v>
      </c>
      <c r="K31" s="38"/>
    </row>
    <row r="32" spans="2:11" s="1" customFormat="1" ht="14.45" hidden="1" customHeight="1" x14ac:dyDescent="0.3">
      <c r="B32" s="34"/>
      <c r="C32" s="35"/>
      <c r="D32" s="35"/>
      <c r="E32" s="42" t="s">
        <v>48</v>
      </c>
      <c r="F32" s="107">
        <f>ROUND(SUM(BG78:BG100), 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45" hidden="1" customHeight="1" x14ac:dyDescent="0.3">
      <c r="B33" s="34"/>
      <c r="C33" s="35"/>
      <c r="D33" s="35"/>
      <c r="E33" s="42" t="s">
        <v>49</v>
      </c>
      <c r="F33" s="107">
        <f>ROUND(SUM(BH78:BH100), 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45" hidden="1" customHeight="1" x14ac:dyDescent="0.3">
      <c r="B34" s="34"/>
      <c r="C34" s="35"/>
      <c r="D34" s="35"/>
      <c r="E34" s="42" t="s">
        <v>50</v>
      </c>
      <c r="F34" s="107">
        <f>ROUND(SUM(BI78:BI100), 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95" customHeight="1" x14ac:dyDescent="0.3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5.35" customHeight="1" x14ac:dyDescent="0.3">
      <c r="B36" s="34"/>
      <c r="C36" s="109"/>
      <c r="D36" s="110" t="s">
        <v>51</v>
      </c>
      <c r="E36" s="65"/>
      <c r="F36" s="65"/>
      <c r="G36" s="111" t="s">
        <v>52</v>
      </c>
      <c r="H36" s="112" t="s">
        <v>53</v>
      </c>
      <c r="I36" s="113"/>
      <c r="J36" s="114">
        <f>SUM(J27:J34)</f>
        <v>145200</v>
      </c>
      <c r="K36" s="115"/>
    </row>
    <row r="37" spans="2:11" s="1" customFormat="1" ht="14.45" customHeight="1" x14ac:dyDescent="0.3">
      <c r="B37" s="49"/>
      <c r="C37" s="50"/>
      <c r="D37" s="50"/>
      <c r="E37" s="50"/>
      <c r="F37" s="50"/>
      <c r="G37" s="50"/>
      <c r="H37" s="50"/>
      <c r="I37" s="116"/>
      <c r="J37" s="50"/>
      <c r="K37" s="51"/>
    </row>
    <row r="41" spans="2:11" s="1" customFormat="1" ht="6.95" customHeight="1" x14ac:dyDescent="0.3">
      <c r="B41" s="52"/>
      <c r="C41" s="53"/>
      <c r="D41" s="53"/>
      <c r="E41" s="53"/>
      <c r="F41" s="53"/>
      <c r="G41" s="53"/>
      <c r="H41" s="53"/>
      <c r="I41" s="117"/>
      <c r="J41" s="53"/>
      <c r="K41" s="118"/>
    </row>
    <row r="42" spans="2:11" s="1" customFormat="1" ht="36.950000000000003" customHeight="1" x14ac:dyDescent="0.3">
      <c r="B42" s="34"/>
      <c r="C42" s="23" t="s">
        <v>94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95" customHeight="1" x14ac:dyDescent="0.3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45" customHeight="1" x14ac:dyDescent="0.3">
      <c r="B44" s="34"/>
      <c r="C44" s="30" t="s">
        <v>17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 x14ac:dyDescent="0.3">
      <c r="B45" s="34"/>
      <c r="C45" s="35"/>
      <c r="D45" s="35"/>
      <c r="E45" s="279" t="str">
        <f>E7</f>
        <v>Rekonstrukce chodníků - sídliště Jitřenka, Chomutov</v>
      </c>
      <c r="F45" s="255"/>
      <c r="G45" s="255"/>
      <c r="H45" s="255"/>
      <c r="I45" s="95"/>
      <c r="J45" s="35"/>
      <c r="K45" s="38"/>
    </row>
    <row r="46" spans="2:11" s="1" customFormat="1" ht="14.45" customHeight="1" x14ac:dyDescent="0.3">
      <c r="B46" s="34"/>
      <c r="C46" s="30" t="s">
        <v>91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 x14ac:dyDescent="0.3">
      <c r="B47" s="34"/>
      <c r="C47" s="35"/>
      <c r="D47" s="35"/>
      <c r="E47" s="280" t="str">
        <f>E9</f>
        <v>51.3 - VRN</v>
      </c>
      <c r="F47" s="255"/>
      <c r="G47" s="255"/>
      <c r="H47" s="255"/>
      <c r="I47" s="95"/>
      <c r="J47" s="35"/>
      <c r="K47" s="38"/>
    </row>
    <row r="48" spans="2:11" s="1" customFormat="1" ht="6.95" customHeight="1" x14ac:dyDescent="0.3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47" s="1" customFormat="1" ht="18" customHeight="1" x14ac:dyDescent="0.3">
      <c r="B49" s="34"/>
      <c r="C49" s="30" t="s">
        <v>24</v>
      </c>
      <c r="D49" s="35"/>
      <c r="E49" s="35"/>
      <c r="F49" s="28" t="str">
        <f>F12</f>
        <v>Chomutov</v>
      </c>
      <c r="G49" s="35"/>
      <c r="H49" s="35"/>
      <c r="I49" s="96" t="s">
        <v>26</v>
      </c>
      <c r="J49" s="97" t="str">
        <f>IF(J12="","",J12)</f>
        <v>13. 7. 2017</v>
      </c>
      <c r="K49" s="38"/>
    </row>
    <row r="50" spans="2:47" s="1" customFormat="1" ht="6.95" customHeight="1" x14ac:dyDescent="0.3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47" s="1" customFormat="1" ht="15" x14ac:dyDescent="0.3">
      <c r="B51" s="34"/>
      <c r="C51" s="30" t="s">
        <v>30</v>
      </c>
      <c r="D51" s="35"/>
      <c r="E51" s="35"/>
      <c r="F51" s="28" t="str">
        <f>E15</f>
        <v>Město Chomutov</v>
      </c>
      <c r="G51" s="35"/>
      <c r="H51" s="35"/>
      <c r="I51" s="96" t="s">
        <v>36</v>
      </c>
      <c r="J51" s="28" t="str">
        <f>E21</f>
        <v>Ing. Lucie Dvořáková</v>
      </c>
      <c r="K51" s="38"/>
    </row>
    <row r="52" spans="2:47" s="1" customFormat="1" ht="14.45" customHeight="1" x14ac:dyDescent="0.3">
      <c r="B52" s="34"/>
      <c r="C52" s="30" t="s">
        <v>34</v>
      </c>
      <c r="D52" s="35"/>
      <c r="E52" s="35"/>
      <c r="F52" s="28" t="str">
        <f>IF(E18="","",E18)</f>
        <v/>
      </c>
      <c r="G52" s="35"/>
      <c r="H52" s="35"/>
      <c r="I52" s="95"/>
      <c r="J52" s="35"/>
      <c r="K52" s="38"/>
    </row>
    <row r="53" spans="2:47" s="1" customFormat="1" ht="10.35" customHeight="1" x14ac:dyDescent="0.3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47" s="1" customFormat="1" ht="29.25" customHeight="1" x14ac:dyDescent="0.3">
      <c r="B54" s="34"/>
      <c r="C54" s="119" t="s">
        <v>95</v>
      </c>
      <c r="D54" s="109"/>
      <c r="E54" s="109"/>
      <c r="F54" s="109"/>
      <c r="G54" s="109"/>
      <c r="H54" s="109"/>
      <c r="I54" s="120"/>
      <c r="J54" s="121" t="s">
        <v>96</v>
      </c>
      <c r="K54" s="122"/>
    </row>
    <row r="55" spans="2:47" s="1" customFormat="1" ht="10.35" customHeight="1" x14ac:dyDescent="0.3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 x14ac:dyDescent="0.3">
      <c r="B56" s="34"/>
      <c r="C56" s="123" t="s">
        <v>97</v>
      </c>
      <c r="D56" s="35"/>
      <c r="E56" s="35"/>
      <c r="F56" s="35"/>
      <c r="G56" s="35"/>
      <c r="H56" s="35"/>
      <c r="I56" s="95"/>
      <c r="J56" s="105">
        <f>J78</f>
        <v>120000</v>
      </c>
      <c r="K56" s="38"/>
      <c r="AU56" s="17" t="s">
        <v>98</v>
      </c>
    </row>
    <row r="57" spans="2:47" s="7" customFormat="1" ht="24.95" customHeight="1" x14ac:dyDescent="0.3">
      <c r="B57" s="124"/>
      <c r="C57" s="125"/>
      <c r="D57" s="126" t="s">
        <v>490</v>
      </c>
      <c r="E57" s="127"/>
      <c r="F57" s="127"/>
      <c r="G57" s="127"/>
      <c r="H57" s="127"/>
      <c r="I57" s="128"/>
      <c r="J57" s="129">
        <f>J79</f>
        <v>120000</v>
      </c>
      <c r="K57" s="130"/>
    </row>
    <row r="58" spans="2:47" s="8" customFormat="1" ht="19.899999999999999" customHeight="1" x14ac:dyDescent="0.3">
      <c r="B58" s="131"/>
      <c r="C58" s="132"/>
      <c r="D58" s="133" t="s">
        <v>491</v>
      </c>
      <c r="E58" s="134"/>
      <c r="F58" s="134"/>
      <c r="G58" s="134"/>
      <c r="H58" s="134"/>
      <c r="I58" s="135"/>
      <c r="J58" s="136">
        <f>J80</f>
        <v>120000</v>
      </c>
      <c r="K58" s="137"/>
    </row>
    <row r="59" spans="2:47" s="1" customFormat="1" ht="21.75" customHeight="1" x14ac:dyDescent="0.3">
      <c r="B59" s="34"/>
      <c r="C59" s="35"/>
      <c r="D59" s="35"/>
      <c r="E59" s="35"/>
      <c r="F59" s="35"/>
      <c r="G59" s="35"/>
      <c r="H59" s="35"/>
      <c r="I59" s="95"/>
      <c r="J59" s="35"/>
      <c r="K59" s="38"/>
    </row>
    <row r="60" spans="2:47" s="1" customFormat="1" ht="6.95" customHeight="1" x14ac:dyDescent="0.3">
      <c r="B60" s="49"/>
      <c r="C60" s="50"/>
      <c r="D60" s="50"/>
      <c r="E60" s="50"/>
      <c r="F60" s="50"/>
      <c r="G60" s="50"/>
      <c r="H60" s="50"/>
      <c r="I60" s="116"/>
      <c r="J60" s="50"/>
      <c r="K60" s="51"/>
    </row>
    <row r="64" spans="2:47" s="1" customFormat="1" ht="6.95" customHeight="1" x14ac:dyDescent="0.3">
      <c r="B64" s="52"/>
      <c r="C64" s="53"/>
      <c r="D64" s="53"/>
      <c r="E64" s="53"/>
      <c r="F64" s="53"/>
      <c r="G64" s="53"/>
      <c r="H64" s="53"/>
      <c r="I64" s="117"/>
      <c r="J64" s="53"/>
      <c r="K64" s="53"/>
      <c r="L64" s="34"/>
    </row>
    <row r="65" spans="2:63" s="1" customFormat="1" ht="36.950000000000003" customHeight="1" x14ac:dyDescent="0.3">
      <c r="B65" s="34"/>
      <c r="C65" s="54" t="s">
        <v>105</v>
      </c>
      <c r="L65" s="34"/>
    </row>
    <row r="66" spans="2:63" s="1" customFormat="1" ht="6.95" customHeight="1" x14ac:dyDescent="0.3">
      <c r="B66" s="34"/>
      <c r="L66" s="34"/>
    </row>
    <row r="67" spans="2:63" s="1" customFormat="1" ht="14.45" customHeight="1" x14ac:dyDescent="0.3">
      <c r="B67" s="34"/>
      <c r="C67" s="56" t="s">
        <v>17</v>
      </c>
      <c r="L67" s="34"/>
    </row>
    <row r="68" spans="2:63" s="1" customFormat="1" ht="22.5" customHeight="1" x14ac:dyDescent="0.3">
      <c r="B68" s="34"/>
      <c r="E68" s="277" t="str">
        <f>E7</f>
        <v>Rekonstrukce chodníků - sídliště Jitřenka, Chomutov</v>
      </c>
      <c r="F68" s="250"/>
      <c r="G68" s="250"/>
      <c r="H68" s="250"/>
      <c r="L68" s="34"/>
    </row>
    <row r="69" spans="2:63" s="1" customFormat="1" ht="14.45" customHeight="1" x14ac:dyDescent="0.3">
      <c r="B69" s="34"/>
      <c r="C69" s="56" t="s">
        <v>91</v>
      </c>
      <c r="L69" s="34"/>
    </row>
    <row r="70" spans="2:63" s="1" customFormat="1" ht="23.25" customHeight="1" x14ac:dyDescent="0.3">
      <c r="B70" s="34"/>
      <c r="E70" s="247" t="str">
        <f>E9</f>
        <v>51.3 - VRN</v>
      </c>
      <c r="F70" s="250"/>
      <c r="G70" s="250"/>
      <c r="H70" s="250"/>
      <c r="L70" s="34"/>
    </row>
    <row r="71" spans="2:63" s="1" customFormat="1" ht="6.95" customHeight="1" x14ac:dyDescent="0.3">
      <c r="B71" s="34"/>
      <c r="L71" s="34"/>
    </row>
    <row r="72" spans="2:63" s="1" customFormat="1" ht="18" customHeight="1" x14ac:dyDescent="0.3">
      <c r="B72" s="34"/>
      <c r="C72" s="56" t="s">
        <v>24</v>
      </c>
      <c r="F72" s="138" t="str">
        <f>F12</f>
        <v>Chomutov</v>
      </c>
      <c r="I72" s="139" t="s">
        <v>26</v>
      </c>
      <c r="J72" s="60" t="str">
        <f>IF(J12="","",J12)</f>
        <v>13. 7. 2017</v>
      </c>
      <c r="L72" s="34"/>
    </row>
    <row r="73" spans="2:63" s="1" customFormat="1" ht="6.95" customHeight="1" x14ac:dyDescent="0.3">
      <c r="B73" s="34"/>
      <c r="L73" s="34"/>
    </row>
    <row r="74" spans="2:63" s="1" customFormat="1" ht="15" x14ac:dyDescent="0.3">
      <c r="B74" s="34"/>
      <c r="C74" s="56" t="s">
        <v>30</v>
      </c>
      <c r="F74" s="138" t="str">
        <f>E15</f>
        <v>Město Chomutov</v>
      </c>
      <c r="I74" s="139" t="s">
        <v>36</v>
      </c>
      <c r="J74" s="138" t="str">
        <f>E21</f>
        <v>Ing. Lucie Dvořáková</v>
      </c>
      <c r="L74" s="34"/>
    </row>
    <row r="75" spans="2:63" s="1" customFormat="1" ht="14.45" customHeight="1" x14ac:dyDescent="0.3">
      <c r="B75" s="34"/>
      <c r="C75" s="56" t="s">
        <v>34</v>
      </c>
      <c r="F75" s="138" t="str">
        <f>IF(E18="","",E18)</f>
        <v/>
      </c>
      <c r="L75" s="34"/>
    </row>
    <row r="76" spans="2:63" s="1" customFormat="1" ht="10.35" customHeight="1" x14ac:dyDescent="0.3">
      <c r="B76" s="34"/>
      <c r="L76" s="34"/>
    </row>
    <row r="77" spans="2:63" s="9" customFormat="1" ht="29.25" customHeight="1" x14ac:dyDescent="0.3">
      <c r="B77" s="140"/>
      <c r="C77" s="141" t="s">
        <v>106</v>
      </c>
      <c r="D77" s="142" t="s">
        <v>60</v>
      </c>
      <c r="E77" s="142" t="s">
        <v>56</v>
      </c>
      <c r="F77" s="142" t="s">
        <v>107</v>
      </c>
      <c r="G77" s="142" t="s">
        <v>108</v>
      </c>
      <c r="H77" s="142" t="s">
        <v>109</v>
      </c>
      <c r="I77" s="143" t="s">
        <v>110</v>
      </c>
      <c r="J77" s="142" t="s">
        <v>96</v>
      </c>
      <c r="K77" s="144" t="s">
        <v>111</v>
      </c>
      <c r="L77" s="140"/>
      <c r="M77" s="67" t="s">
        <v>112</v>
      </c>
      <c r="N77" s="68" t="s">
        <v>45</v>
      </c>
      <c r="O77" s="68" t="s">
        <v>113</v>
      </c>
      <c r="P77" s="68" t="s">
        <v>114</v>
      </c>
      <c r="Q77" s="68" t="s">
        <v>115</v>
      </c>
      <c r="R77" s="68" t="s">
        <v>116</v>
      </c>
      <c r="S77" s="68" t="s">
        <v>117</v>
      </c>
      <c r="T77" s="69" t="s">
        <v>118</v>
      </c>
    </row>
    <row r="78" spans="2:63" s="1" customFormat="1" ht="29.25" customHeight="1" x14ac:dyDescent="0.35">
      <c r="B78" s="34"/>
      <c r="C78" s="71" t="s">
        <v>97</v>
      </c>
      <c r="J78" s="145">
        <f>BK78</f>
        <v>120000</v>
      </c>
      <c r="L78" s="34"/>
      <c r="M78" s="70"/>
      <c r="N78" s="61"/>
      <c r="O78" s="61"/>
      <c r="P78" s="146">
        <f>P79</f>
        <v>0</v>
      </c>
      <c r="Q78" s="61"/>
      <c r="R78" s="146">
        <f>R79</f>
        <v>0</v>
      </c>
      <c r="S78" s="61"/>
      <c r="T78" s="147">
        <f>T79</f>
        <v>0</v>
      </c>
      <c r="AT78" s="17" t="s">
        <v>74</v>
      </c>
      <c r="AU78" s="17" t="s">
        <v>98</v>
      </c>
      <c r="BK78" s="148">
        <f>BK79</f>
        <v>120000</v>
      </c>
    </row>
    <row r="79" spans="2:63" s="10" customFormat="1" ht="37.35" customHeight="1" x14ac:dyDescent="0.35">
      <c r="B79" s="149"/>
      <c r="D79" s="150" t="s">
        <v>74</v>
      </c>
      <c r="E79" s="151" t="s">
        <v>86</v>
      </c>
      <c r="F79" s="151" t="s">
        <v>492</v>
      </c>
      <c r="I79" s="152"/>
      <c r="J79" s="153">
        <f>BK79</f>
        <v>120000</v>
      </c>
      <c r="L79" s="149"/>
      <c r="M79" s="154"/>
      <c r="N79" s="155"/>
      <c r="O79" s="155"/>
      <c r="P79" s="156">
        <f>P80</f>
        <v>0</v>
      </c>
      <c r="Q79" s="155"/>
      <c r="R79" s="156">
        <f>R80</f>
        <v>0</v>
      </c>
      <c r="S79" s="155"/>
      <c r="T79" s="157">
        <f>T80</f>
        <v>0</v>
      </c>
      <c r="AR79" s="150" t="s">
        <v>148</v>
      </c>
      <c r="AT79" s="158" t="s">
        <v>74</v>
      </c>
      <c r="AU79" s="158" t="s">
        <v>75</v>
      </c>
      <c r="AY79" s="150" t="s">
        <v>121</v>
      </c>
      <c r="BK79" s="159">
        <f>BK80</f>
        <v>120000</v>
      </c>
    </row>
    <row r="80" spans="2:63" s="10" customFormat="1" ht="19.899999999999999" customHeight="1" x14ac:dyDescent="0.3">
      <c r="B80" s="149"/>
      <c r="D80" s="160" t="s">
        <v>74</v>
      </c>
      <c r="E80" s="161" t="s">
        <v>75</v>
      </c>
      <c r="F80" s="161" t="s">
        <v>492</v>
      </c>
      <c r="I80" s="152"/>
      <c r="J80" s="162">
        <f>BK80</f>
        <v>120000</v>
      </c>
      <c r="L80" s="149"/>
      <c r="M80" s="154"/>
      <c r="N80" s="155"/>
      <c r="O80" s="155"/>
      <c r="P80" s="156">
        <f>SUM(P81:P100)</f>
        <v>0</v>
      </c>
      <c r="Q80" s="155"/>
      <c r="R80" s="156">
        <f>SUM(R81:R100)</f>
        <v>0</v>
      </c>
      <c r="S80" s="155"/>
      <c r="T80" s="157">
        <f>SUM(T81:T100)</f>
        <v>0</v>
      </c>
      <c r="AR80" s="150" t="s">
        <v>148</v>
      </c>
      <c r="AT80" s="158" t="s">
        <v>74</v>
      </c>
      <c r="AU80" s="158" t="s">
        <v>23</v>
      </c>
      <c r="AY80" s="150" t="s">
        <v>121</v>
      </c>
      <c r="BK80" s="159">
        <f>SUM(BK81:BK100)</f>
        <v>120000</v>
      </c>
    </row>
    <row r="81" spans="2:65" s="1" customFormat="1" ht="22.5" customHeight="1" x14ac:dyDescent="0.3">
      <c r="B81" s="163"/>
      <c r="C81" s="164" t="s">
        <v>23</v>
      </c>
      <c r="D81" s="164" t="s">
        <v>123</v>
      </c>
      <c r="E81" s="165" t="s">
        <v>493</v>
      </c>
      <c r="F81" s="166" t="s">
        <v>494</v>
      </c>
      <c r="G81" s="167" t="s">
        <v>495</v>
      </c>
      <c r="H81" s="168">
        <v>1</v>
      </c>
      <c r="I81" s="169"/>
      <c r="J81" s="170">
        <f>ROUND(I81*H81,2)</f>
        <v>0</v>
      </c>
      <c r="K81" s="166" t="s">
        <v>3</v>
      </c>
      <c r="L81" s="34"/>
      <c r="M81" s="171" t="s">
        <v>3</v>
      </c>
      <c r="N81" s="172" t="s">
        <v>46</v>
      </c>
      <c r="O81" s="35"/>
      <c r="P81" s="173">
        <f>O81*H81</f>
        <v>0</v>
      </c>
      <c r="Q81" s="173">
        <v>0</v>
      </c>
      <c r="R81" s="173">
        <f>Q81*H81</f>
        <v>0</v>
      </c>
      <c r="S81" s="173">
        <v>0</v>
      </c>
      <c r="T81" s="174">
        <f>S81*H81</f>
        <v>0</v>
      </c>
      <c r="AR81" s="17" t="s">
        <v>496</v>
      </c>
      <c r="AT81" s="17" t="s">
        <v>123</v>
      </c>
      <c r="AU81" s="17" t="s">
        <v>84</v>
      </c>
      <c r="AY81" s="17" t="s">
        <v>121</v>
      </c>
      <c r="BE81" s="175">
        <f>IF(N81="základní",J81,0)</f>
        <v>0</v>
      </c>
      <c r="BF81" s="175">
        <f>IF(N81="snížená",J81,0)</f>
        <v>0</v>
      </c>
      <c r="BG81" s="175">
        <f>IF(N81="zákl. přenesená",J81,0)</f>
        <v>0</v>
      </c>
      <c r="BH81" s="175">
        <f>IF(N81="sníž. přenesená",J81,0)</f>
        <v>0</v>
      </c>
      <c r="BI81" s="175">
        <f>IF(N81="nulová",J81,0)</f>
        <v>0</v>
      </c>
      <c r="BJ81" s="17" t="s">
        <v>23</v>
      </c>
      <c r="BK81" s="175">
        <f>ROUND(I81*H81,2)</f>
        <v>0</v>
      </c>
      <c r="BL81" s="17" t="s">
        <v>496</v>
      </c>
      <c r="BM81" s="17" t="s">
        <v>497</v>
      </c>
    </row>
    <row r="82" spans="2:65" s="1" customFormat="1" x14ac:dyDescent="0.3">
      <c r="B82" s="34"/>
      <c r="D82" s="176" t="s">
        <v>130</v>
      </c>
      <c r="F82" s="177" t="s">
        <v>498</v>
      </c>
      <c r="I82" s="178"/>
      <c r="L82" s="34"/>
      <c r="M82" s="63"/>
      <c r="N82" s="35"/>
      <c r="O82" s="35"/>
      <c r="P82" s="35"/>
      <c r="Q82" s="35"/>
      <c r="R82" s="35"/>
      <c r="S82" s="35"/>
      <c r="T82" s="64"/>
      <c r="AT82" s="17" t="s">
        <v>130</v>
      </c>
      <c r="AU82" s="17" t="s">
        <v>84</v>
      </c>
    </row>
    <row r="83" spans="2:65" s="1" customFormat="1" ht="40.5" x14ac:dyDescent="0.3">
      <c r="B83" s="34"/>
      <c r="D83" s="180" t="s">
        <v>180</v>
      </c>
      <c r="F83" s="225" t="s">
        <v>499</v>
      </c>
      <c r="I83" s="178"/>
      <c r="L83" s="34"/>
      <c r="M83" s="63"/>
      <c r="N83" s="35"/>
      <c r="O83" s="35"/>
      <c r="P83" s="35"/>
      <c r="Q83" s="35"/>
      <c r="R83" s="35"/>
      <c r="S83" s="35"/>
      <c r="T83" s="64"/>
      <c r="AT83" s="17" t="s">
        <v>180</v>
      </c>
      <c r="AU83" s="17" t="s">
        <v>84</v>
      </c>
    </row>
    <row r="84" spans="2:65" s="1" customFormat="1" ht="22.5" customHeight="1" x14ac:dyDescent="0.3">
      <c r="B84" s="163"/>
      <c r="C84" s="164" t="s">
        <v>84</v>
      </c>
      <c r="D84" s="164" t="s">
        <v>123</v>
      </c>
      <c r="E84" s="165" t="s">
        <v>500</v>
      </c>
      <c r="F84" s="166" t="s">
        <v>501</v>
      </c>
      <c r="G84" s="167" t="s">
        <v>495</v>
      </c>
      <c r="H84" s="168">
        <v>1</v>
      </c>
      <c r="I84" s="169"/>
      <c r="J84" s="170">
        <f>ROUND(I84*H84,2)</f>
        <v>0</v>
      </c>
      <c r="K84" s="166" t="s">
        <v>3</v>
      </c>
      <c r="L84" s="34"/>
      <c r="M84" s="171" t="s">
        <v>3</v>
      </c>
      <c r="N84" s="172" t="s">
        <v>46</v>
      </c>
      <c r="O84" s="35"/>
      <c r="P84" s="173">
        <f>O84*H84</f>
        <v>0</v>
      </c>
      <c r="Q84" s="173">
        <v>0</v>
      </c>
      <c r="R84" s="173">
        <f>Q84*H84</f>
        <v>0</v>
      </c>
      <c r="S84" s="173">
        <v>0</v>
      </c>
      <c r="T84" s="174">
        <f>S84*H84</f>
        <v>0</v>
      </c>
      <c r="AR84" s="17" t="s">
        <v>496</v>
      </c>
      <c r="AT84" s="17" t="s">
        <v>123</v>
      </c>
      <c r="AU84" s="17" t="s">
        <v>84</v>
      </c>
      <c r="AY84" s="17" t="s">
        <v>121</v>
      </c>
      <c r="BE84" s="175">
        <f>IF(N84="základní",J84,0)</f>
        <v>0</v>
      </c>
      <c r="BF84" s="175">
        <f>IF(N84="snížená",J84,0)</f>
        <v>0</v>
      </c>
      <c r="BG84" s="175">
        <f>IF(N84="zákl. přenesená",J84,0)</f>
        <v>0</v>
      </c>
      <c r="BH84" s="175">
        <f>IF(N84="sníž. přenesená",J84,0)</f>
        <v>0</v>
      </c>
      <c r="BI84" s="175">
        <f>IF(N84="nulová",J84,0)</f>
        <v>0</v>
      </c>
      <c r="BJ84" s="17" t="s">
        <v>23</v>
      </c>
      <c r="BK84" s="175">
        <f>ROUND(I84*H84,2)</f>
        <v>0</v>
      </c>
      <c r="BL84" s="17" t="s">
        <v>496</v>
      </c>
      <c r="BM84" s="17" t="s">
        <v>502</v>
      </c>
    </row>
    <row r="85" spans="2:65" s="1" customFormat="1" x14ac:dyDescent="0.3">
      <c r="B85" s="34"/>
      <c r="D85" s="180" t="s">
        <v>130</v>
      </c>
      <c r="F85" s="226" t="s">
        <v>503</v>
      </c>
      <c r="I85" s="178"/>
      <c r="L85" s="34"/>
      <c r="M85" s="63"/>
      <c r="N85" s="35"/>
      <c r="O85" s="35"/>
      <c r="P85" s="35"/>
      <c r="Q85" s="35"/>
      <c r="R85" s="35"/>
      <c r="S85" s="35"/>
      <c r="T85" s="64"/>
      <c r="AT85" s="17" t="s">
        <v>130</v>
      </c>
      <c r="AU85" s="17" t="s">
        <v>84</v>
      </c>
    </row>
    <row r="86" spans="2:65" s="1" customFormat="1" ht="22.5" customHeight="1" x14ac:dyDescent="0.3">
      <c r="B86" s="163"/>
      <c r="C86" s="164" t="s">
        <v>138</v>
      </c>
      <c r="D86" s="164" t="s">
        <v>123</v>
      </c>
      <c r="E86" s="165" t="s">
        <v>504</v>
      </c>
      <c r="F86" s="166" t="s">
        <v>505</v>
      </c>
      <c r="G86" s="167" t="s">
        <v>495</v>
      </c>
      <c r="H86" s="168">
        <v>1</v>
      </c>
      <c r="I86" s="169"/>
      <c r="J86" s="170">
        <f>ROUND(I86*H86,2)</f>
        <v>0</v>
      </c>
      <c r="K86" s="166" t="s">
        <v>3</v>
      </c>
      <c r="L86" s="34"/>
      <c r="M86" s="171" t="s">
        <v>3</v>
      </c>
      <c r="N86" s="172" t="s">
        <v>46</v>
      </c>
      <c r="O86" s="35"/>
      <c r="P86" s="173">
        <f>O86*H86</f>
        <v>0</v>
      </c>
      <c r="Q86" s="173">
        <v>0</v>
      </c>
      <c r="R86" s="173">
        <f>Q86*H86</f>
        <v>0</v>
      </c>
      <c r="S86" s="173">
        <v>0</v>
      </c>
      <c r="T86" s="174">
        <f>S86*H86</f>
        <v>0</v>
      </c>
      <c r="AR86" s="17" t="s">
        <v>496</v>
      </c>
      <c r="AT86" s="17" t="s">
        <v>123</v>
      </c>
      <c r="AU86" s="17" t="s">
        <v>84</v>
      </c>
      <c r="AY86" s="17" t="s">
        <v>121</v>
      </c>
      <c r="BE86" s="175">
        <f>IF(N86="základní",J86,0)</f>
        <v>0</v>
      </c>
      <c r="BF86" s="175">
        <f>IF(N86="snížená",J86,0)</f>
        <v>0</v>
      </c>
      <c r="BG86" s="175">
        <f>IF(N86="zákl. přenesená",J86,0)</f>
        <v>0</v>
      </c>
      <c r="BH86" s="175">
        <f>IF(N86="sníž. přenesená",J86,0)</f>
        <v>0</v>
      </c>
      <c r="BI86" s="175">
        <f>IF(N86="nulová",J86,0)</f>
        <v>0</v>
      </c>
      <c r="BJ86" s="17" t="s">
        <v>23</v>
      </c>
      <c r="BK86" s="175">
        <f>ROUND(I86*H86,2)</f>
        <v>0</v>
      </c>
      <c r="BL86" s="17" t="s">
        <v>496</v>
      </c>
      <c r="BM86" s="17" t="s">
        <v>506</v>
      </c>
    </row>
    <row r="87" spans="2:65" s="1" customFormat="1" x14ac:dyDescent="0.3">
      <c r="B87" s="34"/>
      <c r="D87" s="176" t="s">
        <v>130</v>
      </c>
      <c r="F87" s="177" t="s">
        <v>507</v>
      </c>
      <c r="I87" s="178"/>
      <c r="L87" s="34"/>
      <c r="M87" s="63"/>
      <c r="N87" s="35"/>
      <c r="O87" s="35"/>
      <c r="P87" s="35"/>
      <c r="Q87" s="35"/>
      <c r="R87" s="35"/>
      <c r="S87" s="35"/>
      <c r="T87" s="64"/>
      <c r="AT87" s="17" t="s">
        <v>130</v>
      </c>
      <c r="AU87" s="17" t="s">
        <v>84</v>
      </c>
    </row>
    <row r="88" spans="2:65" s="1" customFormat="1" ht="27" x14ac:dyDescent="0.3">
      <c r="B88" s="34"/>
      <c r="D88" s="180" t="s">
        <v>180</v>
      </c>
      <c r="F88" s="225" t="s">
        <v>508</v>
      </c>
      <c r="I88" s="178"/>
      <c r="L88" s="34"/>
      <c r="M88" s="63"/>
      <c r="N88" s="35"/>
      <c r="O88" s="35"/>
      <c r="P88" s="35"/>
      <c r="Q88" s="35"/>
      <c r="R88" s="35"/>
      <c r="S88" s="35"/>
      <c r="T88" s="64"/>
      <c r="AT88" s="17" t="s">
        <v>180</v>
      </c>
      <c r="AU88" s="17" t="s">
        <v>84</v>
      </c>
    </row>
    <row r="89" spans="2:65" s="1" customFormat="1" ht="22.5" customHeight="1" x14ac:dyDescent="0.3">
      <c r="B89" s="163"/>
      <c r="C89" s="164" t="s">
        <v>128</v>
      </c>
      <c r="D89" s="164" t="s">
        <v>123</v>
      </c>
      <c r="E89" s="165" t="s">
        <v>509</v>
      </c>
      <c r="F89" s="166" t="s">
        <v>510</v>
      </c>
      <c r="G89" s="167" t="s">
        <v>495</v>
      </c>
      <c r="H89" s="168">
        <v>1</v>
      </c>
      <c r="I89" s="169"/>
      <c r="J89" s="170">
        <f>ROUND(I89*H89,2)</f>
        <v>0</v>
      </c>
      <c r="K89" s="166" t="s">
        <v>3</v>
      </c>
      <c r="L89" s="34"/>
      <c r="M89" s="171" t="s">
        <v>3</v>
      </c>
      <c r="N89" s="172" t="s">
        <v>46</v>
      </c>
      <c r="O89" s="35"/>
      <c r="P89" s="173">
        <f>O89*H89</f>
        <v>0</v>
      </c>
      <c r="Q89" s="173">
        <v>0</v>
      </c>
      <c r="R89" s="173">
        <f>Q89*H89</f>
        <v>0</v>
      </c>
      <c r="S89" s="173">
        <v>0</v>
      </c>
      <c r="T89" s="174">
        <f>S89*H89</f>
        <v>0</v>
      </c>
      <c r="AR89" s="17" t="s">
        <v>496</v>
      </c>
      <c r="AT89" s="17" t="s">
        <v>123</v>
      </c>
      <c r="AU89" s="17" t="s">
        <v>84</v>
      </c>
      <c r="AY89" s="17" t="s">
        <v>121</v>
      </c>
      <c r="BE89" s="175">
        <f>IF(N89="základní",J89,0)</f>
        <v>0</v>
      </c>
      <c r="BF89" s="175">
        <f>IF(N89="snížená",J89,0)</f>
        <v>0</v>
      </c>
      <c r="BG89" s="175">
        <f>IF(N89="zákl. přenesená",J89,0)</f>
        <v>0</v>
      </c>
      <c r="BH89" s="175">
        <f>IF(N89="sníž. přenesená",J89,0)</f>
        <v>0</v>
      </c>
      <c r="BI89" s="175">
        <f>IF(N89="nulová",J89,0)</f>
        <v>0</v>
      </c>
      <c r="BJ89" s="17" t="s">
        <v>23</v>
      </c>
      <c r="BK89" s="175">
        <f>ROUND(I89*H89,2)</f>
        <v>0</v>
      </c>
      <c r="BL89" s="17" t="s">
        <v>496</v>
      </c>
      <c r="BM89" s="17" t="s">
        <v>511</v>
      </c>
    </row>
    <row r="90" spans="2:65" s="1" customFormat="1" x14ac:dyDescent="0.3">
      <c r="B90" s="34"/>
      <c r="D90" s="180" t="s">
        <v>130</v>
      </c>
      <c r="F90" s="226" t="s">
        <v>512</v>
      </c>
      <c r="I90" s="178"/>
      <c r="L90" s="34"/>
      <c r="M90" s="63"/>
      <c r="N90" s="35"/>
      <c r="O90" s="35"/>
      <c r="P90" s="35"/>
      <c r="Q90" s="35"/>
      <c r="R90" s="35"/>
      <c r="S90" s="35"/>
      <c r="T90" s="64"/>
      <c r="AT90" s="17" t="s">
        <v>130</v>
      </c>
      <c r="AU90" s="17" t="s">
        <v>84</v>
      </c>
    </row>
    <row r="91" spans="2:65" s="1" customFormat="1" ht="22.5" customHeight="1" x14ac:dyDescent="0.3">
      <c r="B91" s="163"/>
      <c r="C91" s="164" t="s">
        <v>148</v>
      </c>
      <c r="D91" s="164" t="s">
        <v>123</v>
      </c>
      <c r="E91" s="165" t="s">
        <v>513</v>
      </c>
      <c r="F91" s="166" t="s">
        <v>514</v>
      </c>
      <c r="G91" s="167" t="s">
        <v>495</v>
      </c>
      <c r="H91" s="168">
        <v>1</v>
      </c>
      <c r="I91" s="169"/>
      <c r="J91" s="170">
        <f>ROUND(I91*H91,2)</f>
        <v>0</v>
      </c>
      <c r="K91" s="166" t="s">
        <v>3</v>
      </c>
      <c r="L91" s="34"/>
      <c r="M91" s="171" t="s">
        <v>3</v>
      </c>
      <c r="N91" s="172" t="s">
        <v>46</v>
      </c>
      <c r="O91" s="35"/>
      <c r="P91" s="173">
        <f>O91*H91</f>
        <v>0</v>
      </c>
      <c r="Q91" s="173">
        <v>0</v>
      </c>
      <c r="R91" s="173">
        <f>Q91*H91</f>
        <v>0</v>
      </c>
      <c r="S91" s="173">
        <v>0</v>
      </c>
      <c r="T91" s="174">
        <f>S91*H91</f>
        <v>0</v>
      </c>
      <c r="AR91" s="17" t="s">
        <v>496</v>
      </c>
      <c r="AT91" s="17" t="s">
        <v>123</v>
      </c>
      <c r="AU91" s="17" t="s">
        <v>84</v>
      </c>
      <c r="AY91" s="17" t="s">
        <v>121</v>
      </c>
      <c r="BE91" s="175">
        <f>IF(N91="základní",J91,0)</f>
        <v>0</v>
      </c>
      <c r="BF91" s="175">
        <f>IF(N91="snížená",J91,0)</f>
        <v>0</v>
      </c>
      <c r="BG91" s="175">
        <f>IF(N91="zákl. přenesená",J91,0)</f>
        <v>0</v>
      </c>
      <c r="BH91" s="175">
        <f>IF(N91="sníž. přenesená",J91,0)</f>
        <v>0</v>
      </c>
      <c r="BI91" s="175">
        <f>IF(N91="nulová",J91,0)</f>
        <v>0</v>
      </c>
      <c r="BJ91" s="17" t="s">
        <v>23</v>
      </c>
      <c r="BK91" s="175">
        <f>ROUND(I91*H91,2)</f>
        <v>0</v>
      </c>
      <c r="BL91" s="17" t="s">
        <v>496</v>
      </c>
      <c r="BM91" s="17" t="s">
        <v>515</v>
      </c>
    </row>
    <row r="92" spans="2:65" s="1" customFormat="1" x14ac:dyDescent="0.3">
      <c r="B92" s="34"/>
      <c r="D92" s="176" t="s">
        <v>130</v>
      </c>
      <c r="F92" s="177" t="s">
        <v>516</v>
      </c>
      <c r="I92" s="178"/>
      <c r="L92" s="34"/>
      <c r="M92" s="63"/>
      <c r="N92" s="35"/>
      <c r="O92" s="35"/>
      <c r="P92" s="35"/>
      <c r="Q92" s="35"/>
      <c r="R92" s="35"/>
      <c r="S92" s="35"/>
      <c r="T92" s="64"/>
      <c r="AT92" s="17" t="s">
        <v>130</v>
      </c>
      <c r="AU92" s="17" t="s">
        <v>84</v>
      </c>
    </row>
    <row r="93" spans="2:65" s="1" customFormat="1" ht="40.5" x14ac:dyDescent="0.3">
      <c r="B93" s="34"/>
      <c r="D93" s="180" t="s">
        <v>180</v>
      </c>
      <c r="F93" s="225" t="s">
        <v>517</v>
      </c>
      <c r="I93" s="178"/>
      <c r="L93" s="34"/>
      <c r="M93" s="63"/>
      <c r="N93" s="35"/>
      <c r="O93" s="35"/>
      <c r="P93" s="35"/>
      <c r="Q93" s="35"/>
      <c r="R93" s="35"/>
      <c r="S93" s="35"/>
      <c r="T93" s="64"/>
      <c r="AT93" s="17" t="s">
        <v>180</v>
      </c>
      <c r="AU93" s="17" t="s">
        <v>84</v>
      </c>
    </row>
    <row r="94" spans="2:65" s="1" customFormat="1" ht="22.5" customHeight="1" x14ac:dyDescent="0.3">
      <c r="B94" s="163"/>
      <c r="C94" s="164" t="s">
        <v>154</v>
      </c>
      <c r="D94" s="164" t="s">
        <v>123</v>
      </c>
      <c r="E94" s="165" t="s">
        <v>518</v>
      </c>
      <c r="F94" s="166" t="s">
        <v>538</v>
      </c>
      <c r="G94" s="167" t="s">
        <v>539</v>
      </c>
      <c r="H94" s="168">
        <v>1</v>
      </c>
      <c r="I94" s="169">
        <v>70000</v>
      </c>
      <c r="J94" s="170">
        <f>ROUND(I94*H94,2)</f>
        <v>70000</v>
      </c>
      <c r="K94" s="166" t="s">
        <v>3</v>
      </c>
      <c r="L94" s="34"/>
      <c r="M94" s="171" t="s">
        <v>3</v>
      </c>
      <c r="N94" s="172" t="s">
        <v>46</v>
      </c>
      <c r="O94" s="35"/>
      <c r="P94" s="173">
        <f>O94*H94</f>
        <v>0</v>
      </c>
      <c r="Q94" s="173">
        <v>0</v>
      </c>
      <c r="R94" s="173">
        <f>Q94*H94</f>
        <v>0</v>
      </c>
      <c r="S94" s="173">
        <v>0</v>
      </c>
      <c r="T94" s="174">
        <f>S94*H94</f>
        <v>0</v>
      </c>
      <c r="AR94" s="17" t="s">
        <v>496</v>
      </c>
      <c r="AT94" s="17" t="s">
        <v>123</v>
      </c>
      <c r="AU94" s="17" t="s">
        <v>84</v>
      </c>
      <c r="AY94" s="17" t="s">
        <v>121</v>
      </c>
      <c r="BE94" s="175">
        <f>IF(N94="základní",J94,0)</f>
        <v>70000</v>
      </c>
      <c r="BF94" s="175">
        <f>IF(N94="snížená",J94,0)</f>
        <v>0</v>
      </c>
      <c r="BG94" s="175">
        <f>IF(N94="zákl. přenesená",J94,0)</f>
        <v>0</v>
      </c>
      <c r="BH94" s="175">
        <f>IF(N94="sníž. přenesená",J94,0)</f>
        <v>0</v>
      </c>
      <c r="BI94" s="175">
        <f>IF(N94="nulová",J94,0)</f>
        <v>0</v>
      </c>
      <c r="BJ94" s="17" t="s">
        <v>23</v>
      </c>
      <c r="BK94" s="175">
        <f>ROUND(I94*H94,2)</f>
        <v>70000</v>
      </c>
      <c r="BL94" s="17" t="s">
        <v>496</v>
      </c>
      <c r="BM94" s="17" t="s">
        <v>519</v>
      </c>
    </row>
    <row r="95" spans="2:65" s="1" customFormat="1" x14ac:dyDescent="0.3">
      <c r="B95" s="34"/>
      <c r="D95" s="176" t="s">
        <v>130</v>
      </c>
      <c r="F95" s="177" t="s">
        <v>520</v>
      </c>
      <c r="I95" s="178"/>
      <c r="L95" s="34"/>
      <c r="M95" s="63"/>
      <c r="N95" s="35"/>
      <c r="O95" s="35"/>
      <c r="P95" s="35"/>
      <c r="Q95" s="35"/>
      <c r="R95" s="35"/>
      <c r="S95" s="35"/>
      <c r="T95" s="64"/>
      <c r="AT95" s="17" t="s">
        <v>130</v>
      </c>
      <c r="AU95" s="17" t="s">
        <v>84</v>
      </c>
    </row>
    <row r="96" spans="2:65" s="1" customFormat="1" ht="40.5" x14ac:dyDescent="0.3">
      <c r="B96" s="34"/>
      <c r="D96" s="180" t="s">
        <v>180</v>
      </c>
      <c r="F96" s="225" t="s">
        <v>521</v>
      </c>
      <c r="I96" s="178"/>
      <c r="L96" s="34"/>
      <c r="M96" s="63"/>
      <c r="N96" s="35"/>
      <c r="O96" s="35"/>
      <c r="P96" s="35"/>
      <c r="Q96" s="35"/>
      <c r="R96" s="35"/>
      <c r="S96" s="35"/>
      <c r="T96" s="64"/>
      <c r="AT96" s="17" t="s">
        <v>180</v>
      </c>
      <c r="AU96" s="17" t="s">
        <v>84</v>
      </c>
    </row>
    <row r="97" spans="2:65" s="1" customFormat="1" ht="22.5" customHeight="1" x14ac:dyDescent="0.3">
      <c r="B97" s="163"/>
      <c r="C97" s="164" t="s">
        <v>160</v>
      </c>
      <c r="D97" s="164" t="s">
        <v>123</v>
      </c>
      <c r="E97" s="165" t="s">
        <v>522</v>
      </c>
      <c r="F97" s="166" t="s">
        <v>523</v>
      </c>
      <c r="G97" s="167" t="s">
        <v>495</v>
      </c>
      <c r="H97" s="168">
        <v>1</v>
      </c>
      <c r="I97" s="169"/>
      <c r="J97" s="170">
        <f>ROUND(I97*H97,2)</f>
        <v>0</v>
      </c>
      <c r="K97" s="166" t="s">
        <v>3</v>
      </c>
      <c r="L97" s="34"/>
      <c r="M97" s="171" t="s">
        <v>3</v>
      </c>
      <c r="N97" s="172" t="s">
        <v>46</v>
      </c>
      <c r="O97" s="35"/>
      <c r="P97" s="173">
        <f>O97*H97</f>
        <v>0</v>
      </c>
      <c r="Q97" s="173">
        <v>0</v>
      </c>
      <c r="R97" s="173">
        <f>Q97*H97</f>
        <v>0</v>
      </c>
      <c r="S97" s="173">
        <v>0</v>
      </c>
      <c r="T97" s="174">
        <f>S97*H97</f>
        <v>0</v>
      </c>
      <c r="AR97" s="17" t="s">
        <v>496</v>
      </c>
      <c r="AT97" s="17" t="s">
        <v>123</v>
      </c>
      <c r="AU97" s="17" t="s">
        <v>84</v>
      </c>
      <c r="AY97" s="17" t="s">
        <v>121</v>
      </c>
      <c r="BE97" s="175">
        <f>IF(N97="základní",J97,0)</f>
        <v>0</v>
      </c>
      <c r="BF97" s="175">
        <f>IF(N97="snížená",J97,0)</f>
        <v>0</v>
      </c>
      <c r="BG97" s="175">
        <f>IF(N97="zákl. přenesená",J97,0)</f>
        <v>0</v>
      </c>
      <c r="BH97" s="175">
        <f>IF(N97="sníž. přenesená",J97,0)</f>
        <v>0</v>
      </c>
      <c r="BI97" s="175">
        <f>IF(N97="nulová",J97,0)</f>
        <v>0</v>
      </c>
      <c r="BJ97" s="17" t="s">
        <v>23</v>
      </c>
      <c r="BK97" s="175">
        <f>ROUND(I97*H97,2)</f>
        <v>0</v>
      </c>
      <c r="BL97" s="17" t="s">
        <v>496</v>
      </c>
      <c r="BM97" s="17" t="s">
        <v>524</v>
      </c>
    </row>
    <row r="98" spans="2:65" s="1" customFormat="1" x14ac:dyDescent="0.3">
      <c r="B98" s="34"/>
      <c r="D98" s="180" t="s">
        <v>130</v>
      </c>
      <c r="F98" s="226" t="s">
        <v>525</v>
      </c>
      <c r="I98" s="178"/>
      <c r="L98" s="34"/>
      <c r="M98" s="63"/>
      <c r="N98" s="35"/>
      <c r="O98" s="35"/>
      <c r="P98" s="35"/>
      <c r="Q98" s="35"/>
      <c r="R98" s="35"/>
      <c r="S98" s="35"/>
      <c r="T98" s="64"/>
      <c r="AT98" s="17" t="s">
        <v>130</v>
      </c>
      <c r="AU98" s="17" t="s">
        <v>84</v>
      </c>
    </row>
    <row r="99" spans="2:65" s="1" customFormat="1" ht="22.5" customHeight="1" x14ac:dyDescent="0.3">
      <c r="B99" s="163"/>
      <c r="C99" s="164" t="s">
        <v>167</v>
      </c>
      <c r="D99" s="164" t="s">
        <v>123</v>
      </c>
      <c r="E99" s="165" t="s">
        <v>526</v>
      </c>
      <c r="F99" s="166" t="s">
        <v>527</v>
      </c>
      <c r="G99" s="167" t="s">
        <v>539</v>
      </c>
      <c r="H99" s="168">
        <v>1</v>
      </c>
      <c r="I99" s="169">
        <v>50000</v>
      </c>
      <c r="J99" s="170">
        <f>ROUND(I99*H99,2)</f>
        <v>50000</v>
      </c>
      <c r="K99" s="166" t="s">
        <v>3</v>
      </c>
      <c r="L99" s="34"/>
      <c r="M99" s="171" t="s">
        <v>3</v>
      </c>
      <c r="N99" s="172" t="s">
        <v>46</v>
      </c>
      <c r="O99" s="35"/>
      <c r="P99" s="173">
        <f>O99*H99</f>
        <v>0</v>
      </c>
      <c r="Q99" s="173">
        <v>0</v>
      </c>
      <c r="R99" s="173">
        <f>Q99*H99</f>
        <v>0</v>
      </c>
      <c r="S99" s="173">
        <v>0</v>
      </c>
      <c r="T99" s="174">
        <f>S99*H99</f>
        <v>0</v>
      </c>
      <c r="AR99" s="17" t="s">
        <v>528</v>
      </c>
      <c r="AT99" s="17" t="s">
        <v>123</v>
      </c>
      <c r="AU99" s="17" t="s">
        <v>84</v>
      </c>
      <c r="AY99" s="17" t="s">
        <v>121</v>
      </c>
      <c r="BE99" s="175">
        <f>IF(N99="základní",J99,0)</f>
        <v>50000</v>
      </c>
      <c r="BF99" s="175">
        <f>IF(N99="snížená",J99,0)</f>
        <v>0</v>
      </c>
      <c r="BG99" s="175">
        <f>IF(N99="zákl. přenesená",J99,0)</f>
        <v>0</v>
      </c>
      <c r="BH99" s="175">
        <f>IF(N99="sníž. přenesená",J99,0)</f>
        <v>0</v>
      </c>
      <c r="BI99" s="175">
        <f>IF(N99="nulová",J99,0)</f>
        <v>0</v>
      </c>
      <c r="BJ99" s="17" t="s">
        <v>23</v>
      </c>
      <c r="BK99" s="175">
        <f>ROUND(I99*H99,2)</f>
        <v>50000</v>
      </c>
      <c r="BL99" s="17" t="s">
        <v>528</v>
      </c>
      <c r="BM99" s="17" t="s">
        <v>529</v>
      </c>
    </row>
    <row r="100" spans="2:65" s="1" customFormat="1" x14ac:dyDescent="0.3">
      <c r="B100" s="34"/>
      <c r="D100" s="176" t="s">
        <v>130</v>
      </c>
      <c r="F100" s="177" t="s">
        <v>530</v>
      </c>
      <c r="I100" s="178"/>
      <c r="L100" s="34"/>
      <c r="M100" s="227"/>
      <c r="N100" s="228"/>
      <c r="O100" s="228"/>
      <c r="P100" s="228"/>
      <c r="Q100" s="228"/>
      <c r="R100" s="228"/>
      <c r="S100" s="228"/>
      <c r="T100" s="229"/>
      <c r="AT100" s="17" t="s">
        <v>130</v>
      </c>
      <c r="AU100" s="17" t="s">
        <v>84</v>
      </c>
    </row>
    <row r="101" spans="2:65" s="1" customFormat="1" ht="6.95" customHeight="1" x14ac:dyDescent="0.3">
      <c r="B101" s="49"/>
      <c r="C101" s="50"/>
      <c r="D101" s="50"/>
      <c r="E101" s="50"/>
      <c r="F101" s="50"/>
      <c r="G101" s="50"/>
      <c r="H101" s="50"/>
      <c r="I101" s="116"/>
      <c r="J101" s="50"/>
      <c r="K101" s="50"/>
      <c r="L101" s="34"/>
    </row>
  </sheetData>
  <autoFilter ref="C77:K77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51.1 - chodníky</vt:lpstr>
      <vt:lpstr>51.3 - VRN</vt:lpstr>
      <vt:lpstr>'51.1 - chodníky'!Názvy_tisku</vt:lpstr>
      <vt:lpstr>'51.3 - VRN'!Názvy_tisku</vt:lpstr>
      <vt:lpstr>'Rekapitulace stavby'!Názvy_tisku</vt:lpstr>
      <vt:lpstr>'51.1 - chodníky'!Oblast_tisku</vt:lpstr>
      <vt:lpstr>'51.3 - VRN'!Oblast_tisku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LUCINKANB1\lucinka</dc:creator>
  <cp:lastModifiedBy>Melichar Pavel</cp:lastModifiedBy>
  <dcterms:created xsi:type="dcterms:W3CDTF">2017-08-03T08:43:02Z</dcterms:created>
  <dcterms:modified xsi:type="dcterms:W3CDTF">2017-08-03T12:40:25Z</dcterms:modified>
</cp:coreProperties>
</file>