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570" windowWidth="27495" windowHeight="13740" activeTab="0"/>
  </bookViews>
  <sheets>
    <sheet name="Rekapitulace stavby" sheetId="1" r:id="rId1"/>
    <sheet name="D.2 - Rekonstrukce altánu..." sheetId="2" r:id="rId2"/>
    <sheet name="D.3 - Zpevněné plochy a m..." sheetId="3" r:id="rId3"/>
    <sheet name="D.4 - Sadové úpravy" sheetId="4" r:id="rId4"/>
    <sheet name="D.1 - Příprava území" sheetId="5" r:id="rId5"/>
    <sheet name="D.5 - Osvětlení" sheetId="6" r:id="rId6"/>
    <sheet name="List1" sheetId="7" r:id="rId7"/>
  </sheets>
  <definedNames/>
  <calcPr calcId="145621"/>
</workbook>
</file>

<file path=xl/sharedStrings.xml><?xml version="1.0" encoding="utf-8"?>
<sst xmlns="http://schemas.openxmlformats.org/spreadsheetml/2006/main" count="3021" uniqueCount="720">
  <si>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</si>
  <si>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</si>
  <si>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</si>
  <si>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</si>
  <si>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</si>
  <si>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</si>
  <si>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</si>
  <si>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</si>
  <si>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</si>
  <si>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</si>
  <si>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</si>
  <si>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</si>
  <si>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</si>
  <si>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</si>
  <si>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0808</t>
  </si>
  <si>
    <t>Stavba:</t>
  </si>
  <si>
    <t>Řešení prostoru rozária včetně altánu</t>
  </si>
  <si>
    <t>0,1</t>
  </si>
  <si>
    <t>JKSO:</t>
  </si>
  <si>
    <t>CC-CZ:</t>
  </si>
  <si>
    <t>1</t>
  </si>
  <si>
    <t>Místo:</t>
  </si>
  <si>
    <t>Chomutov</t>
  </si>
  <si>
    <t>Datum:</t>
  </si>
  <si>
    <t>4. 4. 2016</t>
  </si>
  <si>
    <t>10</t>
  </si>
  <si>
    <t>100</t>
  </si>
  <si>
    <t>Objednatel:</t>
  </si>
  <si>
    <t>IČ:</t>
  </si>
  <si>
    <t>Město Chomutov</t>
  </si>
  <si>
    <t>DIČ:</t>
  </si>
  <si>
    <t>Zhotovitel:</t>
  </si>
  <si>
    <t xml:space="preserve"> </t>
  </si>
  <si>
    <t>Projektant:</t>
  </si>
  <si>
    <t>Projekce zahradní, krajinná a GIS, s.r.o.</t>
  </si>
  <si>
    <t>True</t>
  </si>
  <si>
    <t>Zpracovatel:</t>
  </si>
  <si>
    <t>Ing. Gabriela Úlehlová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</si>
  <si>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</si>
  <si>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</si>
  <si>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</si>
  <si>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</si>
  <si>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</si>
  <si>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</si>
  <si>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</si>
  <si>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</si>
  <si>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</si>
  <si>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</si>
  <si>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</si>
  <si>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</si>
  <si>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</si>
  <si>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</si>
  <si>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</si>
  <si>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</si>
  <si>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</si>
  <si>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</si>
  <si>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</si>
  <si>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</si>
  <si>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</si>
  <si>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</si>
  <si>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</si>
  <si>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</si>
  <si>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</si>
  <si>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</si>
  <si>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</si>
  <si>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</si>
  <si>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</si>
  <si>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</si>
  <si>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</si>
  <si>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</si>
  <si>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</si>
  <si>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</si>
  <si>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</si>
  <si>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</si>
  <si>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</si>
  <si>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</si>
  <si>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</si>
  <si>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</si>
  <si>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</si>
  <si>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</si>
  <si>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</si>
  <si>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{16339e08-62d4-4aad-88ce-b9891fa0851f}</t>
  </si>
  <si>
    <t>{00000000-0000-0000-0000-000000000000}</t>
  </si>
  <si>
    <t>D.2</t>
  </si>
  <si>
    <t>Rekonstrukce altánu a středového bazénu</t>
  </si>
  <si>
    <t>{00f0bbe1-e22b-48bb-bdb6-3502a28ee781}</t>
  </si>
  <si>
    <t>D.3</t>
  </si>
  <si>
    <t>Zpevněné plochy a mobiliář</t>
  </si>
  <si>
    <t>{da00670a-209e-4f30-8610-0c2f60dc4eec}</t>
  </si>
  <si>
    <t>D.4</t>
  </si>
  <si>
    <t>Sadové úpravy</t>
  </si>
  <si>
    <t>{f26d09ee-5bf3-436e-a183-9c7688a1fb82}</t>
  </si>
  <si>
    <t>D.1</t>
  </si>
  <si>
    <t>Příprava území</t>
  </si>
  <si>
    <t>{9e26474d-07a2-4304-90f5-bb4b72b47a92}</t>
  </si>
  <si>
    <t>D.5</t>
  </si>
  <si>
    <t>Osvětlení</t>
  </si>
  <si>
    <t>{3ec89cd3-b46f-4d37-a2a0-9d957a25066f}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</si>
  <si>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</si>
  <si>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</si>
  <si>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</si>
  <si>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</si>
  <si>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</si>
  <si>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</si>
  <si>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</si>
  <si>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</si>
  <si>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D.2 - Rekonstrukce altánu a středového bazénu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</si>
  <si>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</si>
  <si>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</si>
  <si>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</si>
  <si>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</si>
  <si>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</si>
  <si>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</si>
  <si>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</si>
  <si>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N00 - Nepojmenované práce</t>
  </si>
  <si>
    <t xml:space="preserve">    N01 - Nepojmenovaný díl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</si>
  <si>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</si>
  <si>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</si>
  <si>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</si>
  <si>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</si>
  <si>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</si>
  <si>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</si>
  <si>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</si>
  <si>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</si>
  <si>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</si>
  <si>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</si>
  <si>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</si>
  <si>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</si>
  <si>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</si>
  <si>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</si>
  <si>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</si>
  <si>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4</t>
  </si>
  <si>
    <t>ROZPOCET</t>
  </si>
  <si>
    <t>K</t>
  </si>
  <si>
    <t>R-001</t>
  </si>
  <si>
    <t>souhrn</t>
  </si>
  <si>
    <t>soub</t>
  </si>
  <si>
    <t>512</t>
  </si>
  <si>
    <t>-1153874985</t>
  </si>
  <si>
    <t>D.3 - Zpevněné plochy a mobiliář</t>
  </si>
  <si>
    <t>HSV - HSV</t>
  </si>
  <si>
    <t xml:space="preserve">    01 - Zemní práce </t>
  </si>
  <si>
    <t xml:space="preserve">    02 - Komunikace a zpevněné plochy</t>
  </si>
  <si>
    <t xml:space="preserve">    9 - Ostatní konstrukce a práce-bourání</t>
  </si>
  <si>
    <t xml:space="preserve">      99 - Přesun hmot</t>
  </si>
  <si>
    <t>R_0098</t>
  </si>
  <si>
    <t>Vytyčení navržených ploch a prvků</t>
  </si>
  <si>
    <t>-708486566</t>
  </si>
  <si>
    <t>113106122</t>
  </si>
  <si>
    <t>Rozebrání dlažeb komunikací pro pěší z kamenných dlaždic</t>
  </si>
  <si>
    <t>m2</t>
  </si>
  <si>
    <t>-1615323603</t>
  </si>
  <si>
    <t>3</t>
  </si>
  <si>
    <t>122201102</t>
  </si>
  <si>
    <t>Odkopávky a prokopávky nezapažené v hornině tř. 3 objem do 1000 m3</t>
  </si>
  <si>
    <t>m3</t>
  </si>
  <si>
    <t>37842170</t>
  </si>
  <si>
    <t>122201109</t>
  </si>
  <si>
    <t>Příplatek za lepivost u odkopávek v hornině tř. 1 až 3</t>
  </si>
  <si>
    <t>256818957</t>
  </si>
  <si>
    <t>5</t>
  </si>
  <si>
    <t>181101102</t>
  </si>
  <si>
    <t>Úprava pláně v zářezech v hornině tř. 1 až 4 se zhutněním</t>
  </si>
  <si>
    <t>-1669466932</t>
  </si>
  <si>
    <t>6</t>
  </si>
  <si>
    <t>162601102</t>
  </si>
  <si>
    <t>Vodorovné přemístění do 5000 m výkopku/sypaniny z horniny tř. 1 až 4</t>
  </si>
  <si>
    <t>-251542253</t>
  </si>
  <si>
    <t>7</t>
  </si>
  <si>
    <t>113107171</t>
  </si>
  <si>
    <t>Odstranění podkladu pl přes 50 do 200 m2 z betonu prostého tl 150 mm</t>
  </si>
  <si>
    <t>-533001644</t>
  </si>
  <si>
    <t>8</t>
  </si>
  <si>
    <t>113107152</t>
  </si>
  <si>
    <t>Odstranění podkladu pl přes 50 do 200 m2 z kameniva těženého tl 200 mm</t>
  </si>
  <si>
    <t>-2027715256</t>
  </si>
  <si>
    <t>9</t>
  </si>
  <si>
    <t>114203202</t>
  </si>
  <si>
    <t>Očištění lomového kamene nebo betonových tvárnic od malty</t>
  </si>
  <si>
    <t>-1641937755</t>
  </si>
  <si>
    <t>938908411</t>
  </si>
  <si>
    <t>Očištění povrchu krytu nebo podkladu dlážděného vodou</t>
  </si>
  <si>
    <t>-456217222</t>
  </si>
  <si>
    <t>12</t>
  </si>
  <si>
    <t>564871111</t>
  </si>
  <si>
    <t>Podklad ze štěrkodrtě ŠD tl 250 mm</t>
  </si>
  <si>
    <t>984798566</t>
  </si>
  <si>
    <t>13</t>
  </si>
  <si>
    <t>591211111</t>
  </si>
  <si>
    <t>Kladení dlažby z kostek drobných z kamene do lože z kameniva těženého tl 50 mm</t>
  </si>
  <si>
    <t>28637060</t>
  </si>
  <si>
    <t>14</t>
  </si>
  <si>
    <t>M</t>
  </si>
  <si>
    <t>583800100</t>
  </si>
  <si>
    <t>mozaika dlažební, žula 6/8/6 cm šedá, ztratné 2%</t>
  </si>
  <si>
    <t>t</t>
  </si>
  <si>
    <t>25965132</t>
  </si>
  <si>
    <t>30</t>
  </si>
  <si>
    <t>591111111</t>
  </si>
  <si>
    <t>Kladení dlažby z kostek velkých z kamene do lože z kameniva těženého tl 50 mm</t>
  </si>
  <si>
    <t>-815656854</t>
  </si>
  <si>
    <t>16</t>
  </si>
  <si>
    <t>583819130</t>
  </si>
  <si>
    <t>deska dlažební, pískovec 600x300x40</t>
  </si>
  <si>
    <t>2126825846</t>
  </si>
  <si>
    <t>17</t>
  </si>
  <si>
    <t>916111122</t>
  </si>
  <si>
    <t>Osazení obruby z drobných kostek bez boční opěry do lože z betonu prostého</t>
  </si>
  <si>
    <t>m</t>
  </si>
  <si>
    <t>-906375294</t>
  </si>
  <si>
    <t>18</t>
  </si>
  <si>
    <t>916111123</t>
  </si>
  <si>
    <t>Osazení obruby z drobných kostek s boční opěrou do lože z betonu prostého</t>
  </si>
  <si>
    <t>-1977631922</t>
  </si>
  <si>
    <t>19</t>
  </si>
  <si>
    <t>916991121</t>
  </si>
  <si>
    <t>Lože pod obrubníky, krajníky nebo obruby z dlažebních kostek z betonu prostého</t>
  </si>
  <si>
    <t>-1721481414</t>
  </si>
  <si>
    <t>20</t>
  </si>
  <si>
    <t>R_090001</t>
  </si>
  <si>
    <t>Lavička parková s bílou historizující bočnicí a područkou včetně dodávky</t>
  </si>
  <si>
    <t>kus</t>
  </si>
  <si>
    <t>2068515128</t>
  </si>
  <si>
    <t>R_090005</t>
  </si>
  <si>
    <t>Osazení a montáž odpadového koše s odvozem zbylé zeminy s ukotvením do betonových patek</t>
  </si>
  <si>
    <t>-1827925500</t>
  </si>
  <si>
    <t>22</t>
  </si>
  <si>
    <t>R936124112</t>
  </si>
  <si>
    <t>Osazení a montáž stabilní lavice o odvozem zbylé zeminy s ukotvením do betonových patek</t>
  </si>
  <si>
    <t>145062720</t>
  </si>
  <si>
    <t>23</t>
  </si>
  <si>
    <t>R_090015</t>
  </si>
  <si>
    <t>Odpadový koš z kombinace litiny a plechu, pr.300mm, výška 1000mm , včetně dodávky</t>
  </si>
  <si>
    <t>-450999053</t>
  </si>
  <si>
    <t>24</t>
  </si>
  <si>
    <t>R_090016</t>
  </si>
  <si>
    <t>Kovová konstrukce na popínavé růže s tmavě zeleným nátěrem včetně dodávky a osazení</t>
  </si>
  <si>
    <t>-1936616210</t>
  </si>
  <si>
    <t>25</t>
  </si>
  <si>
    <t>998225111</t>
  </si>
  <si>
    <t>Přesun hmot pro pozemní komunikace s krytem z kamene, monolitickým betonovým nebo živičným</t>
  </si>
  <si>
    <t>-550935990</t>
  </si>
  <si>
    <t>26</t>
  </si>
  <si>
    <t>R_0003</t>
  </si>
  <si>
    <t>Poplatek za skládku suti (vybouraných hmot)</t>
  </si>
  <si>
    <t>-2050482543</t>
  </si>
  <si>
    <t>27</t>
  </si>
  <si>
    <t>R_0004</t>
  </si>
  <si>
    <t>Poplatek za skládku zeminy</t>
  </si>
  <si>
    <t>-1218064155</t>
  </si>
  <si>
    <t>28</t>
  </si>
  <si>
    <t>979084216</t>
  </si>
  <si>
    <t>Vodorovná doprava vybouraných hmot po suchu do 5 km</t>
  </si>
  <si>
    <t>292236789</t>
  </si>
  <si>
    <t>29</t>
  </si>
  <si>
    <t>979084219</t>
  </si>
  <si>
    <t>Příplatek ZKD 5 km u vodorovné dopravy vybouraných hmot po suchu</t>
  </si>
  <si>
    <t>-1397801224</t>
  </si>
  <si>
    <t>D.4 - Sadové úpravy</t>
  </si>
  <si>
    <t>HSV - Práce a dodávky HSV</t>
  </si>
  <si>
    <t xml:space="preserve">    1 - Zemní práce</t>
  </si>
  <si>
    <t xml:space="preserve">    2 - Nové výsadby</t>
  </si>
  <si>
    <t>1268441592</t>
  </si>
  <si>
    <t>167101102</t>
  </si>
  <si>
    <t>Nakládání výkopku z hornin tř. 1 až 4 přes 100 m3</t>
  </si>
  <si>
    <t>282451858</t>
  </si>
  <si>
    <t>103715000</t>
  </si>
  <si>
    <t>substrát zahradnický B VL</t>
  </si>
  <si>
    <t>-1492175253</t>
  </si>
  <si>
    <t>181151331</t>
  </si>
  <si>
    <t>Plošná úprava terénu přes 500 m2 zemina tř 1 až 4 nerovnosti do +/- 200 mm v rovinně a svahu do 1:5</t>
  </si>
  <si>
    <t>1418557038</t>
  </si>
  <si>
    <t>181301102</t>
  </si>
  <si>
    <t>Rozprostření ornice tl vrstvy do 150 mm pl do 500 m2 v rovině nebo ve svahu do 1:5</t>
  </si>
  <si>
    <t>93809075</t>
  </si>
  <si>
    <t>181301112</t>
  </si>
  <si>
    <t>Rozprostření ornice tl vrstvy do 150 mm pl přes 500 m2 v rovině nebo ve svahu do 1:5</t>
  </si>
  <si>
    <t>-1690823823</t>
  </si>
  <si>
    <t>185802111</t>
  </si>
  <si>
    <t>Hnojení půdy rašelinou v rovině a svahu do 1:5</t>
  </si>
  <si>
    <t>1793407042</t>
  </si>
  <si>
    <t>R_001</t>
  </si>
  <si>
    <t>Rašelina</t>
  </si>
  <si>
    <t>582498220</t>
  </si>
  <si>
    <t>184852114</t>
  </si>
  <si>
    <t>Řez stromu bezpečnostní o ploše koruny do 120 m2 lezeckou technikou</t>
  </si>
  <si>
    <t>1508851882</t>
  </si>
  <si>
    <t>005724200</t>
  </si>
  <si>
    <t>osivo směs tkvětnaté louky do stínu, ztratné 3 %</t>
  </si>
  <si>
    <t>kg</t>
  </si>
  <si>
    <t>1352063538</t>
  </si>
  <si>
    <t>11</t>
  </si>
  <si>
    <t>181411121</t>
  </si>
  <si>
    <t>Založení lučního trávníku výsevem plochy do 1000 m2 v rovině a ve svahu do 1:5</t>
  </si>
  <si>
    <t>-395636776</t>
  </si>
  <si>
    <t>183101112</t>
  </si>
  <si>
    <t>Jamky pro výsadbu bez výměny půdy zeminy tř 1 až 4 objem do 0,02 m3 v rovině a svahu do 1:5</t>
  </si>
  <si>
    <t>-1978258215</t>
  </si>
  <si>
    <t>184102111</t>
  </si>
  <si>
    <t>Výsadba dřeviny s balem D do 0,2 m do jamky se zalitím v rovině a svahu do 1:5</t>
  </si>
  <si>
    <t>990039073</t>
  </si>
  <si>
    <t>001</t>
  </si>
  <si>
    <t>Prunus laurocerassus ´Grüner Teppich´, zb., 40-60, ztratné 3%</t>
  </si>
  <si>
    <t>ks</t>
  </si>
  <si>
    <t>-1512489520</t>
  </si>
  <si>
    <t>002</t>
  </si>
  <si>
    <t>Pieris japonica 'Katsura', zb., 20-30, ztratné 3%</t>
  </si>
  <si>
    <t>-522080109</t>
  </si>
  <si>
    <t>003</t>
  </si>
  <si>
    <t>Gaultheria procumbens, zb., k11cm, ztratné 3%</t>
  </si>
  <si>
    <t>1475068342</t>
  </si>
  <si>
    <t>004</t>
  </si>
  <si>
    <t>Pachysandra terminalis, zb., 10-15, ztratné 3%</t>
  </si>
  <si>
    <t>-38271705</t>
  </si>
  <si>
    <t>005</t>
  </si>
  <si>
    <t>Rhododendron impeditum 'Azurica', zb., 20-30, ztratné 3%</t>
  </si>
  <si>
    <t>-1692473507</t>
  </si>
  <si>
    <t>006</t>
  </si>
  <si>
    <t>Skimmia japonica 'Rubella', zb., vel. 30, ztratné 3%</t>
  </si>
  <si>
    <t>-907305735</t>
  </si>
  <si>
    <t>015</t>
  </si>
  <si>
    <t>Potentilla fruticosa ´Gold Teppich´, zb., 10-15</t>
  </si>
  <si>
    <t>-1143678634</t>
  </si>
  <si>
    <t>007</t>
  </si>
  <si>
    <t>Spiraea japonica ´Little Princess´, zb, 20-30, ztratné 3%</t>
  </si>
  <si>
    <t>-1198163831</t>
  </si>
  <si>
    <t>008</t>
  </si>
  <si>
    <t>Euonymus fortunei 'Darst Blanket, zb, 15-20, ztratné 3%</t>
  </si>
  <si>
    <t>832871749</t>
  </si>
  <si>
    <t>009</t>
  </si>
  <si>
    <t>Rhododendron impeditum 'Album', zb., 15-20, ztratné 3%</t>
  </si>
  <si>
    <t>-150372168</t>
  </si>
  <si>
    <t>010</t>
  </si>
  <si>
    <t>Vinca minor 'Alba' zb., K 7*7*9, ztratné 3%</t>
  </si>
  <si>
    <t>-1214325101</t>
  </si>
  <si>
    <t>011</t>
  </si>
  <si>
    <t>Hypericum calycinum zb., vel 15-20, ztratné 3%</t>
  </si>
  <si>
    <t>330970371</t>
  </si>
  <si>
    <t>012</t>
  </si>
  <si>
    <t>Potentilla fruticosa 'Blink', zb., 20-30</t>
  </si>
  <si>
    <t>-1255319278</t>
  </si>
  <si>
    <t>013</t>
  </si>
  <si>
    <t>Spiraea japonica 'Japanese Dwarf', zb, 20-30, ztratné 3%</t>
  </si>
  <si>
    <t>-2075044121</t>
  </si>
  <si>
    <t>014</t>
  </si>
  <si>
    <t>Spiraea bumalda, zb, 20-30, ztratné 3%</t>
  </si>
  <si>
    <t>1279896409</t>
  </si>
  <si>
    <t>016</t>
  </si>
  <si>
    <t>Cotoneaster dammerii, zb, 15-20, ztratné 3%</t>
  </si>
  <si>
    <t>1466461806</t>
  </si>
  <si>
    <t>017</t>
  </si>
  <si>
    <t>Hydrangea panniculata 'Sundae Fraise' zb, 20-40 ztratné 3%</t>
  </si>
  <si>
    <t>703780885</t>
  </si>
  <si>
    <t>31</t>
  </si>
  <si>
    <t>064</t>
  </si>
  <si>
    <t>Buxus sempervirens zb, 20-30 ztratné 3%</t>
  </si>
  <si>
    <t>563298622</t>
  </si>
  <si>
    <t>32</t>
  </si>
  <si>
    <t>055</t>
  </si>
  <si>
    <t>Rosa 'Alberich' zb, ztratné 3%</t>
  </si>
  <si>
    <t>8632768</t>
  </si>
  <si>
    <t>33</t>
  </si>
  <si>
    <t>056</t>
  </si>
  <si>
    <t>Rosa bergerriana 'Dr. Ecker' zb, ztratné 3%</t>
  </si>
  <si>
    <t>-1003127587</t>
  </si>
  <si>
    <t>34</t>
  </si>
  <si>
    <t>057</t>
  </si>
  <si>
    <t>Rosa 'New Crystal' zb, ztratné 3%</t>
  </si>
  <si>
    <t>-213789809</t>
  </si>
  <si>
    <t>35</t>
  </si>
  <si>
    <t>058</t>
  </si>
  <si>
    <t>Rosa 'Compactilla' zb, ztratné 3%</t>
  </si>
  <si>
    <t>-1636857855</t>
  </si>
  <si>
    <t>36</t>
  </si>
  <si>
    <t>059</t>
  </si>
  <si>
    <t>Rosa 'Palmengarten Frankfurt' zb, ztratné 3%</t>
  </si>
  <si>
    <t>1301774531</t>
  </si>
  <si>
    <t>37</t>
  </si>
  <si>
    <t>060</t>
  </si>
  <si>
    <t>Rosa 'Red Yesterday' zb, ztratné 3%</t>
  </si>
  <si>
    <t>1978649274</t>
  </si>
  <si>
    <t>38</t>
  </si>
  <si>
    <t>061</t>
  </si>
  <si>
    <t>Rosa 'rugosa 'Henry Hudson' zb, ztratné 3%</t>
  </si>
  <si>
    <t>669492878</t>
  </si>
  <si>
    <t>39</t>
  </si>
  <si>
    <t>062</t>
  </si>
  <si>
    <t>Rosa rugosa 'Charles Albanel' zb, ztratné 3%</t>
  </si>
  <si>
    <t>1482350790</t>
  </si>
  <si>
    <t>40</t>
  </si>
  <si>
    <t>063</t>
  </si>
  <si>
    <t>Rosa 'Cliffs of Dover' zb, ztratné 3%</t>
  </si>
  <si>
    <t>1396959584</t>
  </si>
  <si>
    <t>41</t>
  </si>
  <si>
    <t>183403153</t>
  </si>
  <si>
    <t>Obdělání půdy hrabáním v rovině a svahu do 1:5</t>
  </si>
  <si>
    <t>566039696</t>
  </si>
  <si>
    <t>42</t>
  </si>
  <si>
    <t>183403161</t>
  </si>
  <si>
    <t>Obdělání půdy válením v rovině a svahu do 1:5</t>
  </si>
  <si>
    <t>-835081484</t>
  </si>
  <si>
    <t>43</t>
  </si>
  <si>
    <t>183101121</t>
  </si>
  <si>
    <t>Jamky pro výsadbu bez výměny půdy zeminy tř 1 až 4 objem do 1 m3 v rovině a svahu do 1:5</t>
  </si>
  <si>
    <t>673983115</t>
  </si>
  <si>
    <t>44</t>
  </si>
  <si>
    <t>065</t>
  </si>
  <si>
    <t>Prunus subhirtela 'Autumnalis', zb., obv. 12-14</t>
  </si>
  <si>
    <t>854414683</t>
  </si>
  <si>
    <t>45</t>
  </si>
  <si>
    <t>184102114</t>
  </si>
  <si>
    <t>Výsadba dřeviny s balem D do 0,5 m do jamky se zalitím v rovině a svahu do 1:5</t>
  </si>
  <si>
    <t>-421287007</t>
  </si>
  <si>
    <t>46</t>
  </si>
  <si>
    <t>184202123</t>
  </si>
  <si>
    <t>Ukotvení kmene dřevin kůly D do 0,1 m a délky do 3 m</t>
  </si>
  <si>
    <t>1971342012</t>
  </si>
  <si>
    <t>47</t>
  </si>
  <si>
    <t>184501111R</t>
  </si>
  <si>
    <t>Zhotovení obalu kmene z rohože</t>
  </si>
  <si>
    <t>115459505</t>
  </si>
  <si>
    <t>48</t>
  </si>
  <si>
    <t>R-1008</t>
  </si>
  <si>
    <t xml:space="preserve">Obal stromu - rákosová rohož š. 1,4 m (balení 1,4 x 6 m) </t>
  </si>
  <si>
    <t>787157554</t>
  </si>
  <si>
    <t>49</t>
  </si>
  <si>
    <t>R-12004</t>
  </si>
  <si>
    <t>Kůl frézovaný s fazetou na špici,  průměr 7 cm, délka 250 cm, včetně dovozu, ztratné 1%</t>
  </si>
  <si>
    <t>2024069978</t>
  </si>
  <si>
    <t>50</t>
  </si>
  <si>
    <t>R - 1006</t>
  </si>
  <si>
    <t>Úvazek bavlněný šířka 3 cm, ztratné 3%</t>
  </si>
  <si>
    <t>bm</t>
  </si>
  <si>
    <t>-615835911</t>
  </si>
  <si>
    <t>51</t>
  </si>
  <si>
    <t>R - 1007</t>
  </si>
  <si>
    <t>Příčka z půlené frézované kulatiny prům. 8 cm, délka 60 cm, ztratné 1%</t>
  </si>
  <si>
    <t>228377275</t>
  </si>
  <si>
    <t>52</t>
  </si>
  <si>
    <t>184911151</t>
  </si>
  <si>
    <t>Mulčování záhonů kačírkem tl. vrstvy do 0,05 m v rovině a svahu do 1:5</t>
  </si>
  <si>
    <t>-2111316054</t>
  </si>
  <si>
    <t>53</t>
  </si>
  <si>
    <t>583438650</t>
  </si>
  <si>
    <t>kamenivo drcené hrubé frakce 8-11</t>
  </si>
  <si>
    <t>457048643</t>
  </si>
  <si>
    <t>54</t>
  </si>
  <si>
    <t>184921093</t>
  </si>
  <si>
    <t>Mulčování rostlin tl mulče do 0,1 m v rovině a svahu do 1:5</t>
  </si>
  <si>
    <t>1408125909</t>
  </si>
  <si>
    <t>55</t>
  </si>
  <si>
    <t>103911000</t>
  </si>
  <si>
    <t>kůra mulčovací VL</t>
  </si>
  <si>
    <t>974377893</t>
  </si>
  <si>
    <t>56</t>
  </si>
  <si>
    <t>185802114</t>
  </si>
  <si>
    <t>Hnojení půdy umělým hnojivem k jednotlivým rostlinám v rovině a svahu do  1:5</t>
  </si>
  <si>
    <t>1009980768</t>
  </si>
  <si>
    <t>57</t>
  </si>
  <si>
    <t>185802113</t>
  </si>
  <si>
    <t>Hnojení půdy umělým hnojivem na široko v rovině a svahu do 1:5</t>
  </si>
  <si>
    <t>458773439</t>
  </si>
  <si>
    <t>58</t>
  </si>
  <si>
    <t>R-1006</t>
  </si>
  <si>
    <t>Půdní kondicionér vícesložkový včetně dovozu</t>
  </si>
  <si>
    <t>-840418614</t>
  </si>
  <si>
    <t>59</t>
  </si>
  <si>
    <t>R_005</t>
  </si>
  <si>
    <t>Minerální hnojivo</t>
  </si>
  <si>
    <t>25284962</t>
  </si>
  <si>
    <t>60</t>
  </si>
  <si>
    <t>183211322</t>
  </si>
  <si>
    <t>Výsadba květin hrnkových D květináče do 120 mm</t>
  </si>
  <si>
    <t>-1393253701</t>
  </si>
  <si>
    <t>61</t>
  </si>
  <si>
    <t>018</t>
  </si>
  <si>
    <t>Helleborus niger, hrnkované, ztratné 3%</t>
  </si>
  <si>
    <t>2099533704</t>
  </si>
  <si>
    <t>62</t>
  </si>
  <si>
    <t>019</t>
  </si>
  <si>
    <t>Waldsteinia ternata, hrnkované, ztratné 3%</t>
  </si>
  <si>
    <t>1729897172</t>
  </si>
  <si>
    <t>63</t>
  </si>
  <si>
    <t>020</t>
  </si>
  <si>
    <t>Heuchera x brizoides 'creme brulle', hrnkované, ztratné 3%</t>
  </si>
  <si>
    <t>1865120242</t>
  </si>
  <si>
    <t>64</t>
  </si>
  <si>
    <t>021</t>
  </si>
  <si>
    <t>Heuchera americana 'Palace Purle', hrnkované, ztratné 3%</t>
  </si>
  <si>
    <t>1815570897</t>
  </si>
  <si>
    <t>65</t>
  </si>
  <si>
    <t>022</t>
  </si>
  <si>
    <t>Heuchera x brizoides, hrnkované, ztratné 3%</t>
  </si>
  <si>
    <t>-1827771247</t>
  </si>
  <si>
    <t>66</t>
  </si>
  <si>
    <t>023</t>
  </si>
  <si>
    <t>Bergenia cordifolia, hrnkované, ztratné 3%</t>
  </si>
  <si>
    <t>-1416754370</t>
  </si>
  <si>
    <t>67</t>
  </si>
  <si>
    <t>024</t>
  </si>
  <si>
    <t>Geranium macrorhizzum 'Spessart' hrnkované, ztratné 3%</t>
  </si>
  <si>
    <t>1762484960</t>
  </si>
  <si>
    <t>68</t>
  </si>
  <si>
    <t>025</t>
  </si>
  <si>
    <t>Alchemilla mollis, hrnkované, ztratné 3%</t>
  </si>
  <si>
    <t>1484853703</t>
  </si>
  <si>
    <t>69</t>
  </si>
  <si>
    <t>026</t>
  </si>
  <si>
    <t>Aster alpinus 'Dunkel Schöne', hrnkované, ztratné 3%</t>
  </si>
  <si>
    <t>1856031940</t>
  </si>
  <si>
    <t>70</t>
  </si>
  <si>
    <t>027</t>
  </si>
  <si>
    <t>Aster amellus 'Butzemann'', hrnkované, ztratné 3%</t>
  </si>
  <si>
    <t>-452289757</t>
  </si>
  <si>
    <t>71</t>
  </si>
  <si>
    <t>028</t>
  </si>
  <si>
    <t>Aster 'Tonga', hrnkované, ztratné 3%</t>
  </si>
  <si>
    <t>1362085412</t>
  </si>
  <si>
    <t>72</t>
  </si>
  <si>
    <t>029</t>
  </si>
  <si>
    <t>Hemerocallis 'Stella de Oro', hrnkované, ztratné 3%</t>
  </si>
  <si>
    <t>585715348</t>
  </si>
  <si>
    <t>73</t>
  </si>
  <si>
    <t>030</t>
  </si>
  <si>
    <t>Hemerocallis 'Little Grapette', hrnkované, ztratné 3%</t>
  </si>
  <si>
    <t>1714773640</t>
  </si>
  <si>
    <t>74</t>
  </si>
  <si>
    <t>031</t>
  </si>
  <si>
    <t>Hemerocallis 'Tigger', hrnkované, ztratné 3%</t>
  </si>
  <si>
    <t>1434078100</t>
  </si>
  <si>
    <t>75</t>
  </si>
  <si>
    <t>032</t>
  </si>
  <si>
    <t>Stachys byzantina, hrnkované, ztratné 3%</t>
  </si>
  <si>
    <t>-732953414</t>
  </si>
  <si>
    <t>76</t>
  </si>
  <si>
    <t>033</t>
  </si>
  <si>
    <t>Lavandula angustifolia, hrnkované, ztratné 3%</t>
  </si>
  <si>
    <t>-1494713071</t>
  </si>
  <si>
    <t>77</t>
  </si>
  <si>
    <t>034</t>
  </si>
  <si>
    <t>Salvia nemorosa 'Adrian', hrnkované, ztratné 3%</t>
  </si>
  <si>
    <t>1194102578</t>
  </si>
  <si>
    <t>78</t>
  </si>
  <si>
    <t>035</t>
  </si>
  <si>
    <t>Salvia nemorosa , hrnkované, ztratné 3%</t>
  </si>
  <si>
    <t>-1541330944</t>
  </si>
  <si>
    <t>79</t>
  </si>
  <si>
    <t>036</t>
  </si>
  <si>
    <t>Ruta graveolens , hrnkované, ztratné 3%</t>
  </si>
  <si>
    <t>-148744237</t>
  </si>
  <si>
    <t>80</t>
  </si>
  <si>
    <t>037</t>
  </si>
  <si>
    <t>Sedum telephium 'Matrona' , hrnkované, ztratné 3%</t>
  </si>
  <si>
    <t>1732693142</t>
  </si>
  <si>
    <t>81</t>
  </si>
  <si>
    <t>038</t>
  </si>
  <si>
    <t>Sedum telephium, hrnkované, ztratné 3%</t>
  </si>
  <si>
    <t>1233165951</t>
  </si>
  <si>
    <t>82</t>
  </si>
  <si>
    <t>039</t>
  </si>
  <si>
    <t>Pennisetum alopecuroides, hrnkované, ztratné 3%</t>
  </si>
  <si>
    <t>49194983</t>
  </si>
  <si>
    <t>83</t>
  </si>
  <si>
    <t>040</t>
  </si>
  <si>
    <t>Coreopsis verticilata, hrnkované, ztratné 3%</t>
  </si>
  <si>
    <t>1176295427</t>
  </si>
  <si>
    <t>84</t>
  </si>
  <si>
    <t>041</t>
  </si>
  <si>
    <t>Veronica spicata 'Incana',  hrnkované, ztratné 3%</t>
  </si>
  <si>
    <t>-2008831973</t>
  </si>
  <si>
    <t>85</t>
  </si>
  <si>
    <t>042</t>
  </si>
  <si>
    <t>Iberis sempervirens,  hrnkované, ztratné 3%</t>
  </si>
  <si>
    <t>1481552795</t>
  </si>
  <si>
    <t>86</t>
  </si>
  <si>
    <t>043</t>
  </si>
  <si>
    <t>Geranium sanquineum,  hrnkované, ztratné 3%</t>
  </si>
  <si>
    <t>1507251482</t>
  </si>
  <si>
    <t>87</t>
  </si>
  <si>
    <t>044</t>
  </si>
  <si>
    <t>Stipa tenuissima,  hrnkované, ztratné 3%</t>
  </si>
  <si>
    <t>-615547660</t>
  </si>
  <si>
    <t>88</t>
  </si>
  <si>
    <t>045</t>
  </si>
  <si>
    <t>Koeleria glauca,  hrnkované, ztratné 3%</t>
  </si>
  <si>
    <t>-1045790350</t>
  </si>
  <si>
    <t>89</t>
  </si>
  <si>
    <t>046</t>
  </si>
  <si>
    <t>Paeonia lactiflora 'Alice Harding',  hrnkované, ztratné 3%</t>
  </si>
  <si>
    <t>1693231559</t>
  </si>
  <si>
    <t>90</t>
  </si>
  <si>
    <t>047</t>
  </si>
  <si>
    <t>Paeonia lactiflora 'Edulis Superba',  hrnkované, ztratné 3%</t>
  </si>
  <si>
    <t>1440966525</t>
  </si>
  <si>
    <t>91</t>
  </si>
  <si>
    <t>048</t>
  </si>
  <si>
    <t>Paeonia lactiflora 'Rubin Shade',  hrnkované, ztratné 3%</t>
  </si>
  <si>
    <t>-1148415878</t>
  </si>
  <si>
    <t>92</t>
  </si>
  <si>
    <t>049</t>
  </si>
  <si>
    <t>Hosta fortunei,  hrnkované, ztratné 3%</t>
  </si>
  <si>
    <t>-1805399550</t>
  </si>
  <si>
    <t>93</t>
  </si>
  <si>
    <t>050</t>
  </si>
  <si>
    <t>Hosta 'Honey Bells',  hrnkované, ztratné 3%</t>
  </si>
  <si>
    <t>-1183330943</t>
  </si>
  <si>
    <t>94</t>
  </si>
  <si>
    <t>051</t>
  </si>
  <si>
    <t>Tanacetum roseum,  hrnkované, ztratné 3%</t>
  </si>
  <si>
    <t>1291575430</t>
  </si>
  <si>
    <t>95</t>
  </si>
  <si>
    <t>052</t>
  </si>
  <si>
    <t>Helleborus foetidus,  hrnkované, ztratné 3%</t>
  </si>
  <si>
    <t>-1066092618</t>
  </si>
  <si>
    <t>96</t>
  </si>
  <si>
    <t>053</t>
  </si>
  <si>
    <t>Rudbeckia hirta,  hrnkované, ztratné 3%</t>
  </si>
  <si>
    <t>1413901458</t>
  </si>
  <si>
    <t>97</t>
  </si>
  <si>
    <t>054</t>
  </si>
  <si>
    <t>Nepeta faassenii,  hrnkované, ztratné 3%</t>
  </si>
  <si>
    <t>-52464790</t>
  </si>
  <si>
    <t>98</t>
  </si>
  <si>
    <t>183211313</t>
  </si>
  <si>
    <t>Výsadba cibulí nebo hlíz</t>
  </si>
  <si>
    <t>-1396338756</t>
  </si>
  <si>
    <t>99</t>
  </si>
  <si>
    <t>R_400001</t>
  </si>
  <si>
    <t xml:space="preserve">Allium aflatuense </t>
  </si>
  <si>
    <t>1438110477</t>
  </si>
  <si>
    <t>R_400003</t>
  </si>
  <si>
    <t>Tulipa 'Toronto'</t>
  </si>
  <si>
    <t>-135566208</t>
  </si>
  <si>
    <t>101</t>
  </si>
  <si>
    <t>R_400004</t>
  </si>
  <si>
    <t>Tulipa 'Concerto'</t>
  </si>
  <si>
    <t>1590805114</t>
  </si>
  <si>
    <t>102</t>
  </si>
  <si>
    <t>R_400002</t>
  </si>
  <si>
    <t>Narcissus sp.</t>
  </si>
  <si>
    <t>216032991</t>
  </si>
  <si>
    <t>103</t>
  </si>
  <si>
    <t>R_400005</t>
  </si>
  <si>
    <t>Chionodoxa luciliae</t>
  </si>
  <si>
    <t>679860908</t>
  </si>
  <si>
    <t>104</t>
  </si>
  <si>
    <t>R_400006</t>
  </si>
  <si>
    <t>Hyacinnthoides hispanica</t>
  </si>
  <si>
    <t>-1388575944</t>
  </si>
  <si>
    <t>105</t>
  </si>
  <si>
    <t>R_400007</t>
  </si>
  <si>
    <t>Allium sphaerocephalon</t>
  </si>
  <si>
    <t>2090749263</t>
  </si>
  <si>
    <t>106</t>
  </si>
  <si>
    <t>184801121</t>
  </si>
  <si>
    <t>Ošetřování vysazených dřevin soliterních v rovině a svahu do 1:5</t>
  </si>
  <si>
    <t>-1796662168</t>
  </si>
  <si>
    <t>107</t>
  </si>
  <si>
    <t>184801131</t>
  </si>
  <si>
    <t>Ošetřování vysazených dřevin ve skupinách v rovině a svahu do 1:5</t>
  </si>
  <si>
    <t>-162763707</t>
  </si>
  <si>
    <t>108</t>
  </si>
  <si>
    <t>185804111</t>
  </si>
  <si>
    <t>Ošetření vysazených květin v rovině a svahu do 1:5</t>
  </si>
  <si>
    <t>1892874870</t>
  </si>
  <si>
    <t>109</t>
  </si>
  <si>
    <t>185851111.1</t>
  </si>
  <si>
    <t>Dovoz vody pro zálivku rostlin za vzdálenost do 6000 m</t>
  </si>
  <si>
    <t>1462321524</t>
  </si>
  <si>
    <t>110</t>
  </si>
  <si>
    <t>082113210</t>
  </si>
  <si>
    <t>voda pitná pro ostatní odběratele</t>
  </si>
  <si>
    <t>363408441</t>
  </si>
  <si>
    <t>111</t>
  </si>
  <si>
    <t>R-1009</t>
  </si>
  <si>
    <t>Dovoz rostlinného materiálu</t>
  </si>
  <si>
    <t>kpl.</t>
  </si>
  <si>
    <t>947611475</t>
  </si>
  <si>
    <t>112</t>
  </si>
  <si>
    <t>998231311</t>
  </si>
  <si>
    <t>Přesun hmot pro sadovnické a krajinářské úpravy vodorovně do 5000 m</t>
  </si>
  <si>
    <t>-567314792</t>
  </si>
  <si>
    <t>D.1 - Příprava území</t>
  </si>
  <si>
    <t xml:space="preserve">    99 - Přesun hmot</t>
  </si>
  <si>
    <t>111212361</t>
  </si>
  <si>
    <t>Odstranění nevhodných dřevin přes 500 m2 výšky nad 1m s odstraněním pařezů v rovině nebo svahu 1:5</t>
  </si>
  <si>
    <t>2128929701</t>
  </si>
  <si>
    <t>111251111</t>
  </si>
  <si>
    <t>Drcení ořezaných větví D do 100 mm s odvozem do 20 km</t>
  </si>
  <si>
    <t>-172211651</t>
  </si>
  <si>
    <t>R_171201211</t>
  </si>
  <si>
    <t>Poplatek za uložení biologicky rozložitelného podkladu na skládce (skládkovné)</t>
  </si>
  <si>
    <t>430514037</t>
  </si>
  <si>
    <t>111301111</t>
  </si>
  <si>
    <t>Sejmutí drnu tl do 100 mm s přemístěním do 50 m nebo naložením na dopravní prostředek</t>
  </si>
  <si>
    <t>513610968</t>
  </si>
  <si>
    <t>162702111</t>
  </si>
  <si>
    <t>Vodorovné přemístění drnu bez naložení se složením do 6000 m</t>
  </si>
  <si>
    <t>-1126301471</t>
  </si>
  <si>
    <t>961044111</t>
  </si>
  <si>
    <t>Bourání základů z betonu prostého</t>
  </si>
  <si>
    <t>-1544898082</t>
  </si>
  <si>
    <t>962032231</t>
  </si>
  <si>
    <t>Bourání zdiva z cihel pálených nebo vápenopískových na MV nebo MVC</t>
  </si>
  <si>
    <t>-1199163210</t>
  </si>
  <si>
    <t>966001212</t>
  </si>
  <si>
    <t xml:space="preserve">Odstranění lavičky stabilní </t>
  </si>
  <si>
    <t>-1026714719</t>
  </si>
  <si>
    <t>966001311</t>
  </si>
  <si>
    <t>Odstranění odpadkového koše s betonovou patkou</t>
  </si>
  <si>
    <t>1558057356</t>
  </si>
  <si>
    <t>1571522830</t>
  </si>
  <si>
    <t>R_110010</t>
  </si>
  <si>
    <t>Odstranění mobilních nádob</t>
  </si>
  <si>
    <t>651904773</t>
  </si>
  <si>
    <t>1072405761</t>
  </si>
  <si>
    <t>349640910</t>
  </si>
  <si>
    <t>474011058</t>
  </si>
  <si>
    <t>D.5 - Osvětlení</t>
  </si>
  <si>
    <t>1159007448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</si>
</sst>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left"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0" fillId="0" borderId="6" xfId="0" applyBorder="1"/>
    <xf numFmtId="0" fontId="1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9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5" xfId="0" applyNumberFormat="1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166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1" xfId="0" applyNumberFormat="1" applyFont="1" applyBorder="1" applyAlignment="1">
      <alignment/>
    </xf>
    <xf numFmtId="166" fontId="29" fillId="0" borderId="12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31" fillId="0" borderId="24" xfId="0" applyFont="1" applyBorder="1" applyAlignment="1" applyProtection="1">
      <alignment horizontal="center" vertical="center"/>
      <protection locked="0"/>
    </xf>
    <xf numFmtId="49" fontId="31" fillId="0" borderId="24" xfId="0" applyNumberFormat="1" applyFont="1" applyBorder="1" applyAlignment="1" applyProtection="1">
      <alignment horizontal="left" vertical="center" wrapText="1"/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167" fontId="31" fillId="0" borderId="24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12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4" fontId="22" fillId="4" borderId="0" xfId="0" applyNumberFormat="1" applyFont="1" applyFill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2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0" fillId="2" borderId="0" xfId="0" applyFill="1"/>
    <xf numFmtId="0" fontId="3" fillId="4" borderId="22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28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31" fillId="0" borderId="24" xfId="0" applyFont="1" applyBorder="1" applyAlignment="1" applyProtection="1">
      <alignment horizontal="left" vertical="center" wrapText="1"/>
      <protection locked="0"/>
    </xf>
    <xf numFmtId="0" fontId="31" fillId="0" borderId="24" xfId="0" applyFont="1" applyBorder="1" applyAlignment="1" applyProtection="1">
      <alignment vertical="center"/>
      <protection locked="0"/>
    </xf>
    <xf numFmtId="4" fontId="31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vertical="center"/>
    </xf>
    <xf numFmtId="4" fontId="22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7"/>
  <sheetViews>
    <sheetView showGridLines="0" tabSelected="1" workbookViewId="0" topLeftCell="A1">
      <pane ySplit="1" topLeftCell="A2" activePane="bottomLeft" state="frozen"/>
      <selection pane="bottomLeft" activeCell="AQ42" sqref="AQ4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3" t="s">
        <v>4</v>
      </c>
      <c r="BU1" s="13" t="s">
        <v>4</v>
      </c>
    </row>
    <row r="2" spans="3:72" ht="36.95" customHeight="1">
      <c r="C2" s="152" t="s">
        <v>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R2" s="180" t="s">
        <v>6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S2" s="14" t="s">
        <v>7</v>
      </c>
      <c r="BT2" s="14" t="s">
        <v>8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7</v>
      </c>
      <c r="BT3" s="14" t="s">
        <v>9</v>
      </c>
    </row>
    <row r="4" spans="2:71" ht="36.95" customHeight="1">
      <c r="B4" s="18"/>
      <c r="C4" s="154" t="s">
        <v>10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20"/>
      <c r="AS4" s="21" t="s">
        <v>11</v>
      </c>
      <c r="BS4" s="14" t="s">
        <v>12</v>
      </c>
    </row>
    <row r="5" spans="2:71" ht="14.45" customHeight="1">
      <c r="B5" s="18"/>
      <c r="C5" s="19"/>
      <c r="D5" s="22" t="s">
        <v>13</v>
      </c>
      <c r="E5" s="19"/>
      <c r="F5" s="19"/>
      <c r="G5" s="19"/>
      <c r="H5" s="19"/>
      <c r="I5" s="19"/>
      <c r="J5" s="19"/>
      <c r="K5" s="156" t="s">
        <v>14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9"/>
      <c r="AQ5" s="20"/>
      <c r="BS5" s="14" t="s">
        <v>7</v>
      </c>
    </row>
    <row r="6" spans="2:71" ht="36.95" customHeight="1">
      <c r="B6" s="18"/>
      <c r="C6" s="19"/>
      <c r="D6" s="24" t="s">
        <v>15</v>
      </c>
      <c r="E6" s="19"/>
      <c r="F6" s="19"/>
      <c r="G6" s="19"/>
      <c r="H6" s="19"/>
      <c r="I6" s="19"/>
      <c r="J6" s="19"/>
      <c r="K6" s="157" t="s">
        <v>16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9"/>
      <c r="AQ6" s="20"/>
      <c r="BS6" s="14" t="s">
        <v>17</v>
      </c>
    </row>
    <row r="7" spans="2:71" ht="14.45" customHeight="1">
      <c r="B7" s="18"/>
      <c r="C7" s="19"/>
      <c r="D7" s="25" t="s">
        <v>18</v>
      </c>
      <c r="E7" s="19"/>
      <c r="F7" s="19"/>
      <c r="G7" s="19"/>
      <c r="H7" s="19"/>
      <c r="I7" s="19"/>
      <c r="J7" s="19"/>
      <c r="K7" s="23" t="s">
        <v>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5" t="s">
        <v>19</v>
      </c>
      <c r="AL7" s="19"/>
      <c r="AM7" s="19"/>
      <c r="AN7" s="23" t="s">
        <v>3</v>
      </c>
      <c r="AO7" s="19"/>
      <c r="AP7" s="19"/>
      <c r="AQ7" s="20"/>
      <c r="BS7" s="14" t="s">
        <v>20</v>
      </c>
    </row>
    <row r="8" spans="2:71" ht="14.45" customHeight="1">
      <c r="B8" s="18"/>
      <c r="C8" s="19"/>
      <c r="D8" s="25" t="s">
        <v>21</v>
      </c>
      <c r="E8" s="19"/>
      <c r="F8" s="19"/>
      <c r="G8" s="19"/>
      <c r="H8" s="19"/>
      <c r="I8" s="19"/>
      <c r="J8" s="19"/>
      <c r="K8" s="23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 t="s">
        <v>23</v>
      </c>
      <c r="AL8" s="19"/>
      <c r="AM8" s="19"/>
      <c r="AN8" s="23" t="s">
        <v>24</v>
      </c>
      <c r="AO8" s="19"/>
      <c r="AP8" s="19"/>
      <c r="AQ8" s="20"/>
      <c r="BS8" s="14" t="s">
        <v>25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BS9" s="14" t="s">
        <v>26</v>
      </c>
    </row>
    <row r="10" spans="2:71" ht="14.45" customHeight="1">
      <c r="B10" s="18"/>
      <c r="C10" s="19"/>
      <c r="D10" s="25" t="s">
        <v>27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5" t="s">
        <v>28</v>
      </c>
      <c r="AL10" s="19"/>
      <c r="AM10" s="19"/>
      <c r="AN10" s="23" t="s">
        <v>3</v>
      </c>
      <c r="AO10" s="19"/>
      <c r="AP10" s="19"/>
      <c r="AQ10" s="20"/>
      <c r="BS10" s="14" t="s">
        <v>17</v>
      </c>
    </row>
    <row r="11" spans="2:71" ht="18.4" customHeight="1">
      <c r="B11" s="18"/>
      <c r="C11" s="19"/>
      <c r="D11" s="19"/>
      <c r="E11" s="23" t="s">
        <v>29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5" t="s">
        <v>30</v>
      </c>
      <c r="AL11" s="19"/>
      <c r="AM11" s="19"/>
      <c r="AN11" s="23" t="s">
        <v>3</v>
      </c>
      <c r="AO11" s="19"/>
      <c r="AP11" s="19"/>
      <c r="AQ11" s="20"/>
      <c r="BS11" s="14" t="s">
        <v>17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BS12" s="14" t="s">
        <v>17</v>
      </c>
    </row>
    <row r="13" spans="2:71" ht="14.45" customHeight="1">
      <c r="B13" s="18"/>
      <c r="C13" s="19"/>
      <c r="D13" s="25" t="s">
        <v>31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5" t="s">
        <v>28</v>
      </c>
      <c r="AL13" s="19"/>
      <c r="AM13" s="19"/>
      <c r="AN13" s="23" t="s">
        <v>3</v>
      </c>
      <c r="AO13" s="19"/>
      <c r="AP13" s="19"/>
      <c r="AQ13" s="20"/>
      <c r="BS13" s="14" t="s">
        <v>17</v>
      </c>
    </row>
    <row r="14" spans="2:71" ht="15">
      <c r="B14" s="18"/>
      <c r="C14" s="19"/>
      <c r="D14" s="19"/>
      <c r="E14" s="23" t="s">
        <v>32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5" t="s">
        <v>30</v>
      </c>
      <c r="AL14" s="19"/>
      <c r="AM14" s="19"/>
      <c r="AN14" s="23" t="s">
        <v>3</v>
      </c>
      <c r="AO14" s="19"/>
      <c r="AP14" s="19"/>
      <c r="AQ14" s="20"/>
      <c r="BS14" s="14" t="s">
        <v>17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BS15" s="14" t="s">
        <v>4</v>
      </c>
    </row>
    <row r="16" spans="2:71" ht="14.45" customHeight="1">
      <c r="B16" s="18"/>
      <c r="C16" s="19"/>
      <c r="D16" s="25" t="s">
        <v>33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 t="s">
        <v>28</v>
      </c>
      <c r="AL16" s="19"/>
      <c r="AM16" s="19"/>
      <c r="AN16" s="23" t="s">
        <v>3</v>
      </c>
      <c r="AO16" s="19"/>
      <c r="AP16" s="19"/>
      <c r="AQ16" s="20"/>
      <c r="BS16" s="14" t="s">
        <v>4</v>
      </c>
    </row>
    <row r="17" spans="2:71" ht="18.4" customHeight="1">
      <c r="B17" s="18"/>
      <c r="C17" s="19"/>
      <c r="D17" s="19"/>
      <c r="E17" s="23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 t="s">
        <v>30</v>
      </c>
      <c r="AL17" s="19"/>
      <c r="AM17" s="19"/>
      <c r="AN17" s="23" t="s">
        <v>3</v>
      </c>
      <c r="AO17" s="19"/>
      <c r="AP17" s="19"/>
      <c r="AQ17" s="20"/>
      <c r="BS17" s="14" t="s">
        <v>35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BS18" s="14" t="s">
        <v>7</v>
      </c>
    </row>
    <row r="19" spans="2:71" ht="14.45" customHeight="1">
      <c r="B19" s="18"/>
      <c r="C19" s="19"/>
      <c r="D19" s="25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5" t="s">
        <v>28</v>
      </c>
      <c r="AL19" s="19"/>
      <c r="AM19" s="19"/>
      <c r="AN19" s="23" t="s">
        <v>3</v>
      </c>
      <c r="AO19" s="19"/>
      <c r="AP19" s="19"/>
      <c r="AQ19" s="20"/>
      <c r="BS19" s="14" t="s">
        <v>17</v>
      </c>
    </row>
    <row r="20" spans="2:43" ht="18.4" customHeight="1">
      <c r="B20" s="18"/>
      <c r="C20" s="19"/>
      <c r="D20" s="19"/>
      <c r="E20" s="23" t="s">
        <v>37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5" t="s">
        <v>30</v>
      </c>
      <c r="AL20" s="19"/>
      <c r="AM20" s="19"/>
      <c r="AN20" s="23" t="s">
        <v>3</v>
      </c>
      <c r="AO20" s="19"/>
      <c r="AP20" s="19"/>
      <c r="AQ20" s="20"/>
    </row>
    <row r="21" spans="2:43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</row>
    <row r="22" spans="2:43" ht="15">
      <c r="B22" s="18"/>
      <c r="C22" s="19"/>
      <c r="D22" s="25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</row>
    <row r="23" spans="2:43" ht="22.5" customHeight="1">
      <c r="B23" s="18"/>
      <c r="C23" s="19"/>
      <c r="D23" s="19"/>
      <c r="E23" s="158" t="s">
        <v>3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9"/>
      <c r="AP23" s="19"/>
      <c r="AQ23" s="20"/>
    </row>
    <row r="24" spans="2:43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</row>
    <row r="25" spans="2:43" ht="6.95" customHeight="1">
      <c r="B25" s="18"/>
      <c r="C25" s="1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19"/>
      <c r="AQ25" s="20"/>
    </row>
    <row r="26" spans="2:43" ht="14.45" customHeight="1">
      <c r="B26" s="18"/>
      <c r="C26" s="19"/>
      <c r="D26" s="27" t="s">
        <v>39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81">
        <f>ROUNDUP(AG87,2)</f>
        <v>0</v>
      </c>
      <c r="AL26" s="155"/>
      <c r="AM26" s="155"/>
      <c r="AN26" s="155"/>
      <c r="AO26" s="155"/>
      <c r="AP26" s="19"/>
      <c r="AQ26" s="20"/>
    </row>
    <row r="27" spans="2:43" ht="14.45" customHeight="1">
      <c r="B27" s="18"/>
      <c r="C27" s="19"/>
      <c r="D27" s="27" t="s">
        <v>40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81">
        <f>ROUNDUP(AG94,2)</f>
        <v>0</v>
      </c>
      <c r="AL27" s="155"/>
      <c r="AM27" s="155"/>
      <c r="AN27" s="155"/>
      <c r="AO27" s="155"/>
      <c r="AP27" s="19"/>
      <c r="AQ27" s="20"/>
    </row>
    <row r="28" spans="2:43" s="1" customFormat="1" ht="6.9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30"/>
    </row>
    <row r="29" spans="2:43" s="1" customFormat="1" ht="25.9" customHeight="1">
      <c r="B29" s="28"/>
      <c r="C29" s="29"/>
      <c r="D29" s="31" t="s">
        <v>41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182">
        <f>ROUNDUP(AK26+AK27,2)</f>
        <v>0</v>
      </c>
      <c r="AL29" s="183"/>
      <c r="AM29" s="183"/>
      <c r="AN29" s="183"/>
      <c r="AO29" s="183"/>
      <c r="AP29" s="29"/>
      <c r="AQ29" s="30"/>
    </row>
    <row r="30" spans="2:43" s="1" customFormat="1" ht="6.95" customHeight="1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30"/>
    </row>
    <row r="31" spans="2:43" s="2" customFormat="1" ht="14.45" customHeight="1">
      <c r="B31" s="33"/>
      <c r="C31" s="34"/>
      <c r="D31" s="35" t="s">
        <v>42</v>
      </c>
      <c r="E31" s="34"/>
      <c r="F31" s="35" t="s">
        <v>43</v>
      </c>
      <c r="G31" s="34"/>
      <c r="H31" s="34"/>
      <c r="I31" s="34"/>
      <c r="J31" s="34"/>
      <c r="K31" s="34"/>
      <c r="L31" s="149">
        <v>0.21</v>
      </c>
      <c r="M31" s="150"/>
      <c r="N31" s="150"/>
      <c r="O31" s="150"/>
      <c r="P31" s="34"/>
      <c r="Q31" s="34"/>
      <c r="R31" s="34"/>
      <c r="S31" s="34"/>
      <c r="T31" s="37" t="s">
        <v>44</v>
      </c>
      <c r="U31" s="34"/>
      <c r="V31" s="34"/>
      <c r="W31" s="151">
        <f>ROUNDUP(AZ87+SUM(CD95),2)</f>
        <v>0</v>
      </c>
      <c r="X31" s="150"/>
      <c r="Y31" s="150"/>
      <c r="Z31" s="150"/>
      <c r="AA31" s="150"/>
      <c r="AB31" s="150"/>
      <c r="AC31" s="150"/>
      <c r="AD31" s="150"/>
      <c r="AE31" s="150"/>
      <c r="AF31" s="34"/>
      <c r="AG31" s="34"/>
      <c r="AH31" s="34"/>
      <c r="AI31" s="34"/>
      <c r="AJ31" s="34"/>
      <c r="AK31" s="151">
        <f>ROUNDUP(AV87+SUM(BY95),1)</f>
        <v>0</v>
      </c>
      <c r="AL31" s="150"/>
      <c r="AM31" s="150"/>
      <c r="AN31" s="150"/>
      <c r="AO31" s="150"/>
      <c r="AP31" s="34"/>
      <c r="AQ31" s="38"/>
    </row>
    <row r="32" spans="2:43" s="2" customFormat="1" ht="14.45" customHeight="1">
      <c r="B32" s="33"/>
      <c r="C32" s="34"/>
      <c r="D32" s="34"/>
      <c r="E32" s="34"/>
      <c r="F32" s="35" t="s">
        <v>45</v>
      </c>
      <c r="G32" s="34"/>
      <c r="H32" s="34"/>
      <c r="I32" s="34"/>
      <c r="J32" s="34"/>
      <c r="K32" s="34"/>
      <c r="L32" s="149">
        <v>0.15</v>
      </c>
      <c r="M32" s="150"/>
      <c r="N32" s="150"/>
      <c r="O32" s="150"/>
      <c r="P32" s="34"/>
      <c r="Q32" s="34"/>
      <c r="R32" s="34"/>
      <c r="S32" s="34"/>
      <c r="T32" s="37" t="s">
        <v>44</v>
      </c>
      <c r="U32" s="34"/>
      <c r="V32" s="34"/>
      <c r="W32" s="151">
        <f>ROUNDUP(BA87+SUM(CE95),2)</f>
        <v>0</v>
      </c>
      <c r="X32" s="150"/>
      <c r="Y32" s="150"/>
      <c r="Z32" s="150"/>
      <c r="AA32" s="150"/>
      <c r="AB32" s="150"/>
      <c r="AC32" s="150"/>
      <c r="AD32" s="150"/>
      <c r="AE32" s="150"/>
      <c r="AF32" s="34"/>
      <c r="AG32" s="34"/>
      <c r="AH32" s="34"/>
      <c r="AI32" s="34"/>
      <c r="AJ32" s="34"/>
      <c r="AK32" s="151">
        <f>ROUNDUP(AW87+SUM(BZ95),1)</f>
        <v>0</v>
      </c>
      <c r="AL32" s="150"/>
      <c r="AM32" s="150"/>
      <c r="AN32" s="150"/>
      <c r="AO32" s="150"/>
      <c r="AP32" s="34"/>
      <c r="AQ32" s="38"/>
    </row>
    <row r="33" spans="2:43" s="2" customFormat="1" ht="14.45" customHeight="1" hidden="1">
      <c r="B33" s="33"/>
      <c r="C33" s="34"/>
      <c r="D33" s="34"/>
      <c r="E33" s="34"/>
      <c r="F33" s="35" t="s">
        <v>46</v>
      </c>
      <c r="G33" s="34"/>
      <c r="H33" s="34"/>
      <c r="I33" s="34"/>
      <c r="J33" s="34"/>
      <c r="K33" s="34"/>
      <c r="L33" s="149">
        <v>0.21</v>
      </c>
      <c r="M33" s="150"/>
      <c r="N33" s="150"/>
      <c r="O33" s="150"/>
      <c r="P33" s="34"/>
      <c r="Q33" s="34"/>
      <c r="R33" s="34"/>
      <c r="S33" s="34"/>
      <c r="T33" s="37" t="s">
        <v>44</v>
      </c>
      <c r="U33" s="34"/>
      <c r="V33" s="34"/>
      <c r="W33" s="151">
        <f>ROUNDUP(BB87+SUM(CF95),2)</f>
        <v>0</v>
      </c>
      <c r="X33" s="150"/>
      <c r="Y33" s="150"/>
      <c r="Z33" s="150"/>
      <c r="AA33" s="150"/>
      <c r="AB33" s="150"/>
      <c r="AC33" s="150"/>
      <c r="AD33" s="150"/>
      <c r="AE33" s="150"/>
      <c r="AF33" s="34"/>
      <c r="AG33" s="34"/>
      <c r="AH33" s="34"/>
      <c r="AI33" s="34"/>
      <c r="AJ33" s="34"/>
      <c r="AK33" s="151">
        <v>0</v>
      </c>
      <c r="AL33" s="150"/>
      <c r="AM33" s="150"/>
      <c r="AN33" s="150"/>
      <c r="AO33" s="150"/>
      <c r="AP33" s="34"/>
      <c r="AQ33" s="38"/>
    </row>
    <row r="34" spans="2:43" s="2" customFormat="1" ht="14.45" customHeight="1" hidden="1">
      <c r="B34" s="33"/>
      <c r="C34" s="34"/>
      <c r="D34" s="34"/>
      <c r="E34" s="34"/>
      <c r="F34" s="35" t="s">
        <v>47</v>
      </c>
      <c r="G34" s="34"/>
      <c r="H34" s="34"/>
      <c r="I34" s="34"/>
      <c r="J34" s="34"/>
      <c r="K34" s="34"/>
      <c r="L34" s="149">
        <v>0.15</v>
      </c>
      <c r="M34" s="150"/>
      <c r="N34" s="150"/>
      <c r="O34" s="150"/>
      <c r="P34" s="34"/>
      <c r="Q34" s="34"/>
      <c r="R34" s="34"/>
      <c r="S34" s="34"/>
      <c r="T34" s="37" t="s">
        <v>44</v>
      </c>
      <c r="U34" s="34"/>
      <c r="V34" s="34"/>
      <c r="W34" s="151">
        <f>ROUNDUP(BC87+SUM(CG95),2)</f>
        <v>0</v>
      </c>
      <c r="X34" s="150"/>
      <c r="Y34" s="150"/>
      <c r="Z34" s="150"/>
      <c r="AA34" s="150"/>
      <c r="AB34" s="150"/>
      <c r="AC34" s="150"/>
      <c r="AD34" s="150"/>
      <c r="AE34" s="150"/>
      <c r="AF34" s="34"/>
      <c r="AG34" s="34"/>
      <c r="AH34" s="34"/>
      <c r="AI34" s="34"/>
      <c r="AJ34" s="34"/>
      <c r="AK34" s="151">
        <v>0</v>
      </c>
      <c r="AL34" s="150"/>
      <c r="AM34" s="150"/>
      <c r="AN34" s="150"/>
      <c r="AO34" s="150"/>
      <c r="AP34" s="34"/>
      <c r="AQ34" s="38"/>
    </row>
    <row r="35" spans="2:43" s="2" customFormat="1" ht="14.45" customHeight="1" hidden="1">
      <c r="B35" s="33"/>
      <c r="C35" s="34"/>
      <c r="D35" s="34"/>
      <c r="E35" s="34"/>
      <c r="F35" s="35" t="s">
        <v>48</v>
      </c>
      <c r="G35" s="34"/>
      <c r="H35" s="34"/>
      <c r="I35" s="34"/>
      <c r="J35" s="34"/>
      <c r="K35" s="34"/>
      <c r="L35" s="149">
        <v>0</v>
      </c>
      <c r="M35" s="150"/>
      <c r="N35" s="150"/>
      <c r="O35" s="150"/>
      <c r="P35" s="34"/>
      <c r="Q35" s="34"/>
      <c r="R35" s="34"/>
      <c r="S35" s="34"/>
      <c r="T35" s="37" t="s">
        <v>44</v>
      </c>
      <c r="U35" s="34"/>
      <c r="V35" s="34"/>
      <c r="W35" s="151">
        <f>ROUNDUP(BD87+SUM(CH95),2)</f>
        <v>0</v>
      </c>
      <c r="X35" s="150"/>
      <c r="Y35" s="150"/>
      <c r="Z35" s="150"/>
      <c r="AA35" s="150"/>
      <c r="AB35" s="150"/>
      <c r="AC35" s="150"/>
      <c r="AD35" s="150"/>
      <c r="AE35" s="150"/>
      <c r="AF35" s="34"/>
      <c r="AG35" s="34"/>
      <c r="AH35" s="34"/>
      <c r="AI35" s="34"/>
      <c r="AJ35" s="34"/>
      <c r="AK35" s="151">
        <v>0</v>
      </c>
      <c r="AL35" s="150"/>
      <c r="AM35" s="150"/>
      <c r="AN35" s="150"/>
      <c r="AO35" s="150"/>
      <c r="AP35" s="34"/>
      <c r="AQ35" s="38"/>
    </row>
    <row r="36" spans="2:43" s="1" customFormat="1" ht="6.9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</row>
    <row r="37" spans="2:43" s="1" customFormat="1" ht="25.9" customHeight="1">
      <c r="B37" s="28"/>
      <c r="C37" s="39"/>
      <c r="D37" s="40" t="s">
        <v>49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 t="s">
        <v>50</v>
      </c>
      <c r="U37" s="41"/>
      <c r="V37" s="41"/>
      <c r="W37" s="41"/>
      <c r="X37" s="159" t="s">
        <v>51</v>
      </c>
      <c r="Y37" s="160"/>
      <c r="Z37" s="160"/>
      <c r="AA37" s="160"/>
      <c r="AB37" s="160"/>
      <c r="AC37" s="41"/>
      <c r="AD37" s="41"/>
      <c r="AE37" s="41"/>
      <c r="AF37" s="41"/>
      <c r="AG37" s="41"/>
      <c r="AH37" s="41"/>
      <c r="AI37" s="41"/>
      <c r="AJ37" s="41"/>
      <c r="AK37" s="161">
        <f>SUM(AK29:AK35)</f>
        <v>0</v>
      </c>
      <c r="AL37" s="160"/>
      <c r="AM37" s="160"/>
      <c r="AN37" s="160"/>
      <c r="AO37" s="162"/>
      <c r="AP37" s="39"/>
      <c r="AQ37" s="30"/>
    </row>
    <row r="38" spans="2:43" s="1" customFormat="1" ht="14.45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0"/>
    </row>
    <row r="39" spans="2:43" ht="13.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</row>
    <row r="40" spans="2:43" ht="13.5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</row>
    <row r="41" spans="2:43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0"/>
    </row>
    <row r="42" spans="2:43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20"/>
    </row>
    <row r="43" spans="2:43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20"/>
    </row>
    <row r="44" spans="2:43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0"/>
    </row>
    <row r="45" spans="2:43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20"/>
    </row>
    <row r="46" spans="2:43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</row>
    <row r="47" spans="2:43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</row>
    <row r="48" spans="2:43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</row>
    <row r="49" spans="2:43" s="1" customFormat="1" ht="15">
      <c r="B49" s="28"/>
      <c r="C49" s="29"/>
      <c r="D49" s="43" t="s">
        <v>52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29"/>
      <c r="AB49" s="29"/>
      <c r="AC49" s="43" t="s">
        <v>53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5"/>
      <c r="AP49" s="29"/>
      <c r="AQ49" s="30"/>
    </row>
    <row r="50" spans="2:43" ht="13.5">
      <c r="B50" s="18"/>
      <c r="C50" s="19"/>
      <c r="D50" s="4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47"/>
      <c r="AA50" s="19"/>
      <c r="AB50" s="19"/>
      <c r="AC50" s="46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7"/>
      <c r="AP50" s="19"/>
      <c r="AQ50" s="20"/>
    </row>
    <row r="51" spans="2:43" ht="13.5">
      <c r="B51" s="18"/>
      <c r="C51" s="19"/>
      <c r="D51" s="46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47"/>
      <c r="AA51" s="19"/>
      <c r="AB51" s="19"/>
      <c r="AC51" s="46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7"/>
      <c r="AP51" s="19"/>
      <c r="AQ51" s="20"/>
    </row>
    <row r="52" spans="2:43" ht="13.5">
      <c r="B52" s="18"/>
      <c r="C52" s="19"/>
      <c r="D52" s="4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47"/>
      <c r="AA52" s="19"/>
      <c r="AB52" s="19"/>
      <c r="AC52" s="46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7"/>
      <c r="AP52" s="19"/>
      <c r="AQ52" s="20"/>
    </row>
    <row r="53" spans="2:43" ht="13.5">
      <c r="B53" s="18"/>
      <c r="C53" s="19"/>
      <c r="D53" s="46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47"/>
      <c r="AA53" s="19"/>
      <c r="AB53" s="19"/>
      <c r="AC53" s="46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7"/>
      <c r="AP53" s="19"/>
      <c r="AQ53" s="20"/>
    </row>
    <row r="54" spans="2:43" ht="13.5">
      <c r="B54" s="18"/>
      <c r="C54" s="19"/>
      <c r="D54" s="46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47"/>
      <c r="AA54" s="19"/>
      <c r="AB54" s="19"/>
      <c r="AC54" s="46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47"/>
      <c r="AP54" s="19"/>
      <c r="AQ54" s="20"/>
    </row>
    <row r="55" spans="2:43" ht="13.5">
      <c r="B55" s="18"/>
      <c r="C55" s="19"/>
      <c r="D55" s="4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47"/>
      <c r="AA55" s="19"/>
      <c r="AB55" s="19"/>
      <c r="AC55" s="4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47"/>
      <c r="AP55" s="19"/>
      <c r="AQ55" s="20"/>
    </row>
    <row r="56" spans="2:43" ht="13.5">
      <c r="B56" s="18"/>
      <c r="C56" s="19"/>
      <c r="D56" s="46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47"/>
      <c r="AA56" s="19"/>
      <c r="AB56" s="19"/>
      <c r="AC56" s="46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47"/>
      <c r="AP56" s="19"/>
      <c r="AQ56" s="20"/>
    </row>
    <row r="57" spans="2:43" ht="13.5">
      <c r="B57" s="18"/>
      <c r="C57" s="19"/>
      <c r="D57" s="46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47"/>
      <c r="AA57" s="19"/>
      <c r="AB57" s="19"/>
      <c r="AC57" s="46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47"/>
      <c r="AP57" s="19"/>
      <c r="AQ57" s="20"/>
    </row>
    <row r="58" spans="2:43" s="1" customFormat="1" ht="15">
      <c r="B58" s="28"/>
      <c r="C58" s="29"/>
      <c r="D58" s="48" t="s">
        <v>54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 t="s">
        <v>55</v>
      </c>
      <c r="S58" s="49"/>
      <c r="T58" s="49"/>
      <c r="U58" s="49"/>
      <c r="V58" s="49"/>
      <c r="W58" s="49"/>
      <c r="X58" s="49"/>
      <c r="Y58" s="49"/>
      <c r="Z58" s="51"/>
      <c r="AA58" s="29"/>
      <c r="AB58" s="29"/>
      <c r="AC58" s="48" t="s">
        <v>54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50" t="s">
        <v>55</v>
      </c>
      <c r="AN58" s="49"/>
      <c r="AO58" s="51"/>
      <c r="AP58" s="29"/>
      <c r="AQ58" s="30"/>
    </row>
    <row r="59" spans="2:43" ht="13.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20"/>
    </row>
    <row r="60" spans="2:43" s="1" customFormat="1" ht="15">
      <c r="B60" s="28"/>
      <c r="C60" s="29"/>
      <c r="D60" s="43" t="s">
        <v>56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5"/>
      <c r="AA60" s="29"/>
      <c r="AB60" s="29"/>
      <c r="AC60" s="43" t="s">
        <v>57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  <c r="AP60" s="29"/>
      <c r="AQ60" s="30"/>
    </row>
    <row r="61" spans="2:43" ht="13.5">
      <c r="B61" s="18"/>
      <c r="C61" s="19"/>
      <c r="D61" s="46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47"/>
      <c r="AA61" s="19"/>
      <c r="AB61" s="19"/>
      <c r="AC61" s="46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47"/>
      <c r="AP61" s="19"/>
      <c r="AQ61" s="20"/>
    </row>
    <row r="62" spans="2:43" ht="13.5">
      <c r="B62" s="18"/>
      <c r="C62" s="19"/>
      <c r="D62" s="46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47"/>
      <c r="AA62" s="19"/>
      <c r="AB62" s="19"/>
      <c r="AC62" s="46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47"/>
      <c r="AP62" s="19"/>
      <c r="AQ62" s="20"/>
    </row>
    <row r="63" spans="2:43" ht="13.5">
      <c r="B63" s="18"/>
      <c r="C63" s="19"/>
      <c r="D63" s="46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47"/>
      <c r="AA63" s="19"/>
      <c r="AB63" s="19"/>
      <c r="AC63" s="46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47"/>
      <c r="AP63" s="19"/>
      <c r="AQ63" s="20"/>
    </row>
    <row r="64" spans="2:43" ht="13.5">
      <c r="B64" s="18"/>
      <c r="C64" s="19"/>
      <c r="D64" s="46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47"/>
      <c r="AA64" s="19"/>
      <c r="AB64" s="19"/>
      <c r="AC64" s="46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47"/>
      <c r="AP64" s="19"/>
      <c r="AQ64" s="20"/>
    </row>
    <row r="65" spans="2:43" ht="13.5">
      <c r="B65" s="18"/>
      <c r="C65" s="19"/>
      <c r="D65" s="46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47"/>
      <c r="AA65" s="19"/>
      <c r="AB65" s="19"/>
      <c r="AC65" s="46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47"/>
      <c r="AP65" s="19"/>
      <c r="AQ65" s="20"/>
    </row>
    <row r="66" spans="2:43" ht="13.5">
      <c r="B66" s="18"/>
      <c r="C66" s="19"/>
      <c r="D66" s="46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47"/>
      <c r="AA66" s="19"/>
      <c r="AB66" s="19"/>
      <c r="AC66" s="46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47"/>
      <c r="AP66" s="19"/>
      <c r="AQ66" s="20"/>
    </row>
    <row r="67" spans="2:43" ht="13.5">
      <c r="B67" s="18"/>
      <c r="C67" s="19"/>
      <c r="D67" s="46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47"/>
      <c r="AA67" s="19"/>
      <c r="AB67" s="19"/>
      <c r="AC67" s="46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47"/>
      <c r="AP67" s="19"/>
      <c r="AQ67" s="20"/>
    </row>
    <row r="68" spans="2:43" ht="13.5">
      <c r="B68" s="18"/>
      <c r="C68" s="19"/>
      <c r="D68" s="46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47"/>
      <c r="AA68" s="19"/>
      <c r="AB68" s="19"/>
      <c r="AC68" s="46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47"/>
      <c r="AP68" s="19"/>
      <c r="AQ68" s="20"/>
    </row>
    <row r="69" spans="2:43" s="1" customFormat="1" ht="15">
      <c r="B69" s="28"/>
      <c r="C69" s="29"/>
      <c r="D69" s="48" t="s">
        <v>54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 t="s">
        <v>55</v>
      </c>
      <c r="S69" s="49"/>
      <c r="T69" s="49"/>
      <c r="U69" s="49"/>
      <c r="V69" s="49"/>
      <c r="W69" s="49"/>
      <c r="X69" s="49"/>
      <c r="Y69" s="49"/>
      <c r="Z69" s="51"/>
      <c r="AA69" s="29"/>
      <c r="AB69" s="29"/>
      <c r="AC69" s="48" t="s">
        <v>54</v>
      </c>
      <c r="AD69" s="49"/>
      <c r="AE69" s="49"/>
      <c r="AF69" s="49"/>
      <c r="AG69" s="49"/>
      <c r="AH69" s="49"/>
      <c r="AI69" s="49"/>
      <c r="AJ69" s="49"/>
      <c r="AK69" s="49"/>
      <c r="AL69" s="49"/>
      <c r="AM69" s="50" t="s">
        <v>55</v>
      </c>
      <c r="AN69" s="49"/>
      <c r="AO69" s="51"/>
      <c r="AP69" s="29"/>
      <c r="AQ69" s="30"/>
    </row>
    <row r="70" spans="2:43" s="1" customFormat="1" ht="6.95" customHeight="1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30"/>
    </row>
    <row r="71" spans="2:43" s="1" customFormat="1" ht="6.9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4"/>
    </row>
    <row r="75" spans="2:43" s="1" customFormat="1" ht="6.9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7"/>
    </row>
    <row r="76" spans="2:43" s="1" customFormat="1" ht="36.95" customHeight="1">
      <c r="B76" s="28"/>
      <c r="C76" s="154" t="s">
        <v>58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30"/>
    </row>
    <row r="77" spans="2:43" s="3" customFormat="1" ht="14.45" customHeight="1">
      <c r="B77" s="58"/>
      <c r="C77" s="25" t="s">
        <v>13</v>
      </c>
      <c r="D77" s="59"/>
      <c r="E77" s="59"/>
      <c r="F77" s="59"/>
      <c r="G77" s="59"/>
      <c r="H77" s="59"/>
      <c r="I77" s="59"/>
      <c r="J77" s="59"/>
      <c r="K77" s="59"/>
      <c r="L77" s="59" t="str">
        <f>K5</f>
        <v>0808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60"/>
    </row>
    <row r="78" spans="2:43" s="4" customFormat="1" ht="36.95" customHeight="1">
      <c r="B78" s="61"/>
      <c r="C78" s="62" t="s">
        <v>15</v>
      </c>
      <c r="D78" s="63"/>
      <c r="E78" s="63"/>
      <c r="F78" s="63"/>
      <c r="G78" s="63"/>
      <c r="H78" s="63"/>
      <c r="I78" s="63"/>
      <c r="J78" s="63"/>
      <c r="K78" s="63"/>
      <c r="L78" s="164" t="str">
        <f>K6</f>
        <v>Řešení prostoru rozária včetně altánu</v>
      </c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63"/>
      <c r="AQ78" s="64"/>
    </row>
    <row r="79" spans="2:43" s="1" customFormat="1" ht="6.95" customHeight="1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30"/>
    </row>
    <row r="80" spans="2:43" s="1" customFormat="1" ht="15">
      <c r="B80" s="28"/>
      <c r="C80" s="25" t="s">
        <v>21</v>
      </c>
      <c r="D80" s="29"/>
      <c r="E80" s="29"/>
      <c r="F80" s="29"/>
      <c r="G80" s="29"/>
      <c r="H80" s="29"/>
      <c r="I80" s="29"/>
      <c r="J80" s="29"/>
      <c r="K80" s="29"/>
      <c r="L80" s="65" t="str">
        <f>IF(K8="","",K8)</f>
        <v>Chomutov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5" t="s">
        <v>23</v>
      </c>
      <c r="AJ80" s="29"/>
      <c r="AK80" s="29"/>
      <c r="AL80" s="29"/>
      <c r="AM80" s="66" t="str">
        <f>IF(AN8="","",AN8)</f>
        <v>4. 4. 2016</v>
      </c>
      <c r="AN80" s="29"/>
      <c r="AO80" s="29"/>
      <c r="AP80" s="29"/>
      <c r="AQ80" s="30"/>
    </row>
    <row r="81" spans="2:43" s="1" customFormat="1" ht="6.95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30"/>
    </row>
    <row r="82" spans="2:56" s="1" customFormat="1" ht="15">
      <c r="B82" s="28"/>
      <c r="C82" s="25" t="s">
        <v>27</v>
      </c>
      <c r="D82" s="29"/>
      <c r="E82" s="29"/>
      <c r="F82" s="29"/>
      <c r="G82" s="29"/>
      <c r="H82" s="29"/>
      <c r="I82" s="29"/>
      <c r="J82" s="29"/>
      <c r="K82" s="29"/>
      <c r="L82" s="59" t="str">
        <f>IF(E11="","",E11)</f>
        <v>Město Chomutov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5" t="s">
        <v>33</v>
      </c>
      <c r="AJ82" s="29"/>
      <c r="AK82" s="29"/>
      <c r="AL82" s="29"/>
      <c r="AM82" s="166" t="str">
        <f>IF(E17="","",E17)</f>
        <v>Projekce zahradní, krajinná a GIS, s.r.o.</v>
      </c>
      <c r="AN82" s="163"/>
      <c r="AO82" s="163"/>
      <c r="AP82" s="163"/>
      <c r="AQ82" s="30"/>
      <c r="AS82" s="169" t="s">
        <v>59</v>
      </c>
      <c r="AT82" s="170"/>
      <c r="AU82" s="44"/>
      <c r="AV82" s="44"/>
      <c r="AW82" s="44"/>
      <c r="AX82" s="44"/>
      <c r="AY82" s="44"/>
      <c r="AZ82" s="44"/>
      <c r="BA82" s="44"/>
      <c r="BB82" s="44"/>
      <c r="BC82" s="44"/>
      <c r="BD82" s="45"/>
    </row>
    <row r="83" spans="2:56" s="1" customFormat="1" ht="15">
      <c r="B83" s="28"/>
      <c r="C83" s="25" t="s">
        <v>31</v>
      </c>
      <c r="D83" s="29"/>
      <c r="E83" s="29"/>
      <c r="F83" s="29"/>
      <c r="G83" s="29"/>
      <c r="H83" s="29"/>
      <c r="I83" s="29"/>
      <c r="J83" s="29"/>
      <c r="K83" s="29"/>
      <c r="L83" s="59" t="str">
        <f>IF(E14="","",E14)</f>
        <v xml:space="preserve"> 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5" t="s">
        <v>36</v>
      </c>
      <c r="AJ83" s="29"/>
      <c r="AK83" s="29"/>
      <c r="AL83" s="29"/>
      <c r="AM83" s="166" t="str">
        <f>IF(E20="","",E20)</f>
        <v>Ing. Gabriela Úlehlová</v>
      </c>
      <c r="AN83" s="163"/>
      <c r="AO83" s="163"/>
      <c r="AP83" s="163"/>
      <c r="AQ83" s="30"/>
      <c r="AS83" s="171"/>
      <c r="AT83" s="163"/>
      <c r="AU83" s="29"/>
      <c r="AV83" s="29"/>
      <c r="AW83" s="29"/>
      <c r="AX83" s="29"/>
      <c r="AY83" s="29"/>
      <c r="AZ83" s="29"/>
      <c r="BA83" s="29"/>
      <c r="BB83" s="29"/>
      <c r="BC83" s="29"/>
      <c r="BD83" s="67"/>
    </row>
    <row r="84" spans="2:56" s="1" customFormat="1" ht="10.9" customHeight="1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30"/>
      <c r="AS84" s="171"/>
      <c r="AT84" s="163"/>
      <c r="AU84" s="29"/>
      <c r="AV84" s="29"/>
      <c r="AW84" s="29"/>
      <c r="AX84" s="29"/>
      <c r="AY84" s="29"/>
      <c r="AZ84" s="29"/>
      <c r="BA84" s="29"/>
      <c r="BB84" s="29"/>
      <c r="BC84" s="29"/>
      <c r="BD84" s="67"/>
    </row>
    <row r="85" spans="2:56" s="1" customFormat="1" ht="29.25" customHeight="1">
      <c r="B85" s="28"/>
      <c r="C85" s="172" t="s">
        <v>60</v>
      </c>
      <c r="D85" s="173"/>
      <c r="E85" s="173"/>
      <c r="F85" s="173"/>
      <c r="G85" s="173"/>
      <c r="H85" s="68"/>
      <c r="I85" s="174" t="s">
        <v>61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4" t="s">
        <v>62</v>
      </c>
      <c r="AH85" s="173"/>
      <c r="AI85" s="173"/>
      <c r="AJ85" s="173"/>
      <c r="AK85" s="173"/>
      <c r="AL85" s="173"/>
      <c r="AM85" s="173"/>
      <c r="AN85" s="174" t="s">
        <v>63</v>
      </c>
      <c r="AO85" s="173"/>
      <c r="AP85" s="175"/>
      <c r="AQ85" s="30"/>
      <c r="AS85" s="69" t="s">
        <v>64</v>
      </c>
      <c r="AT85" s="70" t="s">
        <v>65</v>
      </c>
      <c r="AU85" s="70" t="s">
        <v>66</v>
      </c>
      <c r="AV85" s="70" t="s">
        <v>67</v>
      </c>
      <c r="AW85" s="70" t="s">
        <v>68</v>
      </c>
      <c r="AX85" s="70" t="s">
        <v>69</v>
      </c>
      <c r="AY85" s="70" t="s">
        <v>70</v>
      </c>
      <c r="AZ85" s="70" t="s">
        <v>71</v>
      </c>
      <c r="BA85" s="70" t="s">
        <v>72</v>
      </c>
      <c r="BB85" s="70" t="s">
        <v>73</v>
      </c>
      <c r="BC85" s="70" t="s">
        <v>74</v>
      </c>
      <c r="BD85" s="71" t="s">
        <v>75</v>
      </c>
    </row>
    <row r="86" spans="2:56" s="1" customFormat="1" ht="10.9" customHeight="1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30"/>
      <c r="AS86" s="72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5"/>
    </row>
    <row r="87" spans="2:76" s="4" customFormat="1" ht="32.45" customHeight="1">
      <c r="B87" s="61"/>
      <c r="C87" s="73" t="s">
        <v>76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176">
        <f>ROUNDUP(SUM(AG88:AG92),2)</f>
        <v>0</v>
      </c>
      <c r="AH87" s="176"/>
      <c r="AI87" s="176"/>
      <c r="AJ87" s="176"/>
      <c r="AK87" s="176"/>
      <c r="AL87" s="176"/>
      <c r="AM87" s="176"/>
      <c r="AN87" s="177">
        <f aca="true" t="shared" si="0" ref="AN87:AN92">SUM(AG87,AT87)</f>
        <v>0</v>
      </c>
      <c r="AO87" s="177"/>
      <c r="AP87" s="177"/>
      <c r="AQ87" s="64"/>
      <c r="AS87" s="75">
        <f>ROUNDUP(SUM(AS88:AS92),2)</f>
        <v>0</v>
      </c>
      <c r="AT87" s="76">
        <f aca="true" t="shared" si="1" ref="AT87:AT92">ROUNDUP(SUM(AV87:AW87),1)</f>
        <v>0</v>
      </c>
      <c r="AU87" s="77">
        <f>ROUNDUP(SUM(AU88:AU92),5)</f>
        <v>3942.14366</v>
      </c>
      <c r="AV87" s="76">
        <f>ROUNDUP(AZ87*L31,1)</f>
        <v>0</v>
      </c>
      <c r="AW87" s="76">
        <f>ROUNDUP(BA87*L32,1)</f>
        <v>0</v>
      </c>
      <c r="AX87" s="76">
        <f>ROUNDUP(BB87*L31,1)</f>
        <v>0</v>
      </c>
      <c r="AY87" s="76">
        <f>ROUNDUP(BC87*L32,1)</f>
        <v>0</v>
      </c>
      <c r="AZ87" s="76">
        <f>ROUNDUP(SUM(AZ88:AZ92),2)</f>
        <v>0</v>
      </c>
      <c r="BA87" s="76">
        <f>ROUNDUP(SUM(BA88:BA92),2)</f>
        <v>0</v>
      </c>
      <c r="BB87" s="76">
        <f>ROUNDUP(SUM(BB88:BB92),2)</f>
        <v>0</v>
      </c>
      <c r="BC87" s="76">
        <f>ROUNDUP(SUM(BC88:BC92),2)</f>
        <v>0</v>
      </c>
      <c r="BD87" s="78">
        <f>ROUNDUP(SUM(BD88:BD92),2)</f>
        <v>0</v>
      </c>
      <c r="BS87" s="79" t="s">
        <v>77</v>
      </c>
      <c r="BT87" s="79" t="s">
        <v>78</v>
      </c>
      <c r="BU87" s="80" t="s">
        <v>79</v>
      </c>
      <c r="BV87" s="79" t="s">
        <v>80</v>
      </c>
      <c r="BW87" s="79" t="s">
        <v>81</v>
      </c>
      <c r="BX87" s="79" t="s">
        <v>82</v>
      </c>
    </row>
    <row r="88" spans="2:76" s="5" customFormat="1" ht="22.5" customHeight="1">
      <c r="B88" s="81"/>
      <c r="C88" s="82"/>
      <c r="D88" s="167" t="s">
        <v>83</v>
      </c>
      <c r="E88" s="168"/>
      <c r="F88" s="168"/>
      <c r="G88" s="168"/>
      <c r="H88" s="168"/>
      <c r="I88" s="83"/>
      <c r="J88" s="167" t="s">
        <v>84</v>
      </c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78">
        <f>'D.2 - Rekonstrukce altánu...'!M30</f>
        <v>0</v>
      </c>
      <c r="AH88" s="168"/>
      <c r="AI88" s="168"/>
      <c r="AJ88" s="168"/>
      <c r="AK88" s="168"/>
      <c r="AL88" s="168"/>
      <c r="AM88" s="168"/>
      <c r="AN88" s="178">
        <f t="shared" si="0"/>
        <v>0</v>
      </c>
      <c r="AO88" s="168"/>
      <c r="AP88" s="168"/>
      <c r="AQ88" s="84"/>
      <c r="AS88" s="85">
        <f>'D.2 - Rekonstrukce altánu...'!M28</f>
        <v>0</v>
      </c>
      <c r="AT88" s="86">
        <f t="shared" si="1"/>
        <v>0</v>
      </c>
      <c r="AU88" s="87">
        <f>'D.2 - Rekonstrukce altánu...'!W111</f>
        <v>0</v>
      </c>
      <c r="AV88" s="86">
        <f>'D.2 - Rekonstrukce altánu...'!M32</f>
        <v>0</v>
      </c>
      <c r="AW88" s="86">
        <f>'D.2 - Rekonstrukce altánu...'!M33</f>
        <v>0</v>
      </c>
      <c r="AX88" s="86">
        <f>'D.2 - Rekonstrukce altánu...'!M34</f>
        <v>0</v>
      </c>
      <c r="AY88" s="86">
        <f>'D.2 - Rekonstrukce altánu...'!M35</f>
        <v>0</v>
      </c>
      <c r="AZ88" s="86">
        <f>'D.2 - Rekonstrukce altánu...'!H32</f>
        <v>0</v>
      </c>
      <c r="BA88" s="86">
        <f>'D.2 - Rekonstrukce altánu...'!H33</f>
        <v>0</v>
      </c>
      <c r="BB88" s="86">
        <f>'D.2 - Rekonstrukce altánu...'!H34</f>
        <v>0</v>
      </c>
      <c r="BC88" s="86">
        <f>'D.2 - Rekonstrukce altánu...'!H35</f>
        <v>0</v>
      </c>
      <c r="BD88" s="88">
        <f>'D.2 - Rekonstrukce altánu...'!H36</f>
        <v>0</v>
      </c>
      <c r="BT88" s="89" t="s">
        <v>20</v>
      </c>
      <c r="BV88" s="89" t="s">
        <v>80</v>
      </c>
      <c r="BW88" s="89" t="s">
        <v>85</v>
      </c>
      <c r="BX88" s="89" t="s">
        <v>81</v>
      </c>
    </row>
    <row r="89" spans="2:76" s="5" customFormat="1" ht="22.5" customHeight="1">
      <c r="B89" s="81"/>
      <c r="C89" s="82"/>
      <c r="D89" s="167" t="s">
        <v>86</v>
      </c>
      <c r="E89" s="168"/>
      <c r="F89" s="168"/>
      <c r="G89" s="168"/>
      <c r="H89" s="168"/>
      <c r="I89" s="83"/>
      <c r="J89" s="167" t="s">
        <v>87</v>
      </c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78">
        <f>'D.3 - Zpevněné plochy a m...'!M30</f>
        <v>0</v>
      </c>
      <c r="AH89" s="168"/>
      <c r="AI89" s="168"/>
      <c r="AJ89" s="168"/>
      <c r="AK89" s="168"/>
      <c r="AL89" s="168"/>
      <c r="AM89" s="168"/>
      <c r="AN89" s="178">
        <f t="shared" si="0"/>
        <v>0</v>
      </c>
      <c r="AO89" s="168"/>
      <c r="AP89" s="168"/>
      <c r="AQ89" s="84"/>
      <c r="AS89" s="85">
        <f>'D.3 - Zpevněné plochy a m...'!M28</f>
        <v>0</v>
      </c>
      <c r="AT89" s="86">
        <f t="shared" si="1"/>
        <v>0</v>
      </c>
      <c r="AU89" s="87">
        <f>'D.3 - Zpevněné plochy a m...'!W114</f>
        <v>1598.5229539999998</v>
      </c>
      <c r="AV89" s="86">
        <f>'D.3 - Zpevněné plochy a m...'!M32</f>
        <v>0</v>
      </c>
      <c r="AW89" s="86">
        <f>'D.3 - Zpevněné plochy a m...'!M33</f>
        <v>0</v>
      </c>
      <c r="AX89" s="86">
        <f>'D.3 - Zpevněné plochy a m...'!M34</f>
        <v>0</v>
      </c>
      <c r="AY89" s="86">
        <f>'D.3 - Zpevněné plochy a m...'!M35</f>
        <v>0</v>
      </c>
      <c r="AZ89" s="86">
        <f>'D.3 - Zpevněné plochy a m...'!H32</f>
        <v>0</v>
      </c>
      <c r="BA89" s="86">
        <f>'D.3 - Zpevněné plochy a m...'!H33</f>
        <v>0</v>
      </c>
      <c r="BB89" s="86">
        <f>'D.3 - Zpevněné plochy a m...'!H34</f>
        <v>0</v>
      </c>
      <c r="BC89" s="86">
        <f>'D.3 - Zpevněné plochy a m...'!H35</f>
        <v>0</v>
      </c>
      <c r="BD89" s="88">
        <f>'D.3 - Zpevněné plochy a m...'!H36</f>
        <v>0</v>
      </c>
      <c r="BT89" s="89" t="s">
        <v>20</v>
      </c>
      <c r="BV89" s="89" t="s">
        <v>80</v>
      </c>
      <c r="BW89" s="89" t="s">
        <v>88</v>
      </c>
      <c r="BX89" s="89" t="s">
        <v>81</v>
      </c>
    </row>
    <row r="90" spans="2:76" s="5" customFormat="1" ht="22.5" customHeight="1">
      <c r="B90" s="81"/>
      <c r="C90" s="82"/>
      <c r="D90" s="167" t="s">
        <v>89</v>
      </c>
      <c r="E90" s="168"/>
      <c r="F90" s="168"/>
      <c r="G90" s="168"/>
      <c r="H90" s="168"/>
      <c r="I90" s="83"/>
      <c r="J90" s="167" t="s">
        <v>90</v>
      </c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78">
        <f>'D.4 - Sadové úpravy'!M30</f>
        <v>0</v>
      </c>
      <c r="AH90" s="168"/>
      <c r="AI90" s="168"/>
      <c r="AJ90" s="168"/>
      <c r="AK90" s="168"/>
      <c r="AL90" s="168"/>
      <c r="AM90" s="168"/>
      <c r="AN90" s="178">
        <f t="shared" si="0"/>
        <v>0</v>
      </c>
      <c r="AO90" s="168"/>
      <c r="AP90" s="168"/>
      <c r="AQ90" s="84"/>
      <c r="AS90" s="85">
        <f>'D.4 - Sadové úpravy'!M28</f>
        <v>0</v>
      </c>
      <c r="AT90" s="86">
        <f t="shared" si="1"/>
        <v>0</v>
      </c>
      <c r="AU90" s="87">
        <f>'D.4 - Sadové úpravy'!W114</f>
        <v>1443.7811900000002</v>
      </c>
      <c r="AV90" s="86">
        <f>'D.4 - Sadové úpravy'!M32</f>
        <v>0</v>
      </c>
      <c r="AW90" s="86">
        <f>'D.4 - Sadové úpravy'!M33</f>
        <v>0</v>
      </c>
      <c r="AX90" s="86">
        <f>'D.4 - Sadové úpravy'!M34</f>
        <v>0</v>
      </c>
      <c r="AY90" s="86">
        <f>'D.4 - Sadové úpravy'!M35</f>
        <v>0</v>
      </c>
      <c r="AZ90" s="86">
        <f>'D.4 - Sadové úpravy'!H32</f>
        <v>0</v>
      </c>
      <c r="BA90" s="86">
        <f>'D.4 - Sadové úpravy'!H33</f>
        <v>0</v>
      </c>
      <c r="BB90" s="86">
        <f>'D.4 - Sadové úpravy'!H34</f>
        <v>0</v>
      </c>
      <c r="BC90" s="86">
        <f>'D.4 - Sadové úpravy'!H35</f>
        <v>0</v>
      </c>
      <c r="BD90" s="88">
        <f>'D.4 - Sadové úpravy'!H36</f>
        <v>0</v>
      </c>
      <c r="BT90" s="89" t="s">
        <v>20</v>
      </c>
      <c r="BV90" s="89" t="s">
        <v>80</v>
      </c>
      <c r="BW90" s="89" t="s">
        <v>91</v>
      </c>
      <c r="BX90" s="89" t="s">
        <v>81</v>
      </c>
    </row>
    <row r="91" spans="2:76" s="5" customFormat="1" ht="22.5" customHeight="1">
      <c r="B91" s="81"/>
      <c r="C91" s="82"/>
      <c r="D91" s="167" t="s">
        <v>92</v>
      </c>
      <c r="E91" s="168"/>
      <c r="F91" s="168"/>
      <c r="G91" s="168"/>
      <c r="H91" s="168"/>
      <c r="I91" s="83"/>
      <c r="J91" s="167" t="s">
        <v>93</v>
      </c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78">
        <f>'D.1 - Příprava území'!M30</f>
        <v>0</v>
      </c>
      <c r="AH91" s="168"/>
      <c r="AI91" s="168"/>
      <c r="AJ91" s="168"/>
      <c r="AK91" s="168"/>
      <c r="AL91" s="168"/>
      <c r="AM91" s="168"/>
      <c r="AN91" s="178">
        <f t="shared" si="0"/>
        <v>0</v>
      </c>
      <c r="AO91" s="168"/>
      <c r="AP91" s="168"/>
      <c r="AQ91" s="84"/>
      <c r="AS91" s="85">
        <f>'D.1 - Příprava území'!M28</f>
        <v>0</v>
      </c>
      <c r="AT91" s="86">
        <f t="shared" si="1"/>
        <v>0</v>
      </c>
      <c r="AU91" s="87">
        <f>'D.1 - Příprava území'!W113</f>
        <v>899.839512</v>
      </c>
      <c r="AV91" s="86">
        <f>'D.1 - Příprava území'!M32</f>
        <v>0</v>
      </c>
      <c r="AW91" s="86">
        <f>'D.1 - Příprava území'!M33</f>
        <v>0</v>
      </c>
      <c r="AX91" s="86">
        <f>'D.1 - Příprava území'!M34</f>
        <v>0</v>
      </c>
      <c r="AY91" s="86">
        <f>'D.1 - Příprava území'!M35</f>
        <v>0</v>
      </c>
      <c r="AZ91" s="86">
        <f>'D.1 - Příprava území'!H32</f>
        <v>0</v>
      </c>
      <c r="BA91" s="86">
        <f>'D.1 - Příprava území'!H33</f>
        <v>0</v>
      </c>
      <c r="BB91" s="86">
        <f>'D.1 - Příprava území'!H34</f>
        <v>0</v>
      </c>
      <c r="BC91" s="86">
        <f>'D.1 - Příprava území'!H35</f>
        <v>0</v>
      </c>
      <c r="BD91" s="88">
        <f>'D.1 - Příprava území'!H36</f>
        <v>0</v>
      </c>
      <c r="BT91" s="89" t="s">
        <v>20</v>
      </c>
      <c r="BV91" s="89" t="s">
        <v>80</v>
      </c>
      <c r="BW91" s="89" t="s">
        <v>94</v>
      </c>
      <c r="BX91" s="89" t="s">
        <v>81</v>
      </c>
    </row>
    <row r="92" spans="2:76" s="5" customFormat="1" ht="22.5" customHeight="1">
      <c r="B92" s="81"/>
      <c r="C92" s="82"/>
      <c r="D92" s="167" t="s">
        <v>95</v>
      </c>
      <c r="E92" s="168"/>
      <c r="F92" s="168"/>
      <c r="G92" s="168"/>
      <c r="H92" s="168"/>
      <c r="I92" s="83"/>
      <c r="J92" s="167" t="s">
        <v>96</v>
      </c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78">
        <f>'D.5 - Osvětlení'!M30</f>
        <v>0</v>
      </c>
      <c r="AH92" s="168"/>
      <c r="AI92" s="168"/>
      <c r="AJ92" s="168"/>
      <c r="AK92" s="168"/>
      <c r="AL92" s="168"/>
      <c r="AM92" s="168"/>
      <c r="AN92" s="178">
        <f t="shared" si="0"/>
        <v>0</v>
      </c>
      <c r="AO92" s="168"/>
      <c r="AP92" s="168"/>
      <c r="AQ92" s="84"/>
      <c r="AS92" s="90">
        <f>'D.5 - Osvětlení'!M28</f>
        <v>0</v>
      </c>
      <c r="AT92" s="91">
        <f t="shared" si="1"/>
        <v>0</v>
      </c>
      <c r="AU92" s="92">
        <f>'D.5 - Osvětlení'!W109</f>
        <v>0</v>
      </c>
      <c r="AV92" s="91">
        <f>'D.5 - Osvětlení'!M32</f>
        <v>0</v>
      </c>
      <c r="AW92" s="91">
        <f>'D.5 - Osvětlení'!M33</f>
        <v>0</v>
      </c>
      <c r="AX92" s="91">
        <f>'D.5 - Osvětlení'!M34</f>
        <v>0</v>
      </c>
      <c r="AY92" s="91">
        <f>'D.5 - Osvětlení'!M35</f>
        <v>0</v>
      </c>
      <c r="AZ92" s="91">
        <f>'D.5 - Osvětlení'!H32</f>
        <v>0</v>
      </c>
      <c r="BA92" s="91">
        <f>'D.5 - Osvětlení'!H33</f>
        <v>0</v>
      </c>
      <c r="BB92" s="91">
        <f>'D.5 - Osvětlení'!H34</f>
        <v>0</v>
      </c>
      <c r="BC92" s="91">
        <f>'D.5 - Osvětlení'!H35</f>
        <v>0</v>
      </c>
      <c r="BD92" s="93">
        <f>'D.5 - Osvětlení'!H36</f>
        <v>0</v>
      </c>
      <c r="BT92" s="89" t="s">
        <v>20</v>
      </c>
      <c r="BV92" s="89" t="s">
        <v>80</v>
      </c>
      <c r="BW92" s="89" t="s">
        <v>97</v>
      </c>
      <c r="BX92" s="89" t="s">
        <v>81</v>
      </c>
    </row>
    <row r="93" spans="2:43" ht="13.5"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20"/>
    </row>
    <row r="94" spans="2:48" s="1" customFormat="1" ht="30" customHeight="1">
      <c r="B94" s="28"/>
      <c r="C94" s="73" t="s">
        <v>98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177">
        <v>0</v>
      </c>
      <c r="AH94" s="163"/>
      <c r="AI94" s="163"/>
      <c r="AJ94" s="163"/>
      <c r="AK94" s="163"/>
      <c r="AL94" s="163"/>
      <c r="AM94" s="163"/>
      <c r="AN94" s="177">
        <v>0</v>
      </c>
      <c r="AO94" s="163"/>
      <c r="AP94" s="163"/>
      <c r="AQ94" s="30"/>
      <c r="AS94" s="69" t="s">
        <v>99</v>
      </c>
      <c r="AT94" s="70" t="s">
        <v>100</v>
      </c>
      <c r="AU94" s="70" t="s">
        <v>42</v>
      </c>
      <c r="AV94" s="71" t="s">
        <v>65</v>
      </c>
    </row>
    <row r="95" spans="2:48" s="1" customFormat="1" ht="10.9" customHeight="1"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30"/>
      <c r="AS95" s="94"/>
      <c r="AT95" s="49"/>
      <c r="AU95" s="49"/>
      <c r="AV95" s="51"/>
    </row>
    <row r="96" spans="2:43" s="1" customFormat="1" ht="30" customHeight="1">
      <c r="B96" s="28"/>
      <c r="C96" s="95" t="s">
        <v>101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179">
        <f>ROUNDUP(AG87+AG94,2)</f>
        <v>0</v>
      </c>
      <c r="AH96" s="179"/>
      <c r="AI96" s="179"/>
      <c r="AJ96" s="179"/>
      <c r="AK96" s="179"/>
      <c r="AL96" s="179"/>
      <c r="AM96" s="179"/>
      <c r="AN96" s="179">
        <f>AN87+AN94</f>
        <v>0</v>
      </c>
      <c r="AO96" s="179"/>
      <c r="AP96" s="179"/>
      <c r="AQ96" s="30"/>
    </row>
    <row r="97" spans="2:43" s="1" customFormat="1" ht="6.95" customHeight="1"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4"/>
    </row>
  </sheetData>
  <mergeCells count="61">
    <mergeCell ref="AG94:AM94"/>
    <mergeCell ref="AN94:AP94"/>
    <mergeCell ref="AG96:AM96"/>
    <mergeCell ref="AN96:AP96"/>
    <mergeCell ref="AR2:BE2"/>
    <mergeCell ref="AN92:AP92"/>
    <mergeCell ref="AG92:AM92"/>
    <mergeCell ref="AN89:AP89"/>
    <mergeCell ref="AG89:AM89"/>
    <mergeCell ref="AK26:AO26"/>
    <mergeCell ref="AK27:AO27"/>
    <mergeCell ref="AK29:AO29"/>
    <mergeCell ref="D92:H92"/>
    <mergeCell ref="J92:AF92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D89:H89"/>
    <mergeCell ref="J89:AF89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printOptions/>
  <pageMargins left="0.5833333" right="0.5833333" top="0.5" bottom="0.4666667" header="0" footer="0"/>
  <pageSetup blackAndWhite="1"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5"/>
  <sheetViews>
    <sheetView showGridLines="0" workbookViewId="0" topLeftCell="A1">
      <pane ySplit="1" topLeftCell="A109" activePane="bottomLeft" state="frozen"/>
      <selection pane="bottomLeft" activeCell="AG121" sqref="AG1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200"/>
      <c r="I1" s="200"/>
      <c r="J1" s="200"/>
      <c r="K1" s="200"/>
      <c r="L1" s="11"/>
      <c r="M1" s="11"/>
      <c r="N1" s="11"/>
      <c r="O1" s="12" t="s">
        <v>102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52" t="s">
        <v>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S2" s="180" t="s">
        <v>6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14" t="s">
        <v>85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103</v>
      </c>
    </row>
    <row r="4" spans="2:46" ht="36.95" customHeight="1">
      <c r="B4" s="18"/>
      <c r="C4" s="154" t="s">
        <v>104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20"/>
      <c r="T4" s="21" t="s">
        <v>11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5" t="s">
        <v>15</v>
      </c>
      <c r="E6" s="19"/>
      <c r="F6" s="184" t="str">
        <f>'Rekapitulace stavby'!K6</f>
        <v>Řešení prostoru rozária včetně altánu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9"/>
      <c r="R6" s="20"/>
    </row>
    <row r="7" spans="2:18" s="1" customFormat="1" ht="32.85" customHeight="1">
      <c r="B7" s="28"/>
      <c r="C7" s="29"/>
      <c r="D7" s="24" t="s">
        <v>105</v>
      </c>
      <c r="E7" s="29"/>
      <c r="F7" s="157" t="s">
        <v>106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29"/>
      <c r="R7" s="30"/>
    </row>
    <row r="8" spans="2:18" s="1" customFormat="1" ht="14.45" customHeight="1">
      <c r="B8" s="28"/>
      <c r="C8" s="29"/>
      <c r="D8" s="25" t="s">
        <v>18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19</v>
      </c>
      <c r="N8" s="29"/>
      <c r="O8" s="23" t="s">
        <v>3</v>
      </c>
      <c r="P8" s="29"/>
      <c r="Q8" s="29"/>
      <c r="R8" s="30"/>
    </row>
    <row r="9" spans="2:18" s="1" customFormat="1" ht="14.45" customHeight="1">
      <c r="B9" s="28"/>
      <c r="C9" s="29"/>
      <c r="D9" s="25" t="s">
        <v>21</v>
      </c>
      <c r="E9" s="29"/>
      <c r="F9" s="23" t="s">
        <v>22</v>
      </c>
      <c r="G9" s="29"/>
      <c r="H9" s="29"/>
      <c r="I9" s="29"/>
      <c r="J9" s="29"/>
      <c r="K9" s="29"/>
      <c r="L9" s="29"/>
      <c r="M9" s="25" t="s">
        <v>23</v>
      </c>
      <c r="N9" s="29"/>
      <c r="O9" s="185" t="str">
        <f>'Rekapitulace stavby'!AN8</f>
        <v>4. 4. 2016</v>
      </c>
      <c r="P9" s="163"/>
      <c r="Q9" s="29"/>
      <c r="R9" s="30"/>
    </row>
    <row r="10" spans="2:18" s="1" customFormat="1" ht="10.9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45" customHeight="1">
      <c r="B11" s="28"/>
      <c r="C11" s="29"/>
      <c r="D11" s="25" t="s">
        <v>27</v>
      </c>
      <c r="E11" s="29"/>
      <c r="F11" s="29"/>
      <c r="G11" s="29"/>
      <c r="H11" s="29"/>
      <c r="I11" s="29"/>
      <c r="J11" s="29"/>
      <c r="K11" s="29"/>
      <c r="L11" s="29"/>
      <c r="M11" s="25" t="s">
        <v>28</v>
      </c>
      <c r="N11" s="29"/>
      <c r="O11" s="156" t="s">
        <v>3</v>
      </c>
      <c r="P11" s="163"/>
      <c r="Q11" s="29"/>
      <c r="R11" s="30"/>
    </row>
    <row r="12" spans="2:18" s="1" customFormat="1" ht="18" customHeight="1">
      <c r="B12" s="28"/>
      <c r="C12" s="29"/>
      <c r="D12" s="29"/>
      <c r="E12" s="23" t="s">
        <v>29</v>
      </c>
      <c r="F12" s="29"/>
      <c r="G12" s="29"/>
      <c r="H12" s="29"/>
      <c r="I12" s="29"/>
      <c r="J12" s="29"/>
      <c r="K12" s="29"/>
      <c r="L12" s="29"/>
      <c r="M12" s="25" t="s">
        <v>30</v>
      </c>
      <c r="N12" s="29"/>
      <c r="O12" s="156" t="s">
        <v>3</v>
      </c>
      <c r="P12" s="163"/>
      <c r="Q12" s="29"/>
      <c r="R12" s="30"/>
    </row>
    <row r="13" spans="2:18" s="1" customFormat="1" ht="6.9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45" customHeight="1">
      <c r="B14" s="28"/>
      <c r="C14" s="29"/>
      <c r="D14" s="25" t="s">
        <v>31</v>
      </c>
      <c r="E14" s="29"/>
      <c r="F14" s="29"/>
      <c r="G14" s="29"/>
      <c r="H14" s="29"/>
      <c r="I14" s="29"/>
      <c r="J14" s="29"/>
      <c r="K14" s="29"/>
      <c r="L14" s="29"/>
      <c r="M14" s="25" t="s">
        <v>28</v>
      </c>
      <c r="N14" s="29"/>
      <c r="O14" s="156" t="str">
        <f>IF('Rekapitulace stavby'!AN13="","",'Rekapitulace stavby'!AN13)</f>
        <v/>
      </c>
      <c r="P14" s="163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IF('Rekapitulace stavby'!E14="","",'Rekapitulace stavby'!E14)</f>
        <v xml:space="preserve"> </v>
      </c>
      <c r="F15" s="29"/>
      <c r="G15" s="29"/>
      <c r="H15" s="29"/>
      <c r="I15" s="29"/>
      <c r="J15" s="29"/>
      <c r="K15" s="29"/>
      <c r="L15" s="29"/>
      <c r="M15" s="25" t="s">
        <v>30</v>
      </c>
      <c r="N15" s="29"/>
      <c r="O15" s="156" t="str">
        <f>IF('Rekapitulace stavby'!AN14="","",'Rekapitulace stavby'!AN14)</f>
        <v/>
      </c>
      <c r="P15" s="163"/>
      <c r="Q15" s="29"/>
      <c r="R15" s="30"/>
    </row>
    <row r="16" spans="2:18" s="1" customFormat="1" ht="6.9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45" customHeight="1">
      <c r="B17" s="28"/>
      <c r="C17" s="29"/>
      <c r="D17" s="25" t="s">
        <v>33</v>
      </c>
      <c r="E17" s="29"/>
      <c r="F17" s="29"/>
      <c r="G17" s="29"/>
      <c r="H17" s="29"/>
      <c r="I17" s="29"/>
      <c r="J17" s="29"/>
      <c r="K17" s="29"/>
      <c r="L17" s="29"/>
      <c r="M17" s="25" t="s">
        <v>28</v>
      </c>
      <c r="N17" s="29"/>
      <c r="O17" s="156" t="s">
        <v>3</v>
      </c>
      <c r="P17" s="163"/>
      <c r="Q17" s="29"/>
      <c r="R17" s="30"/>
    </row>
    <row r="18" spans="2:18" s="1" customFormat="1" ht="18" customHeight="1">
      <c r="B18" s="28"/>
      <c r="C18" s="29"/>
      <c r="D18" s="29"/>
      <c r="E18" s="23" t="s">
        <v>34</v>
      </c>
      <c r="F18" s="29"/>
      <c r="G18" s="29"/>
      <c r="H18" s="29"/>
      <c r="I18" s="29"/>
      <c r="J18" s="29"/>
      <c r="K18" s="29"/>
      <c r="L18" s="29"/>
      <c r="M18" s="25" t="s">
        <v>30</v>
      </c>
      <c r="N18" s="29"/>
      <c r="O18" s="156" t="s">
        <v>3</v>
      </c>
      <c r="P18" s="163"/>
      <c r="Q18" s="29"/>
      <c r="R18" s="30"/>
    </row>
    <row r="19" spans="2:18" s="1" customFormat="1" ht="6.9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45" customHeight="1">
      <c r="B20" s="28"/>
      <c r="C20" s="29"/>
      <c r="D20" s="25" t="s">
        <v>36</v>
      </c>
      <c r="E20" s="29"/>
      <c r="F20" s="29"/>
      <c r="G20" s="29"/>
      <c r="H20" s="29"/>
      <c r="I20" s="29"/>
      <c r="J20" s="29"/>
      <c r="K20" s="29"/>
      <c r="L20" s="29"/>
      <c r="M20" s="25" t="s">
        <v>28</v>
      </c>
      <c r="N20" s="29"/>
      <c r="O20" s="156" t="s">
        <v>3</v>
      </c>
      <c r="P20" s="163"/>
      <c r="Q20" s="29"/>
      <c r="R20" s="30"/>
    </row>
    <row r="21" spans="2:18" s="1" customFormat="1" ht="18" customHeight="1">
      <c r="B21" s="28"/>
      <c r="C21" s="29"/>
      <c r="D21" s="29"/>
      <c r="E21" s="23" t="s">
        <v>37</v>
      </c>
      <c r="F21" s="29"/>
      <c r="G21" s="29"/>
      <c r="H21" s="29"/>
      <c r="I21" s="29"/>
      <c r="J21" s="29"/>
      <c r="K21" s="29"/>
      <c r="L21" s="29"/>
      <c r="M21" s="25" t="s">
        <v>30</v>
      </c>
      <c r="N21" s="29"/>
      <c r="O21" s="156" t="s">
        <v>3</v>
      </c>
      <c r="P21" s="163"/>
      <c r="Q21" s="29"/>
      <c r="R21" s="30"/>
    </row>
    <row r="22" spans="2:18" s="1" customFormat="1" ht="6.9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45" customHeight="1">
      <c r="B23" s="28"/>
      <c r="C23" s="29"/>
      <c r="D23" s="25" t="s">
        <v>38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158" t="s">
        <v>3</v>
      </c>
      <c r="F24" s="163"/>
      <c r="G24" s="163"/>
      <c r="H24" s="163"/>
      <c r="I24" s="163"/>
      <c r="J24" s="163"/>
      <c r="K24" s="163"/>
      <c r="L24" s="163"/>
      <c r="M24" s="29"/>
      <c r="N24" s="29"/>
      <c r="O24" s="29"/>
      <c r="P24" s="29"/>
      <c r="Q24" s="29"/>
      <c r="R24" s="30"/>
    </row>
    <row r="25" spans="2:18" s="1" customFormat="1" ht="6.9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9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45" customHeight="1">
      <c r="B27" s="28"/>
      <c r="C27" s="29"/>
      <c r="D27" s="97" t="s">
        <v>107</v>
      </c>
      <c r="E27" s="29"/>
      <c r="F27" s="29"/>
      <c r="G27" s="29"/>
      <c r="H27" s="29"/>
      <c r="I27" s="29"/>
      <c r="J27" s="29"/>
      <c r="K27" s="29"/>
      <c r="L27" s="29"/>
      <c r="M27" s="181">
        <f>N88</f>
        <v>0</v>
      </c>
      <c r="N27" s="163"/>
      <c r="O27" s="163"/>
      <c r="P27" s="163"/>
      <c r="Q27" s="29"/>
      <c r="R27" s="30"/>
    </row>
    <row r="28" spans="2:18" s="1" customFormat="1" ht="14.45" customHeight="1">
      <c r="B28" s="28"/>
      <c r="C28" s="29"/>
      <c r="D28" s="27" t="s">
        <v>108</v>
      </c>
      <c r="E28" s="29"/>
      <c r="F28" s="29"/>
      <c r="G28" s="29"/>
      <c r="H28" s="29"/>
      <c r="I28" s="29"/>
      <c r="J28" s="29"/>
      <c r="K28" s="29"/>
      <c r="L28" s="29"/>
      <c r="M28" s="181">
        <f>N92</f>
        <v>0</v>
      </c>
      <c r="N28" s="163"/>
      <c r="O28" s="163"/>
      <c r="P28" s="163"/>
      <c r="Q28" s="29"/>
      <c r="R28" s="30"/>
    </row>
    <row r="29" spans="2:18" s="1" customFormat="1" ht="6.9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5.35" customHeight="1">
      <c r="B30" s="28"/>
      <c r="C30" s="29"/>
      <c r="D30" s="98" t="s">
        <v>41</v>
      </c>
      <c r="E30" s="29"/>
      <c r="F30" s="29"/>
      <c r="G30" s="29"/>
      <c r="H30" s="29"/>
      <c r="I30" s="29"/>
      <c r="J30" s="29"/>
      <c r="K30" s="29"/>
      <c r="L30" s="29"/>
      <c r="M30" s="186">
        <f>ROUNDUP(M27+M28,2)</f>
        <v>0</v>
      </c>
      <c r="N30" s="163"/>
      <c r="O30" s="163"/>
      <c r="P30" s="163"/>
      <c r="Q30" s="29"/>
      <c r="R30" s="30"/>
    </row>
    <row r="31" spans="2:18" s="1" customFormat="1" ht="6.9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45" customHeight="1">
      <c r="B32" s="28"/>
      <c r="C32" s="29"/>
      <c r="D32" s="35" t="s">
        <v>42</v>
      </c>
      <c r="E32" s="35" t="s">
        <v>43</v>
      </c>
      <c r="F32" s="36">
        <v>0.21</v>
      </c>
      <c r="G32" s="99" t="s">
        <v>44</v>
      </c>
      <c r="H32" s="187">
        <f>ROUNDUP((SUM(BE92:BE93)+SUM(BE111:BE114)),2)</f>
        <v>0</v>
      </c>
      <c r="I32" s="163"/>
      <c r="J32" s="163"/>
      <c r="K32" s="29"/>
      <c r="L32" s="29"/>
      <c r="M32" s="187">
        <f>ROUNDUP(ROUNDUP((SUM(BE92:BE93)+SUM(BE111:BE114)),2)*F32,1)</f>
        <v>0</v>
      </c>
      <c r="N32" s="163"/>
      <c r="O32" s="163"/>
      <c r="P32" s="163"/>
      <c r="Q32" s="29"/>
      <c r="R32" s="30"/>
    </row>
    <row r="33" spans="2:18" s="1" customFormat="1" ht="14.45" customHeight="1">
      <c r="B33" s="28"/>
      <c r="C33" s="29"/>
      <c r="D33" s="29"/>
      <c r="E33" s="35" t="s">
        <v>45</v>
      </c>
      <c r="F33" s="36">
        <v>0.15</v>
      </c>
      <c r="G33" s="99" t="s">
        <v>44</v>
      </c>
      <c r="H33" s="187">
        <f>ROUNDUP((SUM(BF92:BF93)+SUM(BF111:BF114)),2)</f>
        <v>0</v>
      </c>
      <c r="I33" s="163"/>
      <c r="J33" s="163"/>
      <c r="K33" s="29"/>
      <c r="L33" s="29"/>
      <c r="M33" s="187">
        <f>ROUNDUP(ROUNDUP((SUM(BF92:BF93)+SUM(BF111:BF114)),2)*F33,1)</f>
        <v>0</v>
      </c>
      <c r="N33" s="163"/>
      <c r="O33" s="163"/>
      <c r="P33" s="163"/>
      <c r="Q33" s="29"/>
      <c r="R33" s="30"/>
    </row>
    <row r="34" spans="2:18" s="1" customFormat="1" ht="14.45" customHeight="1" hidden="1">
      <c r="B34" s="28"/>
      <c r="C34" s="29"/>
      <c r="D34" s="29"/>
      <c r="E34" s="35" t="s">
        <v>46</v>
      </c>
      <c r="F34" s="36">
        <v>0.21</v>
      </c>
      <c r="G34" s="99" t="s">
        <v>44</v>
      </c>
      <c r="H34" s="187">
        <f>ROUNDUP((SUM(BG92:BG93)+SUM(BG111:BG114)),2)</f>
        <v>0</v>
      </c>
      <c r="I34" s="163"/>
      <c r="J34" s="163"/>
      <c r="K34" s="29"/>
      <c r="L34" s="29"/>
      <c r="M34" s="187">
        <v>0</v>
      </c>
      <c r="N34" s="163"/>
      <c r="O34" s="163"/>
      <c r="P34" s="163"/>
      <c r="Q34" s="29"/>
      <c r="R34" s="30"/>
    </row>
    <row r="35" spans="2:18" s="1" customFormat="1" ht="14.45" customHeight="1" hidden="1">
      <c r="B35" s="28"/>
      <c r="C35" s="29"/>
      <c r="D35" s="29"/>
      <c r="E35" s="35" t="s">
        <v>47</v>
      </c>
      <c r="F35" s="36">
        <v>0.15</v>
      </c>
      <c r="G35" s="99" t="s">
        <v>44</v>
      </c>
      <c r="H35" s="187">
        <f>ROUNDUP((SUM(BH92:BH93)+SUM(BH111:BH114)),2)</f>
        <v>0</v>
      </c>
      <c r="I35" s="163"/>
      <c r="J35" s="163"/>
      <c r="K35" s="29"/>
      <c r="L35" s="29"/>
      <c r="M35" s="187">
        <v>0</v>
      </c>
      <c r="N35" s="163"/>
      <c r="O35" s="163"/>
      <c r="P35" s="163"/>
      <c r="Q35" s="29"/>
      <c r="R35" s="30"/>
    </row>
    <row r="36" spans="2:18" s="1" customFormat="1" ht="14.45" customHeight="1" hidden="1">
      <c r="B36" s="28"/>
      <c r="C36" s="29"/>
      <c r="D36" s="29"/>
      <c r="E36" s="35" t="s">
        <v>48</v>
      </c>
      <c r="F36" s="36">
        <v>0</v>
      </c>
      <c r="G36" s="99" t="s">
        <v>44</v>
      </c>
      <c r="H36" s="187">
        <f>ROUNDUP((SUM(BI92:BI93)+SUM(BI111:BI114)),2)</f>
        <v>0</v>
      </c>
      <c r="I36" s="163"/>
      <c r="J36" s="163"/>
      <c r="K36" s="29"/>
      <c r="L36" s="29"/>
      <c r="M36" s="187">
        <v>0</v>
      </c>
      <c r="N36" s="163"/>
      <c r="O36" s="163"/>
      <c r="P36" s="163"/>
      <c r="Q36" s="29"/>
      <c r="R36" s="30"/>
    </row>
    <row r="37" spans="2:18" s="1" customFormat="1" ht="6.9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5.35" customHeight="1">
      <c r="B38" s="28"/>
      <c r="C38" s="96"/>
      <c r="D38" s="100" t="s">
        <v>49</v>
      </c>
      <c r="E38" s="68"/>
      <c r="F38" s="68"/>
      <c r="G38" s="101" t="s">
        <v>50</v>
      </c>
      <c r="H38" s="102" t="s">
        <v>51</v>
      </c>
      <c r="I38" s="68"/>
      <c r="J38" s="68"/>
      <c r="K38" s="68"/>
      <c r="L38" s="190">
        <f>SUM(M30:M36)</f>
        <v>0</v>
      </c>
      <c r="M38" s="173"/>
      <c r="N38" s="173"/>
      <c r="O38" s="173"/>
      <c r="P38" s="175"/>
      <c r="Q38" s="96"/>
      <c r="R38" s="30"/>
    </row>
    <row r="39" spans="2:18" s="1" customFormat="1" ht="14.4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4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52</v>
      </c>
      <c r="E50" s="44"/>
      <c r="F50" s="44"/>
      <c r="G50" s="44"/>
      <c r="H50" s="45"/>
      <c r="I50" s="29"/>
      <c r="J50" s="43" t="s">
        <v>53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54</v>
      </c>
      <c r="E59" s="49"/>
      <c r="F59" s="49"/>
      <c r="G59" s="50" t="s">
        <v>55</v>
      </c>
      <c r="H59" s="51"/>
      <c r="I59" s="29"/>
      <c r="J59" s="48" t="s">
        <v>54</v>
      </c>
      <c r="K59" s="49"/>
      <c r="L59" s="49"/>
      <c r="M59" s="49"/>
      <c r="N59" s="50" t="s">
        <v>55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56</v>
      </c>
      <c r="E61" s="44"/>
      <c r="F61" s="44"/>
      <c r="G61" s="44"/>
      <c r="H61" s="45"/>
      <c r="I61" s="29"/>
      <c r="J61" s="43" t="s">
        <v>57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54</v>
      </c>
      <c r="E70" s="49"/>
      <c r="F70" s="49"/>
      <c r="G70" s="50" t="s">
        <v>55</v>
      </c>
      <c r="H70" s="51"/>
      <c r="I70" s="29"/>
      <c r="J70" s="48" t="s">
        <v>54</v>
      </c>
      <c r="K70" s="49"/>
      <c r="L70" s="49"/>
      <c r="M70" s="49"/>
      <c r="N70" s="50" t="s">
        <v>55</v>
      </c>
      <c r="O70" s="49"/>
      <c r="P70" s="51"/>
      <c r="Q70" s="29"/>
      <c r="R70" s="30"/>
    </row>
    <row r="71" spans="2:18" s="1" customFormat="1" ht="14.4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9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95" customHeight="1">
      <c r="B76" s="28"/>
      <c r="C76" s="154" t="s">
        <v>109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30"/>
    </row>
    <row r="77" spans="2:18" s="1" customFormat="1" ht="6.9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15</v>
      </c>
      <c r="D78" s="29"/>
      <c r="E78" s="29"/>
      <c r="F78" s="184" t="str">
        <f>F6</f>
        <v>Řešení prostoru rozária včetně altánu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29"/>
      <c r="R78" s="30"/>
    </row>
    <row r="79" spans="2:18" s="1" customFormat="1" ht="36.95" customHeight="1">
      <c r="B79" s="28"/>
      <c r="C79" s="62" t="s">
        <v>105</v>
      </c>
      <c r="D79" s="29"/>
      <c r="E79" s="29"/>
      <c r="F79" s="164" t="str">
        <f>F7</f>
        <v>D.2 - Rekonstrukce altánu a středového bazénu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29"/>
      <c r="R79" s="30"/>
    </row>
    <row r="80" spans="2:18" s="1" customFormat="1" ht="6.9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21</v>
      </c>
      <c r="D81" s="29"/>
      <c r="E81" s="29"/>
      <c r="F81" s="23" t="str">
        <f>F9</f>
        <v>Chomutov</v>
      </c>
      <c r="G81" s="29"/>
      <c r="H81" s="29"/>
      <c r="I81" s="29"/>
      <c r="J81" s="29"/>
      <c r="K81" s="25" t="s">
        <v>23</v>
      </c>
      <c r="L81" s="29"/>
      <c r="M81" s="185" t="str">
        <f>IF(O9="","",O9)</f>
        <v>4. 4. 2016</v>
      </c>
      <c r="N81" s="163"/>
      <c r="O81" s="163"/>
      <c r="P81" s="163"/>
      <c r="Q81" s="29"/>
      <c r="R81" s="30"/>
    </row>
    <row r="82" spans="2:18" s="1" customFormat="1" ht="6.9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27</v>
      </c>
      <c r="D83" s="29"/>
      <c r="E83" s="29"/>
      <c r="F83" s="23" t="str">
        <f>E12</f>
        <v>Město Chomutov</v>
      </c>
      <c r="G83" s="29"/>
      <c r="H83" s="29"/>
      <c r="I83" s="29"/>
      <c r="J83" s="29"/>
      <c r="K83" s="25" t="s">
        <v>33</v>
      </c>
      <c r="L83" s="29"/>
      <c r="M83" s="156" t="str">
        <f>E18</f>
        <v>Projekce zahradní, krajinná a GIS, s.r.o.</v>
      </c>
      <c r="N83" s="163"/>
      <c r="O83" s="163"/>
      <c r="P83" s="163"/>
      <c r="Q83" s="163"/>
      <c r="R83" s="30"/>
    </row>
    <row r="84" spans="2:18" s="1" customFormat="1" ht="14.45" customHeight="1">
      <c r="B84" s="28"/>
      <c r="C84" s="25" t="s">
        <v>31</v>
      </c>
      <c r="D84" s="29"/>
      <c r="E84" s="29"/>
      <c r="F84" s="23" t="str">
        <f>IF(E15="","",E15)</f>
        <v xml:space="preserve"> </v>
      </c>
      <c r="G84" s="29"/>
      <c r="H84" s="29"/>
      <c r="I84" s="29"/>
      <c r="J84" s="29"/>
      <c r="K84" s="25" t="s">
        <v>36</v>
      </c>
      <c r="L84" s="29"/>
      <c r="M84" s="156" t="str">
        <f>E21</f>
        <v>Ing. Gabriela Úlehlová</v>
      </c>
      <c r="N84" s="163"/>
      <c r="O84" s="163"/>
      <c r="P84" s="163"/>
      <c r="Q84" s="163"/>
      <c r="R84" s="30"/>
    </row>
    <row r="85" spans="2:18" s="1" customFormat="1" ht="10.3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188" t="s">
        <v>110</v>
      </c>
      <c r="D86" s="189"/>
      <c r="E86" s="189"/>
      <c r="F86" s="189"/>
      <c r="G86" s="189"/>
      <c r="H86" s="96"/>
      <c r="I86" s="96"/>
      <c r="J86" s="96"/>
      <c r="K86" s="96"/>
      <c r="L86" s="96"/>
      <c r="M86" s="96"/>
      <c r="N86" s="188" t="s">
        <v>111</v>
      </c>
      <c r="O86" s="163"/>
      <c r="P86" s="163"/>
      <c r="Q86" s="163"/>
      <c r="R86" s="30"/>
    </row>
    <row r="87" spans="2:18" s="1" customFormat="1" ht="10.3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112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77">
        <f>N111</f>
        <v>0</v>
      </c>
      <c r="O88" s="163"/>
      <c r="P88" s="163"/>
      <c r="Q88" s="163"/>
      <c r="R88" s="30"/>
      <c r="AU88" s="14" t="s">
        <v>113</v>
      </c>
    </row>
    <row r="89" spans="2:18" s="6" customFormat="1" ht="24.95" customHeight="1">
      <c r="B89" s="104"/>
      <c r="C89" s="105"/>
      <c r="D89" s="106" t="s">
        <v>114</v>
      </c>
      <c r="E89" s="105"/>
      <c r="F89" s="105"/>
      <c r="G89" s="105"/>
      <c r="H89" s="105"/>
      <c r="I89" s="105"/>
      <c r="J89" s="105"/>
      <c r="K89" s="105"/>
      <c r="L89" s="105"/>
      <c r="M89" s="105"/>
      <c r="N89" s="197">
        <f>N112</f>
        <v>0</v>
      </c>
      <c r="O89" s="205"/>
      <c r="P89" s="205"/>
      <c r="Q89" s="205"/>
      <c r="R89" s="107"/>
    </row>
    <row r="90" spans="2:18" s="7" customFormat="1" ht="19.9" customHeight="1">
      <c r="B90" s="108"/>
      <c r="C90" s="109"/>
      <c r="D90" s="110" t="s">
        <v>115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06">
        <f>N113</f>
        <v>0</v>
      </c>
      <c r="O90" s="207"/>
      <c r="P90" s="207"/>
      <c r="Q90" s="207"/>
      <c r="R90" s="111"/>
    </row>
    <row r="91" spans="2:18" s="1" customFormat="1" ht="21.75" customHeight="1"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30"/>
    </row>
    <row r="92" spans="2:21" s="1" customFormat="1" ht="29.25" customHeight="1">
      <c r="B92" s="28"/>
      <c r="C92" s="103" t="s">
        <v>116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08">
        <v>0</v>
      </c>
      <c r="O92" s="163"/>
      <c r="P92" s="163"/>
      <c r="Q92" s="163"/>
      <c r="R92" s="30"/>
      <c r="T92" s="112"/>
      <c r="U92" s="113" t="s">
        <v>42</v>
      </c>
    </row>
    <row r="93" spans="2:18" s="1" customFormat="1" ht="18" customHeight="1"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30"/>
    </row>
    <row r="94" spans="2:18" s="1" customFormat="1" ht="29.25" customHeight="1">
      <c r="B94" s="28"/>
      <c r="C94" s="95" t="s">
        <v>101</v>
      </c>
      <c r="D94" s="96"/>
      <c r="E94" s="96"/>
      <c r="F94" s="96"/>
      <c r="G94" s="96"/>
      <c r="H94" s="96"/>
      <c r="I94" s="96"/>
      <c r="J94" s="96"/>
      <c r="K94" s="96"/>
      <c r="L94" s="179">
        <f>ROUNDUP(SUM(N88+N92),2)</f>
        <v>0</v>
      </c>
      <c r="M94" s="189"/>
      <c r="N94" s="189"/>
      <c r="O94" s="189"/>
      <c r="P94" s="189"/>
      <c r="Q94" s="189"/>
      <c r="R94" s="30"/>
    </row>
    <row r="95" spans="2:18" s="1" customFormat="1" ht="6.95" customHeight="1">
      <c r="B95" s="52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4"/>
    </row>
    <row r="99" spans="2:18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0" spans="2:18" s="1" customFormat="1" ht="36.95" customHeight="1">
      <c r="B100" s="28"/>
      <c r="C100" s="154" t="s">
        <v>117</v>
      </c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30"/>
    </row>
    <row r="101" spans="2:18" s="1" customFormat="1" ht="6.95" customHeight="1"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0"/>
    </row>
    <row r="102" spans="2:18" s="1" customFormat="1" ht="30" customHeight="1">
      <c r="B102" s="28"/>
      <c r="C102" s="25" t="s">
        <v>15</v>
      </c>
      <c r="D102" s="29"/>
      <c r="E102" s="29"/>
      <c r="F102" s="184" t="str">
        <f>F6</f>
        <v>Řešení prostoru rozária včetně altánu</v>
      </c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29"/>
      <c r="R102" s="30"/>
    </row>
    <row r="103" spans="2:18" s="1" customFormat="1" ht="36.95" customHeight="1">
      <c r="B103" s="28"/>
      <c r="C103" s="62" t="s">
        <v>105</v>
      </c>
      <c r="D103" s="29"/>
      <c r="E103" s="29"/>
      <c r="F103" s="164" t="str">
        <f>F7</f>
        <v>D.2 - Rekonstrukce altánu a středového bazénu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29"/>
      <c r="R103" s="30"/>
    </row>
    <row r="104" spans="2:18" s="1" customFormat="1" ht="6.95" customHeight="1"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0"/>
    </row>
    <row r="105" spans="2:18" s="1" customFormat="1" ht="18" customHeight="1">
      <c r="B105" s="28"/>
      <c r="C105" s="25" t="s">
        <v>21</v>
      </c>
      <c r="D105" s="29"/>
      <c r="E105" s="29"/>
      <c r="F105" s="23" t="str">
        <f>F9</f>
        <v>Chomutov</v>
      </c>
      <c r="G105" s="29"/>
      <c r="H105" s="29"/>
      <c r="I105" s="29"/>
      <c r="J105" s="29"/>
      <c r="K105" s="25" t="s">
        <v>23</v>
      </c>
      <c r="L105" s="29"/>
      <c r="M105" s="185" t="str">
        <f>IF(O9="","",O9)</f>
        <v>4. 4. 2016</v>
      </c>
      <c r="N105" s="163"/>
      <c r="O105" s="163"/>
      <c r="P105" s="163"/>
      <c r="Q105" s="29"/>
      <c r="R105" s="30"/>
    </row>
    <row r="106" spans="2:18" s="1" customFormat="1" ht="6.95" customHeight="1"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30"/>
    </row>
    <row r="107" spans="2:18" s="1" customFormat="1" ht="15">
      <c r="B107" s="28"/>
      <c r="C107" s="25" t="s">
        <v>27</v>
      </c>
      <c r="D107" s="29"/>
      <c r="E107" s="29"/>
      <c r="F107" s="23" t="str">
        <f>E12</f>
        <v>Město Chomutov</v>
      </c>
      <c r="G107" s="29"/>
      <c r="H107" s="29"/>
      <c r="I107" s="29"/>
      <c r="J107" s="29"/>
      <c r="K107" s="25" t="s">
        <v>33</v>
      </c>
      <c r="L107" s="29"/>
      <c r="M107" s="156" t="str">
        <f>E18</f>
        <v>Projekce zahradní, krajinná a GIS, s.r.o.</v>
      </c>
      <c r="N107" s="163"/>
      <c r="O107" s="163"/>
      <c r="P107" s="163"/>
      <c r="Q107" s="163"/>
      <c r="R107" s="30"/>
    </row>
    <row r="108" spans="2:18" s="1" customFormat="1" ht="14.45" customHeight="1">
      <c r="B108" s="28"/>
      <c r="C108" s="25" t="s">
        <v>31</v>
      </c>
      <c r="D108" s="29"/>
      <c r="E108" s="29"/>
      <c r="F108" s="23" t="str">
        <f>IF(E15="","",E15)</f>
        <v xml:space="preserve"> </v>
      </c>
      <c r="G108" s="29"/>
      <c r="H108" s="29"/>
      <c r="I108" s="29"/>
      <c r="J108" s="29"/>
      <c r="K108" s="25" t="s">
        <v>36</v>
      </c>
      <c r="L108" s="29"/>
      <c r="M108" s="156" t="str">
        <f>E21</f>
        <v>Ing. Gabriela Úlehlová</v>
      </c>
      <c r="N108" s="163"/>
      <c r="O108" s="163"/>
      <c r="P108" s="163"/>
      <c r="Q108" s="163"/>
      <c r="R108" s="30"/>
    </row>
    <row r="109" spans="2:18" s="1" customFormat="1" ht="10.35" customHeight="1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0"/>
    </row>
    <row r="110" spans="2:27" s="8" customFormat="1" ht="29.25" customHeight="1">
      <c r="B110" s="114"/>
      <c r="C110" s="115" t="s">
        <v>118</v>
      </c>
      <c r="D110" s="116" t="s">
        <v>119</v>
      </c>
      <c r="E110" s="116" t="s">
        <v>60</v>
      </c>
      <c r="F110" s="201" t="s">
        <v>120</v>
      </c>
      <c r="G110" s="202"/>
      <c r="H110" s="202"/>
      <c r="I110" s="202"/>
      <c r="J110" s="116" t="s">
        <v>121</v>
      </c>
      <c r="K110" s="116" t="s">
        <v>122</v>
      </c>
      <c r="L110" s="203" t="s">
        <v>123</v>
      </c>
      <c r="M110" s="202"/>
      <c r="N110" s="201" t="s">
        <v>111</v>
      </c>
      <c r="O110" s="202"/>
      <c r="P110" s="202"/>
      <c r="Q110" s="204"/>
      <c r="R110" s="117"/>
      <c r="T110" s="69" t="s">
        <v>124</v>
      </c>
      <c r="U110" s="70" t="s">
        <v>42</v>
      </c>
      <c r="V110" s="70" t="s">
        <v>125</v>
      </c>
      <c r="W110" s="70" t="s">
        <v>126</v>
      </c>
      <c r="X110" s="70" t="s">
        <v>127</v>
      </c>
      <c r="Y110" s="70" t="s">
        <v>128</v>
      </c>
      <c r="Z110" s="70" t="s">
        <v>129</v>
      </c>
      <c r="AA110" s="71" t="s">
        <v>130</v>
      </c>
    </row>
    <row r="111" spans="2:63" s="1" customFormat="1" ht="29.25" customHeight="1">
      <c r="B111" s="28"/>
      <c r="C111" s="73" t="s">
        <v>107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194">
        <f>BK111</f>
        <v>0</v>
      </c>
      <c r="O111" s="195"/>
      <c r="P111" s="195"/>
      <c r="Q111" s="195"/>
      <c r="R111" s="30"/>
      <c r="T111" s="72"/>
      <c r="U111" s="44"/>
      <c r="V111" s="44"/>
      <c r="W111" s="118">
        <f>W112</f>
        <v>0</v>
      </c>
      <c r="X111" s="44"/>
      <c r="Y111" s="118">
        <f>Y112</f>
        <v>0</v>
      </c>
      <c r="Z111" s="44"/>
      <c r="AA111" s="119">
        <f>AA112</f>
        <v>0</v>
      </c>
      <c r="AT111" s="14" t="s">
        <v>77</v>
      </c>
      <c r="AU111" s="14" t="s">
        <v>113</v>
      </c>
      <c r="BK111" s="120">
        <f>BK112</f>
        <v>0</v>
      </c>
    </row>
    <row r="112" spans="2:63" s="9" customFormat="1" ht="37.35" customHeight="1">
      <c r="B112" s="121"/>
      <c r="C112" s="122"/>
      <c r="D112" s="123" t="s">
        <v>114</v>
      </c>
      <c r="E112" s="123"/>
      <c r="F112" s="123"/>
      <c r="G112" s="123"/>
      <c r="H112" s="123"/>
      <c r="I112" s="123"/>
      <c r="J112" s="123"/>
      <c r="K112" s="123"/>
      <c r="L112" s="123"/>
      <c r="M112" s="123"/>
      <c r="N112" s="196">
        <f>BK112</f>
        <v>0</v>
      </c>
      <c r="O112" s="197"/>
      <c r="P112" s="197"/>
      <c r="Q112" s="197"/>
      <c r="R112" s="124"/>
      <c r="T112" s="125"/>
      <c r="U112" s="122"/>
      <c r="V112" s="122"/>
      <c r="W112" s="126">
        <f>W113</f>
        <v>0</v>
      </c>
      <c r="X112" s="122"/>
      <c r="Y112" s="126">
        <f>Y113</f>
        <v>0</v>
      </c>
      <c r="Z112" s="122"/>
      <c r="AA112" s="127">
        <f>AA113</f>
        <v>0</v>
      </c>
      <c r="AR112" s="128" t="s">
        <v>131</v>
      </c>
      <c r="AT112" s="129" t="s">
        <v>77</v>
      </c>
      <c r="AU112" s="129" t="s">
        <v>78</v>
      </c>
      <c r="AY112" s="128" t="s">
        <v>132</v>
      </c>
      <c r="BK112" s="130">
        <f>BK113</f>
        <v>0</v>
      </c>
    </row>
    <row r="113" spans="2:63" s="9" customFormat="1" ht="19.9" customHeight="1">
      <c r="B113" s="121"/>
      <c r="C113" s="122"/>
      <c r="D113" s="131" t="s">
        <v>115</v>
      </c>
      <c r="E113" s="131"/>
      <c r="F113" s="131"/>
      <c r="G113" s="131"/>
      <c r="H113" s="131"/>
      <c r="I113" s="131"/>
      <c r="J113" s="131"/>
      <c r="K113" s="131"/>
      <c r="L113" s="131"/>
      <c r="M113" s="131"/>
      <c r="N113" s="198">
        <f>BK113</f>
        <v>0</v>
      </c>
      <c r="O113" s="199"/>
      <c r="P113" s="199"/>
      <c r="Q113" s="199"/>
      <c r="R113" s="124"/>
      <c r="T113" s="125"/>
      <c r="U113" s="122"/>
      <c r="V113" s="122"/>
      <c r="W113" s="126">
        <f>W114</f>
        <v>0</v>
      </c>
      <c r="X113" s="122"/>
      <c r="Y113" s="126">
        <f>Y114</f>
        <v>0</v>
      </c>
      <c r="Z113" s="122"/>
      <c r="AA113" s="127">
        <f>AA114</f>
        <v>0</v>
      </c>
      <c r="AR113" s="128" t="s">
        <v>131</v>
      </c>
      <c r="AT113" s="129" t="s">
        <v>77</v>
      </c>
      <c r="AU113" s="129" t="s">
        <v>20</v>
      </c>
      <c r="AY113" s="128" t="s">
        <v>132</v>
      </c>
      <c r="BK113" s="130">
        <f>BK114</f>
        <v>0</v>
      </c>
    </row>
    <row r="114" spans="2:65" s="1" customFormat="1" ht="22.5" customHeight="1">
      <c r="B114" s="132"/>
      <c r="C114" s="133" t="s">
        <v>20</v>
      </c>
      <c r="D114" s="133" t="s">
        <v>133</v>
      </c>
      <c r="E114" s="134" t="s">
        <v>134</v>
      </c>
      <c r="F114" s="191" t="s">
        <v>135</v>
      </c>
      <c r="G114" s="192"/>
      <c r="H114" s="192"/>
      <c r="I114" s="192"/>
      <c r="J114" s="135" t="s">
        <v>136</v>
      </c>
      <c r="K114" s="136">
        <v>1</v>
      </c>
      <c r="L114" s="193">
        <v>0</v>
      </c>
      <c r="M114" s="192"/>
      <c r="N114" s="193">
        <f>ROUND(L114*K114,2)</f>
        <v>0</v>
      </c>
      <c r="O114" s="192"/>
      <c r="P114" s="192"/>
      <c r="Q114" s="192"/>
      <c r="R114" s="137"/>
      <c r="T114" s="138" t="s">
        <v>3</v>
      </c>
      <c r="U114" s="139" t="s">
        <v>43</v>
      </c>
      <c r="V114" s="140">
        <v>0</v>
      </c>
      <c r="W114" s="140">
        <f>V114*K114</f>
        <v>0</v>
      </c>
      <c r="X114" s="140">
        <v>0</v>
      </c>
      <c r="Y114" s="140">
        <f>X114*K114</f>
        <v>0</v>
      </c>
      <c r="Z114" s="140">
        <v>0</v>
      </c>
      <c r="AA114" s="141">
        <f>Z114*K114</f>
        <v>0</v>
      </c>
      <c r="AR114" s="14" t="s">
        <v>137</v>
      </c>
      <c r="AT114" s="14" t="s">
        <v>133</v>
      </c>
      <c r="AU114" s="14" t="s">
        <v>103</v>
      </c>
      <c r="AY114" s="14" t="s">
        <v>132</v>
      </c>
      <c r="BE114" s="142">
        <f>IF(U114="základní",N114,0)</f>
        <v>0</v>
      </c>
      <c r="BF114" s="142">
        <f>IF(U114="snížená",N114,0)</f>
        <v>0</v>
      </c>
      <c r="BG114" s="142">
        <f>IF(U114="zákl. přenesená",N114,0)</f>
        <v>0</v>
      </c>
      <c r="BH114" s="142">
        <f>IF(U114="sníž. přenesená",N114,0)</f>
        <v>0</v>
      </c>
      <c r="BI114" s="142">
        <f>IF(U114="nulová",N114,0)</f>
        <v>0</v>
      </c>
      <c r="BJ114" s="14" t="s">
        <v>20</v>
      </c>
      <c r="BK114" s="142">
        <f>ROUND(L114*K114,2)</f>
        <v>0</v>
      </c>
      <c r="BL114" s="14" t="s">
        <v>137</v>
      </c>
      <c r="BM114" s="14" t="s">
        <v>138</v>
      </c>
    </row>
    <row r="115" spans="2:18" s="1" customFormat="1" ht="6.95" customHeight="1"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4"/>
    </row>
  </sheetData>
  <mergeCells count="58">
    <mergeCell ref="H1:K1"/>
    <mergeCell ref="S2:AC2"/>
    <mergeCell ref="F110:I110"/>
    <mergeCell ref="L110:M110"/>
    <mergeCell ref="N110:Q110"/>
    <mergeCell ref="F102:P102"/>
    <mergeCell ref="F103:P103"/>
    <mergeCell ref="M105:P105"/>
    <mergeCell ref="M107:Q107"/>
    <mergeCell ref="M108:Q108"/>
    <mergeCell ref="N89:Q89"/>
    <mergeCell ref="N90:Q90"/>
    <mergeCell ref="N92:Q92"/>
    <mergeCell ref="L94:Q94"/>
    <mergeCell ref="C100:Q100"/>
    <mergeCell ref="M83:Q83"/>
    <mergeCell ref="F114:I114"/>
    <mergeCell ref="L114:M114"/>
    <mergeCell ref="N114:Q114"/>
    <mergeCell ref="N111:Q111"/>
    <mergeCell ref="N112:Q112"/>
    <mergeCell ref="N113:Q11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printOptions/>
  <pageMargins left="0.5833333" right="0.5833333" top="0.5" bottom="0.4666667" header="0" footer="0"/>
  <pageSetup blackAndWhite="1"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8"/>
  <sheetViews>
    <sheetView showGridLines="0" workbookViewId="0" topLeftCell="A1">
      <pane ySplit="1" topLeftCell="A159" activePane="bottomLeft" state="frozen"/>
      <selection pane="bottomLeft" activeCell="AH96" sqref="AH95:AH9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200"/>
      <c r="I1" s="200"/>
      <c r="J1" s="200"/>
      <c r="K1" s="200"/>
      <c r="L1" s="11"/>
      <c r="M1" s="11"/>
      <c r="N1" s="11"/>
      <c r="O1" s="12" t="s">
        <v>102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52" t="s">
        <v>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S2" s="180" t="s">
        <v>6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14" t="s">
        <v>88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103</v>
      </c>
    </row>
    <row r="4" spans="2:46" ht="36.95" customHeight="1">
      <c r="B4" s="18"/>
      <c r="C4" s="154" t="s">
        <v>104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20"/>
      <c r="T4" s="21" t="s">
        <v>11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5" t="s">
        <v>15</v>
      </c>
      <c r="E6" s="19"/>
      <c r="F6" s="184" t="str">
        <f>'Rekapitulace stavby'!K6</f>
        <v>Řešení prostoru rozária včetně altánu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9"/>
      <c r="R6" s="20"/>
    </row>
    <row r="7" spans="2:18" s="1" customFormat="1" ht="32.85" customHeight="1">
      <c r="B7" s="28"/>
      <c r="C7" s="29"/>
      <c r="D7" s="24" t="s">
        <v>105</v>
      </c>
      <c r="E7" s="29"/>
      <c r="F7" s="157" t="s">
        <v>139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29"/>
      <c r="R7" s="30"/>
    </row>
    <row r="8" spans="2:18" s="1" customFormat="1" ht="14.45" customHeight="1">
      <c r="B8" s="28"/>
      <c r="C8" s="29"/>
      <c r="D8" s="25" t="s">
        <v>18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19</v>
      </c>
      <c r="N8" s="29"/>
      <c r="O8" s="23" t="s">
        <v>3</v>
      </c>
      <c r="P8" s="29"/>
      <c r="Q8" s="29"/>
      <c r="R8" s="30"/>
    </row>
    <row r="9" spans="2:18" s="1" customFormat="1" ht="14.45" customHeight="1">
      <c r="B9" s="28"/>
      <c r="C9" s="29"/>
      <c r="D9" s="25" t="s">
        <v>21</v>
      </c>
      <c r="E9" s="29"/>
      <c r="F9" s="23" t="s">
        <v>22</v>
      </c>
      <c r="G9" s="29"/>
      <c r="H9" s="29"/>
      <c r="I9" s="29"/>
      <c r="J9" s="29"/>
      <c r="K9" s="29"/>
      <c r="L9" s="29"/>
      <c r="M9" s="25" t="s">
        <v>23</v>
      </c>
      <c r="N9" s="29"/>
      <c r="O9" s="185" t="str">
        <f>'Rekapitulace stavby'!AN8</f>
        <v>4. 4. 2016</v>
      </c>
      <c r="P9" s="163"/>
      <c r="Q9" s="29"/>
      <c r="R9" s="30"/>
    </row>
    <row r="10" spans="2:18" s="1" customFormat="1" ht="10.9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45" customHeight="1">
      <c r="B11" s="28"/>
      <c r="C11" s="29"/>
      <c r="D11" s="25" t="s">
        <v>27</v>
      </c>
      <c r="E11" s="29"/>
      <c r="F11" s="29"/>
      <c r="G11" s="29"/>
      <c r="H11" s="29"/>
      <c r="I11" s="29"/>
      <c r="J11" s="29"/>
      <c r="K11" s="29"/>
      <c r="L11" s="29"/>
      <c r="M11" s="25" t="s">
        <v>28</v>
      </c>
      <c r="N11" s="29"/>
      <c r="O11" s="156" t="s">
        <v>3</v>
      </c>
      <c r="P11" s="163"/>
      <c r="Q11" s="29"/>
      <c r="R11" s="30"/>
    </row>
    <row r="12" spans="2:18" s="1" customFormat="1" ht="18" customHeight="1">
      <c r="B12" s="28"/>
      <c r="C12" s="29"/>
      <c r="D12" s="29"/>
      <c r="E12" s="23" t="s">
        <v>29</v>
      </c>
      <c r="F12" s="29"/>
      <c r="G12" s="29"/>
      <c r="H12" s="29"/>
      <c r="I12" s="29"/>
      <c r="J12" s="29"/>
      <c r="K12" s="29"/>
      <c r="L12" s="29"/>
      <c r="M12" s="25" t="s">
        <v>30</v>
      </c>
      <c r="N12" s="29"/>
      <c r="O12" s="156" t="s">
        <v>3</v>
      </c>
      <c r="P12" s="163"/>
      <c r="Q12" s="29"/>
      <c r="R12" s="30"/>
    </row>
    <row r="13" spans="2:18" s="1" customFormat="1" ht="6.9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45" customHeight="1">
      <c r="B14" s="28"/>
      <c r="C14" s="29"/>
      <c r="D14" s="25" t="s">
        <v>31</v>
      </c>
      <c r="E14" s="29"/>
      <c r="F14" s="29"/>
      <c r="G14" s="29"/>
      <c r="H14" s="29"/>
      <c r="I14" s="29"/>
      <c r="J14" s="29"/>
      <c r="K14" s="29"/>
      <c r="L14" s="29"/>
      <c r="M14" s="25" t="s">
        <v>28</v>
      </c>
      <c r="N14" s="29"/>
      <c r="O14" s="156" t="str">
        <f>IF('Rekapitulace stavby'!AN13="","",'Rekapitulace stavby'!AN13)</f>
        <v/>
      </c>
      <c r="P14" s="163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IF('Rekapitulace stavby'!E14="","",'Rekapitulace stavby'!E14)</f>
        <v xml:space="preserve"> </v>
      </c>
      <c r="F15" s="29"/>
      <c r="G15" s="29"/>
      <c r="H15" s="29"/>
      <c r="I15" s="29"/>
      <c r="J15" s="29"/>
      <c r="K15" s="29"/>
      <c r="L15" s="29"/>
      <c r="M15" s="25" t="s">
        <v>30</v>
      </c>
      <c r="N15" s="29"/>
      <c r="O15" s="156" t="str">
        <f>IF('Rekapitulace stavby'!AN14="","",'Rekapitulace stavby'!AN14)</f>
        <v/>
      </c>
      <c r="P15" s="163"/>
      <c r="Q15" s="29"/>
      <c r="R15" s="30"/>
    </row>
    <row r="16" spans="2:18" s="1" customFormat="1" ht="6.9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45" customHeight="1">
      <c r="B17" s="28"/>
      <c r="C17" s="29"/>
      <c r="D17" s="25" t="s">
        <v>33</v>
      </c>
      <c r="E17" s="29"/>
      <c r="F17" s="29"/>
      <c r="G17" s="29"/>
      <c r="H17" s="29"/>
      <c r="I17" s="29"/>
      <c r="J17" s="29"/>
      <c r="K17" s="29"/>
      <c r="L17" s="29"/>
      <c r="M17" s="25" t="s">
        <v>28</v>
      </c>
      <c r="N17" s="29"/>
      <c r="O17" s="156" t="s">
        <v>3</v>
      </c>
      <c r="P17" s="163"/>
      <c r="Q17" s="29"/>
      <c r="R17" s="30"/>
    </row>
    <row r="18" spans="2:18" s="1" customFormat="1" ht="18" customHeight="1">
      <c r="B18" s="28"/>
      <c r="C18" s="29"/>
      <c r="D18" s="29"/>
      <c r="E18" s="23" t="s">
        <v>34</v>
      </c>
      <c r="F18" s="29"/>
      <c r="G18" s="29"/>
      <c r="H18" s="29"/>
      <c r="I18" s="29"/>
      <c r="J18" s="29"/>
      <c r="K18" s="29"/>
      <c r="L18" s="29"/>
      <c r="M18" s="25" t="s">
        <v>30</v>
      </c>
      <c r="N18" s="29"/>
      <c r="O18" s="156" t="s">
        <v>3</v>
      </c>
      <c r="P18" s="163"/>
      <c r="Q18" s="29"/>
      <c r="R18" s="30"/>
    </row>
    <row r="19" spans="2:18" s="1" customFormat="1" ht="6.9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45" customHeight="1">
      <c r="B20" s="28"/>
      <c r="C20" s="29"/>
      <c r="D20" s="25" t="s">
        <v>36</v>
      </c>
      <c r="E20" s="29"/>
      <c r="F20" s="29"/>
      <c r="G20" s="29"/>
      <c r="H20" s="29"/>
      <c r="I20" s="29"/>
      <c r="J20" s="29"/>
      <c r="K20" s="29"/>
      <c r="L20" s="29"/>
      <c r="M20" s="25" t="s">
        <v>28</v>
      </c>
      <c r="N20" s="29"/>
      <c r="O20" s="156" t="s">
        <v>3</v>
      </c>
      <c r="P20" s="163"/>
      <c r="Q20" s="29"/>
      <c r="R20" s="30"/>
    </row>
    <row r="21" spans="2:18" s="1" customFormat="1" ht="18" customHeight="1">
      <c r="B21" s="28"/>
      <c r="C21" s="29"/>
      <c r="D21" s="29"/>
      <c r="E21" s="23" t="s">
        <v>37</v>
      </c>
      <c r="F21" s="29"/>
      <c r="G21" s="29"/>
      <c r="H21" s="29"/>
      <c r="I21" s="29"/>
      <c r="J21" s="29"/>
      <c r="K21" s="29"/>
      <c r="L21" s="29"/>
      <c r="M21" s="25" t="s">
        <v>30</v>
      </c>
      <c r="N21" s="29"/>
      <c r="O21" s="156" t="s">
        <v>3</v>
      </c>
      <c r="P21" s="163"/>
      <c r="Q21" s="29"/>
      <c r="R21" s="30"/>
    </row>
    <row r="22" spans="2:18" s="1" customFormat="1" ht="6.9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45" customHeight="1">
      <c r="B23" s="28"/>
      <c r="C23" s="29"/>
      <c r="D23" s="25" t="s">
        <v>38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158" t="s">
        <v>3</v>
      </c>
      <c r="F24" s="163"/>
      <c r="G24" s="163"/>
      <c r="H24" s="163"/>
      <c r="I24" s="163"/>
      <c r="J24" s="163"/>
      <c r="K24" s="163"/>
      <c r="L24" s="163"/>
      <c r="M24" s="29"/>
      <c r="N24" s="29"/>
      <c r="O24" s="29"/>
      <c r="P24" s="29"/>
      <c r="Q24" s="29"/>
      <c r="R24" s="30"/>
    </row>
    <row r="25" spans="2:18" s="1" customFormat="1" ht="6.9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9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45" customHeight="1">
      <c r="B27" s="28"/>
      <c r="C27" s="29"/>
      <c r="D27" s="97" t="s">
        <v>107</v>
      </c>
      <c r="E27" s="29"/>
      <c r="F27" s="29"/>
      <c r="G27" s="29"/>
      <c r="H27" s="29"/>
      <c r="I27" s="29"/>
      <c r="J27" s="29"/>
      <c r="K27" s="29"/>
      <c r="L27" s="29"/>
      <c r="M27" s="181">
        <f>N88</f>
        <v>0</v>
      </c>
      <c r="N27" s="163"/>
      <c r="O27" s="163"/>
      <c r="P27" s="163"/>
      <c r="Q27" s="29"/>
      <c r="R27" s="30"/>
    </row>
    <row r="28" spans="2:18" s="1" customFormat="1" ht="14.45" customHeight="1">
      <c r="B28" s="28"/>
      <c r="C28" s="29"/>
      <c r="D28" s="27" t="s">
        <v>108</v>
      </c>
      <c r="E28" s="29"/>
      <c r="F28" s="29"/>
      <c r="G28" s="29"/>
      <c r="H28" s="29"/>
      <c r="I28" s="29"/>
      <c r="J28" s="29"/>
      <c r="K28" s="29"/>
      <c r="L28" s="29"/>
      <c r="M28" s="181">
        <f>N95</f>
        <v>0</v>
      </c>
      <c r="N28" s="163"/>
      <c r="O28" s="163"/>
      <c r="P28" s="163"/>
      <c r="Q28" s="29"/>
      <c r="R28" s="30"/>
    </row>
    <row r="29" spans="2:18" s="1" customFormat="1" ht="6.9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5.35" customHeight="1">
      <c r="B30" s="28"/>
      <c r="C30" s="29"/>
      <c r="D30" s="98" t="s">
        <v>41</v>
      </c>
      <c r="E30" s="29"/>
      <c r="F30" s="29"/>
      <c r="G30" s="29"/>
      <c r="H30" s="29"/>
      <c r="I30" s="29"/>
      <c r="J30" s="29"/>
      <c r="K30" s="29"/>
      <c r="L30" s="29"/>
      <c r="M30" s="186">
        <f>ROUNDUP(M27+M28,2)</f>
        <v>0</v>
      </c>
      <c r="N30" s="163"/>
      <c r="O30" s="163"/>
      <c r="P30" s="163"/>
      <c r="Q30" s="29"/>
      <c r="R30" s="30"/>
    </row>
    <row r="31" spans="2:18" s="1" customFormat="1" ht="6.9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45" customHeight="1">
      <c r="B32" s="28"/>
      <c r="C32" s="29"/>
      <c r="D32" s="35" t="s">
        <v>42</v>
      </c>
      <c r="E32" s="35" t="s">
        <v>43</v>
      </c>
      <c r="F32" s="36">
        <v>0.21</v>
      </c>
      <c r="G32" s="99" t="s">
        <v>44</v>
      </c>
      <c r="H32" s="187">
        <f>ROUNDUP((SUM(BE95:BE96)+SUM(BE114:BE147)),2)</f>
        <v>0</v>
      </c>
      <c r="I32" s="163"/>
      <c r="J32" s="163"/>
      <c r="K32" s="29"/>
      <c r="L32" s="29"/>
      <c r="M32" s="187">
        <f>ROUNDUP(ROUNDUP((SUM(BE95:BE96)+SUM(BE114:BE147)),2)*F32,1)</f>
        <v>0</v>
      </c>
      <c r="N32" s="163"/>
      <c r="O32" s="163"/>
      <c r="P32" s="163"/>
      <c r="Q32" s="29"/>
      <c r="R32" s="30"/>
    </row>
    <row r="33" spans="2:18" s="1" customFormat="1" ht="14.45" customHeight="1">
      <c r="B33" s="28"/>
      <c r="C33" s="29"/>
      <c r="D33" s="29"/>
      <c r="E33" s="35" t="s">
        <v>45</v>
      </c>
      <c r="F33" s="36">
        <v>0.15</v>
      </c>
      <c r="G33" s="99" t="s">
        <v>44</v>
      </c>
      <c r="H33" s="187">
        <f>ROUNDUP((SUM(BF95:BF96)+SUM(BF114:BF147)),2)</f>
        <v>0</v>
      </c>
      <c r="I33" s="163"/>
      <c r="J33" s="163"/>
      <c r="K33" s="29"/>
      <c r="L33" s="29"/>
      <c r="M33" s="187">
        <f>ROUNDUP(ROUNDUP((SUM(BF95:BF96)+SUM(BF114:BF147)),2)*F33,1)</f>
        <v>0</v>
      </c>
      <c r="N33" s="163"/>
      <c r="O33" s="163"/>
      <c r="P33" s="163"/>
      <c r="Q33" s="29"/>
      <c r="R33" s="30"/>
    </row>
    <row r="34" spans="2:18" s="1" customFormat="1" ht="14.45" customHeight="1" hidden="1">
      <c r="B34" s="28"/>
      <c r="C34" s="29"/>
      <c r="D34" s="29"/>
      <c r="E34" s="35" t="s">
        <v>46</v>
      </c>
      <c r="F34" s="36">
        <v>0.21</v>
      </c>
      <c r="G34" s="99" t="s">
        <v>44</v>
      </c>
      <c r="H34" s="187">
        <f>ROUNDUP((SUM(BG95:BG96)+SUM(BG114:BG147)),2)</f>
        <v>0</v>
      </c>
      <c r="I34" s="163"/>
      <c r="J34" s="163"/>
      <c r="K34" s="29"/>
      <c r="L34" s="29"/>
      <c r="M34" s="187">
        <v>0</v>
      </c>
      <c r="N34" s="163"/>
      <c r="O34" s="163"/>
      <c r="P34" s="163"/>
      <c r="Q34" s="29"/>
      <c r="R34" s="30"/>
    </row>
    <row r="35" spans="2:18" s="1" customFormat="1" ht="14.45" customHeight="1" hidden="1">
      <c r="B35" s="28"/>
      <c r="C35" s="29"/>
      <c r="D35" s="29"/>
      <c r="E35" s="35" t="s">
        <v>47</v>
      </c>
      <c r="F35" s="36">
        <v>0.15</v>
      </c>
      <c r="G35" s="99" t="s">
        <v>44</v>
      </c>
      <c r="H35" s="187">
        <f>ROUNDUP((SUM(BH95:BH96)+SUM(BH114:BH147)),2)</f>
        <v>0</v>
      </c>
      <c r="I35" s="163"/>
      <c r="J35" s="163"/>
      <c r="K35" s="29"/>
      <c r="L35" s="29"/>
      <c r="M35" s="187">
        <v>0</v>
      </c>
      <c r="N35" s="163"/>
      <c r="O35" s="163"/>
      <c r="P35" s="163"/>
      <c r="Q35" s="29"/>
      <c r="R35" s="30"/>
    </row>
    <row r="36" spans="2:18" s="1" customFormat="1" ht="14.45" customHeight="1" hidden="1">
      <c r="B36" s="28"/>
      <c r="C36" s="29"/>
      <c r="D36" s="29"/>
      <c r="E36" s="35" t="s">
        <v>48</v>
      </c>
      <c r="F36" s="36">
        <v>0</v>
      </c>
      <c r="G36" s="99" t="s">
        <v>44</v>
      </c>
      <c r="H36" s="187">
        <f>ROUNDUP((SUM(BI95:BI96)+SUM(BI114:BI147)),2)</f>
        <v>0</v>
      </c>
      <c r="I36" s="163"/>
      <c r="J36" s="163"/>
      <c r="K36" s="29"/>
      <c r="L36" s="29"/>
      <c r="M36" s="187">
        <v>0</v>
      </c>
      <c r="N36" s="163"/>
      <c r="O36" s="163"/>
      <c r="P36" s="163"/>
      <c r="Q36" s="29"/>
      <c r="R36" s="30"/>
    </row>
    <row r="37" spans="2:18" s="1" customFormat="1" ht="6.9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5.35" customHeight="1">
      <c r="B38" s="28"/>
      <c r="C38" s="96"/>
      <c r="D38" s="100" t="s">
        <v>49</v>
      </c>
      <c r="E38" s="68"/>
      <c r="F38" s="68"/>
      <c r="G38" s="101" t="s">
        <v>50</v>
      </c>
      <c r="H38" s="102" t="s">
        <v>51</v>
      </c>
      <c r="I38" s="68"/>
      <c r="J38" s="68"/>
      <c r="K38" s="68"/>
      <c r="L38" s="190">
        <f>SUM(M30:M36)</f>
        <v>0</v>
      </c>
      <c r="M38" s="173"/>
      <c r="N38" s="173"/>
      <c r="O38" s="173"/>
      <c r="P38" s="175"/>
      <c r="Q38" s="96"/>
      <c r="R38" s="30"/>
    </row>
    <row r="39" spans="2:18" s="1" customFormat="1" ht="14.4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4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52</v>
      </c>
      <c r="E50" s="44"/>
      <c r="F50" s="44"/>
      <c r="G50" s="44"/>
      <c r="H50" s="45"/>
      <c r="I50" s="29"/>
      <c r="J50" s="43" t="s">
        <v>53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54</v>
      </c>
      <c r="E59" s="49"/>
      <c r="F59" s="49"/>
      <c r="G59" s="50" t="s">
        <v>55</v>
      </c>
      <c r="H59" s="51"/>
      <c r="I59" s="29"/>
      <c r="J59" s="48" t="s">
        <v>54</v>
      </c>
      <c r="K59" s="49"/>
      <c r="L59" s="49"/>
      <c r="M59" s="49"/>
      <c r="N59" s="50" t="s">
        <v>55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56</v>
      </c>
      <c r="E61" s="44"/>
      <c r="F61" s="44"/>
      <c r="G61" s="44"/>
      <c r="H61" s="45"/>
      <c r="I61" s="29"/>
      <c r="J61" s="43" t="s">
        <v>57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54</v>
      </c>
      <c r="E70" s="49"/>
      <c r="F70" s="49"/>
      <c r="G70" s="50" t="s">
        <v>55</v>
      </c>
      <c r="H70" s="51"/>
      <c r="I70" s="29"/>
      <c r="J70" s="48" t="s">
        <v>54</v>
      </c>
      <c r="K70" s="49"/>
      <c r="L70" s="49"/>
      <c r="M70" s="49"/>
      <c r="N70" s="50" t="s">
        <v>55</v>
      </c>
      <c r="O70" s="49"/>
      <c r="P70" s="51"/>
      <c r="Q70" s="29"/>
      <c r="R70" s="30"/>
    </row>
    <row r="71" spans="2:18" s="1" customFormat="1" ht="14.4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9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95" customHeight="1">
      <c r="B76" s="28"/>
      <c r="C76" s="154" t="s">
        <v>109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30"/>
    </row>
    <row r="77" spans="2:18" s="1" customFormat="1" ht="6.9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15</v>
      </c>
      <c r="D78" s="29"/>
      <c r="E78" s="29"/>
      <c r="F78" s="184" t="str">
        <f>F6</f>
        <v>Řešení prostoru rozária včetně altánu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29"/>
      <c r="R78" s="30"/>
    </row>
    <row r="79" spans="2:18" s="1" customFormat="1" ht="36.95" customHeight="1">
      <c r="B79" s="28"/>
      <c r="C79" s="62" t="s">
        <v>105</v>
      </c>
      <c r="D79" s="29"/>
      <c r="E79" s="29"/>
      <c r="F79" s="164" t="str">
        <f>F7</f>
        <v>D.3 - Zpevněné plochy a mobiliář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29"/>
      <c r="R79" s="30"/>
    </row>
    <row r="80" spans="2:18" s="1" customFormat="1" ht="6.9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21</v>
      </c>
      <c r="D81" s="29"/>
      <c r="E81" s="29"/>
      <c r="F81" s="23" t="str">
        <f>F9</f>
        <v>Chomutov</v>
      </c>
      <c r="G81" s="29"/>
      <c r="H81" s="29"/>
      <c r="I81" s="29"/>
      <c r="J81" s="29"/>
      <c r="K81" s="25" t="s">
        <v>23</v>
      </c>
      <c r="L81" s="29"/>
      <c r="M81" s="185" t="str">
        <f>IF(O9="","",O9)</f>
        <v>4. 4. 2016</v>
      </c>
      <c r="N81" s="163"/>
      <c r="O81" s="163"/>
      <c r="P81" s="163"/>
      <c r="Q81" s="29"/>
      <c r="R81" s="30"/>
    </row>
    <row r="82" spans="2:18" s="1" customFormat="1" ht="6.9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27</v>
      </c>
      <c r="D83" s="29"/>
      <c r="E83" s="29"/>
      <c r="F83" s="23" t="str">
        <f>E12</f>
        <v>Město Chomutov</v>
      </c>
      <c r="G83" s="29"/>
      <c r="H83" s="29"/>
      <c r="I83" s="29"/>
      <c r="J83" s="29"/>
      <c r="K83" s="25" t="s">
        <v>33</v>
      </c>
      <c r="L83" s="29"/>
      <c r="M83" s="156" t="str">
        <f>E18</f>
        <v>Projekce zahradní, krajinná a GIS, s.r.o.</v>
      </c>
      <c r="N83" s="163"/>
      <c r="O83" s="163"/>
      <c r="P83" s="163"/>
      <c r="Q83" s="163"/>
      <c r="R83" s="30"/>
    </row>
    <row r="84" spans="2:18" s="1" customFormat="1" ht="14.45" customHeight="1">
      <c r="B84" s="28"/>
      <c r="C84" s="25" t="s">
        <v>31</v>
      </c>
      <c r="D84" s="29"/>
      <c r="E84" s="29"/>
      <c r="F84" s="23" t="str">
        <f>IF(E15="","",E15)</f>
        <v xml:space="preserve"> </v>
      </c>
      <c r="G84" s="29"/>
      <c r="H84" s="29"/>
      <c r="I84" s="29"/>
      <c r="J84" s="29"/>
      <c r="K84" s="25" t="s">
        <v>36</v>
      </c>
      <c r="L84" s="29"/>
      <c r="M84" s="156" t="str">
        <f>E21</f>
        <v>Ing. Gabriela Úlehlová</v>
      </c>
      <c r="N84" s="163"/>
      <c r="O84" s="163"/>
      <c r="P84" s="163"/>
      <c r="Q84" s="163"/>
      <c r="R84" s="30"/>
    </row>
    <row r="85" spans="2:18" s="1" customFormat="1" ht="10.3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188" t="s">
        <v>110</v>
      </c>
      <c r="D86" s="189"/>
      <c r="E86" s="189"/>
      <c r="F86" s="189"/>
      <c r="G86" s="189"/>
      <c r="H86" s="96"/>
      <c r="I86" s="96"/>
      <c r="J86" s="96"/>
      <c r="K86" s="96"/>
      <c r="L86" s="96"/>
      <c r="M86" s="96"/>
      <c r="N86" s="188" t="s">
        <v>111</v>
      </c>
      <c r="O86" s="163"/>
      <c r="P86" s="163"/>
      <c r="Q86" s="163"/>
      <c r="R86" s="30"/>
    </row>
    <row r="87" spans="2:18" s="1" customFormat="1" ht="10.3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112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77">
        <f>N114</f>
        <v>0</v>
      </c>
      <c r="O88" s="163"/>
      <c r="P88" s="163"/>
      <c r="Q88" s="163"/>
      <c r="R88" s="30"/>
      <c r="AU88" s="14" t="s">
        <v>113</v>
      </c>
    </row>
    <row r="89" spans="2:18" s="6" customFormat="1" ht="24.95" customHeight="1">
      <c r="B89" s="104"/>
      <c r="C89" s="105"/>
      <c r="D89" s="106" t="s">
        <v>140</v>
      </c>
      <c r="E89" s="105"/>
      <c r="F89" s="105"/>
      <c r="G89" s="105"/>
      <c r="H89" s="105"/>
      <c r="I89" s="105"/>
      <c r="J89" s="105"/>
      <c r="K89" s="105"/>
      <c r="L89" s="105"/>
      <c r="M89" s="105"/>
      <c r="N89" s="197">
        <f>N115</f>
        <v>0</v>
      </c>
      <c r="O89" s="205"/>
      <c r="P89" s="205"/>
      <c r="Q89" s="205"/>
      <c r="R89" s="107"/>
    </row>
    <row r="90" spans="2:18" s="7" customFormat="1" ht="19.9" customHeight="1">
      <c r="B90" s="108"/>
      <c r="C90" s="109"/>
      <c r="D90" s="110" t="s">
        <v>141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06">
        <f>N116</f>
        <v>0</v>
      </c>
      <c r="O90" s="207"/>
      <c r="P90" s="207"/>
      <c r="Q90" s="207"/>
      <c r="R90" s="111"/>
    </row>
    <row r="91" spans="2:18" s="7" customFormat="1" ht="19.9" customHeight="1">
      <c r="B91" s="108"/>
      <c r="C91" s="109"/>
      <c r="D91" s="110" t="s">
        <v>142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06">
        <f>N127</f>
        <v>0</v>
      </c>
      <c r="O91" s="207"/>
      <c r="P91" s="207"/>
      <c r="Q91" s="207"/>
      <c r="R91" s="111"/>
    </row>
    <row r="92" spans="2:18" s="7" customFormat="1" ht="19.9" customHeight="1">
      <c r="B92" s="108"/>
      <c r="C92" s="109"/>
      <c r="D92" s="110" t="s">
        <v>143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06">
        <f>N136</f>
        <v>0</v>
      </c>
      <c r="O92" s="207"/>
      <c r="P92" s="207"/>
      <c r="Q92" s="207"/>
      <c r="R92" s="111"/>
    </row>
    <row r="93" spans="2:18" s="7" customFormat="1" ht="14.85" customHeight="1">
      <c r="B93" s="108"/>
      <c r="C93" s="109"/>
      <c r="D93" s="110" t="s">
        <v>144</v>
      </c>
      <c r="E93" s="109"/>
      <c r="F93" s="109"/>
      <c r="G93" s="109"/>
      <c r="H93" s="109"/>
      <c r="I93" s="109"/>
      <c r="J93" s="109"/>
      <c r="K93" s="109"/>
      <c r="L93" s="109"/>
      <c r="M93" s="109"/>
      <c r="N93" s="206">
        <f>N142</f>
        <v>0</v>
      </c>
      <c r="O93" s="207"/>
      <c r="P93" s="207"/>
      <c r="Q93" s="207"/>
      <c r="R93" s="111"/>
    </row>
    <row r="94" spans="2:18" s="1" customFormat="1" ht="21.75" customHeight="1"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30"/>
    </row>
    <row r="95" spans="2:21" s="1" customFormat="1" ht="29.25" customHeight="1">
      <c r="B95" s="28"/>
      <c r="C95" s="103" t="s">
        <v>116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08">
        <v>0</v>
      </c>
      <c r="O95" s="163"/>
      <c r="P95" s="163"/>
      <c r="Q95" s="163"/>
      <c r="R95" s="30"/>
      <c r="T95" s="112"/>
      <c r="U95" s="113" t="s">
        <v>42</v>
      </c>
    </row>
    <row r="96" spans="2:18" s="1" customFormat="1" ht="18" customHeight="1"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30"/>
    </row>
    <row r="97" spans="2:18" s="1" customFormat="1" ht="29.25" customHeight="1">
      <c r="B97" s="28"/>
      <c r="C97" s="95" t="s">
        <v>101</v>
      </c>
      <c r="D97" s="96"/>
      <c r="E97" s="96"/>
      <c r="F97" s="96"/>
      <c r="G97" s="96"/>
      <c r="H97" s="96"/>
      <c r="I97" s="96"/>
      <c r="J97" s="96"/>
      <c r="K97" s="96"/>
      <c r="L97" s="179">
        <f>ROUNDUP(SUM(N88+N95),2)</f>
        <v>0</v>
      </c>
      <c r="M97" s="189"/>
      <c r="N97" s="189"/>
      <c r="O97" s="189"/>
      <c r="P97" s="189"/>
      <c r="Q97" s="189"/>
      <c r="R97" s="30"/>
    </row>
    <row r="98" spans="2:18" s="1" customFormat="1" ht="6.95" customHeight="1"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4"/>
    </row>
    <row r="102" spans="2:18" s="1" customFormat="1" ht="6.95" customHeight="1"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7"/>
    </row>
    <row r="103" spans="2:18" s="1" customFormat="1" ht="36.95" customHeight="1">
      <c r="B103" s="28"/>
      <c r="C103" s="154" t="s">
        <v>117</v>
      </c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30"/>
    </row>
    <row r="104" spans="2:18" s="1" customFormat="1" ht="6.95" customHeight="1"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0"/>
    </row>
    <row r="105" spans="2:18" s="1" customFormat="1" ht="30" customHeight="1">
      <c r="B105" s="28"/>
      <c r="C105" s="25" t="s">
        <v>15</v>
      </c>
      <c r="D105" s="29"/>
      <c r="E105" s="29"/>
      <c r="F105" s="184" t="str">
        <f>F6</f>
        <v>Řešení prostoru rozária včetně altánu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29"/>
      <c r="R105" s="30"/>
    </row>
    <row r="106" spans="2:18" s="1" customFormat="1" ht="36.95" customHeight="1">
      <c r="B106" s="28"/>
      <c r="C106" s="62" t="s">
        <v>105</v>
      </c>
      <c r="D106" s="29"/>
      <c r="E106" s="29"/>
      <c r="F106" s="164" t="str">
        <f>F7</f>
        <v>D.3 - Zpevněné plochy a mobiliář</v>
      </c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29"/>
      <c r="R106" s="30"/>
    </row>
    <row r="107" spans="2:18" s="1" customFormat="1" ht="6.95" customHeight="1"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0"/>
    </row>
    <row r="108" spans="2:18" s="1" customFormat="1" ht="18" customHeight="1">
      <c r="B108" s="28"/>
      <c r="C108" s="25" t="s">
        <v>21</v>
      </c>
      <c r="D108" s="29"/>
      <c r="E108" s="29"/>
      <c r="F108" s="23" t="str">
        <f>F9</f>
        <v>Chomutov</v>
      </c>
      <c r="G108" s="29"/>
      <c r="H108" s="29"/>
      <c r="I108" s="29"/>
      <c r="J108" s="29"/>
      <c r="K108" s="25" t="s">
        <v>23</v>
      </c>
      <c r="L108" s="29"/>
      <c r="M108" s="185" t="str">
        <f>IF(O9="","",O9)</f>
        <v>4. 4. 2016</v>
      </c>
      <c r="N108" s="163"/>
      <c r="O108" s="163"/>
      <c r="P108" s="163"/>
      <c r="Q108" s="29"/>
      <c r="R108" s="30"/>
    </row>
    <row r="109" spans="2:18" s="1" customFormat="1" ht="6.95" customHeight="1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0"/>
    </row>
    <row r="110" spans="2:18" s="1" customFormat="1" ht="15">
      <c r="B110" s="28"/>
      <c r="C110" s="25" t="s">
        <v>27</v>
      </c>
      <c r="D110" s="29"/>
      <c r="E110" s="29"/>
      <c r="F110" s="23" t="str">
        <f>E12</f>
        <v>Město Chomutov</v>
      </c>
      <c r="G110" s="29"/>
      <c r="H110" s="29"/>
      <c r="I110" s="29"/>
      <c r="J110" s="29"/>
      <c r="K110" s="25" t="s">
        <v>33</v>
      </c>
      <c r="L110" s="29"/>
      <c r="M110" s="156" t="str">
        <f>E18</f>
        <v>Projekce zahradní, krajinná a GIS, s.r.o.</v>
      </c>
      <c r="N110" s="163"/>
      <c r="O110" s="163"/>
      <c r="P110" s="163"/>
      <c r="Q110" s="163"/>
      <c r="R110" s="30"/>
    </row>
    <row r="111" spans="2:18" s="1" customFormat="1" ht="14.45" customHeight="1">
      <c r="B111" s="28"/>
      <c r="C111" s="25" t="s">
        <v>31</v>
      </c>
      <c r="D111" s="29"/>
      <c r="E111" s="29"/>
      <c r="F111" s="23" t="str">
        <f>IF(E15="","",E15)</f>
        <v xml:space="preserve"> </v>
      </c>
      <c r="G111" s="29"/>
      <c r="H111" s="29"/>
      <c r="I111" s="29"/>
      <c r="J111" s="29"/>
      <c r="K111" s="25" t="s">
        <v>36</v>
      </c>
      <c r="L111" s="29"/>
      <c r="M111" s="156" t="str">
        <f>E21</f>
        <v>Ing. Gabriela Úlehlová</v>
      </c>
      <c r="N111" s="163"/>
      <c r="O111" s="163"/>
      <c r="P111" s="163"/>
      <c r="Q111" s="163"/>
      <c r="R111" s="30"/>
    </row>
    <row r="112" spans="2:18" s="1" customFormat="1" ht="10.35" customHeight="1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0"/>
    </row>
    <row r="113" spans="2:27" s="8" customFormat="1" ht="29.25" customHeight="1">
      <c r="B113" s="114"/>
      <c r="C113" s="115" t="s">
        <v>118</v>
      </c>
      <c r="D113" s="116" t="s">
        <v>119</v>
      </c>
      <c r="E113" s="116" t="s">
        <v>60</v>
      </c>
      <c r="F113" s="201" t="s">
        <v>120</v>
      </c>
      <c r="G113" s="202"/>
      <c r="H113" s="202"/>
      <c r="I113" s="202"/>
      <c r="J113" s="116" t="s">
        <v>121</v>
      </c>
      <c r="K113" s="116" t="s">
        <v>122</v>
      </c>
      <c r="L113" s="203" t="s">
        <v>123</v>
      </c>
      <c r="M113" s="202"/>
      <c r="N113" s="201" t="s">
        <v>111</v>
      </c>
      <c r="O113" s="202"/>
      <c r="P113" s="202"/>
      <c r="Q113" s="204"/>
      <c r="R113" s="117"/>
      <c r="T113" s="69" t="s">
        <v>124</v>
      </c>
      <c r="U113" s="70" t="s">
        <v>42</v>
      </c>
      <c r="V113" s="70" t="s">
        <v>125</v>
      </c>
      <c r="W113" s="70" t="s">
        <v>126</v>
      </c>
      <c r="X113" s="70" t="s">
        <v>127</v>
      </c>
      <c r="Y113" s="70" t="s">
        <v>128</v>
      </c>
      <c r="Z113" s="70" t="s">
        <v>129</v>
      </c>
      <c r="AA113" s="71" t="s">
        <v>130</v>
      </c>
    </row>
    <row r="114" spans="2:63" s="1" customFormat="1" ht="29.25" customHeight="1">
      <c r="B114" s="28"/>
      <c r="C114" s="73" t="s">
        <v>107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194">
        <f>BK114</f>
        <v>0</v>
      </c>
      <c r="O114" s="195"/>
      <c r="P114" s="195"/>
      <c r="Q114" s="195"/>
      <c r="R114" s="30"/>
      <c r="T114" s="72"/>
      <c r="U114" s="44"/>
      <c r="V114" s="44"/>
      <c r="W114" s="118">
        <f>W115</f>
        <v>1598.5229539999998</v>
      </c>
      <c r="X114" s="44"/>
      <c r="Y114" s="118">
        <f>Y115</f>
        <v>315.56491168</v>
      </c>
      <c r="Z114" s="44"/>
      <c r="AA114" s="119">
        <f>AA115</f>
        <v>360.875</v>
      </c>
      <c r="AT114" s="14" t="s">
        <v>77</v>
      </c>
      <c r="AU114" s="14" t="s">
        <v>113</v>
      </c>
      <c r="BK114" s="120">
        <f>BK115</f>
        <v>0</v>
      </c>
    </row>
    <row r="115" spans="2:63" s="9" customFormat="1" ht="37.35" customHeight="1">
      <c r="B115" s="121"/>
      <c r="C115" s="122"/>
      <c r="D115" s="123" t="s">
        <v>140</v>
      </c>
      <c r="E115" s="123"/>
      <c r="F115" s="123"/>
      <c r="G115" s="123"/>
      <c r="H115" s="123"/>
      <c r="I115" s="123"/>
      <c r="J115" s="123"/>
      <c r="K115" s="123"/>
      <c r="L115" s="123"/>
      <c r="M115" s="123"/>
      <c r="N115" s="196">
        <f>BK115</f>
        <v>0</v>
      </c>
      <c r="O115" s="197"/>
      <c r="P115" s="197"/>
      <c r="Q115" s="197"/>
      <c r="R115" s="124"/>
      <c r="T115" s="125"/>
      <c r="U115" s="122"/>
      <c r="V115" s="122"/>
      <c r="W115" s="126">
        <f>W116+W127+W136</f>
        <v>1598.5229539999998</v>
      </c>
      <c r="X115" s="122"/>
      <c r="Y115" s="126">
        <f>Y116+Y127+Y136</f>
        <v>315.56491168</v>
      </c>
      <c r="Z115" s="122"/>
      <c r="AA115" s="127">
        <f>AA116+AA127+AA136</f>
        <v>360.875</v>
      </c>
      <c r="AR115" s="128" t="s">
        <v>20</v>
      </c>
      <c r="AT115" s="129" t="s">
        <v>77</v>
      </c>
      <c r="AU115" s="129" t="s">
        <v>78</v>
      </c>
      <c r="AY115" s="128" t="s">
        <v>132</v>
      </c>
      <c r="BK115" s="130">
        <f>BK116+BK127+BK136</f>
        <v>0</v>
      </c>
    </row>
    <row r="116" spans="2:63" s="9" customFormat="1" ht="19.9" customHeight="1">
      <c r="B116" s="121"/>
      <c r="C116" s="122"/>
      <c r="D116" s="131" t="s">
        <v>141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198">
        <f>BK116</f>
        <v>0</v>
      </c>
      <c r="O116" s="199"/>
      <c r="P116" s="199"/>
      <c r="Q116" s="199"/>
      <c r="R116" s="124"/>
      <c r="T116" s="125"/>
      <c r="U116" s="122"/>
      <c r="V116" s="122"/>
      <c r="W116" s="126">
        <f>SUM(W117:W126)</f>
        <v>314.19872000000004</v>
      </c>
      <c r="X116" s="122"/>
      <c r="Y116" s="126">
        <f>SUM(Y117:Y126)</f>
        <v>0</v>
      </c>
      <c r="Z116" s="122"/>
      <c r="AA116" s="127">
        <f>SUM(AA117:AA126)</f>
        <v>360.875</v>
      </c>
      <c r="AR116" s="128" t="s">
        <v>20</v>
      </c>
      <c r="AT116" s="129" t="s">
        <v>77</v>
      </c>
      <c r="AU116" s="129" t="s">
        <v>20</v>
      </c>
      <c r="AY116" s="128" t="s">
        <v>132</v>
      </c>
      <c r="BK116" s="130">
        <f>SUM(BK117:BK126)</f>
        <v>0</v>
      </c>
    </row>
    <row r="117" spans="2:65" s="1" customFormat="1" ht="22.5" customHeight="1">
      <c r="B117" s="132"/>
      <c r="C117" s="133" t="s">
        <v>20</v>
      </c>
      <c r="D117" s="133" t="s">
        <v>133</v>
      </c>
      <c r="E117" s="134" t="s">
        <v>145</v>
      </c>
      <c r="F117" s="191" t="s">
        <v>146</v>
      </c>
      <c r="G117" s="192"/>
      <c r="H117" s="192"/>
      <c r="I117" s="192"/>
      <c r="J117" s="135" t="s">
        <v>136</v>
      </c>
      <c r="K117" s="136">
        <v>1</v>
      </c>
      <c r="L117" s="193">
        <v>0</v>
      </c>
      <c r="M117" s="192"/>
      <c r="N117" s="193">
        <f aca="true" t="shared" si="0" ref="N117:N126">ROUND(L117*K117,2)</f>
        <v>0</v>
      </c>
      <c r="O117" s="192"/>
      <c r="P117" s="192"/>
      <c r="Q117" s="192"/>
      <c r="R117" s="137"/>
      <c r="T117" s="138" t="s">
        <v>3</v>
      </c>
      <c r="U117" s="37" t="s">
        <v>43</v>
      </c>
      <c r="V117" s="143">
        <v>0</v>
      </c>
      <c r="W117" s="143">
        <f aca="true" t="shared" si="1" ref="W117:W126">V117*K117</f>
        <v>0</v>
      </c>
      <c r="X117" s="143">
        <v>0</v>
      </c>
      <c r="Y117" s="143">
        <f aca="true" t="shared" si="2" ref="Y117:Y126">X117*K117</f>
        <v>0</v>
      </c>
      <c r="Z117" s="143">
        <v>0</v>
      </c>
      <c r="AA117" s="144">
        <f aca="true" t="shared" si="3" ref="AA117:AA126">Z117*K117</f>
        <v>0</v>
      </c>
      <c r="AR117" s="14" t="s">
        <v>131</v>
      </c>
      <c r="AT117" s="14" t="s">
        <v>133</v>
      </c>
      <c r="AU117" s="14" t="s">
        <v>103</v>
      </c>
      <c r="AY117" s="14" t="s">
        <v>132</v>
      </c>
      <c r="BE117" s="142">
        <f aca="true" t="shared" si="4" ref="BE117:BE126">IF(U117="základní",N117,0)</f>
        <v>0</v>
      </c>
      <c r="BF117" s="142">
        <f aca="true" t="shared" si="5" ref="BF117:BF126">IF(U117="snížená",N117,0)</f>
        <v>0</v>
      </c>
      <c r="BG117" s="142">
        <f aca="true" t="shared" si="6" ref="BG117:BG126">IF(U117="zákl. přenesená",N117,0)</f>
        <v>0</v>
      </c>
      <c r="BH117" s="142">
        <f aca="true" t="shared" si="7" ref="BH117:BH126">IF(U117="sníž. přenesená",N117,0)</f>
        <v>0</v>
      </c>
      <c r="BI117" s="142">
        <f aca="true" t="shared" si="8" ref="BI117:BI126">IF(U117="nulová",N117,0)</f>
        <v>0</v>
      </c>
      <c r="BJ117" s="14" t="s">
        <v>20</v>
      </c>
      <c r="BK117" s="142">
        <f aca="true" t="shared" si="9" ref="BK117:BK126">ROUND(L117*K117,2)</f>
        <v>0</v>
      </c>
      <c r="BL117" s="14" t="s">
        <v>131</v>
      </c>
      <c r="BM117" s="14" t="s">
        <v>147</v>
      </c>
    </row>
    <row r="118" spans="2:65" s="1" customFormat="1" ht="31.5" customHeight="1">
      <c r="B118" s="132"/>
      <c r="C118" s="133" t="s">
        <v>103</v>
      </c>
      <c r="D118" s="133" t="s">
        <v>133</v>
      </c>
      <c r="E118" s="134" t="s">
        <v>148</v>
      </c>
      <c r="F118" s="191" t="s">
        <v>149</v>
      </c>
      <c r="G118" s="192"/>
      <c r="H118" s="192"/>
      <c r="I118" s="192"/>
      <c r="J118" s="135" t="s">
        <v>150</v>
      </c>
      <c r="K118" s="136">
        <v>773</v>
      </c>
      <c r="L118" s="193">
        <v>0</v>
      </c>
      <c r="M118" s="192"/>
      <c r="N118" s="193">
        <f t="shared" si="0"/>
        <v>0</v>
      </c>
      <c r="O118" s="192"/>
      <c r="P118" s="192"/>
      <c r="Q118" s="192"/>
      <c r="R118" s="137"/>
      <c r="T118" s="138" t="s">
        <v>3</v>
      </c>
      <c r="U118" s="37" t="s">
        <v>43</v>
      </c>
      <c r="V118" s="143">
        <v>0.169</v>
      </c>
      <c r="W118" s="143">
        <f t="shared" si="1"/>
        <v>130.637</v>
      </c>
      <c r="X118" s="143">
        <v>0</v>
      </c>
      <c r="Y118" s="143">
        <f t="shared" si="2"/>
        <v>0</v>
      </c>
      <c r="Z118" s="143">
        <v>0.235</v>
      </c>
      <c r="AA118" s="144">
        <f t="shared" si="3"/>
        <v>181.655</v>
      </c>
      <c r="AR118" s="14" t="s">
        <v>131</v>
      </c>
      <c r="AT118" s="14" t="s">
        <v>133</v>
      </c>
      <c r="AU118" s="14" t="s">
        <v>103</v>
      </c>
      <c r="AY118" s="14" t="s">
        <v>132</v>
      </c>
      <c r="BE118" s="142">
        <f t="shared" si="4"/>
        <v>0</v>
      </c>
      <c r="BF118" s="142">
        <f t="shared" si="5"/>
        <v>0</v>
      </c>
      <c r="BG118" s="142">
        <f t="shared" si="6"/>
        <v>0</v>
      </c>
      <c r="BH118" s="142">
        <f t="shared" si="7"/>
        <v>0</v>
      </c>
      <c r="BI118" s="142">
        <f t="shared" si="8"/>
        <v>0</v>
      </c>
      <c r="BJ118" s="14" t="s">
        <v>20</v>
      </c>
      <c r="BK118" s="142">
        <f t="shared" si="9"/>
        <v>0</v>
      </c>
      <c r="BL118" s="14" t="s">
        <v>131</v>
      </c>
      <c r="BM118" s="14" t="s">
        <v>151</v>
      </c>
    </row>
    <row r="119" spans="2:65" s="1" customFormat="1" ht="31.5" customHeight="1">
      <c r="B119" s="132"/>
      <c r="C119" s="133" t="s">
        <v>152</v>
      </c>
      <c r="D119" s="133" t="s">
        <v>133</v>
      </c>
      <c r="E119" s="134" t="s">
        <v>153</v>
      </c>
      <c r="F119" s="191" t="s">
        <v>154</v>
      </c>
      <c r="G119" s="192"/>
      <c r="H119" s="192"/>
      <c r="I119" s="192"/>
      <c r="J119" s="135" t="s">
        <v>155</v>
      </c>
      <c r="K119" s="136">
        <v>71.13</v>
      </c>
      <c r="L119" s="193">
        <v>0</v>
      </c>
      <c r="M119" s="192"/>
      <c r="N119" s="193">
        <f t="shared" si="0"/>
        <v>0</v>
      </c>
      <c r="O119" s="192"/>
      <c r="P119" s="192"/>
      <c r="Q119" s="192"/>
      <c r="R119" s="137"/>
      <c r="T119" s="138" t="s">
        <v>3</v>
      </c>
      <c r="U119" s="37" t="s">
        <v>43</v>
      </c>
      <c r="V119" s="143">
        <v>0.187</v>
      </c>
      <c r="W119" s="143">
        <f t="shared" si="1"/>
        <v>13.301309999999999</v>
      </c>
      <c r="X119" s="143">
        <v>0</v>
      </c>
      <c r="Y119" s="143">
        <f t="shared" si="2"/>
        <v>0</v>
      </c>
      <c r="Z119" s="143">
        <v>0</v>
      </c>
      <c r="AA119" s="144">
        <f t="shared" si="3"/>
        <v>0</v>
      </c>
      <c r="AR119" s="14" t="s">
        <v>131</v>
      </c>
      <c r="AT119" s="14" t="s">
        <v>133</v>
      </c>
      <c r="AU119" s="14" t="s">
        <v>103</v>
      </c>
      <c r="AY119" s="14" t="s">
        <v>132</v>
      </c>
      <c r="BE119" s="142">
        <f t="shared" si="4"/>
        <v>0</v>
      </c>
      <c r="BF119" s="142">
        <f t="shared" si="5"/>
        <v>0</v>
      </c>
      <c r="BG119" s="142">
        <f t="shared" si="6"/>
        <v>0</v>
      </c>
      <c r="BH119" s="142">
        <f t="shared" si="7"/>
        <v>0</v>
      </c>
      <c r="BI119" s="142">
        <f t="shared" si="8"/>
        <v>0</v>
      </c>
      <c r="BJ119" s="14" t="s">
        <v>20</v>
      </c>
      <c r="BK119" s="142">
        <f t="shared" si="9"/>
        <v>0</v>
      </c>
      <c r="BL119" s="14" t="s">
        <v>131</v>
      </c>
      <c r="BM119" s="14" t="s">
        <v>156</v>
      </c>
    </row>
    <row r="120" spans="2:65" s="1" customFormat="1" ht="31.5" customHeight="1">
      <c r="B120" s="132"/>
      <c r="C120" s="133" t="s">
        <v>131</v>
      </c>
      <c r="D120" s="133" t="s">
        <v>133</v>
      </c>
      <c r="E120" s="134" t="s">
        <v>157</v>
      </c>
      <c r="F120" s="191" t="s">
        <v>158</v>
      </c>
      <c r="G120" s="192"/>
      <c r="H120" s="192"/>
      <c r="I120" s="192"/>
      <c r="J120" s="135" t="s">
        <v>155</v>
      </c>
      <c r="K120" s="136">
        <v>12.375</v>
      </c>
      <c r="L120" s="193">
        <v>0</v>
      </c>
      <c r="M120" s="192"/>
      <c r="N120" s="193">
        <f t="shared" si="0"/>
        <v>0</v>
      </c>
      <c r="O120" s="192"/>
      <c r="P120" s="192"/>
      <c r="Q120" s="192"/>
      <c r="R120" s="137"/>
      <c r="T120" s="138" t="s">
        <v>3</v>
      </c>
      <c r="U120" s="37" t="s">
        <v>43</v>
      </c>
      <c r="V120" s="143">
        <v>0.058</v>
      </c>
      <c r="W120" s="143">
        <f t="shared" si="1"/>
        <v>0.71775</v>
      </c>
      <c r="X120" s="143">
        <v>0</v>
      </c>
      <c r="Y120" s="143">
        <f t="shared" si="2"/>
        <v>0</v>
      </c>
      <c r="Z120" s="143">
        <v>0</v>
      </c>
      <c r="AA120" s="144">
        <f t="shared" si="3"/>
        <v>0</v>
      </c>
      <c r="AR120" s="14" t="s">
        <v>131</v>
      </c>
      <c r="AT120" s="14" t="s">
        <v>133</v>
      </c>
      <c r="AU120" s="14" t="s">
        <v>103</v>
      </c>
      <c r="AY120" s="14" t="s">
        <v>132</v>
      </c>
      <c r="BE120" s="142">
        <f t="shared" si="4"/>
        <v>0</v>
      </c>
      <c r="BF120" s="142">
        <f t="shared" si="5"/>
        <v>0</v>
      </c>
      <c r="BG120" s="142">
        <f t="shared" si="6"/>
        <v>0</v>
      </c>
      <c r="BH120" s="142">
        <f t="shared" si="7"/>
        <v>0</v>
      </c>
      <c r="BI120" s="142">
        <f t="shared" si="8"/>
        <v>0</v>
      </c>
      <c r="BJ120" s="14" t="s">
        <v>20</v>
      </c>
      <c r="BK120" s="142">
        <f t="shared" si="9"/>
        <v>0</v>
      </c>
      <c r="BL120" s="14" t="s">
        <v>131</v>
      </c>
      <c r="BM120" s="14" t="s">
        <v>159</v>
      </c>
    </row>
    <row r="121" spans="2:65" s="1" customFormat="1" ht="31.5" customHeight="1">
      <c r="B121" s="132"/>
      <c r="C121" s="133" t="s">
        <v>160</v>
      </c>
      <c r="D121" s="133" t="s">
        <v>133</v>
      </c>
      <c r="E121" s="134" t="s">
        <v>161</v>
      </c>
      <c r="F121" s="191" t="s">
        <v>162</v>
      </c>
      <c r="G121" s="192"/>
      <c r="H121" s="192"/>
      <c r="I121" s="192"/>
      <c r="J121" s="135" t="s">
        <v>150</v>
      </c>
      <c r="K121" s="136">
        <v>846</v>
      </c>
      <c r="L121" s="193">
        <v>0</v>
      </c>
      <c r="M121" s="192"/>
      <c r="N121" s="193">
        <f t="shared" si="0"/>
        <v>0</v>
      </c>
      <c r="O121" s="192"/>
      <c r="P121" s="192"/>
      <c r="Q121" s="192"/>
      <c r="R121" s="137"/>
      <c r="T121" s="138" t="s">
        <v>3</v>
      </c>
      <c r="U121" s="37" t="s">
        <v>43</v>
      </c>
      <c r="V121" s="143">
        <v>0.018</v>
      </c>
      <c r="W121" s="143">
        <f t="shared" si="1"/>
        <v>15.227999999999998</v>
      </c>
      <c r="X121" s="143">
        <v>0</v>
      </c>
      <c r="Y121" s="143">
        <f t="shared" si="2"/>
        <v>0</v>
      </c>
      <c r="Z121" s="143">
        <v>0</v>
      </c>
      <c r="AA121" s="144">
        <f t="shared" si="3"/>
        <v>0</v>
      </c>
      <c r="AR121" s="14" t="s">
        <v>131</v>
      </c>
      <c r="AT121" s="14" t="s">
        <v>133</v>
      </c>
      <c r="AU121" s="14" t="s">
        <v>103</v>
      </c>
      <c r="AY121" s="14" t="s">
        <v>132</v>
      </c>
      <c r="BE121" s="142">
        <f t="shared" si="4"/>
        <v>0</v>
      </c>
      <c r="BF121" s="142">
        <f t="shared" si="5"/>
        <v>0</v>
      </c>
      <c r="BG121" s="142">
        <f t="shared" si="6"/>
        <v>0</v>
      </c>
      <c r="BH121" s="142">
        <f t="shared" si="7"/>
        <v>0</v>
      </c>
      <c r="BI121" s="142">
        <f t="shared" si="8"/>
        <v>0</v>
      </c>
      <c r="BJ121" s="14" t="s">
        <v>20</v>
      </c>
      <c r="BK121" s="142">
        <f t="shared" si="9"/>
        <v>0</v>
      </c>
      <c r="BL121" s="14" t="s">
        <v>131</v>
      </c>
      <c r="BM121" s="14" t="s">
        <v>163</v>
      </c>
    </row>
    <row r="122" spans="2:65" s="1" customFormat="1" ht="31.5" customHeight="1">
      <c r="B122" s="132"/>
      <c r="C122" s="133" t="s">
        <v>164</v>
      </c>
      <c r="D122" s="133" t="s">
        <v>133</v>
      </c>
      <c r="E122" s="134" t="s">
        <v>165</v>
      </c>
      <c r="F122" s="191" t="s">
        <v>166</v>
      </c>
      <c r="G122" s="192"/>
      <c r="H122" s="192"/>
      <c r="I122" s="192"/>
      <c r="J122" s="135" t="s">
        <v>155</v>
      </c>
      <c r="K122" s="136">
        <v>71.13</v>
      </c>
      <c r="L122" s="193">
        <v>0</v>
      </c>
      <c r="M122" s="192"/>
      <c r="N122" s="193">
        <f t="shared" si="0"/>
        <v>0</v>
      </c>
      <c r="O122" s="192"/>
      <c r="P122" s="192"/>
      <c r="Q122" s="192"/>
      <c r="R122" s="137"/>
      <c r="T122" s="138" t="s">
        <v>3</v>
      </c>
      <c r="U122" s="37" t="s">
        <v>43</v>
      </c>
      <c r="V122" s="143">
        <v>0.062</v>
      </c>
      <c r="W122" s="143">
        <f t="shared" si="1"/>
        <v>4.41006</v>
      </c>
      <c r="X122" s="143">
        <v>0</v>
      </c>
      <c r="Y122" s="143">
        <f t="shared" si="2"/>
        <v>0</v>
      </c>
      <c r="Z122" s="143">
        <v>0</v>
      </c>
      <c r="AA122" s="144">
        <f t="shared" si="3"/>
        <v>0</v>
      </c>
      <c r="AR122" s="14" t="s">
        <v>131</v>
      </c>
      <c r="AT122" s="14" t="s">
        <v>133</v>
      </c>
      <c r="AU122" s="14" t="s">
        <v>103</v>
      </c>
      <c r="AY122" s="14" t="s">
        <v>132</v>
      </c>
      <c r="BE122" s="142">
        <f t="shared" si="4"/>
        <v>0</v>
      </c>
      <c r="BF122" s="142">
        <f t="shared" si="5"/>
        <v>0</v>
      </c>
      <c r="BG122" s="142">
        <f t="shared" si="6"/>
        <v>0</v>
      </c>
      <c r="BH122" s="142">
        <f t="shared" si="7"/>
        <v>0</v>
      </c>
      <c r="BI122" s="142">
        <f t="shared" si="8"/>
        <v>0</v>
      </c>
      <c r="BJ122" s="14" t="s">
        <v>20</v>
      </c>
      <c r="BK122" s="142">
        <f t="shared" si="9"/>
        <v>0</v>
      </c>
      <c r="BL122" s="14" t="s">
        <v>131</v>
      </c>
      <c r="BM122" s="14" t="s">
        <v>167</v>
      </c>
    </row>
    <row r="123" spans="2:65" s="1" customFormat="1" ht="31.5" customHeight="1">
      <c r="B123" s="132"/>
      <c r="C123" s="133" t="s">
        <v>168</v>
      </c>
      <c r="D123" s="133" t="s">
        <v>133</v>
      </c>
      <c r="E123" s="134" t="s">
        <v>169</v>
      </c>
      <c r="F123" s="191" t="s">
        <v>170</v>
      </c>
      <c r="G123" s="192"/>
      <c r="H123" s="192"/>
      <c r="I123" s="192"/>
      <c r="J123" s="135" t="s">
        <v>150</v>
      </c>
      <c r="K123" s="136">
        <v>420</v>
      </c>
      <c r="L123" s="193">
        <v>0</v>
      </c>
      <c r="M123" s="192"/>
      <c r="N123" s="193">
        <f t="shared" si="0"/>
        <v>0</v>
      </c>
      <c r="O123" s="192"/>
      <c r="P123" s="192"/>
      <c r="Q123" s="192"/>
      <c r="R123" s="137"/>
      <c r="T123" s="138" t="s">
        <v>3</v>
      </c>
      <c r="U123" s="37" t="s">
        <v>43</v>
      </c>
      <c r="V123" s="143">
        <v>0.27</v>
      </c>
      <c r="W123" s="143">
        <f t="shared" si="1"/>
        <v>113.4</v>
      </c>
      <c r="X123" s="143">
        <v>0</v>
      </c>
      <c r="Y123" s="143">
        <f t="shared" si="2"/>
        <v>0</v>
      </c>
      <c r="Z123" s="143">
        <v>0.225</v>
      </c>
      <c r="AA123" s="144">
        <f t="shared" si="3"/>
        <v>94.5</v>
      </c>
      <c r="AR123" s="14" t="s">
        <v>131</v>
      </c>
      <c r="AT123" s="14" t="s">
        <v>133</v>
      </c>
      <c r="AU123" s="14" t="s">
        <v>103</v>
      </c>
      <c r="AY123" s="14" t="s">
        <v>132</v>
      </c>
      <c r="BE123" s="142">
        <f t="shared" si="4"/>
        <v>0</v>
      </c>
      <c r="BF123" s="142">
        <f t="shared" si="5"/>
        <v>0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4" t="s">
        <v>20</v>
      </c>
      <c r="BK123" s="142">
        <f t="shared" si="9"/>
        <v>0</v>
      </c>
      <c r="BL123" s="14" t="s">
        <v>131</v>
      </c>
      <c r="BM123" s="14" t="s">
        <v>171</v>
      </c>
    </row>
    <row r="124" spans="2:65" s="1" customFormat="1" ht="31.5" customHeight="1">
      <c r="B124" s="132"/>
      <c r="C124" s="133" t="s">
        <v>172</v>
      </c>
      <c r="D124" s="133" t="s">
        <v>133</v>
      </c>
      <c r="E124" s="134" t="s">
        <v>173</v>
      </c>
      <c r="F124" s="191" t="s">
        <v>174</v>
      </c>
      <c r="G124" s="192"/>
      <c r="H124" s="192"/>
      <c r="I124" s="192"/>
      <c r="J124" s="135" t="s">
        <v>150</v>
      </c>
      <c r="K124" s="136">
        <v>353</v>
      </c>
      <c r="L124" s="193">
        <v>0</v>
      </c>
      <c r="M124" s="192"/>
      <c r="N124" s="193">
        <f t="shared" si="0"/>
        <v>0</v>
      </c>
      <c r="O124" s="192"/>
      <c r="P124" s="192"/>
      <c r="Q124" s="192"/>
      <c r="R124" s="137"/>
      <c r="T124" s="138" t="s">
        <v>3</v>
      </c>
      <c r="U124" s="37" t="s">
        <v>43</v>
      </c>
      <c r="V124" s="143">
        <v>0.067</v>
      </c>
      <c r="W124" s="143">
        <f t="shared" si="1"/>
        <v>23.651</v>
      </c>
      <c r="X124" s="143">
        <v>0</v>
      </c>
      <c r="Y124" s="143">
        <f t="shared" si="2"/>
        <v>0</v>
      </c>
      <c r="Z124" s="143">
        <v>0.24</v>
      </c>
      <c r="AA124" s="144">
        <f t="shared" si="3"/>
        <v>84.72</v>
      </c>
      <c r="AR124" s="14" t="s">
        <v>131</v>
      </c>
      <c r="AT124" s="14" t="s">
        <v>133</v>
      </c>
      <c r="AU124" s="14" t="s">
        <v>103</v>
      </c>
      <c r="AY124" s="14" t="s">
        <v>132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4" t="s">
        <v>20</v>
      </c>
      <c r="BK124" s="142">
        <f t="shared" si="9"/>
        <v>0</v>
      </c>
      <c r="BL124" s="14" t="s">
        <v>131</v>
      </c>
      <c r="BM124" s="14" t="s">
        <v>175</v>
      </c>
    </row>
    <row r="125" spans="2:65" s="1" customFormat="1" ht="31.5" customHeight="1">
      <c r="B125" s="132"/>
      <c r="C125" s="133" t="s">
        <v>176</v>
      </c>
      <c r="D125" s="133" t="s">
        <v>133</v>
      </c>
      <c r="E125" s="134" t="s">
        <v>177</v>
      </c>
      <c r="F125" s="191" t="s">
        <v>178</v>
      </c>
      <c r="G125" s="192"/>
      <c r="H125" s="192"/>
      <c r="I125" s="192"/>
      <c r="J125" s="135" t="s">
        <v>155</v>
      </c>
      <c r="K125" s="136">
        <v>5.8</v>
      </c>
      <c r="L125" s="193">
        <v>0</v>
      </c>
      <c r="M125" s="192"/>
      <c r="N125" s="193">
        <f t="shared" si="0"/>
        <v>0</v>
      </c>
      <c r="O125" s="192"/>
      <c r="P125" s="192"/>
      <c r="Q125" s="192"/>
      <c r="R125" s="137"/>
      <c r="T125" s="138" t="s">
        <v>3</v>
      </c>
      <c r="U125" s="37" t="s">
        <v>43</v>
      </c>
      <c r="V125" s="143">
        <v>1.992</v>
      </c>
      <c r="W125" s="143">
        <f t="shared" si="1"/>
        <v>11.5536</v>
      </c>
      <c r="X125" s="143">
        <v>0</v>
      </c>
      <c r="Y125" s="143">
        <f t="shared" si="2"/>
        <v>0</v>
      </c>
      <c r="Z125" s="143">
        <v>0</v>
      </c>
      <c r="AA125" s="144">
        <f t="shared" si="3"/>
        <v>0</v>
      </c>
      <c r="AR125" s="14" t="s">
        <v>131</v>
      </c>
      <c r="AT125" s="14" t="s">
        <v>133</v>
      </c>
      <c r="AU125" s="14" t="s">
        <v>103</v>
      </c>
      <c r="AY125" s="14" t="s">
        <v>132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4" t="s">
        <v>20</v>
      </c>
      <c r="BK125" s="142">
        <f t="shared" si="9"/>
        <v>0</v>
      </c>
      <c r="BL125" s="14" t="s">
        <v>131</v>
      </c>
      <c r="BM125" s="14" t="s">
        <v>179</v>
      </c>
    </row>
    <row r="126" spans="2:65" s="1" customFormat="1" ht="31.5" customHeight="1">
      <c r="B126" s="132"/>
      <c r="C126" s="133" t="s">
        <v>25</v>
      </c>
      <c r="D126" s="133" t="s">
        <v>133</v>
      </c>
      <c r="E126" s="134" t="s">
        <v>180</v>
      </c>
      <c r="F126" s="191" t="s">
        <v>181</v>
      </c>
      <c r="G126" s="192"/>
      <c r="H126" s="192"/>
      <c r="I126" s="192"/>
      <c r="J126" s="135" t="s">
        <v>150</v>
      </c>
      <c r="K126" s="136">
        <v>100</v>
      </c>
      <c r="L126" s="193">
        <v>0</v>
      </c>
      <c r="M126" s="192"/>
      <c r="N126" s="193">
        <f t="shared" si="0"/>
        <v>0</v>
      </c>
      <c r="O126" s="192"/>
      <c r="P126" s="192"/>
      <c r="Q126" s="192"/>
      <c r="R126" s="137"/>
      <c r="T126" s="138" t="s">
        <v>3</v>
      </c>
      <c r="U126" s="37" t="s">
        <v>43</v>
      </c>
      <c r="V126" s="143">
        <v>0.013</v>
      </c>
      <c r="W126" s="143">
        <f t="shared" si="1"/>
        <v>1.3</v>
      </c>
      <c r="X126" s="143">
        <v>0</v>
      </c>
      <c r="Y126" s="143">
        <f t="shared" si="2"/>
        <v>0</v>
      </c>
      <c r="Z126" s="143">
        <v>0</v>
      </c>
      <c r="AA126" s="144">
        <f t="shared" si="3"/>
        <v>0</v>
      </c>
      <c r="AR126" s="14" t="s">
        <v>131</v>
      </c>
      <c r="AT126" s="14" t="s">
        <v>133</v>
      </c>
      <c r="AU126" s="14" t="s">
        <v>103</v>
      </c>
      <c r="AY126" s="14" t="s">
        <v>132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4" t="s">
        <v>20</v>
      </c>
      <c r="BK126" s="142">
        <f t="shared" si="9"/>
        <v>0</v>
      </c>
      <c r="BL126" s="14" t="s">
        <v>131</v>
      </c>
      <c r="BM126" s="14" t="s">
        <v>182</v>
      </c>
    </row>
    <row r="127" spans="2:63" s="9" customFormat="1" ht="29.85" customHeight="1">
      <c r="B127" s="121"/>
      <c r="C127" s="122"/>
      <c r="D127" s="131" t="s">
        <v>142</v>
      </c>
      <c r="E127" s="131"/>
      <c r="F127" s="131"/>
      <c r="G127" s="131"/>
      <c r="H127" s="131"/>
      <c r="I127" s="131"/>
      <c r="J127" s="131"/>
      <c r="K127" s="131"/>
      <c r="L127" s="131"/>
      <c r="M127" s="131"/>
      <c r="N127" s="212">
        <f>BK127</f>
        <v>0</v>
      </c>
      <c r="O127" s="213"/>
      <c r="P127" s="213"/>
      <c r="Q127" s="213"/>
      <c r="R127" s="124"/>
      <c r="T127" s="125"/>
      <c r="U127" s="122"/>
      <c r="V127" s="122"/>
      <c r="W127" s="126">
        <f>SUM(W128:W135)</f>
        <v>1104.1435839999997</v>
      </c>
      <c r="X127" s="122"/>
      <c r="Y127" s="126">
        <f>SUM(Y128:Y135)</f>
        <v>267.22475168</v>
      </c>
      <c r="Z127" s="122"/>
      <c r="AA127" s="127">
        <f>SUM(AA128:AA135)</f>
        <v>0</v>
      </c>
      <c r="AR127" s="128" t="s">
        <v>20</v>
      </c>
      <c r="AT127" s="129" t="s">
        <v>77</v>
      </c>
      <c r="AU127" s="129" t="s">
        <v>20</v>
      </c>
      <c r="AY127" s="128" t="s">
        <v>132</v>
      </c>
      <c r="BK127" s="130">
        <f>SUM(BK128:BK135)</f>
        <v>0</v>
      </c>
    </row>
    <row r="128" spans="2:65" s="1" customFormat="1" ht="22.5" customHeight="1">
      <c r="B128" s="132"/>
      <c r="C128" s="133" t="s">
        <v>183</v>
      </c>
      <c r="D128" s="133" t="s">
        <v>133</v>
      </c>
      <c r="E128" s="134" t="s">
        <v>184</v>
      </c>
      <c r="F128" s="191" t="s">
        <v>185</v>
      </c>
      <c r="G128" s="192"/>
      <c r="H128" s="192"/>
      <c r="I128" s="192"/>
      <c r="J128" s="135" t="s">
        <v>150</v>
      </c>
      <c r="K128" s="136">
        <v>846</v>
      </c>
      <c r="L128" s="193">
        <v>0</v>
      </c>
      <c r="M128" s="192"/>
      <c r="N128" s="193">
        <f aca="true" t="shared" si="10" ref="N128:N135">ROUND(L128*K128,2)</f>
        <v>0</v>
      </c>
      <c r="O128" s="192"/>
      <c r="P128" s="192"/>
      <c r="Q128" s="192"/>
      <c r="R128" s="137"/>
      <c r="T128" s="138" t="s">
        <v>3</v>
      </c>
      <c r="U128" s="37" t="s">
        <v>43</v>
      </c>
      <c r="V128" s="143">
        <v>0.031</v>
      </c>
      <c r="W128" s="143">
        <f aca="true" t="shared" si="11" ref="W128:W135">V128*K128</f>
        <v>26.226</v>
      </c>
      <c r="X128" s="143">
        <v>0</v>
      </c>
      <c r="Y128" s="143">
        <f aca="true" t="shared" si="12" ref="Y128:Y135">X128*K128</f>
        <v>0</v>
      </c>
      <c r="Z128" s="143">
        <v>0</v>
      </c>
      <c r="AA128" s="144">
        <f aca="true" t="shared" si="13" ref="AA128:AA135">Z128*K128</f>
        <v>0</v>
      </c>
      <c r="AR128" s="14" t="s">
        <v>131</v>
      </c>
      <c r="AT128" s="14" t="s">
        <v>133</v>
      </c>
      <c r="AU128" s="14" t="s">
        <v>103</v>
      </c>
      <c r="AY128" s="14" t="s">
        <v>132</v>
      </c>
      <c r="BE128" s="142">
        <f aca="true" t="shared" si="14" ref="BE128:BE135">IF(U128="základní",N128,0)</f>
        <v>0</v>
      </c>
      <c r="BF128" s="142">
        <f aca="true" t="shared" si="15" ref="BF128:BF135">IF(U128="snížená",N128,0)</f>
        <v>0</v>
      </c>
      <c r="BG128" s="142">
        <f aca="true" t="shared" si="16" ref="BG128:BG135">IF(U128="zákl. přenesená",N128,0)</f>
        <v>0</v>
      </c>
      <c r="BH128" s="142">
        <f aca="true" t="shared" si="17" ref="BH128:BH135">IF(U128="sníž. přenesená",N128,0)</f>
        <v>0</v>
      </c>
      <c r="BI128" s="142">
        <f aca="true" t="shared" si="18" ref="BI128:BI135">IF(U128="nulová",N128,0)</f>
        <v>0</v>
      </c>
      <c r="BJ128" s="14" t="s">
        <v>20</v>
      </c>
      <c r="BK128" s="142">
        <f aca="true" t="shared" si="19" ref="BK128:BK135">ROUND(L128*K128,2)</f>
        <v>0</v>
      </c>
      <c r="BL128" s="14" t="s">
        <v>131</v>
      </c>
      <c r="BM128" s="14" t="s">
        <v>186</v>
      </c>
    </row>
    <row r="129" spans="2:65" s="1" customFormat="1" ht="31.5" customHeight="1">
      <c r="B129" s="132"/>
      <c r="C129" s="133" t="s">
        <v>187</v>
      </c>
      <c r="D129" s="133" t="s">
        <v>133</v>
      </c>
      <c r="E129" s="134" t="s">
        <v>188</v>
      </c>
      <c r="F129" s="191" t="s">
        <v>189</v>
      </c>
      <c r="G129" s="192"/>
      <c r="H129" s="192"/>
      <c r="I129" s="192"/>
      <c r="J129" s="135" t="s">
        <v>150</v>
      </c>
      <c r="K129" s="136">
        <v>426</v>
      </c>
      <c r="L129" s="193">
        <v>0</v>
      </c>
      <c r="M129" s="192"/>
      <c r="N129" s="193">
        <f t="shared" si="10"/>
        <v>0</v>
      </c>
      <c r="O129" s="192"/>
      <c r="P129" s="192"/>
      <c r="Q129" s="192"/>
      <c r="R129" s="137"/>
      <c r="T129" s="138" t="s">
        <v>3</v>
      </c>
      <c r="U129" s="37" t="s">
        <v>43</v>
      </c>
      <c r="V129" s="143">
        <v>1.009</v>
      </c>
      <c r="W129" s="143">
        <f t="shared" si="11"/>
        <v>429.83399999999995</v>
      </c>
      <c r="X129" s="143">
        <v>0.1837</v>
      </c>
      <c r="Y129" s="143">
        <f t="shared" si="12"/>
        <v>78.2562</v>
      </c>
      <c r="Z129" s="143">
        <v>0</v>
      </c>
      <c r="AA129" s="144">
        <f t="shared" si="13"/>
        <v>0</v>
      </c>
      <c r="AR129" s="14" t="s">
        <v>131</v>
      </c>
      <c r="AT129" s="14" t="s">
        <v>133</v>
      </c>
      <c r="AU129" s="14" t="s">
        <v>103</v>
      </c>
      <c r="AY129" s="14" t="s">
        <v>132</v>
      </c>
      <c r="BE129" s="142">
        <f t="shared" si="14"/>
        <v>0</v>
      </c>
      <c r="BF129" s="142">
        <f t="shared" si="15"/>
        <v>0</v>
      </c>
      <c r="BG129" s="142">
        <f t="shared" si="16"/>
        <v>0</v>
      </c>
      <c r="BH129" s="142">
        <f t="shared" si="17"/>
        <v>0</v>
      </c>
      <c r="BI129" s="142">
        <f t="shared" si="18"/>
        <v>0</v>
      </c>
      <c r="BJ129" s="14" t="s">
        <v>20</v>
      </c>
      <c r="BK129" s="142">
        <f t="shared" si="19"/>
        <v>0</v>
      </c>
      <c r="BL129" s="14" t="s">
        <v>131</v>
      </c>
      <c r="BM129" s="14" t="s">
        <v>190</v>
      </c>
    </row>
    <row r="130" spans="2:65" s="1" customFormat="1" ht="31.5" customHeight="1">
      <c r="B130" s="132"/>
      <c r="C130" s="145" t="s">
        <v>191</v>
      </c>
      <c r="D130" s="145" t="s">
        <v>192</v>
      </c>
      <c r="E130" s="146" t="s">
        <v>193</v>
      </c>
      <c r="F130" s="209" t="s">
        <v>194</v>
      </c>
      <c r="G130" s="210"/>
      <c r="H130" s="210"/>
      <c r="I130" s="210"/>
      <c r="J130" s="147" t="s">
        <v>195</v>
      </c>
      <c r="K130" s="148">
        <v>29.143</v>
      </c>
      <c r="L130" s="193">
        <v>0</v>
      </c>
      <c r="M130" s="192"/>
      <c r="N130" s="211">
        <f t="shared" si="10"/>
        <v>0</v>
      </c>
      <c r="O130" s="192"/>
      <c r="P130" s="192"/>
      <c r="Q130" s="192"/>
      <c r="R130" s="137"/>
      <c r="T130" s="138" t="s">
        <v>3</v>
      </c>
      <c r="U130" s="37" t="s">
        <v>43</v>
      </c>
      <c r="V130" s="143">
        <v>0</v>
      </c>
      <c r="W130" s="143">
        <f t="shared" si="11"/>
        <v>0</v>
      </c>
      <c r="X130" s="143">
        <v>1</v>
      </c>
      <c r="Y130" s="143">
        <f t="shared" si="12"/>
        <v>29.143</v>
      </c>
      <c r="Z130" s="143">
        <v>0</v>
      </c>
      <c r="AA130" s="144">
        <f t="shared" si="13"/>
        <v>0</v>
      </c>
      <c r="AR130" s="14" t="s">
        <v>172</v>
      </c>
      <c r="AT130" s="14" t="s">
        <v>192</v>
      </c>
      <c r="AU130" s="14" t="s">
        <v>103</v>
      </c>
      <c r="AY130" s="14" t="s">
        <v>132</v>
      </c>
      <c r="BE130" s="142">
        <f t="shared" si="14"/>
        <v>0</v>
      </c>
      <c r="BF130" s="142">
        <f t="shared" si="15"/>
        <v>0</v>
      </c>
      <c r="BG130" s="142">
        <f t="shared" si="16"/>
        <v>0</v>
      </c>
      <c r="BH130" s="142">
        <f t="shared" si="17"/>
        <v>0</v>
      </c>
      <c r="BI130" s="142">
        <f t="shared" si="18"/>
        <v>0</v>
      </c>
      <c r="BJ130" s="14" t="s">
        <v>20</v>
      </c>
      <c r="BK130" s="142">
        <f t="shared" si="19"/>
        <v>0</v>
      </c>
      <c r="BL130" s="14" t="s">
        <v>131</v>
      </c>
      <c r="BM130" s="14" t="s">
        <v>196</v>
      </c>
    </row>
    <row r="131" spans="2:65" s="1" customFormat="1" ht="31.5" customHeight="1">
      <c r="B131" s="132"/>
      <c r="C131" s="133" t="s">
        <v>197</v>
      </c>
      <c r="D131" s="133" t="s">
        <v>133</v>
      </c>
      <c r="E131" s="134" t="s">
        <v>198</v>
      </c>
      <c r="F131" s="191" t="s">
        <v>199</v>
      </c>
      <c r="G131" s="192"/>
      <c r="H131" s="192"/>
      <c r="I131" s="192"/>
      <c r="J131" s="135" t="s">
        <v>150</v>
      </c>
      <c r="K131" s="136">
        <v>420</v>
      </c>
      <c r="L131" s="193">
        <v>0</v>
      </c>
      <c r="M131" s="192"/>
      <c r="N131" s="193">
        <f t="shared" si="10"/>
        <v>0</v>
      </c>
      <c r="O131" s="192"/>
      <c r="P131" s="192"/>
      <c r="Q131" s="192"/>
      <c r="R131" s="137"/>
      <c r="T131" s="138" t="s">
        <v>3</v>
      </c>
      <c r="U131" s="37" t="s">
        <v>43</v>
      </c>
      <c r="V131" s="143">
        <v>1.396</v>
      </c>
      <c r="W131" s="143">
        <f t="shared" si="11"/>
        <v>586.3199999999999</v>
      </c>
      <c r="X131" s="143">
        <v>0.1837</v>
      </c>
      <c r="Y131" s="143">
        <f t="shared" si="12"/>
        <v>77.154</v>
      </c>
      <c r="Z131" s="143">
        <v>0</v>
      </c>
      <c r="AA131" s="144">
        <f t="shared" si="13"/>
        <v>0</v>
      </c>
      <c r="AR131" s="14" t="s">
        <v>131</v>
      </c>
      <c r="AT131" s="14" t="s">
        <v>133</v>
      </c>
      <c r="AU131" s="14" t="s">
        <v>103</v>
      </c>
      <c r="AY131" s="14" t="s">
        <v>132</v>
      </c>
      <c r="BE131" s="142">
        <f t="shared" si="14"/>
        <v>0</v>
      </c>
      <c r="BF131" s="142">
        <f t="shared" si="15"/>
        <v>0</v>
      </c>
      <c r="BG131" s="142">
        <f t="shared" si="16"/>
        <v>0</v>
      </c>
      <c r="BH131" s="142">
        <f t="shared" si="17"/>
        <v>0</v>
      </c>
      <c r="BI131" s="142">
        <f t="shared" si="18"/>
        <v>0</v>
      </c>
      <c r="BJ131" s="14" t="s">
        <v>20</v>
      </c>
      <c r="BK131" s="142">
        <f t="shared" si="19"/>
        <v>0</v>
      </c>
      <c r="BL131" s="14" t="s">
        <v>131</v>
      </c>
      <c r="BM131" s="14" t="s">
        <v>200</v>
      </c>
    </row>
    <row r="132" spans="2:65" s="1" customFormat="1" ht="22.5" customHeight="1">
      <c r="B132" s="132"/>
      <c r="C132" s="145" t="s">
        <v>201</v>
      </c>
      <c r="D132" s="145" t="s">
        <v>192</v>
      </c>
      <c r="E132" s="146" t="s">
        <v>202</v>
      </c>
      <c r="F132" s="209" t="s">
        <v>203</v>
      </c>
      <c r="G132" s="210"/>
      <c r="H132" s="210"/>
      <c r="I132" s="210"/>
      <c r="J132" s="147" t="s">
        <v>150</v>
      </c>
      <c r="K132" s="148">
        <v>275</v>
      </c>
      <c r="L132" s="193">
        <v>0</v>
      </c>
      <c r="M132" s="192"/>
      <c r="N132" s="211">
        <f t="shared" si="10"/>
        <v>0</v>
      </c>
      <c r="O132" s="192"/>
      <c r="P132" s="192"/>
      <c r="Q132" s="192"/>
      <c r="R132" s="137"/>
      <c r="T132" s="138" t="s">
        <v>3</v>
      </c>
      <c r="U132" s="37" t="s">
        <v>43</v>
      </c>
      <c r="V132" s="143">
        <v>0</v>
      </c>
      <c r="W132" s="143">
        <f t="shared" si="11"/>
        <v>0</v>
      </c>
      <c r="X132" s="143">
        <v>0.105</v>
      </c>
      <c r="Y132" s="143">
        <f t="shared" si="12"/>
        <v>28.875</v>
      </c>
      <c r="Z132" s="143">
        <v>0</v>
      </c>
      <c r="AA132" s="144">
        <f t="shared" si="13"/>
        <v>0</v>
      </c>
      <c r="AR132" s="14" t="s">
        <v>172</v>
      </c>
      <c r="AT132" s="14" t="s">
        <v>192</v>
      </c>
      <c r="AU132" s="14" t="s">
        <v>103</v>
      </c>
      <c r="AY132" s="14" t="s">
        <v>132</v>
      </c>
      <c r="BE132" s="142">
        <f t="shared" si="14"/>
        <v>0</v>
      </c>
      <c r="BF132" s="142">
        <f t="shared" si="15"/>
        <v>0</v>
      </c>
      <c r="BG132" s="142">
        <f t="shared" si="16"/>
        <v>0</v>
      </c>
      <c r="BH132" s="142">
        <f t="shared" si="17"/>
        <v>0</v>
      </c>
      <c r="BI132" s="142">
        <f t="shared" si="18"/>
        <v>0</v>
      </c>
      <c r="BJ132" s="14" t="s">
        <v>20</v>
      </c>
      <c r="BK132" s="142">
        <f t="shared" si="19"/>
        <v>0</v>
      </c>
      <c r="BL132" s="14" t="s">
        <v>131</v>
      </c>
      <c r="BM132" s="14" t="s">
        <v>204</v>
      </c>
    </row>
    <row r="133" spans="2:65" s="1" customFormat="1" ht="31.5" customHeight="1">
      <c r="B133" s="132"/>
      <c r="C133" s="133" t="s">
        <v>205</v>
      </c>
      <c r="D133" s="133" t="s">
        <v>133</v>
      </c>
      <c r="E133" s="134" t="s">
        <v>206</v>
      </c>
      <c r="F133" s="191" t="s">
        <v>207</v>
      </c>
      <c r="G133" s="192"/>
      <c r="H133" s="192"/>
      <c r="I133" s="192"/>
      <c r="J133" s="135" t="s">
        <v>208</v>
      </c>
      <c r="K133" s="136">
        <v>272</v>
      </c>
      <c r="L133" s="193">
        <v>0</v>
      </c>
      <c r="M133" s="192"/>
      <c r="N133" s="193">
        <f t="shared" si="10"/>
        <v>0</v>
      </c>
      <c r="O133" s="192"/>
      <c r="P133" s="192"/>
      <c r="Q133" s="192"/>
      <c r="R133" s="137"/>
      <c r="T133" s="138" t="s">
        <v>3</v>
      </c>
      <c r="U133" s="37" t="s">
        <v>43</v>
      </c>
      <c r="V133" s="143">
        <v>0.085</v>
      </c>
      <c r="W133" s="143">
        <f t="shared" si="11"/>
        <v>23.12</v>
      </c>
      <c r="X133" s="143">
        <v>0.0719</v>
      </c>
      <c r="Y133" s="143">
        <f t="shared" si="12"/>
        <v>19.556800000000003</v>
      </c>
      <c r="Z133" s="143">
        <v>0</v>
      </c>
      <c r="AA133" s="144">
        <f t="shared" si="13"/>
        <v>0</v>
      </c>
      <c r="AR133" s="14" t="s">
        <v>131</v>
      </c>
      <c r="AT133" s="14" t="s">
        <v>133</v>
      </c>
      <c r="AU133" s="14" t="s">
        <v>103</v>
      </c>
      <c r="AY133" s="14" t="s">
        <v>132</v>
      </c>
      <c r="BE133" s="142">
        <f t="shared" si="14"/>
        <v>0</v>
      </c>
      <c r="BF133" s="142">
        <f t="shared" si="15"/>
        <v>0</v>
      </c>
      <c r="BG133" s="142">
        <f t="shared" si="16"/>
        <v>0</v>
      </c>
      <c r="BH133" s="142">
        <f t="shared" si="17"/>
        <v>0</v>
      </c>
      <c r="BI133" s="142">
        <f t="shared" si="18"/>
        <v>0</v>
      </c>
      <c r="BJ133" s="14" t="s">
        <v>20</v>
      </c>
      <c r="BK133" s="142">
        <f t="shared" si="19"/>
        <v>0</v>
      </c>
      <c r="BL133" s="14" t="s">
        <v>131</v>
      </c>
      <c r="BM133" s="14" t="s">
        <v>209</v>
      </c>
    </row>
    <row r="134" spans="2:65" s="1" customFormat="1" ht="31.5" customHeight="1">
      <c r="B134" s="132"/>
      <c r="C134" s="133" t="s">
        <v>210</v>
      </c>
      <c r="D134" s="133" t="s">
        <v>133</v>
      </c>
      <c r="E134" s="134" t="s">
        <v>211</v>
      </c>
      <c r="F134" s="191" t="s">
        <v>212</v>
      </c>
      <c r="G134" s="192"/>
      <c r="H134" s="192"/>
      <c r="I134" s="192"/>
      <c r="J134" s="135" t="s">
        <v>208</v>
      </c>
      <c r="K134" s="136">
        <v>272</v>
      </c>
      <c r="L134" s="193">
        <v>0</v>
      </c>
      <c r="M134" s="192"/>
      <c r="N134" s="193">
        <f t="shared" si="10"/>
        <v>0</v>
      </c>
      <c r="O134" s="192"/>
      <c r="P134" s="192"/>
      <c r="Q134" s="192"/>
      <c r="R134" s="137"/>
      <c r="T134" s="138" t="s">
        <v>3</v>
      </c>
      <c r="U134" s="37" t="s">
        <v>43</v>
      </c>
      <c r="V134" s="143">
        <v>0.119</v>
      </c>
      <c r="W134" s="143">
        <f t="shared" si="11"/>
        <v>32.367999999999995</v>
      </c>
      <c r="X134" s="143">
        <v>0.08978</v>
      </c>
      <c r="Y134" s="143">
        <f t="shared" si="12"/>
        <v>24.42016</v>
      </c>
      <c r="Z134" s="143">
        <v>0</v>
      </c>
      <c r="AA134" s="144">
        <f t="shared" si="13"/>
        <v>0</v>
      </c>
      <c r="AR134" s="14" t="s">
        <v>131</v>
      </c>
      <c r="AT134" s="14" t="s">
        <v>133</v>
      </c>
      <c r="AU134" s="14" t="s">
        <v>103</v>
      </c>
      <c r="AY134" s="14" t="s">
        <v>132</v>
      </c>
      <c r="BE134" s="142">
        <f t="shared" si="14"/>
        <v>0</v>
      </c>
      <c r="BF134" s="142">
        <f t="shared" si="15"/>
        <v>0</v>
      </c>
      <c r="BG134" s="142">
        <f t="shared" si="16"/>
        <v>0</v>
      </c>
      <c r="BH134" s="142">
        <f t="shared" si="17"/>
        <v>0</v>
      </c>
      <c r="BI134" s="142">
        <f t="shared" si="18"/>
        <v>0</v>
      </c>
      <c r="BJ134" s="14" t="s">
        <v>20</v>
      </c>
      <c r="BK134" s="142">
        <f t="shared" si="19"/>
        <v>0</v>
      </c>
      <c r="BL134" s="14" t="s">
        <v>131</v>
      </c>
      <c r="BM134" s="14" t="s">
        <v>213</v>
      </c>
    </row>
    <row r="135" spans="2:65" s="1" customFormat="1" ht="31.5" customHeight="1">
      <c r="B135" s="132"/>
      <c r="C135" s="133" t="s">
        <v>214</v>
      </c>
      <c r="D135" s="133" t="s">
        <v>133</v>
      </c>
      <c r="E135" s="134" t="s">
        <v>215</v>
      </c>
      <c r="F135" s="191" t="s">
        <v>216</v>
      </c>
      <c r="G135" s="192"/>
      <c r="H135" s="192"/>
      <c r="I135" s="192"/>
      <c r="J135" s="135" t="s">
        <v>155</v>
      </c>
      <c r="K135" s="136">
        <v>4.352</v>
      </c>
      <c r="L135" s="193">
        <v>0</v>
      </c>
      <c r="M135" s="192"/>
      <c r="N135" s="193">
        <f t="shared" si="10"/>
        <v>0</v>
      </c>
      <c r="O135" s="192"/>
      <c r="P135" s="192"/>
      <c r="Q135" s="192"/>
      <c r="R135" s="137"/>
      <c r="T135" s="138" t="s">
        <v>3</v>
      </c>
      <c r="U135" s="37" t="s">
        <v>43</v>
      </c>
      <c r="V135" s="143">
        <v>1.442</v>
      </c>
      <c r="W135" s="143">
        <f t="shared" si="11"/>
        <v>6.275584</v>
      </c>
      <c r="X135" s="143">
        <v>2.25634</v>
      </c>
      <c r="Y135" s="143">
        <f t="shared" si="12"/>
        <v>9.81959168</v>
      </c>
      <c r="Z135" s="143">
        <v>0</v>
      </c>
      <c r="AA135" s="144">
        <f t="shared" si="13"/>
        <v>0</v>
      </c>
      <c r="AR135" s="14" t="s">
        <v>131</v>
      </c>
      <c r="AT135" s="14" t="s">
        <v>133</v>
      </c>
      <c r="AU135" s="14" t="s">
        <v>103</v>
      </c>
      <c r="AY135" s="14" t="s">
        <v>132</v>
      </c>
      <c r="BE135" s="142">
        <f t="shared" si="14"/>
        <v>0</v>
      </c>
      <c r="BF135" s="142">
        <f t="shared" si="15"/>
        <v>0</v>
      </c>
      <c r="BG135" s="142">
        <f t="shared" si="16"/>
        <v>0</v>
      </c>
      <c r="BH135" s="142">
        <f t="shared" si="17"/>
        <v>0</v>
      </c>
      <c r="BI135" s="142">
        <f t="shared" si="18"/>
        <v>0</v>
      </c>
      <c r="BJ135" s="14" t="s">
        <v>20</v>
      </c>
      <c r="BK135" s="142">
        <f t="shared" si="19"/>
        <v>0</v>
      </c>
      <c r="BL135" s="14" t="s">
        <v>131</v>
      </c>
      <c r="BM135" s="14" t="s">
        <v>217</v>
      </c>
    </row>
    <row r="136" spans="2:63" s="9" customFormat="1" ht="29.85" customHeight="1">
      <c r="B136" s="121"/>
      <c r="C136" s="122"/>
      <c r="D136" s="131" t="s">
        <v>143</v>
      </c>
      <c r="E136" s="131"/>
      <c r="F136" s="131"/>
      <c r="G136" s="131"/>
      <c r="H136" s="131"/>
      <c r="I136" s="131"/>
      <c r="J136" s="131"/>
      <c r="K136" s="131"/>
      <c r="L136" s="131"/>
      <c r="M136" s="131"/>
      <c r="N136" s="212">
        <f>BK136</f>
        <v>0</v>
      </c>
      <c r="O136" s="213"/>
      <c r="P136" s="213"/>
      <c r="Q136" s="213"/>
      <c r="R136" s="124"/>
      <c r="T136" s="125"/>
      <c r="U136" s="122"/>
      <c r="V136" s="122"/>
      <c r="W136" s="126">
        <f>W137+SUM(W138:W142)</f>
        <v>180.18064999999999</v>
      </c>
      <c r="X136" s="122"/>
      <c r="Y136" s="126">
        <f>Y137+SUM(Y138:Y142)</f>
        <v>48.34016</v>
      </c>
      <c r="Z136" s="122"/>
      <c r="AA136" s="127">
        <f>AA137+SUM(AA138:AA142)</f>
        <v>0</v>
      </c>
      <c r="AR136" s="128" t="s">
        <v>20</v>
      </c>
      <c r="AT136" s="129" t="s">
        <v>77</v>
      </c>
      <c r="AU136" s="129" t="s">
        <v>20</v>
      </c>
      <c r="AY136" s="128" t="s">
        <v>132</v>
      </c>
      <c r="BK136" s="130">
        <f>BK137+SUM(BK138:BK142)</f>
        <v>0</v>
      </c>
    </row>
    <row r="137" spans="2:65" s="1" customFormat="1" ht="31.5" customHeight="1">
      <c r="B137" s="132"/>
      <c r="C137" s="145" t="s">
        <v>218</v>
      </c>
      <c r="D137" s="145" t="s">
        <v>192</v>
      </c>
      <c r="E137" s="146" t="s">
        <v>219</v>
      </c>
      <c r="F137" s="209" t="s">
        <v>220</v>
      </c>
      <c r="G137" s="210"/>
      <c r="H137" s="210"/>
      <c r="I137" s="210"/>
      <c r="J137" s="147" t="s">
        <v>221</v>
      </c>
      <c r="K137" s="148">
        <v>12</v>
      </c>
      <c r="L137" s="211">
        <v>0</v>
      </c>
      <c r="M137" s="210"/>
      <c r="N137" s="211">
        <f>ROUND(L137*K137,2)</f>
        <v>0</v>
      </c>
      <c r="O137" s="192"/>
      <c r="P137" s="192"/>
      <c r="Q137" s="192"/>
      <c r="R137" s="137"/>
      <c r="T137" s="138" t="s">
        <v>3</v>
      </c>
      <c r="U137" s="37" t="s">
        <v>43</v>
      </c>
      <c r="V137" s="143">
        <v>0</v>
      </c>
      <c r="W137" s="143">
        <f>V137*K137</f>
        <v>0</v>
      </c>
      <c r="X137" s="143">
        <v>0.045</v>
      </c>
      <c r="Y137" s="143">
        <f>X137*K137</f>
        <v>0.54</v>
      </c>
      <c r="Z137" s="143">
        <v>0</v>
      </c>
      <c r="AA137" s="144">
        <f>Z137*K137</f>
        <v>0</v>
      </c>
      <c r="AR137" s="14" t="s">
        <v>172</v>
      </c>
      <c r="AT137" s="14" t="s">
        <v>192</v>
      </c>
      <c r="AU137" s="14" t="s">
        <v>103</v>
      </c>
      <c r="AY137" s="14" t="s">
        <v>132</v>
      </c>
      <c r="BE137" s="142">
        <f>IF(U137="základní",N137,0)</f>
        <v>0</v>
      </c>
      <c r="BF137" s="142">
        <f>IF(U137="snížená",N137,0)</f>
        <v>0</v>
      </c>
      <c r="BG137" s="142">
        <f>IF(U137="zákl. přenesená",N137,0)</f>
        <v>0</v>
      </c>
      <c r="BH137" s="142">
        <f>IF(U137="sníž. přenesená",N137,0)</f>
        <v>0</v>
      </c>
      <c r="BI137" s="142">
        <f>IF(U137="nulová",N137,0)</f>
        <v>0</v>
      </c>
      <c r="BJ137" s="14" t="s">
        <v>20</v>
      </c>
      <c r="BK137" s="142">
        <f>ROUND(L137*K137,2)</f>
        <v>0</v>
      </c>
      <c r="BL137" s="14" t="s">
        <v>131</v>
      </c>
      <c r="BM137" s="14" t="s">
        <v>222</v>
      </c>
    </row>
    <row r="138" spans="2:65" s="1" customFormat="1" ht="31.5" customHeight="1">
      <c r="B138" s="132"/>
      <c r="C138" s="133" t="s">
        <v>8</v>
      </c>
      <c r="D138" s="133" t="s">
        <v>133</v>
      </c>
      <c r="E138" s="134" t="s">
        <v>223</v>
      </c>
      <c r="F138" s="191" t="s">
        <v>224</v>
      </c>
      <c r="G138" s="192"/>
      <c r="H138" s="192"/>
      <c r="I138" s="192"/>
      <c r="J138" s="135" t="s">
        <v>221</v>
      </c>
      <c r="K138" s="136">
        <v>2</v>
      </c>
      <c r="L138" s="193">
        <v>0</v>
      </c>
      <c r="M138" s="192"/>
      <c r="N138" s="193">
        <f>ROUND(L138*K138,2)</f>
        <v>0</v>
      </c>
      <c r="O138" s="192"/>
      <c r="P138" s="192"/>
      <c r="Q138" s="192"/>
      <c r="R138" s="137"/>
      <c r="T138" s="138" t="s">
        <v>3</v>
      </c>
      <c r="U138" s="37" t="s">
        <v>43</v>
      </c>
      <c r="V138" s="143">
        <v>2.575</v>
      </c>
      <c r="W138" s="143">
        <f>V138*K138</f>
        <v>5.15</v>
      </c>
      <c r="X138" s="143">
        <v>0.35744</v>
      </c>
      <c r="Y138" s="143">
        <f>X138*K138</f>
        <v>0.71488</v>
      </c>
      <c r="Z138" s="143">
        <v>0</v>
      </c>
      <c r="AA138" s="144">
        <f>Z138*K138</f>
        <v>0</v>
      </c>
      <c r="AR138" s="14" t="s">
        <v>131</v>
      </c>
      <c r="AT138" s="14" t="s">
        <v>133</v>
      </c>
      <c r="AU138" s="14" t="s">
        <v>103</v>
      </c>
      <c r="AY138" s="14" t="s">
        <v>132</v>
      </c>
      <c r="BE138" s="142">
        <f>IF(U138="základní",N138,0)</f>
        <v>0</v>
      </c>
      <c r="BF138" s="142">
        <f>IF(U138="snížená",N138,0)</f>
        <v>0</v>
      </c>
      <c r="BG138" s="142">
        <f>IF(U138="zákl. přenesená",N138,0)</f>
        <v>0</v>
      </c>
      <c r="BH138" s="142">
        <f>IF(U138="sníž. přenesená",N138,0)</f>
        <v>0</v>
      </c>
      <c r="BI138" s="142">
        <f>IF(U138="nulová",N138,0)</f>
        <v>0</v>
      </c>
      <c r="BJ138" s="14" t="s">
        <v>20</v>
      </c>
      <c r="BK138" s="142">
        <f>ROUND(L138*K138,2)</f>
        <v>0</v>
      </c>
      <c r="BL138" s="14" t="s">
        <v>131</v>
      </c>
      <c r="BM138" s="14" t="s">
        <v>225</v>
      </c>
    </row>
    <row r="139" spans="2:65" s="1" customFormat="1" ht="31.5" customHeight="1">
      <c r="B139" s="132"/>
      <c r="C139" s="133" t="s">
        <v>226</v>
      </c>
      <c r="D139" s="133" t="s">
        <v>133</v>
      </c>
      <c r="E139" s="134" t="s">
        <v>227</v>
      </c>
      <c r="F139" s="191" t="s">
        <v>228</v>
      </c>
      <c r="G139" s="192"/>
      <c r="H139" s="192"/>
      <c r="I139" s="192"/>
      <c r="J139" s="135" t="s">
        <v>221</v>
      </c>
      <c r="K139" s="136">
        <v>12</v>
      </c>
      <c r="L139" s="193">
        <v>0</v>
      </c>
      <c r="M139" s="192"/>
      <c r="N139" s="193">
        <f>ROUND(L139*K139,2)</f>
        <v>0</v>
      </c>
      <c r="O139" s="192"/>
      <c r="P139" s="192"/>
      <c r="Q139" s="192"/>
      <c r="R139" s="137"/>
      <c r="T139" s="138" t="s">
        <v>3</v>
      </c>
      <c r="U139" s="37" t="s">
        <v>43</v>
      </c>
      <c r="V139" s="143">
        <v>2.575</v>
      </c>
      <c r="W139" s="143">
        <f>V139*K139</f>
        <v>30.900000000000002</v>
      </c>
      <c r="X139" s="143">
        <v>0.35744</v>
      </c>
      <c r="Y139" s="143">
        <f>X139*K139</f>
        <v>4.28928</v>
      </c>
      <c r="Z139" s="143">
        <v>0</v>
      </c>
      <c r="AA139" s="144">
        <f>Z139*K139</f>
        <v>0</v>
      </c>
      <c r="AR139" s="14" t="s">
        <v>131</v>
      </c>
      <c r="AT139" s="14" t="s">
        <v>133</v>
      </c>
      <c r="AU139" s="14" t="s">
        <v>103</v>
      </c>
      <c r="AY139" s="14" t="s">
        <v>132</v>
      </c>
      <c r="BE139" s="142">
        <f>IF(U139="základní",N139,0)</f>
        <v>0</v>
      </c>
      <c r="BF139" s="142">
        <f>IF(U139="snížená",N139,0)</f>
        <v>0</v>
      </c>
      <c r="BG139" s="142">
        <f>IF(U139="zákl. přenesená",N139,0)</f>
        <v>0</v>
      </c>
      <c r="BH139" s="142">
        <f>IF(U139="sníž. přenesená",N139,0)</f>
        <v>0</v>
      </c>
      <c r="BI139" s="142">
        <f>IF(U139="nulová",N139,0)</f>
        <v>0</v>
      </c>
      <c r="BJ139" s="14" t="s">
        <v>20</v>
      </c>
      <c r="BK139" s="142">
        <f>ROUND(L139*K139,2)</f>
        <v>0</v>
      </c>
      <c r="BL139" s="14" t="s">
        <v>131</v>
      </c>
      <c r="BM139" s="14" t="s">
        <v>229</v>
      </c>
    </row>
    <row r="140" spans="2:65" s="1" customFormat="1" ht="31.5" customHeight="1">
      <c r="B140" s="132"/>
      <c r="C140" s="145" t="s">
        <v>230</v>
      </c>
      <c r="D140" s="145" t="s">
        <v>192</v>
      </c>
      <c r="E140" s="146" t="s">
        <v>231</v>
      </c>
      <c r="F140" s="209" t="s">
        <v>232</v>
      </c>
      <c r="G140" s="210"/>
      <c r="H140" s="210"/>
      <c r="I140" s="210"/>
      <c r="J140" s="147" t="s">
        <v>221</v>
      </c>
      <c r="K140" s="148">
        <v>2</v>
      </c>
      <c r="L140" s="211">
        <v>0</v>
      </c>
      <c r="M140" s="210"/>
      <c r="N140" s="211">
        <f>ROUND(L140*K140,2)</f>
        <v>0</v>
      </c>
      <c r="O140" s="192"/>
      <c r="P140" s="192"/>
      <c r="Q140" s="192"/>
      <c r="R140" s="137"/>
      <c r="T140" s="138" t="s">
        <v>3</v>
      </c>
      <c r="U140" s="37" t="s">
        <v>43</v>
      </c>
      <c r="V140" s="143">
        <v>0</v>
      </c>
      <c r="W140" s="143">
        <f>V140*K140</f>
        <v>0</v>
      </c>
      <c r="X140" s="143">
        <v>0.044</v>
      </c>
      <c r="Y140" s="143">
        <f>X140*K140</f>
        <v>0.088</v>
      </c>
      <c r="Z140" s="143">
        <v>0</v>
      </c>
      <c r="AA140" s="144">
        <f>Z140*K140</f>
        <v>0</v>
      </c>
      <c r="AR140" s="14" t="s">
        <v>172</v>
      </c>
      <c r="AT140" s="14" t="s">
        <v>192</v>
      </c>
      <c r="AU140" s="14" t="s">
        <v>103</v>
      </c>
      <c r="AY140" s="14" t="s">
        <v>132</v>
      </c>
      <c r="BE140" s="142">
        <f>IF(U140="základní",N140,0)</f>
        <v>0</v>
      </c>
      <c r="BF140" s="142">
        <f>IF(U140="snížená",N140,0)</f>
        <v>0</v>
      </c>
      <c r="BG140" s="142">
        <f>IF(U140="zákl. přenesená",N140,0)</f>
        <v>0</v>
      </c>
      <c r="BH140" s="142">
        <f>IF(U140="sníž. přenesená",N140,0)</f>
        <v>0</v>
      </c>
      <c r="BI140" s="142">
        <f>IF(U140="nulová",N140,0)</f>
        <v>0</v>
      </c>
      <c r="BJ140" s="14" t="s">
        <v>20</v>
      </c>
      <c r="BK140" s="142">
        <f>ROUND(L140*K140,2)</f>
        <v>0</v>
      </c>
      <c r="BL140" s="14" t="s">
        <v>131</v>
      </c>
      <c r="BM140" s="14" t="s">
        <v>233</v>
      </c>
    </row>
    <row r="141" spans="2:65" s="1" customFormat="1" ht="31.5" customHeight="1">
      <c r="B141" s="132"/>
      <c r="C141" s="145" t="s">
        <v>234</v>
      </c>
      <c r="D141" s="145" t="s">
        <v>192</v>
      </c>
      <c r="E141" s="146" t="s">
        <v>235</v>
      </c>
      <c r="F141" s="209" t="s">
        <v>236</v>
      </c>
      <c r="G141" s="210"/>
      <c r="H141" s="210"/>
      <c r="I141" s="210"/>
      <c r="J141" s="147" t="s">
        <v>221</v>
      </c>
      <c r="K141" s="148">
        <v>3</v>
      </c>
      <c r="L141" s="211">
        <v>0</v>
      </c>
      <c r="M141" s="210"/>
      <c r="N141" s="211">
        <f>ROUND(L141*K141,2)</f>
        <v>0</v>
      </c>
      <c r="O141" s="192"/>
      <c r="P141" s="192"/>
      <c r="Q141" s="192"/>
      <c r="R141" s="137"/>
      <c r="T141" s="138" t="s">
        <v>3</v>
      </c>
      <c r="U141" s="37" t="s">
        <v>43</v>
      </c>
      <c r="V141" s="143">
        <v>0</v>
      </c>
      <c r="W141" s="143">
        <f>V141*K141</f>
        <v>0</v>
      </c>
      <c r="X141" s="143">
        <v>0.01</v>
      </c>
      <c r="Y141" s="143">
        <f>X141*K141</f>
        <v>0.03</v>
      </c>
      <c r="Z141" s="143">
        <v>0</v>
      </c>
      <c r="AA141" s="144">
        <f>Z141*K141</f>
        <v>0</v>
      </c>
      <c r="AR141" s="14" t="s">
        <v>172</v>
      </c>
      <c r="AT141" s="14" t="s">
        <v>192</v>
      </c>
      <c r="AU141" s="14" t="s">
        <v>103</v>
      </c>
      <c r="AY141" s="14" t="s">
        <v>132</v>
      </c>
      <c r="BE141" s="142">
        <f>IF(U141="základní",N141,0)</f>
        <v>0</v>
      </c>
      <c r="BF141" s="142">
        <f>IF(U141="snížená",N141,0)</f>
        <v>0</v>
      </c>
      <c r="BG141" s="142">
        <f>IF(U141="zákl. přenesená",N141,0)</f>
        <v>0</v>
      </c>
      <c r="BH141" s="142">
        <f>IF(U141="sníž. přenesená",N141,0)</f>
        <v>0</v>
      </c>
      <c r="BI141" s="142">
        <f>IF(U141="nulová",N141,0)</f>
        <v>0</v>
      </c>
      <c r="BJ141" s="14" t="s">
        <v>20</v>
      </c>
      <c r="BK141" s="142">
        <f>ROUND(L141*K141,2)</f>
        <v>0</v>
      </c>
      <c r="BL141" s="14" t="s">
        <v>131</v>
      </c>
      <c r="BM141" s="14" t="s">
        <v>237</v>
      </c>
    </row>
    <row r="142" spans="2:63" s="9" customFormat="1" ht="22.35" customHeight="1">
      <c r="B142" s="121"/>
      <c r="C142" s="122"/>
      <c r="D142" s="131" t="s">
        <v>144</v>
      </c>
      <c r="E142" s="131"/>
      <c r="F142" s="131"/>
      <c r="G142" s="131"/>
      <c r="H142" s="131"/>
      <c r="I142" s="131"/>
      <c r="J142" s="131"/>
      <c r="K142" s="131"/>
      <c r="L142" s="131"/>
      <c r="M142" s="131"/>
      <c r="N142" s="212">
        <f>BK142</f>
        <v>0</v>
      </c>
      <c r="O142" s="213"/>
      <c r="P142" s="213"/>
      <c r="Q142" s="213"/>
      <c r="R142" s="124"/>
      <c r="T142" s="125"/>
      <c r="U142" s="122"/>
      <c r="V142" s="122"/>
      <c r="W142" s="126">
        <f>SUM(W143:W147)</f>
        <v>144.13064999999997</v>
      </c>
      <c r="X142" s="122"/>
      <c r="Y142" s="126">
        <f>SUM(Y143:Y147)</f>
        <v>42.678</v>
      </c>
      <c r="Z142" s="122"/>
      <c r="AA142" s="127">
        <f>SUM(AA143:AA147)</f>
        <v>0</v>
      </c>
      <c r="AR142" s="128" t="s">
        <v>20</v>
      </c>
      <c r="AT142" s="129" t="s">
        <v>77</v>
      </c>
      <c r="AU142" s="129" t="s">
        <v>103</v>
      </c>
      <c r="AY142" s="128" t="s">
        <v>132</v>
      </c>
      <c r="BK142" s="130">
        <f>SUM(BK143:BK147)</f>
        <v>0</v>
      </c>
    </row>
    <row r="143" spans="2:65" s="1" customFormat="1" ht="31.5" customHeight="1">
      <c r="B143" s="132"/>
      <c r="C143" s="133" t="s">
        <v>238</v>
      </c>
      <c r="D143" s="133" t="s">
        <v>133</v>
      </c>
      <c r="E143" s="134" t="s">
        <v>239</v>
      </c>
      <c r="F143" s="191" t="s">
        <v>240</v>
      </c>
      <c r="G143" s="192"/>
      <c r="H143" s="192"/>
      <c r="I143" s="192"/>
      <c r="J143" s="135" t="s">
        <v>195</v>
      </c>
      <c r="K143" s="136">
        <v>315.565</v>
      </c>
      <c r="L143" s="193">
        <v>0</v>
      </c>
      <c r="M143" s="192"/>
      <c r="N143" s="193">
        <f>ROUND(L143*K143,2)</f>
        <v>0</v>
      </c>
      <c r="O143" s="192"/>
      <c r="P143" s="192"/>
      <c r="Q143" s="192"/>
      <c r="R143" s="137"/>
      <c r="T143" s="138" t="s">
        <v>3</v>
      </c>
      <c r="U143" s="37" t="s">
        <v>43</v>
      </c>
      <c r="V143" s="143">
        <v>0.066</v>
      </c>
      <c r="W143" s="143">
        <f>V143*K143</f>
        <v>20.82729</v>
      </c>
      <c r="X143" s="143">
        <v>0</v>
      </c>
      <c r="Y143" s="143">
        <f>X143*K143</f>
        <v>0</v>
      </c>
      <c r="Z143" s="143">
        <v>0</v>
      </c>
      <c r="AA143" s="144">
        <f>Z143*K143</f>
        <v>0</v>
      </c>
      <c r="AR143" s="14" t="s">
        <v>131</v>
      </c>
      <c r="AT143" s="14" t="s">
        <v>133</v>
      </c>
      <c r="AU143" s="14" t="s">
        <v>152</v>
      </c>
      <c r="AY143" s="14" t="s">
        <v>132</v>
      </c>
      <c r="BE143" s="142">
        <f>IF(U143="základní",N143,0)</f>
        <v>0</v>
      </c>
      <c r="BF143" s="142">
        <f>IF(U143="snížená",N143,0)</f>
        <v>0</v>
      </c>
      <c r="BG143" s="142">
        <f>IF(U143="zákl. přenesená",N143,0)</f>
        <v>0</v>
      </c>
      <c r="BH143" s="142">
        <f>IF(U143="sníž. přenesená",N143,0)</f>
        <v>0</v>
      </c>
      <c r="BI143" s="142">
        <f>IF(U143="nulová",N143,0)</f>
        <v>0</v>
      </c>
      <c r="BJ143" s="14" t="s">
        <v>20</v>
      </c>
      <c r="BK143" s="142">
        <f>ROUND(L143*K143,2)</f>
        <v>0</v>
      </c>
      <c r="BL143" s="14" t="s">
        <v>131</v>
      </c>
      <c r="BM143" s="14" t="s">
        <v>241</v>
      </c>
    </row>
    <row r="144" spans="2:65" s="1" customFormat="1" ht="22.5" customHeight="1">
      <c r="B144" s="132"/>
      <c r="C144" s="133" t="s">
        <v>242</v>
      </c>
      <c r="D144" s="133" t="s">
        <v>133</v>
      </c>
      <c r="E144" s="134" t="s">
        <v>243</v>
      </c>
      <c r="F144" s="191" t="s">
        <v>244</v>
      </c>
      <c r="G144" s="192"/>
      <c r="H144" s="192"/>
      <c r="I144" s="192"/>
      <c r="J144" s="135" t="s">
        <v>195</v>
      </c>
      <c r="K144" s="136">
        <v>179.22</v>
      </c>
      <c r="L144" s="193">
        <v>0</v>
      </c>
      <c r="M144" s="192"/>
      <c r="N144" s="193">
        <f>ROUND(L144*K144,2)</f>
        <v>0</v>
      </c>
      <c r="O144" s="192"/>
      <c r="P144" s="192"/>
      <c r="Q144" s="192"/>
      <c r="R144" s="137"/>
      <c r="T144" s="138" t="s">
        <v>3</v>
      </c>
      <c r="U144" s="37" t="s">
        <v>43</v>
      </c>
      <c r="V144" s="143">
        <v>0</v>
      </c>
      <c r="W144" s="143">
        <f>V144*K144</f>
        <v>0</v>
      </c>
      <c r="X144" s="143">
        <v>0</v>
      </c>
      <c r="Y144" s="143">
        <f>X144*K144</f>
        <v>0</v>
      </c>
      <c r="Z144" s="143">
        <v>0</v>
      </c>
      <c r="AA144" s="144">
        <f>Z144*K144</f>
        <v>0</v>
      </c>
      <c r="AR144" s="14" t="s">
        <v>131</v>
      </c>
      <c r="AT144" s="14" t="s">
        <v>133</v>
      </c>
      <c r="AU144" s="14" t="s">
        <v>152</v>
      </c>
      <c r="AY144" s="14" t="s">
        <v>132</v>
      </c>
      <c r="BE144" s="142">
        <f>IF(U144="základní",N144,0)</f>
        <v>0</v>
      </c>
      <c r="BF144" s="142">
        <f>IF(U144="snížená",N144,0)</f>
        <v>0</v>
      </c>
      <c r="BG144" s="142">
        <f>IF(U144="zákl. přenesená",N144,0)</f>
        <v>0</v>
      </c>
      <c r="BH144" s="142">
        <f>IF(U144="sníž. přenesená",N144,0)</f>
        <v>0</v>
      </c>
      <c r="BI144" s="142">
        <f>IF(U144="nulová",N144,0)</f>
        <v>0</v>
      </c>
      <c r="BJ144" s="14" t="s">
        <v>20</v>
      </c>
      <c r="BK144" s="142">
        <f>ROUND(L144*K144,2)</f>
        <v>0</v>
      </c>
      <c r="BL144" s="14" t="s">
        <v>131</v>
      </c>
      <c r="BM144" s="14" t="s">
        <v>245</v>
      </c>
    </row>
    <row r="145" spans="2:65" s="1" customFormat="1" ht="22.5" customHeight="1">
      <c r="B145" s="132"/>
      <c r="C145" s="133" t="s">
        <v>246</v>
      </c>
      <c r="D145" s="133" t="s">
        <v>133</v>
      </c>
      <c r="E145" s="134" t="s">
        <v>247</v>
      </c>
      <c r="F145" s="191" t="s">
        <v>248</v>
      </c>
      <c r="G145" s="192"/>
      <c r="H145" s="192"/>
      <c r="I145" s="192"/>
      <c r="J145" s="135" t="s">
        <v>155</v>
      </c>
      <c r="K145" s="136">
        <v>71.13</v>
      </c>
      <c r="L145" s="193">
        <v>0</v>
      </c>
      <c r="M145" s="192"/>
      <c r="N145" s="193">
        <f>ROUND(L145*K145,2)</f>
        <v>0</v>
      </c>
      <c r="O145" s="192"/>
      <c r="P145" s="192"/>
      <c r="Q145" s="192"/>
      <c r="R145" s="137"/>
      <c r="T145" s="138" t="s">
        <v>3</v>
      </c>
      <c r="U145" s="37" t="s">
        <v>43</v>
      </c>
      <c r="V145" s="143">
        <v>0</v>
      </c>
      <c r="W145" s="143">
        <f>V145*K145</f>
        <v>0</v>
      </c>
      <c r="X145" s="143">
        <v>0.6</v>
      </c>
      <c r="Y145" s="143">
        <f>X145*K145</f>
        <v>42.678</v>
      </c>
      <c r="Z145" s="143">
        <v>0</v>
      </c>
      <c r="AA145" s="144">
        <f>Z145*K145</f>
        <v>0</v>
      </c>
      <c r="AR145" s="14" t="s">
        <v>131</v>
      </c>
      <c r="AT145" s="14" t="s">
        <v>133</v>
      </c>
      <c r="AU145" s="14" t="s">
        <v>152</v>
      </c>
      <c r="AY145" s="14" t="s">
        <v>132</v>
      </c>
      <c r="BE145" s="142">
        <f>IF(U145="základní",N145,0)</f>
        <v>0</v>
      </c>
      <c r="BF145" s="142">
        <f>IF(U145="snížená",N145,0)</f>
        <v>0</v>
      </c>
      <c r="BG145" s="142">
        <f>IF(U145="zákl. přenesená",N145,0)</f>
        <v>0</v>
      </c>
      <c r="BH145" s="142">
        <f>IF(U145="sníž. přenesená",N145,0)</f>
        <v>0</v>
      </c>
      <c r="BI145" s="142">
        <f>IF(U145="nulová",N145,0)</f>
        <v>0</v>
      </c>
      <c r="BJ145" s="14" t="s">
        <v>20</v>
      </c>
      <c r="BK145" s="142">
        <f>ROUND(L145*K145,2)</f>
        <v>0</v>
      </c>
      <c r="BL145" s="14" t="s">
        <v>131</v>
      </c>
      <c r="BM145" s="14" t="s">
        <v>249</v>
      </c>
    </row>
    <row r="146" spans="2:65" s="1" customFormat="1" ht="31.5" customHeight="1">
      <c r="B146" s="132"/>
      <c r="C146" s="133" t="s">
        <v>250</v>
      </c>
      <c r="D146" s="133" t="s">
        <v>133</v>
      </c>
      <c r="E146" s="134" t="s">
        <v>251</v>
      </c>
      <c r="F146" s="191" t="s">
        <v>252</v>
      </c>
      <c r="G146" s="192"/>
      <c r="H146" s="192"/>
      <c r="I146" s="192"/>
      <c r="J146" s="135" t="s">
        <v>195</v>
      </c>
      <c r="K146" s="136">
        <v>179.22</v>
      </c>
      <c r="L146" s="193">
        <v>0</v>
      </c>
      <c r="M146" s="192"/>
      <c r="N146" s="193">
        <f>ROUND(L146*K146,2)</f>
        <v>0</v>
      </c>
      <c r="O146" s="192"/>
      <c r="P146" s="192"/>
      <c r="Q146" s="192"/>
      <c r="R146" s="137"/>
      <c r="T146" s="138" t="s">
        <v>3</v>
      </c>
      <c r="U146" s="37" t="s">
        <v>43</v>
      </c>
      <c r="V146" s="143">
        <v>0.688</v>
      </c>
      <c r="W146" s="143">
        <f>V146*K146</f>
        <v>123.30335999999998</v>
      </c>
      <c r="X146" s="143">
        <v>0</v>
      </c>
      <c r="Y146" s="143">
        <f>X146*K146</f>
        <v>0</v>
      </c>
      <c r="Z146" s="143">
        <v>0</v>
      </c>
      <c r="AA146" s="144">
        <f>Z146*K146</f>
        <v>0</v>
      </c>
      <c r="AR146" s="14" t="s">
        <v>131</v>
      </c>
      <c r="AT146" s="14" t="s">
        <v>133</v>
      </c>
      <c r="AU146" s="14" t="s">
        <v>152</v>
      </c>
      <c r="AY146" s="14" t="s">
        <v>132</v>
      </c>
      <c r="BE146" s="142">
        <f>IF(U146="základní",N146,0)</f>
        <v>0</v>
      </c>
      <c r="BF146" s="142">
        <f>IF(U146="snížená",N146,0)</f>
        <v>0</v>
      </c>
      <c r="BG146" s="142">
        <f>IF(U146="zákl. přenesená",N146,0)</f>
        <v>0</v>
      </c>
      <c r="BH146" s="142">
        <f>IF(U146="sníž. přenesená",N146,0)</f>
        <v>0</v>
      </c>
      <c r="BI146" s="142">
        <f>IF(U146="nulová",N146,0)</f>
        <v>0</v>
      </c>
      <c r="BJ146" s="14" t="s">
        <v>20</v>
      </c>
      <c r="BK146" s="142">
        <f>ROUND(L146*K146,2)</f>
        <v>0</v>
      </c>
      <c r="BL146" s="14" t="s">
        <v>131</v>
      </c>
      <c r="BM146" s="14" t="s">
        <v>253</v>
      </c>
    </row>
    <row r="147" spans="2:65" s="1" customFormat="1" ht="31.5" customHeight="1">
      <c r="B147" s="132"/>
      <c r="C147" s="133" t="s">
        <v>254</v>
      </c>
      <c r="D147" s="133" t="s">
        <v>133</v>
      </c>
      <c r="E147" s="134" t="s">
        <v>255</v>
      </c>
      <c r="F147" s="191" t="s">
        <v>256</v>
      </c>
      <c r="G147" s="192"/>
      <c r="H147" s="192"/>
      <c r="I147" s="192"/>
      <c r="J147" s="135" t="s">
        <v>195</v>
      </c>
      <c r="K147" s="136">
        <v>179.22</v>
      </c>
      <c r="L147" s="193">
        <v>0</v>
      </c>
      <c r="M147" s="192"/>
      <c r="N147" s="193">
        <f>ROUND(L147*K147,2)</f>
        <v>0</v>
      </c>
      <c r="O147" s="192"/>
      <c r="P147" s="192"/>
      <c r="Q147" s="192"/>
      <c r="R147" s="137"/>
      <c r="T147" s="138" t="s">
        <v>3</v>
      </c>
      <c r="U147" s="139" t="s">
        <v>43</v>
      </c>
      <c r="V147" s="140">
        <v>0</v>
      </c>
      <c r="W147" s="140">
        <f>V147*K147</f>
        <v>0</v>
      </c>
      <c r="X147" s="140">
        <v>0</v>
      </c>
      <c r="Y147" s="140">
        <f>X147*K147</f>
        <v>0</v>
      </c>
      <c r="Z147" s="140">
        <v>0</v>
      </c>
      <c r="AA147" s="141">
        <f>Z147*K147</f>
        <v>0</v>
      </c>
      <c r="AR147" s="14" t="s">
        <v>131</v>
      </c>
      <c r="AT147" s="14" t="s">
        <v>133</v>
      </c>
      <c r="AU147" s="14" t="s">
        <v>152</v>
      </c>
      <c r="AY147" s="14" t="s">
        <v>132</v>
      </c>
      <c r="BE147" s="142">
        <f>IF(U147="základní",N147,0)</f>
        <v>0</v>
      </c>
      <c r="BF147" s="142">
        <f>IF(U147="snížená",N147,0)</f>
        <v>0</v>
      </c>
      <c r="BG147" s="142">
        <f>IF(U147="zákl. přenesená",N147,0)</f>
        <v>0</v>
      </c>
      <c r="BH147" s="142">
        <f>IF(U147="sníž. přenesená",N147,0)</f>
        <v>0</v>
      </c>
      <c r="BI147" s="142">
        <f>IF(U147="nulová",N147,0)</f>
        <v>0</v>
      </c>
      <c r="BJ147" s="14" t="s">
        <v>20</v>
      </c>
      <c r="BK147" s="142">
        <f>ROUND(L147*K147,2)</f>
        <v>0</v>
      </c>
      <c r="BL147" s="14" t="s">
        <v>131</v>
      </c>
      <c r="BM147" s="14" t="s">
        <v>257</v>
      </c>
    </row>
    <row r="148" spans="2:18" s="1" customFormat="1" ht="6.95" customHeight="1">
      <c r="B148" s="52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4"/>
    </row>
  </sheetData>
  <mergeCells count="145">
    <mergeCell ref="N127:Q127"/>
    <mergeCell ref="N136:Q136"/>
    <mergeCell ref="N142:Q142"/>
    <mergeCell ref="H1:K1"/>
    <mergeCell ref="S2:AC2"/>
    <mergeCell ref="F145:I145"/>
    <mergeCell ref="L145:M145"/>
    <mergeCell ref="N145:Q145"/>
    <mergeCell ref="F146:I146"/>
    <mergeCell ref="L146:M146"/>
    <mergeCell ref="N146:Q14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5:I135"/>
    <mergeCell ref="F147:I147"/>
    <mergeCell ref="L147:M147"/>
    <mergeCell ref="N147:Q147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L135:M135"/>
    <mergeCell ref="N135:Q135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114:Q114"/>
    <mergeCell ref="N115:Q115"/>
    <mergeCell ref="N116:Q116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printOptions/>
  <pageMargins left="0.5833333" right="0.5833333" top="0.5" bottom="0.4666667" header="0" footer="0"/>
  <pageSetup blackAndWhite="1" fitToHeight="1" fitToWidth="1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2"/>
  <sheetViews>
    <sheetView showGridLines="0" workbookViewId="0" topLeftCell="A1">
      <pane ySplit="1" topLeftCell="A244" activePane="bottomLeft" state="frozen"/>
      <selection pane="bottomLeft" activeCell="M243" sqref="M24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200"/>
      <c r="I1" s="200"/>
      <c r="J1" s="200"/>
      <c r="K1" s="200"/>
      <c r="L1" s="11"/>
      <c r="M1" s="11"/>
      <c r="N1" s="11"/>
      <c r="O1" s="12" t="s">
        <v>102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52" t="s">
        <v>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S2" s="180" t="s">
        <v>6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14" t="s">
        <v>91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103</v>
      </c>
    </row>
    <row r="4" spans="2:46" ht="36.95" customHeight="1">
      <c r="B4" s="18"/>
      <c r="C4" s="154" t="s">
        <v>104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20"/>
      <c r="T4" s="21" t="s">
        <v>11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5" t="s">
        <v>15</v>
      </c>
      <c r="E6" s="19"/>
      <c r="F6" s="184" t="str">
        <f>'Rekapitulace stavby'!K6</f>
        <v>Řešení prostoru rozária včetně altánu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9"/>
      <c r="R6" s="20"/>
    </row>
    <row r="7" spans="2:18" s="1" customFormat="1" ht="32.85" customHeight="1">
      <c r="B7" s="28"/>
      <c r="C7" s="29"/>
      <c r="D7" s="24" t="s">
        <v>105</v>
      </c>
      <c r="E7" s="29"/>
      <c r="F7" s="157" t="s">
        <v>258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29"/>
      <c r="R7" s="30"/>
    </row>
    <row r="8" spans="2:18" s="1" customFormat="1" ht="14.45" customHeight="1">
      <c r="B8" s="28"/>
      <c r="C8" s="29"/>
      <c r="D8" s="25" t="s">
        <v>18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19</v>
      </c>
      <c r="N8" s="29"/>
      <c r="O8" s="23" t="s">
        <v>3</v>
      </c>
      <c r="P8" s="29"/>
      <c r="Q8" s="29"/>
      <c r="R8" s="30"/>
    </row>
    <row r="9" spans="2:18" s="1" customFormat="1" ht="14.45" customHeight="1">
      <c r="B9" s="28"/>
      <c r="C9" s="29"/>
      <c r="D9" s="25" t="s">
        <v>21</v>
      </c>
      <c r="E9" s="29"/>
      <c r="F9" s="23" t="s">
        <v>22</v>
      </c>
      <c r="G9" s="29"/>
      <c r="H9" s="29"/>
      <c r="I9" s="29"/>
      <c r="J9" s="29"/>
      <c r="K9" s="29"/>
      <c r="L9" s="29"/>
      <c r="M9" s="25" t="s">
        <v>23</v>
      </c>
      <c r="N9" s="29"/>
      <c r="O9" s="185" t="str">
        <f>'Rekapitulace stavby'!AN8</f>
        <v>4. 4. 2016</v>
      </c>
      <c r="P9" s="163"/>
      <c r="Q9" s="29"/>
      <c r="R9" s="30"/>
    </row>
    <row r="10" spans="2:18" s="1" customFormat="1" ht="10.9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45" customHeight="1">
      <c r="B11" s="28"/>
      <c r="C11" s="29"/>
      <c r="D11" s="25" t="s">
        <v>27</v>
      </c>
      <c r="E11" s="29"/>
      <c r="F11" s="29"/>
      <c r="G11" s="29"/>
      <c r="H11" s="29"/>
      <c r="I11" s="29"/>
      <c r="J11" s="29"/>
      <c r="K11" s="29"/>
      <c r="L11" s="29"/>
      <c r="M11" s="25" t="s">
        <v>28</v>
      </c>
      <c r="N11" s="29"/>
      <c r="O11" s="156" t="s">
        <v>3</v>
      </c>
      <c r="P11" s="163"/>
      <c r="Q11" s="29"/>
      <c r="R11" s="30"/>
    </row>
    <row r="12" spans="2:18" s="1" customFormat="1" ht="18" customHeight="1">
      <c r="B12" s="28"/>
      <c r="C12" s="29"/>
      <c r="D12" s="29"/>
      <c r="E12" s="23" t="s">
        <v>29</v>
      </c>
      <c r="F12" s="29"/>
      <c r="G12" s="29"/>
      <c r="H12" s="29"/>
      <c r="I12" s="29"/>
      <c r="J12" s="29"/>
      <c r="K12" s="29"/>
      <c r="L12" s="29"/>
      <c r="M12" s="25" t="s">
        <v>30</v>
      </c>
      <c r="N12" s="29"/>
      <c r="O12" s="156" t="s">
        <v>3</v>
      </c>
      <c r="P12" s="163"/>
      <c r="Q12" s="29"/>
      <c r="R12" s="30"/>
    </row>
    <row r="13" spans="2:18" s="1" customFormat="1" ht="6.9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45" customHeight="1">
      <c r="B14" s="28"/>
      <c r="C14" s="29"/>
      <c r="D14" s="25" t="s">
        <v>31</v>
      </c>
      <c r="E14" s="29"/>
      <c r="F14" s="29"/>
      <c r="G14" s="29"/>
      <c r="H14" s="29"/>
      <c r="I14" s="29"/>
      <c r="J14" s="29"/>
      <c r="K14" s="29"/>
      <c r="L14" s="29"/>
      <c r="M14" s="25" t="s">
        <v>28</v>
      </c>
      <c r="N14" s="29"/>
      <c r="O14" s="156" t="str">
        <f>IF('Rekapitulace stavby'!AN13="","",'Rekapitulace stavby'!AN13)</f>
        <v/>
      </c>
      <c r="P14" s="163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IF('Rekapitulace stavby'!E14="","",'Rekapitulace stavby'!E14)</f>
        <v xml:space="preserve"> </v>
      </c>
      <c r="F15" s="29"/>
      <c r="G15" s="29"/>
      <c r="H15" s="29"/>
      <c r="I15" s="29"/>
      <c r="J15" s="29"/>
      <c r="K15" s="29"/>
      <c r="L15" s="29"/>
      <c r="M15" s="25" t="s">
        <v>30</v>
      </c>
      <c r="N15" s="29"/>
      <c r="O15" s="156" t="str">
        <f>IF('Rekapitulace stavby'!AN14="","",'Rekapitulace stavby'!AN14)</f>
        <v/>
      </c>
      <c r="P15" s="163"/>
      <c r="Q15" s="29"/>
      <c r="R15" s="30"/>
    </row>
    <row r="16" spans="2:18" s="1" customFormat="1" ht="6.9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45" customHeight="1">
      <c r="B17" s="28"/>
      <c r="C17" s="29"/>
      <c r="D17" s="25" t="s">
        <v>33</v>
      </c>
      <c r="E17" s="29"/>
      <c r="F17" s="29"/>
      <c r="G17" s="29"/>
      <c r="H17" s="29"/>
      <c r="I17" s="29"/>
      <c r="J17" s="29"/>
      <c r="K17" s="29"/>
      <c r="L17" s="29"/>
      <c r="M17" s="25" t="s">
        <v>28</v>
      </c>
      <c r="N17" s="29"/>
      <c r="O17" s="156" t="s">
        <v>3</v>
      </c>
      <c r="P17" s="163"/>
      <c r="Q17" s="29"/>
      <c r="R17" s="30"/>
    </row>
    <row r="18" spans="2:18" s="1" customFormat="1" ht="18" customHeight="1">
      <c r="B18" s="28"/>
      <c r="C18" s="29"/>
      <c r="D18" s="29"/>
      <c r="E18" s="23" t="s">
        <v>34</v>
      </c>
      <c r="F18" s="29"/>
      <c r="G18" s="29"/>
      <c r="H18" s="29"/>
      <c r="I18" s="29"/>
      <c r="J18" s="29"/>
      <c r="K18" s="29"/>
      <c r="L18" s="29"/>
      <c r="M18" s="25" t="s">
        <v>30</v>
      </c>
      <c r="N18" s="29"/>
      <c r="O18" s="156" t="s">
        <v>3</v>
      </c>
      <c r="P18" s="163"/>
      <c r="Q18" s="29"/>
      <c r="R18" s="30"/>
    </row>
    <row r="19" spans="2:18" s="1" customFormat="1" ht="6.9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45" customHeight="1">
      <c r="B20" s="28"/>
      <c r="C20" s="29"/>
      <c r="D20" s="25" t="s">
        <v>36</v>
      </c>
      <c r="E20" s="29"/>
      <c r="F20" s="29"/>
      <c r="G20" s="29"/>
      <c r="H20" s="29"/>
      <c r="I20" s="29"/>
      <c r="J20" s="29"/>
      <c r="K20" s="29"/>
      <c r="L20" s="29"/>
      <c r="M20" s="25" t="s">
        <v>28</v>
      </c>
      <c r="N20" s="29"/>
      <c r="O20" s="156" t="s">
        <v>3</v>
      </c>
      <c r="P20" s="163"/>
      <c r="Q20" s="29"/>
      <c r="R20" s="30"/>
    </row>
    <row r="21" spans="2:18" s="1" customFormat="1" ht="18" customHeight="1">
      <c r="B21" s="28"/>
      <c r="C21" s="29"/>
      <c r="D21" s="29"/>
      <c r="E21" s="23" t="s">
        <v>37</v>
      </c>
      <c r="F21" s="29"/>
      <c r="G21" s="29"/>
      <c r="H21" s="29"/>
      <c r="I21" s="29"/>
      <c r="J21" s="29"/>
      <c r="K21" s="29"/>
      <c r="L21" s="29"/>
      <c r="M21" s="25" t="s">
        <v>30</v>
      </c>
      <c r="N21" s="29"/>
      <c r="O21" s="156" t="s">
        <v>3</v>
      </c>
      <c r="P21" s="163"/>
      <c r="Q21" s="29"/>
      <c r="R21" s="30"/>
    </row>
    <row r="22" spans="2:18" s="1" customFormat="1" ht="6.9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45" customHeight="1">
      <c r="B23" s="28"/>
      <c r="C23" s="29"/>
      <c r="D23" s="25" t="s">
        <v>38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158" t="s">
        <v>3</v>
      </c>
      <c r="F24" s="163"/>
      <c r="G24" s="163"/>
      <c r="H24" s="163"/>
      <c r="I24" s="163"/>
      <c r="J24" s="163"/>
      <c r="K24" s="163"/>
      <c r="L24" s="163"/>
      <c r="M24" s="29"/>
      <c r="N24" s="29"/>
      <c r="O24" s="29"/>
      <c r="P24" s="29"/>
      <c r="Q24" s="29"/>
      <c r="R24" s="30"/>
    </row>
    <row r="25" spans="2:18" s="1" customFormat="1" ht="6.9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9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45" customHeight="1">
      <c r="B27" s="28"/>
      <c r="C27" s="29"/>
      <c r="D27" s="97" t="s">
        <v>107</v>
      </c>
      <c r="E27" s="29"/>
      <c r="F27" s="29"/>
      <c r="G27" s="29"/>
      <c r="H27" s="29"/>
      <c r="I27" s="29"/>
      <c r="J27" s="29"/>
      <c r="K27" s="29"/>
      <c r="L27" s="29"/>
      <c r="M27" s="181">
        <f>N88</f>
        <v>0</v>
      </c>
      <c r="N27" s="163"/>
      <c r="O27" s="163"/>
      <c r="P27" s="163"/>
      <c r="Q27" s="29"/>
      <c r="R27" s="30"/>
    </row>
    <row r="28" spans="2:18" s="1" customFormat="1" ht="14.45" customHeight="1">
      <c r="B28" s="28"/>
      <c r="C28" s="29"/>
      <c r="D28" s="27" t="s">
        <v>108</v>
      </c>
      <c r="E28" s="29"/>
      <c r="F28" s="29"/>
      <c r="G28" s="29"/>
      <c r="H28" s="29"/>
      <c r="I28" s="29"/>
      <c r="J28" s="29"/>
      <c r="K28" s="29"/>
      <c r="L28" s="29"/>
      <c r="M28" s="181">
        <f>N95</f>
        <v>0</v>
      </c>
      <c r="N28" s="163"/>
      <c r="O28" s="163"/>
      <c r="P28" s="163"/>
      <c r="Q28" s="29"/>
      <c r="R28" s="30"/>
    </row>
    <row r="29" spans="2:18" s="1" customFormat="1" ht="6.9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5.35" customHeight="1">
      <c r="B30" s="28"/>
      <c r="C30" s="29"/>
      <c r="D30" s="98" t="s">
        <v>41</v>
      </c>
      <c r="E30" s="29"/>
      <c r="F30" s="29"/>
      <c r="G30" s="29"/>
      <c r="H30" s="29"/>
      <c r="I30" s="29"/>
      <c r="J30" s="29"/>
      <c r="K30" s="29"/>
      <c r="L30" s="29"/>
      <c r="M30" s="186">
        <f>ROUNDUP(M27+M28,2)</f>
        <v>0</v>
      </c>
      <c r="N30" s="163"/>
      <c r="O30" s="163"/>
      <c r="P30" s="163"/>
      <c r="Q30" s="29"/>
      <c r="R30" s="30"/>
    </row>
    <row r="31" spans="2:18" s="1" customFormat="1" ht="6.9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45" customHeight="1">
      <c r="B32" s="28"/>
      <c r="C32" s="29"/>
      <c r="D32" s="35" t="s">
        <v>42</v>
      </c>
      <c r="E32" s="35" t="s">
        <v>43</v>
      </c>
      <c r="F32" s="36">
        <v>0.21</v>
      </c>
      <c r="G32" s="99" t="s">
        <v>44</v>
      </c>
      <c r="H32" s="187">
        <f>ROUNDUP((SUM(BE95:BE96)+SUM(BE114:BE231)),2)</f>
        <v>0</v>
      </c>
      <c r="I32" s="163"/>
      <c r="J32" s="163"/>
      <c r="K32" s="29"/>
      <c r="L32" s="29"/>
      <c r="M32" s="187">
        <f>ROUNDUP(ROUNDUP((SUM(BE95:BE96)+SUM(BE114:BE231)),2)*F32,1)</f>
        <v>0</v>
      </c>
      <c r="N32" s="163"/>
      <c r="O32" s="163"/>
      <c r="P32" s="163"/>
      <c r="Q32" s="29"/>
      <c r="R32" s="30"/>
    </row>
    <row r="33" spans="2:18" s="1" customFormat="1" ht="14.45" customHeight="1">
      <c r="B33" s="28"/>
      <c r="C33" s="29"/>
      <c r="D33" s="29"/>
      <c r="E33" s="35" t="s">
        <v>45</v>
      </c>
      <c r="F33" s="36">
        <v>0.15</v>
      </c>
      <c r="G33" s="99" t="s">
        <v>44</v>
      </c>
      <c r="H33" s="187">
        <f>ROUNDUP((SUM(BF95:BF96)+SUM(BF114:BF231)),2)</f>
        <v>0</v>
      </c>
      <c r="I33" s="163"/>
      <c r="J33" s="163"/>
      <c r="K33" s="29"/>
      <c r="L33" s="29"/>
      <c r="M33" s="187">
        <f>ROUNDUP(ROUNDUP((SUM(BF95:BF96)+SUM(BF114:BF231)),2)*F33,1)</f>
        <v>0</v>
      </c>
      <c r="N33" s="163"/>
      <c r="O33" s="163"/>
      <c r="P33" s="163"/>
      <c r="Q33" s="29"/>
      <c r="R33" s="30"/>
    </row>
    <row r="34" spans="2:18" s="1" customFormat="1" ht="14.45" customHeight="1" hidden="1">
      <c r="B34" s="28"/>
      <c r="C34" s="29"/>
      <c r="D34" s="29"/>
      <c r="E34" s="35" t="s">
        <v>46</v>
      </c>
      <c r="F34" s="36">
        <v>0.21</v>
      </c>
      <c r="G34" s="99" t="s">
        <v>44</v>
      </c>
      <c r="H34" s="187">
        <f>ROUNDUP((SUM(BG95:BG96)+SUM(BG114:BG231)),2)</f>
        <v>0</v>
      </c>
      <c r="I34" s="163"/>
      <c r="J34" s="163"/>
      <c r="K34" s="29"/>
      <c r="L34" s="29"/>
      <c r="M34" s="187">
        <v>0</v>
      </c>
      <c r="N34" s="163"/>
      <c r="O34" s="163"/>
      <c r="P34" s="163"/>
      <c r="Q34" s="29"/>
      <c r="R34" s="30"/>
    </row>
    <row r="35" spans="2:18" s="1" customFormat="1" ht="14.45" customHeight="1" hidden="1">
      <c r="B35" s="28"/>
      <c r="C35" s="29"/>
      <c r="D35" s="29"/>
      <c r="E35" s="35" t="s">
        <v>47</v>
      </c>
      <c r="F35" s="36">
        <v>0.15</v>
      </c>
      <c r="G35" s="99" t="s">
        <v>44</v>
      </c>
      <c r="H35" s="187">
        <f>ROUNDUP((SUM(BH95:BH96)+SUM(BH114:BH231)),2)</f>
        <v>0</v>
      </c>
      <c r="I35" s="163"/>
      <c r="J35" s="163"/>
      <c r="K35" s="29"/>
      <c r="L35" s="29"/>
      <c r="M35" s="187">
        <v>0</v>
      </c>
      <c r="N35" s="163"/>
      <c r="O35" s="163"/>
      <c r="P35" s="163"/>
      <c r="Q35" s="29"/>
      <c r="R35" s="30"/>
    </row>
    <row r="36" spans="2:18" s="1" customFormat="1" ht="14.45" customHeight="1" hidden="1">
      <c r="B36" s="28"/>
      <c r="C36" s="29"/>
      <c r="D36" s="29"/>
      <c r="E36" s="35" t="s">
        <v>48</v>
      </c>
      <c r="F36" s="36">
        <v>0</v>
      </c>
      <c r="G36" s="99" t="s">
        <v>44</v>
      </c>
      <c r="H36" s="187">
        <f>ROUNDUP((SUM(BI95:BI96)+SUM(BI114:BI231)),2)</f>
        <v>0</v>
      </c>
      <c r="I36" s="163"/>
      <c r="J36" s="163"/>
      <c r="K36" s="29"/>
      <c r="L36" s="29"/>
      <c r="M36" s="187">
        <v>0</v>
      </c>
      <c r="N36" s="163"/>
      <c r="O36" s="163"/>
      <c r="P36" s="163"/>
      <c r="Q36" s="29"/>
      <c r="R36" s="30"/>
    </row>
    <row r="37" spans="2:18" s="1" customFormat="1" ht="6.9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5.35" customHeight="1">
      <c r="B38" s="28"/>
      <c r="C38" s="96"/>
      <c r="D38" s="100" t="s">
        <v>49</v>
      </c>
      <c r="E38" s="68"/>
      <c r="F38" s="68"/>
      <c r="G38" s="101" t="s">
        <v>50</v>
      </c>
      <c r="H38" s="102" t="s">
        <v>51</v>
      </c>
      <c r="I38" s="68"/>
      <c r="J38" s="68"/>
      <c r="K38" s="68"/>
      <c r="L38" s="190">
        <f>SUM(M30:M36)</f>
        <v>0</v>
      </c>
      <c r="M38" s="173"/>
      <c r="N38" s="173"/>
      <c r="O38" s="173"/>
      <c r="P38" s="175"/>
      <c r="Q38" s="96"/>
      <c r="R38" s="30"/>
    </row>
    <row r="39" spans="2:18" s="1" customFormat="1" ht="14.4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4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52</v>
      </c>
      <c r="E50" s="44"/>
      <c r="F50" s="44"/>
      <c r="G50" s="44"/>
      <c r="H50" s="45"/>
      <c r="I50" s="29"/>
      <c r="J50" s="43" t="s">
        <v>53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54</v>
      </c>
      <c r="E59" s="49"/>
      <c r="F59" s="49"/>
      <c r="G59" s="50" t="s">
        <v>55</v>
      </c>
      <c r="H59" s="51"/>
      <c r="I59" s="29"/>
      <c r="J59" s="48" t="s">
        <v>54</v>
      </c>
      <c r="K59" s="49"/>
      <c r="L59" s="49"/>
      <c r="M59" s="49"/>
      <c r="N59" s="50" t="s">
        <v>55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56</v>
      </c>
      <c r="E61" s="44"/>
      <c r="F61" s="44"/>
      <c r="G61" s="44"/>
      <c r="H61" s="45"/>
      <c r="I61" s="29"/>
      <c r="J61" s="43" t="s">
        <v>57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54</v>
      </c>
      <c r="E70" s="49"/>
      <c r="F70" s="49"/>
      <c r="G70" s="50" t="s">
        <v>55</v>
      </c>
      <c r="H70" s="51"/>
      <c r="I70" s="29"/>
      <c r="J70" s="48" t="s">
        <v>54</v>
      </c>
      <c r="K70" s="49"/>
      <c r="L70" s="49"/>
      <c r="M70" s="49"/>
      <c r="N70" s="50" t="s">
        <v>55</v>
      </c>
      <c r="O70" s="49"/>
      <c r="P70" s="51"/>
      <c r="Q70" s="29"/>
      <c r="R70" s="30"/>
    </row>
    <row r="71" spans="2:18" s="1" customFormat="1" ht="14.4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9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95" customHeight="1">
      <c r="B76" s="28"/>
      <c r="C76" s="154" t="s">
        <v>109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30"/>
    </row>
    <row r="77" spans="2:18" s="1" customFormat="1" ht="6.9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15</v>
      </c>
      <c r="D78" s="29"/>
      <c r="E78" s="29"/>
      <c r="F78" s="184" t="str">
        <f>F6</f>
        <v>Řešení prostoru rozária včetně altánu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29"/>
      <c r="R78" s="30"/>
    </row>
    <row r="79" spans="2:18" s="1" customFormat="1" ht="36.95" customHeight="1">
      <c r="B79" s="28"/>
      <c r="C79" s="62" t="s">
        <v>105</v>
      </c>
      <c r="D79" s="29"/>
      <c r="E79" s="29"/>
      <c r="F79" s="164" t="str">
        <f>F7</f>
        <v>D.4 - Sadové úpravy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29"/>
      <c r="R79" s="30"/>
    </row>
    <row r="80" spans="2:18" s="1" customFormat="1" ht="6.9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21</v>
      </c>
      <c r="D81" s="29"/>
      <c r="E81" s="29"/>
      <c r="F81" s="23" t="str">
        <f>F9</f>
        <v>Chomutov</v>
      </c>
      <c r="G81" s="29"/>
      <c r="H81" s="29"/>
      <c r="I81" s="29"/>
      <c r="J81" s="29"/>
      <c r="K81" s="25" t="s">
        <v>23</v>
      </c>
      <c r="L81" s="29"/>
      <c r="M81" s="185" t="str">
        <f>IF(O9="","",O9)</f>
        <v>4. 4. 2016</v>
      </c>
      <c r="N81" s="163"/>
      <c r="O81" s="163"/>
      <c r="P81" s="163"/>
      <c r="Q81" s="29"/>
      <c r="R81" s="30"/>
    </row>
    <row r="82" spans="2:18" s="1" customFormat="1" ht="6.9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27</v>
      </c>
      <c r="D83" s="29"/>
      <c r="E83" s="29"/>
      <c r="F83" s="23" t="str">
        <f>E12</f>
        <v>Město Chomutov</v>
      </c>
      <c r="G83" s="29"/>
      <c r="H83" s="29"/>
      <c r="I83" s="29"/>
      <c r="J83" s="29"/>
      <c r="K83" s="25" t="s">
        <v>33</v>
      </c>
      <c r="L83" s="29"/>
      <c r="M83" s="156" t="str">
        <f>E18</f>
        <v>Projekce zahradní, krajinná a GIS, s.r.o.</v>
      </c>
      <c r="N83" s="163"/>
      <c r="O83" s="163"/>
      <c r="P83" s="163"/>
      <c r="Q83" s="163"/>
      <c r="R83" s="30"/>
    </row>
    <row r="84" spans="2:18" s="1" customFormat="1" ht="14.45" customHeight="1">
      <c r="B84" s="28"/>
      <c r="C84" s="25" t="s">
        <v>31</v>
      </c>
      <c r="D84" s="29"/>
      <c r="E84" s="29"/>
      <c r="F84" s="23" t="str">
        <f>IF(E15="","",E15)</f>
        <v xml:space="preserve"> </v>
      </c>
      <c r="G84" s="29"/>
      <c r="H84" s="29"/>
      <c r="I84" s="29"/>
      <c r="J84" s="29"/>
      <c r="K84" s="25" t="s">
        <v>36</v>
      </c>
      <c r="L84" s="29"/>
      <c r="M84" s="156" t="str">
        <f>E21</f>
        <v>Ing. Gabriela Úlehlová</v>
      </c>
      <c r="N84" s="163"/>
      <c r="O84" s="163"/>
      <c r="P84" s="163"/>
      <c r="Q84" s="163"/>
      <c r="R84" s="30"/>
    </row>
    <row r="85" spans="2:18" s="1" customFormat="1" ht="10.3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188" t="s">
        <v>110</v>
      </c>
      <c r="D86" s="189"/>
      <c r="E86" s="189"/>
      <c r="F86" s="189"/>
      <c r="G86" s="189"/>
      <c r="H86" s="96"/>
      <c r="I86" s="96"/>
      <c r="J86" s="96"/>
      <c r="K86" s="96"/>
      <c r="L86" s="96"/>
      <c r="M86" s="96"/>
      <c r="N86" s="188" t="s">
        <v>111</v>
      </c>
      <c r="O86" s="163"/>
      <c r="P86" s="163"/>
      <c r="Q86" s="163"/>
      <c r="R86" s="30"/>
    </row>
    <row r="87" spans="2:18" s="1" customFormat="1" ht="10.3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112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77">
        <f>N114</f>
        <v>0</v>
      </c>
      <c r="O88" s="163"/>
      <c r="P88" s="163"/>
      <c r="Q88" s="163"/>
      <c r="R88" s="30"/>
      <c r="AU88" s="14" t="s">
        <v>113</v>
      </c>
    </row>
    <row r="89" spans="2:18" s="6" customFormat="1" ht="24.95" customHeight="1">
      <c r="B89" s="104"/>
      <c r="C89" s="105"/>
      <c r="D89" s="106" t="s">
        <v>259</v>
      </c>
      <c r="E89" s="105"/>
      <c r="F89" s="105"/>
      <c r="G89" s="105"/>
      <c r="H89" s="105"/>
      <c r="I89" s="105"/>
      <c r="J89" s="105"/>
      <c r="K89" s="105"/>
      <c r="L89" s="105"/>
      <c r="M89" s="105"/>
      <c r="N89" s="197">
        <f>N115</f>
        <v>0</v>
      </c>
      <c r="O89" s="205"/>
      <c r="P89" s="205"/>
      <c r="Q89" s="205"/>
      <c r="R89" s="107"/>
    </row>
    <row r="90" spans="2:18" s="7" customFormat="1" ht="19.9" customHeight="1">
      <c r="B90" s="108"/>
      <c r="C90" s="109"/>
      <c r="D90" s="110" t="s">
        <v>260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06">
        <f>N116</f>
        <v>0</v>
      </c>
      <c r="O90" s="207"/>
      <c r="P90" s="207"/>
      <c r="Q90" s="207"/>
      <c r="R90" s="111"/>
    </row>
    <row r="91" spans="2:18" s="7" customFormat="1" ht="19.9" customHeight="1">
      <c r="B91" s="108"/>
      <c r="C91" s="109"/>
      <c r="D91" s="110" t="s">
        <v>261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06">
        <f>N126</f>
        <v>0</v>
      </c>
      <c r="O91" s="207"/>
      <c r="P91" s="207"/>
      <c r="Q91" s="207"/>
      <c r="R91" s="111"/>
    </row>
    <row r="92" spans="2:18" s="7" customFormat="1" ht="19.9" customHeight="1">
      <c r="B92" s="108"/>
      <c r="C92" s="109"/>
      <c r="D92" s="110" t="s">
        <v>143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06">
        <f>N229</f>
        <v>0</v>
      </c>
      <c r="O92" s="207"/>
      <c r="P92" s="207"/>
      <c r="Q92" s="207"/>
      <c r="R92" s="111"/>
    </row>
    <row r="93" spans="2:18" s="7" customFormat="1" ht="14.85" customHeight="1">
      <c r="B93" s="108"/>
      <c r="C93" s="109"/>
      <c r="D93" s="110" t="s">
        <v>144</v>
      </c>
      <c r="E93" s="109"/>
      <c r="F93" s="109"/>
      <c r="G93" s="109"/>
      <c r="H93" s="109"/>
      <c r="I93" s="109"/>
      <c r="J93" s="109"/>
      <c r="K93" s="109"/>
      <c r="L93" s="109"/>
      <c r="M93" s="109"/>
      <c r="N93" s="206">
        <f>N230</f>
        <v>0</v>
      </c>
      <c r="O93" s="207"/>
      <c r="P93" s="207"/>
      <c r="Q93" s="207"/>
      <c r="R93" s="111"/>
    </row>
    <row r="94" spans="2:18" s="1" customFormat="1" ht="21.75" customHeight="1"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30"/>
    </row>
    <row r="95" spans="2:21" s="1" customFormat="1" ht="29.25" customHeight="1">
      <c r="B95" s="28"/>
      <c r="C95" s="103" t="s">
        <v>116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08">
        <v>0</v>
      </c>
      <c r="O95" s="163"/>
      <c r="P95" s="163"/>
      <c r="Q95" s="163"/>
      <c r="R95" s="30"/>
      <c r="T95" s="112"/>
      <c r="U95" s="113" t="s">
        <v>42</v>
      </c>
    </row>
    <row r="96" spans="2:18" s="1" customFormat="1" ht="18" customHeight="1"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30"/>
    </row>
    <row r="97" spans="2:18" s="1" customFormat="1" ht="29.25" customHeight="1">
      <c r="B97" s="28"/>
      <c r="C97" s="95" t="s">
        <v>101</v>
      </c>
      <c r="D97" s="96"/>
      <c r="E97" s="96"/>
      <c r="F97" s="96"/>
      <c r="G97" s="96"/>
      <c r="H97" s="96"/>
      <c r="I97" s="96"/>
      <c r="J97" s="96"/>
      <c r="K97" s="96"/>
      <c r="L97" s="179">
        <f>ROUNDUP(SUM(N88+N95),2)</f>
        <v>0</v>
      </c>
      <c r="M97" s="189"/>
      <c r="N97" s="189"/>
      <c r="O97" s="189"/>
      <c r="P97" s="189"/>
      <c r="Q97" s="189"/>
      <c r="R97" s="30"/>
    </row>
    <row r="98" spans="2:18" s="1" customFormat="1" ht="6.95" customHeight="1"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4"/>
    </row>
    <row r="102" spans="2:18" s="1" customFormat="1" ht="6.95" customHeight="1"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7"/>
    </row>
    <row r="103" spans="2:18" s="1" customFormat="1" ht="36.95" customHeight="1">
      <c r="B103" s="28"/>
      <c r="C103" s="154" t="s">
        <v>117</v>
      </c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30"/>
    </row>
    <row r="104" spans="2:18" s="1" customFormat="1" ht="6.95" customHeight="1"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0"/>
    </row>
    <row r="105" spans="2:18" s="1" customFormat="1" ht="30" customHeight="1">
      <c r="B105" s="28"/>
      <c r="C105" s="25" t="s">
        <v>15</v>
      </c>
      <c r="D105" s="29"/>
      <c r="E105" s="29"/>
      <c r="F105" s="184" t="str">
        <f>F6</f>
        <v>Řešení prostoru rozária včetně altánu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29"/>
      <c r="R105" s="30"/>
    </row>
    <row r="106" spans="2:18" s="1" customFormat="1" ht="36.95" customHeight="1">
      <c r="B106" s="28"/>
      <c r="C106" s="62" t="s">
        <v>105</v>
      </c>
      <c r="D106" s="29"/>
      <c r="E106" s="29"/>
      <c r="F106" s="164" t="str">
        <f>F7</f>
        <v>D.4 - Sadové úpravy</v>
      </c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29"/>
      <c r="R106" s="30"/>
    </row>
    <row r="107" spans="2:18" s="1" customFormat="1" ht="6.95" customHeight="1"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0"/>
    </row>
    <row r="108" spans="2:18" s="1" customFormat="1" ht="18" customHeight="1">
      <c r="B108" s="28"/>
      <c r="C108" s="25" t="s">
        <v>21</v>
      </c>
      <c r="D108" s="29"/>
      <c r="E108" s="29"/>
      <c r="F108" s="23" t="str">
        <f>F9</f>
        <v>Chomutov</v>
      </c>
      <c r="G108" s="29"/>
      <c r="H108" s="29"/>
      <c r="I108" s="29"/>
      <c r="J108" s="29"/>
      <c r="K108" s="25" t="s">
        <v>23</v>
      </c>
      <c r="L108" s="29"/>
      <c r="M108" s="185" t="str">
        <f>IF(O9="","",O9)</f>
        <v>4. 4. 2016</v>
      </c>
      <c r="N108" s="163"/>
      <c r="O108" s="163"/>
      <c r="P108" s="163"/>
      <c r="Q108" s="29"/>
      <c r="R108" s="30"/>
    </row>
    <row r="109" spans="2:18" s="1" customFormat="1" ht="6.95" customHeight="1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0"/>
    </row>
    <row r="110" spans="2:18" s="1" customFormat="1" ht="15">
      <c r="B110" s="28"/>
      <c r="C110" s="25" t="s">
        <v>27</v>
      </c>
      <c r="D110" s="29"/>
      <c r="E110" s="29"/>
      <c r="F110" s="23" t="str">
        <f>E12</f>
        <v>Město Chomutov</v>
      </c>
      <c r="G110" s="29"/>
      <c r="H110" s="29"/>
      <c r="I110" s="29"/>
      <c r="J110" s="29"/>
      <c r="K110" s="25" t="s">
        <v>33</v>
      </c>
      <c r="L110" s="29"/>
      <c r="M110" s="156" t="str">
        <f>E18</f>
        <v>Projekce zahradní, krajinná a GIS, s.r.o.</v>
      </c>
      <c r="N110" s="163"/>
      <c r="O110" s="163"/>
      <c r="P110" s="163"/>
      <c r="Q110" s="163"/>
      <c r="R110" s="30"/>
    </row>
    <row r="111" spans="2:18" s="1" customFormat="1" ht="14.45" customHeight="1">
      <c r="B111" s="28"/>
      <c r="C111" s="25" t="s">
        <v>31</v>
      </c>
      <c r="D111" s="29"/>
      <c r="E111" s="29"/>
      <c r="F111" s="23" t="str">
        <f>IF(E15="","",E15)</f>
        <v xml:space="preserve"> </v>
      </c>
      <c r="G111" s="29"/>
      <c r="H111" s="29"/>
      <c r="I111" s="29"/>
      <c r="J111" s="29"/>
      <c r="K111" s="25" t="s">
        <v>36</v>
      </c>
      <c r="L111" s="29"/>
      <c r="M111" s="156" t="str">
        <f>E21</f>
        <v>Ing. Gabriela Úlehlová</v>
      </c>
      <c r="N111" s="163"/>
      <c r="O111" s="163"/>
      <c r="P111" s="163"/>
      <c r="Q111" s="163"/>
      <c r="R111" s="30"/>
    </row>
    <row r="112" spans="2:18" s="1" customFormat="1" ht="10.35" customHeight="1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0"/>
    </row>
    <row r="113" spans="2:27" s="8" customFormat="1" ht="29.25" customHeight="1">
      <c r="B113" s="114"/>
      <c r="C113" s="115" t="s">
        <v>118</v>
      </c>
      <c r="D113" s="116" t="s">
        <v>119</v>
      </c>
      <c r="E113" s="116" t="s">
        <v>60</v>
      </c>
      <c r="F113" s="201" t="s">
        <v>120</v>
      </c>
      <c r="G113" s="202"/>
      <c r="H113" s="202"/>
      <c r="I113" s="202"/>
      <c r="J113" s="116" t="s">
        <v>121</v>
      </c>
      <c r="K113" s="116" t="s">
        <v>122</v>
      </c>
      <c r="L113" s="203" t="s">
        <v>123</v>
      </c>
      <c r="M113" s="202"/>
      <c r="N113" s="201" t="s">
        <v>111</v>
      </c>
      <c r="O113" s="202"/>
      <c r="P113" s="202"/>
      <c r="Q113" s="204"/>
      <c r="R113" s="117"/>
      <c r="T113" s="69" t="s">
        <v>124</v>
      </c>
      <c r="U113" s="70" t="s">
        <v>42</v>
      </c>
      <c r="V113" s="70" t="s">
        <v>125</v>
      </c>
      <c r="W113" s="70" t="s">
        <v>126</v>
      </c>
      <c r="X113" s="70" t="s">
        <v>127</v>
      </c>
      <c r="Y113" s="70" t="s">
        <v>128</v>
      </c>
      <c r="Z113" s="70" t="s">
        <v>129</v>
      </c>
      <c r="AA113" s="71" t="s">
        <v>130</v>
      </c>
    </row>
    <row r="114" spans="2:63" s="1" customFormat="1" ht="29.25" customHeight="1">
      <c r="B114" s="28"/>
      <c r="C114" s="73" t="s">
        <v>107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194">
        <f>BK114</f>
        <v>0</v>
      </c>
      <c r="O114" s="195"/>
      <c r="P114" s="195"/>
      <c r="Q114" s="195"/>
      <c r="R114" s="30"/>
      <c r="T114" s="72"/>
      <c r="U114" s="44"/>
      <c r="V114" s="44"/>
      <c r="W114" s="118">
        <f>W115</f>
        <v>1443.7811900000002</v>
      </c>
      <c r="X114" s="44"/>
      <c r="Y114" s="118">
        <f>Y115</f>
        <v>177.478636</v>
      </c>
      <c r="Z114" s="44"/>
      <c r="AA114" s="119">
        <f>AA115</f>
        <v>0</v>
      </c>
      <c r="AT114" s="14" t="s">
        <v>77</v>
      </c>
      <c r="AU114" s="14" t="s">
        <v>113</v>
      </c>
      <c r="BK114" s="120">
        <f>BK115</f>
        <v>0</v>
      </c>
    </row>
    <row r="115" spans="2:63" s="9" customFormat="1" ht="37.35" customHeight="1">
      <c r="B115" s="121"/>
      <c r="C115" s="122"/>
      <c r="D115" s="123" t="s">
        <v>259</v>
      </c>
      <c r="E115" s="123"/>
      <c r="F115" s="123"/>
      <c r="G115" s="123"/>
      <c r="H115" s="123"/>
      <c r="I115" s="123"/>
      <c r="J115" s="123"/>
      <c r="K115" s="123"/>
      <c r="L115" s="123"/>
      <c r="M115" s="123"/>
      <c r="N115" s="196">
        <f>BK115</f>
        <v>0</v>
      </c>
      <c r="O115" s="197"/>
      <c r="P115" s="197"/>
      <c r="Q115" s="197"/>
      <c r="R115" s="124"/>
      <c r="T115" s="125"/>
      <c r="U115" s="122"/>
      <c r="V115" s="122"/>
      <c r="W115" s="126">
        <f>W116+W126+W229</f>
        <v>1443.7811900000002</v>
      </c>
      <c r="X115" s="122"/>
      <c r="Y115" s="126">
        <f>Y116+Y126+Y229</f>
        <v>177.478636</v>
      </c>
      <c r="Z115" s="122"/>
      <c r="AA115" s="127">
        <f>AA116+AA126+AA229</f>
        <v>0</v>
      </c>
      <c r="AR115" s="128" t="s">
        <v>20</v>
      </c>
      <c r="AT115" s="129" t="s">
        <v>77</v>
      </c>
      <c r="AU115" s="129" t="s">
        <v>78</v>
      </c>
      <c r="AY115" s="128" t="s">
        <v>132</v>
      </c>
      <c r="BK115" s="130">
        <f>BK116+BK126+BK229</f>
        <v>0</v>
      </c>
    </row>
    <row r="116" spans="2:63" s="9" customFormat="1" ht="19.9" customHeight="1">
      <c r="B116" s="121"/>
      <c r="C116" s="122"/>
      <c r="D116" s="131" t="s">
        <v>260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198">
        <f>BK116</f>
        <v>0</v>
      </c>
      <c r="O116" s="199"/>
      <c r="P116" s="199"/>
      <c r="Q116" s="199"/>
      <c r="R116" s="124"/>
      <c r="T116" s="125"/>
      <c r="U116" s="122"/>
      <c r="V116" s="122"/>
      <c r="W116" s="126">
        <f>SUM(W117:W125)</f>
        <v>441.7290000000001</v>
      </c>
      <c r="X116" s="122"/>
      <c r="Y116" s="126">
        <f>SUM(Y117:Y125)</f>
        <v>164.64</v>
      </c>
      <c r="Z116" s="122"/>
      <c r="AA116" s="127">
        <f>SUM(AA117:AA125)</f>
        <v>0</v>
      </c>
      <c r="AR116" s="128" t="s">
        <v>20</v>
      </c>
      <c r="AT116" s="129" t="s">
        <v>77</v>
      </c>
      <c r="AU116" s="129" t="s">
        <v>20</v>
      </c>
      <c r="AY116" s="128" t="s">
        <v>132</v>
      </c>
      <c r="BK116" s="130">
        <f>SUM(BK117:BK125)</f>
        <v>0</v>
      </c>
    </row>
    <row r="117" spans="2:65" s="1" customFormat="1" ht="31.5" customHeight="1">
      <c r="B117" s="132"/>
      <c r="C117" s="133" t="s">
        <v>20</v>
      </c>
      <c r="D117" s="133" t="s">
        <v>133</v>
      </c>
      <c r="E117" s="134" t="s">
        <v>165</v>
      </c>
      <c r="F117" s="191" t="s">
        <v>166</v>
      </c>
      <c r="G117" s="192"/>
      <c r="H117" s="192"/>
      <c r="I117" s="192"/>
      <c r="J117" s="135" t="s">
        <v>155</v>
      </c>
      <c r="K117" s="136">
        <v>273.7</v>
      </c>
      <c r="L117" s="193">
        <v>0</v>
      </c>
      <c r="M117" s="192"/>
      <c r="N117" s="193">
        <f aca="true" t="shared" si="0" ref="N117:N125">ROUND(L117*K117,2)</f>
        <v>0</v>
      </c>
      <c r="O117" s="192"/>
      <c r="P117" s="192"/>
      <c r="Q117" s="192"/>
      <c r="R117" s="137"/>
      <c r="T117" s="138" t="s">
        <v>3</v>
      </c>
      <c r="U117" s="37" t="s">
        <v>43</v>
      </c>
      <c r="V117" s="143">
        <v>0.062</v>
      </c>
      <c r="W117" s="143">
        <f aca="true" t="shared" si="1" ref="W117:W125">V117*K117</f>
        <v>16.9694</v>
      </c>
      <c r="X117" s="143">
        <v>0</v>
      </c>
      <c r="Y117" s="143">
        <f aca="true" t="shared" si="2" ref="Y117:Y125">X117*K117</f>
        <v>0</v>
      </c>
      <c r="Z117" s="143">
        <v>0</v>
      </c>
      <c r="AA117" s="144">
        <f aca="true" t="shared" si="3" ref="AA117:AA125">Z117*K117</f>
        <v>0</v>
      </c>
      <c r="AR117" s="14" t="s">
        <v>131</v>
      </c>
      <c r="AT117" s="14" t="s">
        <v>133</v>
      </c>
      <c r="AU117" s="14" t="s">
        <v>103</v>
      </c>
      <c r="AY117" s="14" t="s">
        <v>132</v>
      </c>
      <c r="BE117" s="142">
        <f aca="true" t="shared" si="4" ref="BE117:BE125">IF(U117="základní",N117,0)</f>
        <v>0</v>
      </c>
      <c r="BF117" s="142">
        <f aca="true" t="shared" si="5" ref="BF117:BF125">IF(U117="snížená",N117,0)</f>
        <v>0</v>
      </c>
      <c r="BG117" s="142">
        <f aca="true" t="shared" si="6" ref="BG117:BG125">IF(U117="zákl. přenesená",N117,0)</f>
        <v>0</v>
      </c>
      <c r="BH117" s="142">
        <f aca="true" t="shared" si="7" ref="BH117:BH125">IF(U117="sníž. přenesená",N117,0)</f>
        <v>0</v>
      </c>
      <c r="BI117" s="142">
        <f aca="true" t="shared" si="8" ref="BI117:BI125">IF(U117="nulová",N117,0)</f>
        <v>0</v>
      </c>
      <c r="BJ117" s="14" t="s">
        <v>20</v>
      </c>
      <c r="BK117" s="142">
        <f aca="true" t="shared" si="9" ref="BK117:BK125">ROUND(L117*K117,2)</f>
        <v>0</v>
      </c>
      <c r="BL117" s="14" t="s">
        <v>131</v>
      </c>
      <c r="BM117" s="14" t="s">
        <v>262</v>
      </c>
    </row>
    <row r="118" spans="2:65" s="1" customFormat="1" ht="31.5" customHeight="1">
      <c r="B118" s="132"/>
      <c r="C118" s="133" t="s">
        <v>103</v>
      </c>
      <c r="D118" s="133" t="s">
        <v>133</v>
      </c>
      <c r="E118" s="134" t="s">
        <v>263</v>
      </c>
      <c r="F118" s="191" t="s">
        <v>264</v>
      </c>
      <c r="G118" s="192"/>
      <c r="H118" s="192"/>
      <c r="I118" s="192"/>
      <c r="J118" s="135" t="s">
        <v>155</v>
      </c>
      <c r="K118" s="136">
        <v>547.4</v>
      </c>
      <c r="L118" s="193">
        <v>0</v>
      </c>
      <c r="M118" s="192"/>
      <c r="N118" s="193">
        <f t="shared" si="0"/>
        <v>0</v>
      </c>
      <c r="O118" s="192"/>
      <c r="P118" s="192"/>
      <c r="Q118" s="192"/>
      <c r="R118" s="137"/>
      <c r="T118" s="138" t="s">
        <v>3</v>
      </c>
      <c r="U118" s="37" t="s">
        <v>43</v>
      </c>
      <c r="V118" s="143">
        <v>0.097</v>
      </c>
      <c r="W118" s="143">
        <f t="shared" si="1"/>
        <v>53.0978</v>
      </c>
      <c r="X118" s="143">
        <v>0</v>
      </c>
      <c r="Y118" s="143">
        <f t="shared" si="2"/>
        <v>0</v>
      </c>
      <c r="Z118" s="143">
        <v>0</v>
      </c>
      <c r="AA118" s="144">
        <f t="shared" si="3"/>
        <v>0</v>
      </c>
      <c r="AR118" s="14" t="s">
        <v>131</v>
      </c>
      <c r="AT118" s="14" t="s">
        <v>133</v>
      </c>
      <c r="AU118" s="14" t="s">
        <v>103</v>
      </c>
      <c r="AY118" s="14" t="s">
        <v>132</v>
      </c>
      <c r="BE118" s="142">
        <f t="shared" si="4"/>
        <v>0</v>
      </c>
      <c r="BF118" s="142">
        <f t="shared" si="5"/>
        <v>0</v>
      </c>
      <c r="BG118" s="142">
        <f t="shared" si="6"/>
        <v>0</v>
      </c>
      <c r="BH118" s="142">
        <f t="shared" si="7"/>
        <v>0</v>
      </c>
      <c r="BI118" s="142">
        <f t="shared" si="8"/>
        <v>0</v>
      </c>
      <c r="BJ118" s="14" t="s">
        <v>20</v>
      </c>
      <c r="BK118" s="142">
        <f t="shared" si="9"/>
        <v>0</v>
      </c>
      <c r="BL118" s="14" t="s">
        <v>131</v>
      </c>
      <c r="BM118" s="14" t="s">
        <v>265</v>
      </c>
    </row>
    <row r="119" spans="2:65" s="1" customFormat="1" ht="22.5" customHeight="1">
      <c r="B119" s="132"/>
      <c r="C119" s="145" t="s">
        <v>152</v>
      </c>
      <c r="D119" s="145" t="s">
        <v>192</v>
      </c>
      <c r="E119" s="146" t="s">
        <v>266</v>
      </c>
      <c r="F119" s="209" t="s">
        <v>267</v>
      </c>
      <c r="G119" s="210"/>
      <c r="H119" s="210"/>
      <c r="I119" s="210"/>
      <c r="J119" s="147" t="s">
        <v>155</v>
      </c>
      <c r="K119" s="148">
        <v>274.4</v>
      </c>
      <c r="L119" s="193">
        <v>0</v>
      </c>
      <c r="M119" s="192"/>
      <c r="N119" s="211">
        <f t="shared" si="0"/>
        <v>0</v>
      </c>
      <c r="O119" s="192"/>
      <c r="P119" s="192"/>
      <c r="Q119" s="192"/>
      <c r="R119" s="137"/>
      <c r="T119" s="138" t="s">
        <v>3</v>
      </c>
      <c r="U119" s="37" t="s">
        <v>43</v>
      </c>
      <c r="V119" s="143">
        <v>0</v>
      </c>
      <c r="W119" s="143">
        <f t="shared" si="1"/>
        <v>0</v>
      </c>
      <c r="X119" s="143">
        <v>0.6</v>
      </c>
      <c r="Y119" s="143">
        <f t="shared" si="2"/>
        <v>164.64</v>
      </c>
      <c r="Z119" s="143">
        <v>0</v>
      </c>
      <c r="AA119" s="144">
        <f t="shared" si="3"/>
        <v>0</v>
      </c>
      <c r="AR119" s="14" t="s">
        <v>172</v>
      </c>
      <c r="AT119" s="14" t="s">
        <v>192</v>
      </c>
      <c r="AU119" s="14" t="s">
        <v>103</v>
      </c>
      <c r="AY119" s="14" t="s">
        <v>132</v>
      </c>
      <c r="BE119" s="142">
        <f t="shared" si="4"/>
        <v>0</v>
      </c>
      <c r="BF119" s="142">
        <f t="shared" si="5"/>
        <v>0</v>
      </c>
      <c r="BG119" s="142">
        <f t="shared" si="6"/>
        <v>0</v>
      </c>
      <c r="BH119" s="142">
        <f t="shared" si="7"/>
        <v>0</v>
      </c>
      <c r="BI119" s="142">
        <f t="shared" si="8"/>
        <v>0</v>
      </c>
      <c r="BJ119" s="14" t="s">
        <v>20</v>
      </c>
      <c r="BK119" s="142">
        <f t="shared" si="9"/>
        <v>0</v>
      </c>
      <c r="BL119" s="14" t="s">
        <v>131</v>
      </c>
      <c r="BM119" s="14" t="s">
        <v>268</v>
      </c>
    </row>
    <row r="120" spans="2:65" s="1" customFormat="1" ht="44.25" customHeight="1">
      <c r="B120" s="132"/>
      <c r="C120" s="133" t="s">
        <v>131</v>
      </c>
      <c r="D120" s="133" t="s">
        <v>133</v>
      </c>
      <c r="E120" s="134" t="s">
        <v>269</v>
      </c>
      <c r="F120" s="191" t="s">
        <v>270</v>
      </c>
      <c r="G120" s="192"/>
      <c r="H120" s="192"/>
      <c r="I120" s="192"/>
      <c r="J120" s="135" t="s">
        <v>150</v>
      </c>
      <c r="K120" s="136">
        <v>1950</v>
      </c>
      <c r="L120" s="193">
        <v>0</v>
      </c>
      <c r="M120" s="192"/>
      <c r="N120" s="193">
        <f t="shared" si="0"/>
        <v>0</v>
      </c>
      <c r="O120" s="192"/>
      <c r="P120" s="192"/>
      <c r="Q120" s="192"/>
      <c r="R120" s="137"/>
      <c r="T120" s="138" t="s">
        <v>3</v>
      </c>
      <c r="U120" s="37" t="s">
        <v>43</v>
      </c>
      <c r="V120" s="143">
        <v>0.095</v>
      </c>
      <c r="W120" s="143">
        <f t="shared" si="1"/>
        <v>185.25</v>
      </c>
      <c r="X120" s="143">
        <v>0</v>
      </c>
      <c r="Y120" s="143">
        <f t="shared" si="2"/>
        <v>0</v>
      </c>
      <c r="Z120" s="143">
        <v>0</v>
      </c>
      <c r="AA120" s="144">
        <f t="shared" si="3"/>
        <v>0</v>
      </c>
      <c r="AR120" s="14" t="s">
        <v>131</v>
      </c>
      <c r="AT120" s="14" t="s">
        <v>133</v>
      </c>
      <c r="AU120" s="14" t="s">
        <v>103</v>
      </c>
      <c r="AY120" s="14" t="s">
        <v>132</v>
      </c>
      <c r="BE120" s="142">
        <f t="shared" si="4"/>
        <v>0</v>
      </c>
      <c r="BF120" s="142">
        <f t="shared" si="5"/>
        <v>0</v>
      </c>
      <c r="BG120" s="142">
        <f t="shared" si="6"/>
        <v>0</v>
      </c>
      <c r="BH120" s="142">
        <f t="shared" si="7"/>
        <v>0</v>
      </c>
      <c r="BI120" s="142">
        <f t="shared" si="8"/>
        <v>0</v>
      </c>
      <c r="BJ120" s="14" t="s">
        <v>20</v>
      </c>
      <c r="BK120" s="142">
        <f t="shared" si="9"/>
        <v>0</v>
      </c>
      <c r="BL120" s="14" t="s">
        <v>131</v>
      </c>
      <c r="BM120" s="14" t="s">
        <v>271</v>
      </c>
    </row>
    <row r="121" spans="2:65" s="1" customFormat="1" ht="31.5" customHeight="1">
      <c r="B121" s="132"/>
      <c r="C121" s="133" t="s">
        <v>160</v>
      </c>
      <c r="D121" s="133" t="s">
        <v>133</v>
      </c>
      <c r="E121" s="134" t="s">
        <v>272</v>
      </c>
      <c r="F121" s="191" t="s">
        <v>273</v>
      </c>
      <c r="G121" s="192"/>
      <c r="H121" s="192"/>
      <c r="I121" s="192"/>
      <c r="J121" s="135" t="s">
        <v>150</v>
      </c>
      <c r="K121" s="136">
        <v>787</v>
      </c>
      <c r="L121" s="193">
        <v>0</v>
      </c>
      <c r="M121" s="192"/>
      <c r="N121" s="193">
        <f t="shared" si="0"/>
        <v>0</v>
      </c>
      <c r="O121" s="192"/>
      <c r="P121" s="192"/>
      <c r="Q121" s="192"/>
      <c r="R121" s="137"/>
      <c r="T121" s="138" t="s">
        <v>3</v>
      </c>
      <c r="U121" s="37" t="s">
        <v>43</v>
      </c>
      <c r="V121" s="143">
        <v>0.177</v>
      </c>
      <c r="W121" s="143">
        <f t="shared" si="1"/>
        <v>139.299</v>
      </c>
      <c r="X121" s="143">
        <v>0</v>
      </c>
      <c r="Y121" s="143">
        <f t="shared" si="2"/>
        <v>0</v>
      </c>
      <c r="Z121" s="143">
        <v>0</v>
      </c>
      <c r="AA121" s="144">
        <f t="shared" si="3"/>
        <v>0</v>
      </c>
      <c r="AR121" s="14" t="s">
        <v>131</v>
      </c>
      <c r="AT121" s="14" t="s">
        <v>133</v>
      </c>
      <c r="AU121" s="14" t="s">
        <v>103</v>
      </c>
      <c r="AY121" s="14" t="s">
        <v>132</v>
      </c>
      <c r="BE121" s="142">
        <f t="shared" si="4"/>
        <v>0</v>
      </c>
      <c r="BF121" s="142">
        <f t="shared" si="5"/>
        <v>0</v>
      </c>
      <c r="BG121" s="142">
        <f t="shared" si="6"/>
        <v>0</v>
      </c>
      <c r="BH121" s="142">
        <f t="shared" si="7"/>
        <v>0</v>
      </c>
      <c r="BI121" s="142">
        <f t="shared" si="8"/>
        <v>0</v>
      </c>
      <c r="BJ121" s="14" t="s">
        <v>20</v>
      </c>
      <c r="BK121" s="142">
        <f t="shared" si="9"/>
        <v>0</v>
      </c>
      <c r="BL121" s="14" t="s">
        <v>131</v>
      </c>
      <c r="BM121" s="14" t="s">
        <v>274</v>
      </c>
    </row>
    <row r="122" spans="2:65" s="1" customFormat="1" ht="31.5" customHeight="1">
      <c r="B122" s="132"/>
      <c r="C122" s="133" t="s">
        <v>164</v>
      </c>
      <c r="D122" s="133" t="s">
        <v>133</v>
      </c>
      <c r="E122" s="134" t="s">
        <v>275</v>
      </c>
      <c r="F122" s="191" t="s">
        <v>276</v>
      </c>
      <c r="G122" s="192"/>
      <c r="H122" s="192"/>
      <c r="I122" s="192"/>
      <c r="J122" s="135" t="s">
        <v>150</v>
      </c>
      <c r="K122" s="136">
        <v>1950</v>
      </c>
      <c r="L122" s="193">
        <v>0</v>
      </c>
      <c r="M122" s="192"/>
      <c r="N122" s="193">
        <f t="shared" si="0"/>
        <v>0</v>
      </c>
      <c r="O122" s="192"/>
      <c r="P122" s="192"/>
      <c r="Q122" s="192"/>
      <c r="R122" s="137"/>
      <c r="T122" s="138" t="s">
        <v>3</v>
      </c>
      <c r="U122" s="37" t="s">
        <v>43</v>
      </c>
      <c r="V122" s="143">
        <v>0.019</v>
      </c>
      <c r="W122" s="143">
        <f t="shared" si="1"/>
        <v>37.05</v>
      </c>
      <c r="X122" s="143">
        <v>0</v>
      </c>
      <c r="Y122" s="143">
        <f t="shared" si="2"/>
        <v>0</v>
      </c>
      <c r="Z122" s="143">
        <v>0</v>
      </c>
      <c r="AA122" s="144">
        <f t="shared" si="3"/>
        <v>0</v>
      </c>
      <c r="AR122" s="14" t="s">
        <v>131</v>
      </c>
      <c r="AT122" s="14" t="s">
        <v>133</v>
      </c>
      <c r="AU122" s="14" t="s">
        <v>103</v>
      </c>
      <c r="AY122" s="14" t="s">
        <v>132</v>
      </c>
      <c r="BE122" s="142">
        <f t="shared" si="4"/>
        <v>0</v>
      </c>
      <c r="BF122" s="142">
        <f t="shared" si="5"/>
        <v>0</v>
      </c>
      <c r="BG122" s="142">
        <f t="shared" si="6"/>
        <v>0</v>
      </c>
      <c r="BH122" s="142">
        <f t="shared" si="7"/>
        <v>0</v>
      </c>
      <c r="BI122" s="142">
        <f t="shared" si="8"/>
        <v>0</v>
      </c>
      <c r="BJ122" s="14" t="s">
        <v>20</v>
      </c>
      <c r="BK122" s="142">
        <f t="shared" si="9"/>
        <v>0</v>
      </c>
      <c r="BL122" s="14" t="s">
        <v>131</v>
      </c>
      <c r="BM122" s="14" t="s">
        <v>277</v>
      </c>
    </row>
    <row r="123" spans="2:65" s="1" customFormat="1" ht="22.5" customHeight="1">
      <c r="B123" s="132"/>
      <c r="C123" s="133" t="s">
        <v>168</v>
      </c>
      <c r="D123" s="133" t="s">
        <v>133</v>
      </c>
      <c r="E123" s="134" t="s">
        <v>278</v>
      </c>
      <c r="F123" s="191" t="s">
        <v>279</v>
      </c>
      <c r="G123" s="192"/>
      <c r="H123" s="192"/>
      <c r="I123" s="192"/>
      <c r="J123" s="135" t="s">
        <v>195</v>
      </c>
      <c r="K123" s="136">
        <v>5.9</v>
      </c>
      <c r="L123" s="193">
        <v>0</v>
      </c>
      <c r="M123" s="192"/>
      <c r="N123" s="193">
        <f t="shared" si="0"/>
        <v>0</v>
      </c>
      <c r="O123" s="192"/>
      <c r="P123" s="192"/>
      <c r="Q123" s="192"/>
      <c r="R123" s="137"/>
      <c r="T123" s="138" t="s">
        <v>3</v>
      </c>
      <c r="U123" s="37" t="s">
        <v>43</v>
      </c>
      <c r="V123" s="143">
        <v>0.782</v>
      </c>
      <c r="W123" s="143">
        <f t="shared" si="1"/>
        <v>4.6138</v>
      </c>
      <c r="X123" s="143">
        <v>0</v>
      </c>
      <c r="Y123" s="143">
        <f t="shared" si="2"/>
        <v>0</v>
      </c>
      <c r="Z123" s="143">
        <v>0</v>
      </c>
      <c r="AA123" s="144">
        <f t="shared" si="3"/>
        <v>0</v>
      </c>
      <c r="AR123" s="14" t="s">
        <v>131</v>
      </c>
      <c r="AT123" s="14" t="s">
        <v>133</v>
      </c>
      <c r="AU123" s="14" t="s">
        <v>103</v>
      </c>
      <c r="AY123" s="14" t="s">
        <v>132</v>
      </c>
      <c r="BE123" s="142">
        <f t="shared" si="4"/>
        <v>0</v>
      </c>
      <c r="BF123" s="142">
        <f t="shared" si="5"/>
        <v>0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4" t="s">
        <v>20</v>
      </c>
      <c r="BK123" s="142">
        <f t="shared" si="9"/>
        <v>0</v>
      </c>
      <c r="BL123" s="14" t="s">
        <v>131</v>
      </c>
      <c r="BM123" s="14" t="s">
        <v>280</v>
      </c>
    </row>
    <row r="124" spans="2:65" s="1" customFormat="1" ht="22.5" customHeight="1">
      <c r="B124" s="132"/>
      <c r="C124" s="145" t="s">
        <v>172</v>
      </c>
      <c r="D124" s="145" t="s">
        <v>192</v>
      </c>
      <c r="E124" s="146" t="s">
        <v>281</v>
      </c>
      <c r="F124" s="209" t="s">
        <v>282</v>
      </c>
      <c r="G124" s="210"/>
      <c r="H124" s="210"/>
      <c r="I124" s="210"/>
      <c r="J124" s="147" t="s">
        <v>155</v>
      </c>
      <c r="K124" s="148">
        <v>11.8</v>
      </c>
      <c r="L124" s="193">
        <v>0</v>
      </c>
      <c r="M124" s="192"/>
      <c r="N124" s="211">
        <f t="shared" si="0"/>
        <v>0</v>
      </c>
      <c r="O124" s="192"/>
      <c r="P124" s="192"/>
      <c r="Q124" s="192"/>
      <c r="R124" s="137"/>
      <c r="T124" s="138" t="s">
        <v>3</v>
      </c>
      <c r="U124" s="37" t="s">
        <v>43</v>
      </c>
      <c r="V124" s="143">
        <v>0</v>
      </c>
      <c r="W124" s="143">
        <f t="shared" si="1"/>
        <v>0</v>
      </c>
      <c r="X124" s="143">
        <v>0</v>
      </c>
      <c r="Y124" s="143">
        <f t="shared" si="2"/>
        <v>0</v>
      </c>
      <c r="Z124" s="143">
        <v>0</v>
      </c>
      <c r="AA124" s="144">
        <f t="shared" si="3"/>
        <v>0</v>
      </c>
      <c r="AR124" s="14" t="s">
        <v>172</v>
      </c>
      <c r="AT124" s="14" t="s">
        <v>192</v>
      </c>
      <c r="AU124" s="14" t="s">
        <v>103</v>
      </c>
      <c r="AY124" s="14" t="s">
        <v>132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4" t="s">
        <v>20</v>
      </c>
      <c r="BK124" s="142">
        <f t="shared" si="9"/>
        <v>0</v>
      </c>
      <c r="BL124" s="14" t="s">
        <v>131</v>
      </c>
      <c r="BM124" s="14" t="s">
        <v>283</v>
      </c>
    </row>
    <row r="125" spans="2:65" s="1" customFormat="1" ht="31.5" customHeight="1">
      <c r="B125" s="132"/>
      <c r="C125" s="133" t="s">
        <v>176</v>
      </c>
      <c r="D125" s="133" t="s">
        <v>133</v>
      </c>
      <c r="E125" s="134" t="s">
        <v>284</v>
      </c>
      <c r="F125" s="191" t="s">
        <v>285</v>
      </c>
      <c r="G125" s="192"/>
      <c r="H125" s="192"/>
      <c r="I125" s="192"/>
      <c r="J125" s="135" t="s">
        <v>221</v>
      </c>
      <c r="K125" s="136">
        <v>1</v>
      </c>
      <c r="L125" s="193">
        <v>0</v>
      </c>
      <c r="M125" s="192"/>
      <c r="N125" s="193">
        <f t="shared" si="0"/>
        <v>0</v>
      </c>
      <c r="O125" s="192"/>
      <c r="P125" s="192"/>
      <c r="Q125" s="192"/>
      <c r="R125" s="137"/>
      <c r="T125" s="138" t="s">
        <v>3</v>
      </c>
      <c r="U125" s="37" t="s">
        <v>43</v>
      </c>
      <c r="V125" s="143">
        <v>5.449</v>
      </c>
      <c r="W125" s="143">
        <f t="shared" si="1"/>
        <v>5.449</v>
      </c>
      <c r="X125" s="143">
        <v>0</v>
      </c>
      <c r="Y125" s="143">
        <f t="shared" si="2"/>
        <v>0</v>
      </c>
      <c r="Z125" s="143">
        <v>0</v>
      </c>
      <c r="AA125" s="144">
        <f t="shared" si="3"/>
        <v>0</v>
      </c>
      <c r="AR125" s="14" t="s">
        <v>131</v>
      </c>
      <c r="AT125" s="14" t="s">
        <v>133</v>
      </c>
      <c r="AU125" s="14" t="s">
        <v>103</v>
      </c>
      <c r="AY125" s="14" t="s">
        <v>132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4" t="s">
        <v>20</v>
      </c>
      <c r="BK125" s="142">
        <f t="shared" si="9"/>
        <v>0</v>
      </c>
      <c r="BL125" s="14" t="s">
        <v>131</v>
      </c>
      <c r="BM125" s="14" t="s">
        <v>286</v>
      </c>
    </row>
    <row r="126" spans="2:63" s="9" customFormat="1" ht="29.85" customHeight="1">
      <c r="B126" s="121"/>
      <c r="C126" s="122"/>
      <c r="D126" s="131" t="s">
        <v>261</v>
      </c>
      <c r="E126" s="131"/>
      <c r="F126" s="131"/>
      <c r="G126" s="131"/>
      <c r="H126" s="131"/>
      <c r="I126" s="131"/>
      <c r="J126" s="131"/>
      <c r="K126" s="131"/>
      <c r="L126" s="131"/>
      <c r="M126" s="131"/>
      <c r="N126" s="212">
        <f>BK126</f>
        <v>0</v>
      </c>
      <c r="O126" s="213"/>
      <c r="P126" s="213"/>
      <c r="Q126" s="213"/>
      <c r="R126" s="124"/>
      <c r="T126" s="125"/>
      <c r="U126" s="122"/>
      <c r="V126" s="122"/>
      <c r="W126" s="126">
        <f>SUM(W127:W228)</f>
        <v>646.561753</v>
      </c>
      <c r="X126" s="122"/>
      <c r="Y126" s="126">
        <f>SUM(Y127:Y228)</f>
        <v>12.838636000000005</v>
      </c>
      <c r="Z126" s="122"/>
      <c r="AA126" s="127">
        <f>SUM(AA127:AA228)</f>
        <v>0</v>
      </c>
      <c r="AR126" s="128" t="s">
        <v>20</v>
      </c>
      <c r="AT126" s="129" t="s">
        <v>77</v>
      </c>
      <c r="AU126" s="129" t="s">
        <v>20</v>
      </c>
      <c r="AY126" s="128" t="s">
        <v>132</v>
      </c>
      <c r="BK126" s="130">
        <f>SUM(BK127:BK228)</f>
        <v>0</v>
      </c>
    </row>
    <row r="127" spans="2:65" s="1" customFormat="1" ht="22.5" customHeight="1">
      <c r="B127" s="132"/>
      <c r="C127" s="145" t="s">
        <v>25</v>
      </c>
      <c r="D127" s="145" t="s">
        <v>192</v>
      </c>
      <c r="E127" s="146" t="s">
        <v>287</v>
      </c>
      <c r="F127" s="209" t="s">
        <v>288</v>
      </c>
      <c r="G127" s="210"/>
      <c r="H127" s="210"/>
      <c r="I127" s="210"/>
      <c r="J127" s="147" t="s">
        <v>289</v>
      </c>
      <c r="K127" s="148">
        <v>6.026</v>
      </c>
      <c r="L127" s="211">
        <v>0</v>
      </c>
      <c r="M127" s="210"/>
      <c r="N127" s="211">
        <f aca="true" t="shared" si="10" ref="N127:N158">ROUND(L127*K127,2)</f>
        <v>0</v>
      </c>
      <c r="O127" s="192"/>
      <c r="P127" s="192"/>
      <c r="Q127" s="192"/>
      <c r="R127" s="137"/>
      <c r="T127" s="138" t="s">
        <v>3</v>
      </c>
      <c r="U127" s="37" t="s">
        <v>43</v>
      </c>
      <c r="V127" s="143">
        <v>0</v>
      </c>
      <c r="W127" s="143">
        <f aca="true" t="shared" si="11" ref="W127:W158">V127*K127</f>
        <v>0</v>
      </c>
      <c r="X127" s="143">
        <v>0.001</v>
      </c>
      <c r="Y127" s="143">
        <f aca="true" t="shared" si="12" ref="Y127:Y158">X127*K127</f>
        <v>0.006026</v>
      </c>
      <c r="Z127" s="143">
        <v>0</v>
      </c>
      <c r="AA127" s="144">
        <f aca="true" t="shared" si="13" ref="AA127:AA158">Z127*K127</f>
        <v>0</v>
      </c>
      <c r="AR127" s="14" t="s">
        <v>172</v>
      </c>
      <c r="AT127" s="14" t="s">
        <v>192</v>
      </c>
      <c r="AU127" s="14" t="s">
        <v>103</v>
      </c>
      <c r="AY127" s="14" t="s">
        <v>132</v>
      </c>
      <c r="BE127" s="142">
        <f aca="true" t="shared" si="14" ref="BE127:BE158">IF(U127="základní",N127,0)</f>
        <v>0</v>
      </c>
      <c r="BF127" s="142">
        <f aca="true" t="shared" si="15" ref="BF127:BF158">IF(U127="snížená",N127,0)</f>
        <v>0</v>
      </c>
      <c r="BG127" s="142">
        <f aca="true" t="shared" si="16" ref="BG127:BG158">IF(U127="zákl. přenesená",N127,0)</f>
        <v>0</v>
      </c>
      <c r="BH127" s="142">
        <f aca="true" t="shared" si="17" ref="BH127:BH158">IF(U127="sníž. přenesená",N127,0)</f>
        <v>0</v>
      </c>
      <c r="BI127" s="142">
        <f aca="true" t="shared" si="18" ref="BI127:BI158">IF(U127="nulová",N127,0)</f>
        <v>0</v>
      </c>
      <c r="BJ127" s="14" t="s">
        <v>20</v>
      </c>
      <c r="BK127" s="142">
        <f aca="true" t="shared" si="19" ref="BK127:BK158">ROUND(L127*K127,2)</f>
        <v>0</v>
      </c>
      <c r="BL127" s="14" t="s">
        <v>131</v>
      </c>
      <c r="BM127" s="14" t="s">
        <v>290</v>
      </c>
    </row>
    <row r="128" spans="2:65" s="1" customFormat="1" ht="31.5" customHeight="1">
      <c r="B128" s="132"/>
      <c r="C128" s="133" t="s">
        <v>291</v>
      </c>
      <c r="D128" s="133" t="s">
        <v>133</v>
      </c>
      <c r="E128" s="134" t="s">
        <v>292</v>
      </c>
      <c r="F128" s="191" t="s">
        <v>293</v>
      </c>
      <c r="G128" s="192"/>
      <c r="H128" s="192"/>
      <c r="I128" s="192"/>
      <c r="J128" s="135" t="s">
        <v>150</v>
      </c>
      <c r="K128" s="136">
        <v>1950</v>
      </c>
      <c r="L128" s="193">
        <v>0</v>
      </c>
      <c r="M128" s="192"/>
      <c r="N128" s="193">
        <f t="shared" si="10"/>
        <v>0</v>
      </c>
      <c r="O128" s="192"/>
      <c r="P128" s="192"/>
      <c r="Q128" s="192"/>
      <c r="R128" s="137"/>
      <c r="T128" s="138" t="s">
        <v>3</v>
      </c>
      <c r="U128" s="37" t="s">
        <v>43</v>
      </c>
      <c r="V128" s="143">
        <v>0.007</v>
      </c>
      <c r="W128" s="143">
        <f t="shared" si="11"/>
        <v>13.65</v>
      </c>
      <c r="X128" s="143">
        <v>0</v>
      </c>
      <c r="Y128" s="143">
        <f t="shared" si="12"/>
        <v>0</v>
      </c>
      <c r="Z128" s="143">
        <v>0</v>
      </c>
      <c r="AA128" s="144">
        <f t="shared" si="13"/>
        <v>0</v>
      </c>
      <c r="AR128" s="14" t="s">
        <v>131</v>
      </c>
      <c r="AT128" s="14" t="s">
        <v>133</v>
      </c>
      <c r="AU128" s="14" t="s">
        <v>103</v>
      </c>
      <c r="AY128" s="14" t="s">
        <v>132</v>
      </c>
      <c r="BE128" s="142">
        <f t="shared" si="14"/>
        <v>0</v>
      </c>
      <c r="BF128" s="142">
        <f t="shared" si="15"/>
        <v>0</v>
      </c>
      <c r="BG128" s="142">
        <f t="shared" si="16"/>
        <v>0</v>
      </c>
      <c r="BH128" s="142">
        <f t="shared" si="17"/>
        <v>0</v>
      </c>
      <c r="BI128" s="142">
        <f t="shared" si="18"/>
        <v>0</v>
      </c>
      <c r="BJ128" s="14" t="s">
        <v>20</v>
      </c>
      <c r="BK128" s="142">
        <f t="shared" si="19"/>
        <v>0</v>
      </c>
      <c r="BL128" s="14" t="s">
        <v>131</v>
      </c>
      <c r="BM128" s="14" t="s">
        <v>294</v>
      </c>
    </row>
    <row r="129" spans="2:65" s="1" customFormat="1" ht="31.5" customHeight="1">
      <c r="B129" s="132"/>
      <c r="C129" s="133" t="s">
        <v>183</v>
      </c>
      <c r="D129" s="133" t="s">
        <v>133</v>
      </c>
      <c r="E129" s="134" t="s">
        <v>295</v>
      </c>
      <c r="F129" s="191" t="s">
        <v>296</v>
      </c>
      <c r="G129" s="192"/>
      <c r="H129" s="192"/>
      <c r="I129" s="192"/>
      <c r="J129" s="135" t="s">
        <v>221</v>
      </c>
      <c r="K129" s="136">
        <v>1387</v>
      </c>
      <c r="L129" s="193">
        <v>0</v>
      </c>
      <c r="M129" s="192"/>
      <c r="N129" s="193">
        <f t="shared" si="10"/>
        <v>0</v>
      </c>
      <c r="O129" s="192"/>
      <c r="P129" s="192"/>
      <c r="Q129" s="192"/>
      <c r="R129" s="137"/>
      <c r="T129" s="138" t="s">
        <v>3</v>
      </c>
      <c r="U129" s="37" t="s">
        <v>43</v>
      </c>
      <c r="V129" s="143">
        <v>0.048</v>
      </c>
      <c r="W129" s="143">
        <f t="shared" si="11"/>
        <v>66.57600000000001</v>
      </c>
      <c r="X129" s="143">
        <v>0</v>
      </c>
      <c r="Y129" s="143">
        <f t="shared" si="12"/>
        <v>0</v>
      </c>
      <c r="Z129" s="143">
        <v>0</v>
      </c>
      <c r="AA129" s="144">
        <f t="shared" si="13"/>
        <v>0</v>
      </c>
      <c r="AR129" s="14" t="s">
        <v>131</v>
      </c>
      <c r="AT129" s="14" t="s">
        <v>133</v>
      </c>
      <c r="AU129" s="14" t="s">
        <v>103</v>
      </c>
      <c r="AY129" s="14" t="s">
        <v>132</v>
      </c>
      <c r="BE129" s="142">
        <f t="shared" si="14"/>
        <v>0</v>
      </c>
      <c r="BF129" s="142">
        <f t="shared" si="15"/>
        <v>0</v>
      </c>
      <c r="BG129" s="142">
        <f t="shared" si="16"/>
        <v>0</v>
      </c>
      <c r="BH129" s="142">
        <f t="shared" si="17"/>
        <v>0</v>
      </c>
      <c r="BI129" s="142">
        <f t="shared" si="18"/>
        <v>0</v>
      </c>
      <c r="BJ129" s="14" t="s">
        <v>20</v>
      </c>
      <c r="BK129" s="142">
        <f t="shared" si="19"/>
        <v>0</v>
      </c>
      <c r="BL129" s="14" t="s">
        <v>131</v>
      </c>
      <c r="BM129" s="14" t="s">
        <v>297</v>
      </c>
    </row>
    <row r="130" spans="2:65" s="1" customFormat="1" ht="31.5" customHeight="1">
      <c r="B130" s="132"/>
      <c r="C130" s="133" t="s">
        <v>187</v>
      </c>
      <c r="D130" s="133" t="s">
        <v>133</v>
      </c>
      <c r="E130" s="134" t="s">
        <v>298</v>
      </c>
      <c r="F130" s="191" t="s">
        <v>299</v>
      </c>
      <c r="G130" s="192"/>
      <c r="H130" s="192"/>
      <c r="I130" s="192"/>
      <c r="J130" s="135" t="s">
        <v>221</v>
      </c>
      <c r="K130" s="136">
        <v>1387</v>
      </c>
      <c r="L130" s="193">
        <v>0</v>
      </c>
      <c r="M130" s="192"/>
      <c r="N130" s="193">
        <f t="shared" si="10"/>
        <v>0</v>
      </c>
      <c r="O130" s="192"/>
      <c r="P130" s="192"/>
      <c r="Q130" s="192"/>
      <c r="R130" s="137"/>
      <c r="T130" s="138" t="s">
        <v>3</v>
      </c>
      <c r="U130" s="37" t="s">
        <v>43</v>
      </c>
      <c r="V130" s="143">
        <v>0.162</v>
      </c>
      <c r="W130" s="143">
        <f t="shared" si="11"/>
        <v>224.69400000000002</v>
      </c>
      <c r="X130" s="143">
        <v>0</v>
      </c>
      <c r="Y130" s="143">
        <f t="shared" si="12"/>
        <v>0</v>
      </c>
      <c r="Z130" s="143">
        <v>0</v>
      </c>
      <c r="AA130" s="144">
        <f t="shared" si="13"/>
        <v>0</v>
      </c>
      <c r="AR130" s="14" t="s">
        <v>131</v>
      </c>
      <c r="AT130" s="14" t="s">
        <v>133</v>
      </c>
      <c r="AU130" s="14" t="s">
        <v>103</v>
      </c>
      <c r="AY130" s="14" t="s">
        <v>132</v>
      </c>
      <c r="BE130" s="142">
        <f t="shared" si="14"/>
        <v>0</v>
      </c>
      <c r="BF130" s="142">
        <f t="shared" si="15"/>
        <v>0</v>
      </c>
      <c r="BG130" s="142">
        <f t="shared" si="16"/>
        <v>0</v>
      </c>
      <c r="BH130" s="142">
        <f t="shared" si="17"/>
        <v>0</v>
      </c>
      <c r="BI130" s="142">
        <f t="shared" si="18"/>
        <v>0</v>
      </c>
      <c r="BJ130" s="14" t="s">
        <v>20</v>
      </c>
      <c r="BK130" s="142">
        <f t="shared" si="19"/>
        <v>0</v>
      </c>
      <c r="BL130" s="14" t="s">
        <v>131</v>
      </c>
      <c r="BM130" s="14" t="s">
        <v>300</v>
      </c>
    </row>
    <row r="131" spans="2:65" s="1" customFormat="1" ht="31.5" customHeight="1">
      <c r="B131" s="132"/>
      <c r="C131" s="145" t="s">
        <v>191</v>
      </c>
      <c r="D131" s="145" t="s">
        <v>192</v>
      </c>
      <c r="E131" s="146" t="s">
        <v>301</v>
      </c>
      <c r="F131" s="209" t="s">
        <v>302</v>
      </c>
      <c r="G131" s="210"/>
      <c r="H131" s="210"/>
      <c r="I131" s="210"/>
      <c r="J131" s="147" t="s">
        <v>303</v>
      </c>
      <c r="K131" s="148">
        <v>27.81</v>
      </c>
      <c r="L131" s="193">
        <v>0</v>
      </c>
      <c r="M131" s="192"/>
      <c r="N131" s="211">
        <f t="shared" si="10"/>
        <v>0</v>
      </c>
      <c r="O131" s="192"/>
      <c r="P131" s="192"/>
      <c r="Q131" s="192"/>
      <c r="R131" s="137"/>
      <c r="T131" s="138" t="s">
        <v>3</v>
      </c>
      <c r="U131" s="37" t="s">
        <v>45</v>
      </c>
      <c r="V131" s="143">
        <v>0</v>
      </c>
      <c r="W131" s="143">
        <f t="shared" si="11"/>
        <v>0</v>
      </c>
      <c r="X131" s="143">
        <v>0.01</v>
      </c>
      <c r="Y131" s="143">
        <f t="shared" si="12"/>
        <v>0.2781</v>
      </c>
      <c r="Z131" s="143">
        <v>0</v>
      </c>
      <c r="AA131" s="144">
        <f t="shared" si="13"/>
        <v>0</v>
      </c>
      <c r="AR131" s="14" t="s">
        <v>172</v>
      </c>
      <c r="AT131" s="14" t="s">
        <v>192</v>
      </c>
      <c r="AU131" s="14" t="s">
        <v>103</v>
      </c>
      <c r="AY131" s="14" t="s">
        <v>132</v>
      </c>
      <c r="BE131" s="142">
        <f t="shared" si="14"/>
        <v>0</v>
      </c>
      <c r="BF131" s="142">
        <f t="shared" si="15"/>
        <v>0</v>
      </c>
      <c r="BG131" s="142">
        <f t="shared" si="16"/>
        <v>0</v>
      </c>
      <c r="BH131" s="142">
        <f t="shared" si="17"/>
        <v>0</v>
      </c>
      <c r="BI131" s="142">
        <f t="shared" si="18"/>
        <v>0</v>
      </c>
      <c r="BJ131" s="14" t="s">
        <v>103</v>
      </c>
      <c r="BK131" s="142">
        <f t="shared" si="19"/>
        <v>0</v>
      </c>
      <c r="BL131" s="14" t="s">
        <v>131</v>
      </c>
      <c r="BM131" s="14" t="s">
        <v>304</v>
      </c>
    </row>
    <row r="132" spans="2:65" s="1" customFormat="1" ht="22.5" customHeight="1">
      <c r="B132" s="132"/>
      <c r="C132" s="145" t="s">
        <v>9</v>
      </c>
      <c r="D132" s="145" t="s">
        <v>192</v>
      </c>
      <c r="E132" s="146" t="s">
        <v>305</v>
      </c>
      <c r="F132" s="209" t="s">
        <v>306</v>
      </c>
      <c r="G132" s="210"/>
      <c r="H132" s="210"/>
      <c r="I132" s="210"/>
      <c r="J132" s="147" t="s">
        <v>303</v>
      </c>
      <c r="K132" s="148">
        <v>4.12</v>
      </c>
      <c r="L132" s="193">
        <v>0</v>
      </c>
      <c r="M132" s="192"/>
      <c r="N132" s="211">
        <f t="shared" si="10"/>
        <v>0</v>
      </c>
      <c r="O132" s="192"/>
      <c r="P132" s="192"/>
      <c r="Q132" s="192"/>
      <c r="R132" s="137"/>
      <c r="T132" s="138" t="s">
        <v>3</v>
      </c>
      <c r="U132" s="37" t="s">
        <v>45</v>
      </c>
      <c r="V132" s="143">
        <v>0</v>
      </c>
      <c r="W132" s="143">
        <f t="shared" si="11"/>
        <v>0</v>
      </c>
      <c r="X132" s="143">
        <v>0.01</v>
      </c>
      <c r="Y132" s="143">
        <f t="shared" si="12"/>
        <v>0.0412</v>
      </c>
      <c r="Z132" s="143">
        <v>0</v>
      </c>
      <c r="AA132" s="144">
        <f t="shared" si="13"/>
        <v>0</v>
      </c>
      <c r="AR132" s="14" t="s">
        <v>172</v>
      </c>
      <c r="AT132" s="14" t="s">
        <v>192</v>
      </c>
      <c r="AU132" s="14" t="s">
        <v>103</v>
      </c>
      <c r="AY132" s="14" t="s">
        <v>132</v>
      </c>
      <c r="BE132" s="142">
        <f t="shared" si="14"/>
        <v>0</v>
      </c>
      <c r="BF132" s="142">
        <f t="shared" si="15"/>
        <v>0</v>
      </c>
      <c r="BG132" s="142">
        <f t="shared" si="16"/>
        <v>0</v>
      </c>
      <c r="BH132" s="142">
        <f t="shared" si="17"/>
        <v>0</v>
      </c>
      <c r="BI132" s="142">
        <f t="shared" si="18"/>
        <v>0</v>
      </c>
      <c r="BJ132" s="14" t="s">
        <v>103</v>
      </c>
      <c r="BK132" s="142">
        <f t="shared" si="19"/>
        <v>0</v>
      </c>
      <c r="BL132" s="14" t="s">
        <v>131</v>
      </c>
      <c r="BM132" s="14" t="s">
        <v>307</v>
      </c>
    </row>
    <row r="133" spans="2:65" s="1" customFormat="1" ht="22.5" customHeight="1">
      <c r="B133" s="132"/>
      <c r="C133" s="145" t="s">
        <v>201</v>
      </c>
      <c r="D133" s="145" t="s">
        <v>192</v>
      </c>
      <c r="E133" s="146" t="s">
        <v>308</v>
      </c>
      <c r="F133" s="209" t="s">
        <v>309</v>
      </c>
      <c r="G133" s="210"/>
      <c r="H133" s="210"/>
      <c r="I133" s="210"/>
      <c r="J133" s="147" t="s">
        <v>303</v>
      </c>
      <c r="K133" s="148">
        <v>37.08</v>
      </c>
      <c r="L133" s="193">
        <v>0</v>
      </c>
      <c r="M133" s="192"/>
      <c r="N133" s="211">
        <f t="shared" si="10"/>
        <v>0</v>
      </c>
      <c r="O133" s="192"/>
      <c r="P133" s="192"/>
      <c r="Q133" s="192"/>
      <c r="R133" s="137"/>
      <c r="T133" s="138" t="s">
        <v>3</v>
      </c>
      <c r="U133" s="37" t="s">
        <v>45</v>
      </c>
      <c r="V133" s="143">
        <v>0</v>
      </c>
      <c r="W133" s="143">
        <f t="shared" si="11"/>
        <v>0</v>
      </c>
      <c r="X133" s="143">
        <v>0.005</v>
      </c>
      <c r="Y133" s="143">
        <f t="shared" si="12"/>
        <v>0.18539999999999998</v>
      </c>
      <c r="Z133" s="143">
        <v>0</v>
      </c>
      <c r="AA133" s="144">
        <f t="shared" si="13"/>
        <v>0</v>
      </c>
      <c r="AR133" s="14" t="s">
        <v>172</v>
      </c>
      <c r="AT133" s="14" t="s">
        <v>192</v>
      </c>
      <c r="AU133" s="14" t="s">
        <v>103</v>
      </c>
      <c r="AY133" s="14" t="s">
        <v>132</v>
      </c>
      <c r="BE133" s="142">
        <f t="shared" si="14"/>
        <v>0</v>
      </c>
      <c r="BF133" s="142">
        <f t="shared" si="15"/>
        <v>0</v>
      </c>
      <c r="BG133" s="142">
        <f t="shared" si="16"/>
        <v>0</v>
      </c>
      <c r="BH133" s="142">
        <f t="shared" si="17"/>
        <v>0</v>
      </c>
      <c r="BI133" s="142">
        <f t="shared" si="18"/>
        <v>0</v>
      </c>
      <c r="BJ133" s="14" t="s">
        <v>103</v>
      </c>
      <c r="BK133" s="142">
        <f t="shared" si="19"/>
        <v>0</v>
      </c>
      <c r="BL133" s="14" t="s">
        <v>131</v>
      </c>
      <c r="BM133" s="14" t="s">
        <v>310</v>
      </c>
    </row>
    <row r="134" spans="2:65" s="1" customFormat="1" ht="22.5" customHeight="1">
      <c r="B134" s="132"/>
      <c r="C134" s="145" t="s">
        <v>205</v>
      </c>
      <c r="D134" s="145" t="s">
        <v>192</v>
      </c>
      <c r="E134" s="146" t="s">
        <v>311</v>
      </c>
      <c r="F134" s="209" t="s">
        <v>312</v>
      </c>
      <c r="G134" s="210"/>
      <c r="H134" s="210"/>
      <c r="I134" s="210"/>
      <c r="J134" s="147" t="s">
        <v>303</v>
      </c>
      <c r="K134" s="148">
        <v>160.68</v>
      </c>
      <c r="L134" s="193">
        <v>0</v>
      </c>
      <c r="M134" s="192"/>
      <c r="N134" s="211">
        <f t="shared" si="10"/>
        <v>0</v>
      </c>
      <c r="O134" s="192"/>
      <c r="P134" s="192"/>
      <c r="Q134" s="192"/>
      <c r="R134" s="137"/>
      <c r="T134" s="138" t="s">
        <v>3</v>
      </c>
      <c r="U134" s="37" t="s">
        <v>45</v>
      </c>
      <c r="V134" s="143">
        <v>0</v>
      </c>
      <c r="W134" s="143">
        <f t="shared" si="11"/>
        <v>0</v>
      </c>
      <c r="X134" s="143">
        <v>0.005</v>
      </c>
      <c r="Y134" s="143">
        <f t="shared" si="12"/>
        <v>0.8034</v>
      </c>
      <c r="Z134" s="143">
        <v>0</v>
      </c>
      <c r="AA134" s="144">
        <f t="shared" si="13"/>
        <v>0</v>
      </c>
      <c r="AR134" s="14" t="s">
        <v>172</v>
      </c>
      <c r="AT134" s="14" t="s">
        <v>192</v>
      </c>
      <c r="AU134" s="14" t="s">
        <v>103</v>
      </c>
      <c r="AY134" s="14" t="s">
        <v>132</v>
      </c>
      <c r="BE134" s="142">
        <f t="shared" si="14"/>
        <v>0</v>
      </c>
      <c r="BF134" s="142">
        <f t="shared" si="15"/>
        <v>0</v>
      </c>
      <c r="BG134" s="142">
        <f t="shared" si="16"/>
        <v>0</v>
      </c>
      <c r="BH134" s="142">
        <f t="shared" si="17"/>
        <v>0</v>
      </c>
      <c r="BI134" s="142">
        <f t="shared" si="18"/>
        <v>0</v>
      </c>
      <c r="BJ134" s="14" t="s">
        <v>103</v>
      </c>
      <c r="BK134" s="142">
        <f t="shared" si="19"/>
        <v>0</v>
      </c>
      <c r="BL134" s="14" t="s">
        <v>131</v>
      </c>
      <c r="BM134" s="14" t="s">
        <v>313</v>
      </c>
    </row>
    <row r="135" spans="2:65" s="1" customFormat="1" ht="31.5" customHeight="1">
      <c r="B135" s="132"/>
      <c r="C135" s="145" t="s">
        <v>210</v>
      </c>
      <c r="D135" s="145" t="s">
        <v>192</v>
      </c>
      <c r="E135" s="146" t="s">
        <v>314</v>
      </c>
      <c r="F135" s="209" t="s">
        <v>315</v>
      </c>
      <c r="G135" s="210"/>
      <c r="H135" s="210"/>
      <c r="I135" s="210"/>
      <c r="J135" s="147" t="s">
        <v>303</v>
      </c>
      <c r="K135" s="148">
        <v>124.63</v>
      </c>
      <c r="L135" s="193">
        <v>0</v>
      </c>
      <c r="M135" s="192"/>
      <c r="N135" s="211">
        <f t="shared" si="10"/>
        <v>0</v>
      </c>
      <c r="O135" s="192"/>
      <c r="P135" s="192"/>
      <c r="Q135" s="192"/>
      <c r="R135" s="137"/>
      <c r="T135" s="138" t="s">
        <v>3</v>
      </c>
      <c r="U135" s="37" t="s">
        <v>45</v>
      </c>
      <c r="V135" s="143">
        <v>0</v>
      </c>
      <c r="W135" s="143">
        <f t="shared" si="11"/>
        <v>0</v>
      </c>
      <c r="X135" s="143">
        <v>0.005</v>
      </c>
      <c r="Y135" s="143">
        <f t="shared" si="12"/>
        <v>0.62315</v>
      </c>
      <c r="Z135" s="143">
        <v>0</v>
      </c>
      <c r="AA135" s="144">
        <f t="shared" si="13"/>
        <v>0</v>
      </c>
      <c r="AR135" s="14" t="s">
        <v>172</v>
      </c>
      <c r="AT135" s="14" t="s">
        <v>192</v>
      </c>
      <c r="AU135" s="14" t="s">
        <v>103</v>
      </c>
      <c r="AY135" s="14" t="s">
        <v>132</v>
      </c>
      <c r="BE135" s="142">
        <f t="shared" si="14"/>
        <v>0</v>
      </c>
      <c r="BF135" s="142">
        <f t="shared" si="15"/>
        <v>0</v>
      </c>
      <c r="BG135" s="142">
        <f t="shared" si="16"/>
        <v>0</v>
      </c>
      <c r="BH135" s="142">
        <f t="shared" si="17"/>
        <v>0</v>
      </c>
      <c r="BI135" s="142">
        <f t="shared" si="18"/>
        <v>0</v>
      </c>
      <c r="BJ135" s="14" t="s">
        <v>103</v>
      </c>
      <c r="BK135" s="142">
        <f t="shared" si="19"/>
        <v>0</v>
      </c>
      <c r="BL135" s="14" t="s">
        <v>131</v>
      </c>
      <c r="BM135" s="14" t="s">
        <v>316</v>
      </c>
    </row>
    <row r="136" spans="2:65" s="1" customFormat="1" ht="31.5" customHeight="1">
      <c r="B136" s="132"/>
      <c r="C136" s="145" t="s">
        <v>214</v>
      </c>
      <c r="D136" s="145" t="s">
        <v>192</v>
      </c>
      <c r="E136" s="146" t="s">
        <v>317</v>
      </c>
      <c r="F136" s="209" t="s">
        <v>318</v>
      </c>
      <c r="G136" s="210"/>
      <c r="H136" s="210"/>
      <c r="I136" s="210"/>
      <c r="J136" s="147" t="s">
        <v>303</v>
      </c>
      <c r="K136" s="148">
        <v>8.24</v>
      </c>
      <c r="L136" s="193">
        <v>0</v>
      </c>
      <c r="M136" s="192"/>
      <c r="N136" s="211">
        <f t="shared" si="10"/>
        <v>0</v>
      </c>
      <c r="O136" s="192"/>
      <c r="P136" s="192"/>
      <c r="Q136" s="192"/>
      <c r="R136" s="137"/>
      <c r="T136" s="138" t="s">
        <v>3</v>
      </c>
      <c r="U136" s="37" t="s">
        <v>45</v>
      </c>
      <c r="V136" s="143">
        <v>0</v>
      </c>
      <c r="W136" s="143">
        <f t="shared" si="11"/>
        <v>0</v>
      </c>
      <c r="X136" s="143">
        <v>0.005</v>
      </c>
      <c r="Y136" s="143">
        <f t="shared" si="12"/>
        <v>0.0412</v>
      </c>
      <c r="Z136" s="143">
        <v>0</v>
      </c>
      <c r="AA136" s="144">
        <f t="shared" si="13"/>
        <v>0</v>
      </c>
      <c r="AR136" s="14" t="s">
        <v>172</v>
      </c>
      <c r="AT136" s="14" t="s">
        <v>192</v>
      </c>
      <c r="AU136" s="14" t="s">
        <v>103</v>
      </c>
      <c r="AY136" s="14" t="s">
        <v>132</v>
      </c>
      <c r="BE136" s="142">
        <f t="shared" si="14"/>
        <v>0</v>
      </c>
      <c r="BF136" s="142">
        <f t="shared" si="15"/>
        <v>0</v>
      </c>
      <c r="BG136" s="142">
        <f t="shared" si="16"/>
        <v>0</v>
      </c>
      <c r="BH136" s="142">
        <f t="shared" si="17"/>
        <v>0</v>
      </c>
      <c r="BI136" s="142">
        <f t="shared" si="18"/>
        <v>0</v>
      </c>
      <c r="BJ136" s="14" t="s">
        <v>103</v>
      </c>
      <c r="BK136" s="142">
        <f t="shared" si="19"/>
        <v>0</v>
      </c>
      <c r="BL136" s="14" t="s">
        <v>131</v>
      </c>
      <c r="BM136" s="14" t="s">
        <v>319</v>
      </c>
    </row>
    <row r="137" spans="2:65" s="1" customFormat="1" ht="22.5" customHeight="1">
      <c r="B137" s="132"/>
      <c r="C137" s="145" t="s">
        <v>218</v>
      </c>
      <c r="D137" s="145" t="s">
        <v>192</v>
      </c>
      <c r="E137" s="146" t="s">
        <v>320</v>
      </c>
      <c r="F137" s="209" t="s">
        <v>321</v>
      </c>
      <c r="G137" s="210"/>
      <c r="H137" s="210"/>
      <c r="I137" s="210"/>
      <c r="J137" s="147" t="s">
        <v>303</v>
      </c>
      <c r="K137" s="148">
        <v>14.42</v>
      </c>
      <c r="L137" s="193">
        <v>0</v>
      </c>
      <c r="M137" s="192"/>
      <c r="N137" s="211">
        <f t="shared" si="10"/>
        <v>0</v>
      </c>
      <c r="O137" s="192"/>
      <c r="P137" s="192"/>
      <c r="Q137" s="192"/>
      <c r="R137" s="137"/>
      <c r="T137" s="138" t="s">
        <v>3</v>
      </c>
      <c r="U137" s="37" t="s">
        <v>45</v>
      </c>
      <c r="V137" s="143">
        <v>0</v>
      </c>
      <c r="W137" s="143">
        <f t="shared" si="11"/>
        <v>0</v>
      </c>
      <c r="X137" s="143">
        <v>0.01</v>
      </c>
      <c r="Y137" s="143">
        <f t="shared" si="12"/>
        <v>0.1442</v>
      </c>
      <c r="Z137" s="143">
        <v>0</v>
      </c>
      <c r="AA137" s="144">
        <f t="shared" si="13"/>
        <v>0</v>
      </c>
      <c r="AR137" s="14" t="s">
        <v>172</v>
      </c>
      <c r="AT137" s="14" t="s">
        <v>192</v>
      </c>
      <c r="AU137" s="14" t="s">
        <v>103</v>
      </c>
      <c r="AY137" s="14" t="s">
        <v>132</v>
      </c>
      <c r="BE137" s="142">
        <f t="shared" si="14"/>
        <v>0</v>
      </c>
      <c r="BF137" s="142">
        <f t="shared" si="15"/>
        <v>0</v>
      </c>
      <c r="BG137" s="142">
        <f t="shared" si="16"/>
        <v>0</v>
      </c>
      <c r="BH137" s="142">
        <f t="shared" si="17"/>
        <v>0</v>
      </c>
      <c r="BI137" s="142">
        <f t="shared" si="18"/>
        <v>0</v>
      </c>
      <c r="BJ137" s="14" t="s">
        <v>103</v>
      </c>
      <c r="BK137" s="142">
        <f t="shared" si="19"/>
        <v>0</v>
      </c>
      <c r="BL137" s="14" t="s">
        <v>131</v>
      </c>
      <c r="BM137" s="14" t="s">
        <v>322</v>
      </c>
    </row>
    <row r="138" spans="2:65" s="1" customFormat="1" ht="31.5" customHeight="1">
      <c r="B138" s="132"/>
      <c r="C138" s="145" t="s">
        <v>8</v>
      </c>
      <c r="D138" s="145" t="s">
        <v>192</v>
      </c>
      <c r="E138" s="146" t="s">
        <v>323</v>
      </c>
      <c r="F138" s="209" t="s">
        <v>324</v>
      </c>
      <c r="G138" s="210"/>
      <c r="H138" s="210"/>
      <c r="I138" s="210"/>
      <c r="J138" s="147" t="s">
        <v>303</v>
      </c>
      <c r="K138" s="148">
        <v>131.84</v>
      </c>
      <c r="L138" s="211">
        <v>0</v>
      </c>
      <c r="M138" s="210"/>
      <c r="N138" s="211">
        <f t="shared" si="10"/>
        <v>0</v>
      </c>
      <c r="O138" s="192"/>
      <c r="P138" s="192"/>
      <c r="Q138" s="192"/>
      <c r="R138" s="137"/>
      <c r="T138" s="138" t="s">
        <v>3</v>
      </c>
      <c r="U138" s="37" t="s">
        <v>45</v>
      </c>
      <c r="V138" s="143">
        <v>0</v>
      </c>
      <c r="W138" s="143">
        <f t="shared" si="11"/>
        <v>0</v>
      </c>
      <c r="X138" s="143">
        <v>0.01</v>
      </c>
      <c r="Y138" s="143">
        <f t="shared" si="12"/>
        <v>1.3184</v>
      </c>
      <c r="Z138" s="143">
        <v>0</v>
      </c>
      <c r="AA138" s="144">
        <f t="shared" si="13"/>
        <v>0</v>
      </c>
      <c r="AR138" s="14" t="s">
        <v>172</v>
      </c>
      <c r="AT138" s="14" t="s">
        <v>192</v>
      </c>
      <c r="AU138" s="14" t="s">
        <v>103</v>
      </c>
      <c r="AY138" s="14" t="s">
        <v>132</v>
      </c>
      <c r="BE138" s="142">
        <f t="shared" si="14"/>
        <v>0</v>
      </c>
      <c r="BF138" s="142">
        <f t="shared" si="15"/>
        <v>0</v>
      </c>
      <c r="BG138" s="142">
        <f t="shared" si="16"/>
        <v>0</v>
      </c>
      <c r="BH138" s="142">
        <f t="shared" si="17"/>
        <v>0</v>
      </c>
      <c r="BI138" s="142">
        <f t="shared" si="18"/>
        <v>0</v>
      </c>
      <c r="BJ138" s="14" t="s">
        <v>103</v>
      </c>
      <c r="BK138" s="142">
        <f t="shared" si="19"/>
        <v>0</v>
      </c>
      <c r="BL138" s="14" t="s">
        <v>131</v>
      </c>
      <c r="BM138" s="14" t="s">
        <v>325</v>
      </c>
    </row>
    <row r="139" spans="2:65" s="1" customFormat="1" ht="31.5" customHeight="1">
      <c r="B139" s="132"/>
      <c r="C139" s="145" t="s">
        <v>226</v>
      </c>
      <c r="D139" s="145" t="s">
        <v>192</v>
      </c>
      <c r="E139" s="146" t="s">
        <v>326</v>
      </c>
      <c r="F139" s="209" t="s">
        <v>327</v>
      </c>
      <c r="G139" s="210"/>
      <c r="H139" s="210"/>
      <c r="I139" s="210"/>
      <c r="J139" s="147" t="s">
        <v>303</v>
      </c>
      <c r="K139" s="148">
        <v>49.44</v>
      </c>
      <c r="L139" s="211">
        <v>0</v>
      </c>
      <c r="M139" s="210"/>
      <c r="N139" s="211">
        <f t="shared" si="10"/>
        <v>0</v>
      </c>
      <c r="O139" s="192"/>
      <c r="P139" s="192"/>
      <c r="Q139" s="192"/>
      <c r="R139" s="137"/>
      <c r="T139" s="138" t="s">
        <v>3</v>
      </c>
      <c r="U139" s="37" t="s">
        <v>45</v>
      </c>
      <c r="V139" s="143">
        <v>0</v>
      </c>
      <c r="W139" s="143">
        <f t="shared" si="11"/>
        <v>0</v>
      </c>
      <c r="X139" s="143">
        <v>0.01</v>
      </c>
      <c r="Y139" s="143">
        <f t="shared" si="12"/>
        <v>0.4944</v>
      </c>
      <c r="Z139" s="143">
        <v>0</v>
      </c>
      <c r="AA139" s="144">
        <f t="shared" si="13"/>
        <v>0</v>
      </c>
      <c r="AR139" s="14" t="s">
        <v>172</v>
      </c>
      <c r="AT139" s="14" t="s">
        <v>192</v>
      </c>
      <c r="AU139" s="14" t="s">
        <v>103</v>
      </c>
      <c r="AY139" s="14" t="s">
        <v>132</v>
      </c>
      <c r="BE139" s="142">
        <f t="shared" si="14"/>
        <v>0</v>
      </c>
      <c r="BF139" s="142">
        <f t="shared" si="15"/>
        <v>0</v>
      </c>
      <c r="BG139" s="142">
        <f t="shared" si="16"/>
        <v>0</v>
      </c>
      <c r="BH139" s="142">
        <f t="shared" si="17"/>
        <v>0</v>
      </c>
      <c r="BI139" s="142">
        <f t="shared" si="18"/>
        <v>0</v>
      </c>
      <c r="BJ139" s="14" t="s">
        <v>103</v>
      </c>
      <c r="BK139" s="142">
        <f t="shared" si="19"/>
        <v>0</v>
      </c>
      <c r="BL139" s="14" t="s">
        <v>131</v>
      </c>
      <c r="BM139" s="14" t="s">
        <v>328</v>
      </c>
    </row>
    <row r="140" spans="2:65" s="1" customFormat="1" ht="31.5" customHeight="1">
      <c r="B140" s="132"/>
      <c r="C140" s="145" t="s">
        <v>230</v>
      </c>
      <c r="D140" s="145" t="s">
        <v>192</v>
      </c>
      <c r="E140" s="146" t="s">
        <v>329</v>
      </c>
      <c r="F140" s="209" t="s">
        <v>330</v>
      </c>
      <c r="G140" s="210"/>
      <c r="H140" s="210"/>
      <c r="I140" s="210"/>
      <c r="J140" s="147" t="s">
        <v>303</v>
      </c>
      <c r="K140" s="148">
        <v>15.45</v>
      </c>
      <c r="L140" s="211">
        <v>0</v>
      </c>
      <c r="M140" s="210"/>
      <c r="N140" s="211">
        <f t="shared" si="10"/>
        <v>0</v>
      </c>
      <c r="O140" s="192"/>
      <c r="P140" s="192"/>
      <c r="Q140" s="192"/>
      <c r="R140" s="137"/>
      <c r="T140" s="138" t="s">
        <v>3</v>
      </c>
      <c r="U140" s="37" t="s">
        <v>45</v>
      </c>
      <c r="V140" s="143">
        <v>0</v>
      </c>
      <c r="W140" s="143">
        <f t="shared" si="11"/>
        <v>0</v>
      </c>
      <c r="X140" s="143">
        <v>0.005</v>
      </c>
      <c r="Y140" s="143">
        <f t="shared" si="12"/>
        <v>0.07725</v>
      </c>
      <c r="Z140" s="143">
        <v>0</v>
      </c>
      <c r="AA140" s="144">
        <f t="shared" si="13"/>
        <v>0</v>
      </c>
      <c r="AR140" s="14" t="s">
        <v>172</v>
      </c>
      <c r="AT140" s="14" t="s">
        <v>192</v>
      </c>
      <c r="AU140" s="14" t="s">
        <v>103</v>
      </c>
      <c r="AY140" s="14" t="s">
        <v>132</v>
      </c>
      <c r="BE140" s="142">
        <f t="shared" si="14"/>
        <v>0</v>
      </c>
      <c r="BF140" s="142">
        <f t="shared" si="15"/>
        <v>0</v>
      </c>
      <c r="BG140" s="142">
        <f t="shared" si="16"/>
        <v>0</v>
      </c>
      <c r="BH140" s="142">
        <f t="shared" si="17"/>
        <v>0</v>
      </c>
      <c r="BI140" s="142">
        <f t="shared" si="18"/>
        <v>0</v>
      </c>
      <c r="BJ140" s="14" t="s">
        <v>103</v>
      </c>
      <c r="BK140" s="142">
        <f t="shared" si="19"/>
        <v>0</v>
      </c>
      <c r="BL140" s="14" t="s">
        <v>131</v>
      </c>
      <c r="BM140" s="14" t="s">
        <v>331</v>
      </c>
    </row>
    <row r="141" spans="2:65" s="1" customFormat="1" ht="22.5" customHeight="1">
      <c r="B141" s="132"/>
      <c r="C141" s="145" t="s">
        <v>234</v>
      </c>
      <c r="D141" s="145" t="s">
        <v>192</v>
      </c>
      <c r="E141" s="146" t="s">
        <v>332</v>
      </c>
      <c r="F141" s="209" t="s">
        <v>333</v>
      </c>
      <c r="G141" s="210"/>
      <c r="H141" s="210"/>
      <c r="I141" s="210"/>
      <c r="J141" s="147" t="s">
        <v>303</v>
      </c>
      <c r="K141" s="148">
        <v>20.6</v>
      </c>
      <c r="L141" s="211">
        <v>0</v>
      </c>
      <c r="M141" s="210"/>
      <c r="N141" s="211">
        <f t="shared" si="10"/>
        <v>0</v>
      </c>
      <c r="O141" s="192"/>
      <c r="P141" s="192"/>
      <c r="Q141" s="192"/>
      <c r="R141" s="137"/>
      <c r="T141" s="138" t="s">
        <v>3</v>
      </c>
      <c r="U141" s="37" t="s">
        <v>45</v>
      </c>
      <c r="V141" s="143">
        <v>0</v>
      </c>
      <c r="W141" s="143">
        <f t="shared" si="11"/>
        <v>0</v>
      </c>
      <c r="X141" s="143">
        <v>0.005</v>
      </c>
      <c r="Y141" s="143">
        <f t="shared" si="12"/>
        <v>0.10300000000000001</v>
      </c>
      <c r="Z141" s="143">
        <v>0</v>
      </c>
      <c r="AA141" s="144">
        <f t="shared" si="13"/>
        <v>0</v>
      </c>
      <c r="AR141" s="14" t="s">
        <v>172</v>
      </c>
      <c r="AT141" s="14" t="s">
        <v>192</v>
      </c>
      <c r="AU141" s="14" t="s">
        <v>103</v>
      </c>
      <c r="AY141" s="14" t="s">
        <v>132</v>
      </c>
      <c r="BE141" s="142">
        <f t="shared" si="14"/>
        <v>0</v>
      </c>
      <c r="BF141" s="142">
        <f t="shared" si="15"/>
        <v>0</v>
      </c>
      <c r="BG141" s="142">
        <f t="shared" si="16"/>
        <v>0</v>
      </c>
      <c r="BH141" s="142">
        <f t="shared" si="17"/>
        <v>0</v>
      </c>
      <c r="BI141" s="142">
        <f t="shared" si="18"/>
        <v>0</v>
      </c>
      <c r="BJ141" s="14" t="s">
        <v>103</v>
      </c>
      <c r="BK141" s="142">
        <f t="shared" si="19"/>
        <v>0</v>
      </c>
      <c r="BL141" s="14" t="s">
        <v>131</v>
      </c>
      <c r="BM141" s="14" t="s">
        <v>334</v>
      </c>
    </row>
    <row r="142" spans="2:65" s="1" customFormat="1" ht="22.5" customHeight="1">
      <c r="B142" s="132"/>
      <c r="C142" s="145" t="s">
        <v>238</v>
      </c>
      <c r="D142" s="145" t="s">
        <v>192</v>
      </c>
      <c r="E142" s="146" t="s">
        <v>335</v>
      </c>
      <c r="F142" s="209" t="s">
        <v>336</v>
      </c>
      <c r="G142" s="210"/>
      <c r="H142" s="210"/>
      <c r="I142" s="210"/>
      <c r="J142" s="147" t="s">
        <v>303</v>
      </c>
      <c r="K142" s="148">
        <v>57.68</v>
      </c>
      <c r="L142" s="211">
        <v>0</v>
      </c>
      <c r="M142" s="210"/>
      <c r="N142" s="211">
        <f t="shared" si="10"/>
        <v>0</v>
      </c>
      <c r="O142" s="192"/>
      <c r="P142" s="192"/>
      <c r="Q142" s="192"/>
      <c r="R142" s="137"/>
      <c r="T142" s="138" t="s">
        <v>3</v>
      </c>
      <c r="U142" s="37" t="s">
        <v>45</v>
      </c>
      <c r="V142" s="143">
        <v>0</v>
      </c>
      <c r="W142" s="143">
        <f t="shared" si="11"/>
        <v>0</v>
      </c>
      <c r="X142" s="143">
        <v>0.005</v>
      </c>
      <c r="Y142" s="143">
        <f t="shared" si="12"/>
        <v>0.2884</v>
      </c>
      <c r="Z142" s="143">
        <v>0</v>
      </c>
      <c r="AA142" s="144">
        <f t="shared" si="13"/>
        <v>0</v>
      </c>
      <c r="AR142" s="14" t="s">
        <v>172</v>
      </c>
      <c r="AT142" s="14" t="s">
        <v>192</v>
      </c>
      <c r="AU142" s="14" t="s">
        <v>103</v>
      </c>
      <c r="AY142" s="14" t="s">
        <v>132</v>
      </c>
      <c r="BE142" s="142">
        <f t="shared" si="14"/>
        <v>0</v>
      </c>
      <c r="BF142" s="142">
        <f t="shared" si="15"/>
        <v>0</v>
      </c>
      <c r="BG142" s="142">
        <f t="shared" si="16"/>
        <v>0</v>
      </c>
      <c r="BH142" s="142">
        <f t="shared" si="17"/>
        <v>0</v>
      </c>
      <c r="BI142" s="142">
        <f t="shared" si="18"/>
        <v>0</v>
      </c>
      <c r="BJ142" s="14" t="s">
        <v>103</v>
      </c>
      <c r="BK142" s="142">
        <f t="shared" si="19"/>
        <v>0</v>
      </c>
      <c r="BL142" s="14" t="s">
        <v>131</v>
      </c>
      <c r="BM142" s="14" t="s">
        <v>337</v>
      </c>
    </row>
    <row r="143" spans="2:65" s="1" customFormat="1" ht="22.5" customHeight="1">
      <c r="B143" s="132"/>
      <c r="C143" s="145" t="s">
        <v>242</v>
      </c>
      <c r="D143" s="145" t="s">
        <v>192</v>
      </c>
      <c r="E143" s="146" t="s">
        <v>338</v>
      </c>
      <c r="F143" s="209" t="s">
        <v>339</v>
      </c>
      <c r="G143" s="210"/>
      <c r="H143" s="210"/>
      <c r="I143" s="210"/>
      <c r="J143" s="147" t="s">
        <v>303</v>
      </c>
      <c r="K143" s="148">
        <v>21.63</v>
      </c>
      <c r="L143" s="211">
        <v>0</v>
      </c>
      <c r="M143" s="210"/>
      <c r="N143" s="211">
        <f t="shared" si="10"/>
        <v>0</v>
      </c>
      <c r="O143" s="192"/>
      <c r="P143" s="192"/>
      <c r="Q143" s="192"/>
      <c r="R143" s="137"/>
      <c r="T143" s="138" t="s">
        <v>3</v>
      </c>
      <c r="U143" s="37" t="s">
        <v>45</v>
      </c>
      <c r="V143" s="143">
        <v>0</v>
      </c>
      <c r="W143" s="143">
        <f t="shared" si="11"/>
        <v>0</v>
      </c>
      <c r="X143" s="143">
        <v>0.01</v>
      </c>
      <c r="Y143" s="143">
        <f t="shared" si="12"/>
        <v>0.2163</v>
      </c>
      <c r="Z143" s="143">
        <v>0</v>
      </c>
      <c r="AA143" s="144">
        <f t="shared" si="13"/>
        <v>0</v>
      </c>
      <c r="AR143" s="14" t="s">
        <v>172</v>
      </c>
      <c r="AT143" s="14" t="s">
        <v>192</v>
      </c>
      <c r="AU143" s="14" t="s">
        <v>103</v>
      </c>
      <c r="AY143" s="14" t="s">
        <v>132</v>
      </c>
      <c r="BE143" s="142">
        <f t="shared" si="14"/>
        <v>0</v>
      </c>
      <c r="BF143" s="142">
        <f t="shared" si="15"/>
        <v>0</v>
      </c>
      <c r="BG143" s="142">
        <f t="shared" si="16"/>
        <v>0</v>
      </c>
      <c r="BH143" s="142">
        <f t="shared" si="17"/>
        <v>0</v>
      </c>
      <c r="BI143" s="142">
        <f t="shared" si="18"/>
        <v>0</v>
      </c>
      <c r="BJ143" s="14" t="s">
        <v>103</v>
      </c>
      <c r="BK143" s="142">
        <f t="shared" si="19"/>
        <v>0</v>
      </c>
      <c r="BL143" s="14" t="s">
        <v>131</v>
      </c>
      <c r="BM143" s="14" t="s">
        <v>340</v>
      </c>
    </row>
    <row r="144" spans="2:65" s="1" customFormat="1" ht="31.5" customHeight="1">
      <c r="B144" s="132"/>
      <c r="C144" s="145" t="s">
        <v>246</v>
      </c>
      <c r="D144" s="145" t="s">
        <v>192</v>
      </c>
      <c r="E144" s="146" t="s">
        <v>341</v>
      </c>
      <c r="F144" s="209" t="s">
        <v>342</v>
      </c>
      <c r="G144" s="210"/>
      <c r="H144" s="210"/>
      <c r="I144" s="210"/>
      <c r="J144" s="147" t="s">
        <v>303</v>
      </c>
      <c r="K144" s="148">
        <v>57.68</v>
      </c>
      <c r="L144" s="211">
        <v>0</v>
      </c>
      <c r="M144" s="210"/>
      <c r="N144" s="211">
        <f t="shared" si="10"/>
        <v>0</v>
      </c>
      <c r="O144" s="192"/>
      <c r="P144" s="192"/>
      <c r="Q144" s="192"/>
      <c r="R144" s="137"/>
      <c r="T144" s="138" t="s">
        <v>3</v>
      </c>
      <c r="U144" s="37" t="s">
        <v>45</v>
      </c>
      <c r="V144" s="143">
        <v>0</v>
      </c>
      <c r="W144" s="143">
        <f t="shared" si="11"/>
        <v>0</v>
      </c>
      <c r="X144" s="143">
        <v>0.01</v>
      </c>
      <c r="Y144" s="143">
        <f t="shared" si="12"/>
        <v>0.5768</v>
      </c>
      <c r="Z144" s="143">
        <v>0</v>
      </c>
      <c r="AA144" s="144">
        <f t="shared" si="13"/>
        <v>0</v>
      </c>
      <c r="AR144" s="14" t="s">
        <v>172</v>
      </c>
      <c r="AT144" s="14" t="s">
        <v>192</v>
      </c>
      <c r="AU144" s="14" t="s">
        <v>103</v>
      </c>
      <c r="AY144" s="14" t="s">
        <v>132</v>
      </c>
      <c r="BE144" s="142">
        <f t="shared" si="14"/>
        <v>0</v>
      </c>
      <c r="BF144" s="142">
        <f t="shared" si="15"/>
        <v>0</v>
      </c>
      <c r="BG144" s="142">
        <f t="shared" si="16"/>
        <v>0</v>
      </c>
      <c r="BH144" s="142">
        <f t="shared" si="17"/>
        <v>0</v>
      </c>
      <c r="BI144" s="142">
        <f t="shared" si="18"/>
        <v>0</v>
      </c>
      <c r="BJ144" s="14" t="s">
        <v>103</v>
      </c>
      <c r="BK144" s="142">
        <f t="shared" si="19"/>
        <v>0</v>
      </c>
      <c r="BL144" s="14" t="s">
        <v>131</v>
      </c>
      <c r="BM144" s="14" t="s">
        <v>343</v>
      </c>
    </row>
    <row r="145" spans="2:65" s="1" customFormat="1" ht="22.5" customHeight="1">
      <c r="B145" s="132"/>
      <c r="C145" s="145" t="s">
        <v>250</v>
      </c>
      <c r="D145" s="145" t="s">
        <v>192</v>
      </c>
      <c r="E145" s="146" t="s">
        <v>344</v>
      </c>
      <c r="F145" s="209" t="s">
        <v>345</v>
      </c>
      <c r="G145" s="210"/>
      <c r="H145" s="210"/>
      <c r="I145" s="210"/>
      <c r="J145" s="147" t="s">
        <v>303</v>
      </c>
      <c r="K145" s="148">
        <v>76.22</v>
      </c>
      <c r="L145" s="211">
        <v>0</v>
      </c>
      <c r="M145" s="210"/>
      <c r="N145" s="211">
        <f t="shared" si="10"/>
        <v>0</v>
      </c>
      <c r="O145" s="192"/>
      <c r="P145" s="192"/>
      <c r="Q145" s="192"/>
      <c r="R145" s="137"/>
      <c r="T145" s="138" t="s">
        <v>3</v>
      </c>
      <c r="U145" s="37" t="s">
        <v>45</v>
      </c>
      <c r="V145" s="143">
        <v>0</v>
      </c>
      <c r="W145" s="143">
        <f t="shared" si="11"/>
        <v>0</v>
      </c>
      <c r="X145" s="143">
        <v>0.01</v>
      </c>
      <c r="Y145" s="143">
        <f t="shared" si="12"/>
        <v>0.7622</v>
      </c>
      <c r="Z145" s="143">
        <v>0</v>
      </c>
      <c r="AA145" s="144">
        <f t="shared" si="13"/>
        <v>0</v>
      </c>
      <c r="AR145" s="14" t="s">
        <v>172</v>
      </c>
      <c r="AT145" s="14" t="s">
        <v>192</v>
      </c>
      <c r="AU145" s="14" t="s">
        <v>103</v>
      </c>
      <c r="AY145" s="14" t="s">
        <v>132</v>
      </c>
      <c r="BE145" s="142">
        <f t="shared" si="14"/>
        <v>0</v>
      </c>
      <c r="BF145" s="142">
        <f t="shared" si="15"/>
        <v>0</v>
      </c>
      <c r="BG145" s="142">
        <f t="shared" si="16"/>
        <v>0</v>
      </c>
      <c r="BH145" s="142">
        <f t="shared" si="17"/>
        <v>0</v>
      </c>
      <c r="BI145" s="142">
        <f t="shared" si="18"/>
        <v>0</v>
      </c>
      <c r="BJ145" s="14" t="s">
        <v>103</v>
      </c>
      <c r="BK145" s="142">
        <f t="shared" si="19"/>
        <v>0</v>
      </c>
      <c r="BL145" s="14" t="s">
        <v>131</v>
      </c>
      <c r="BM145" s="14" t="s">
        <v>346</v>
      </c>
    </row>
    <row r="146" spans="2:65" s="1" customFormat="1" ht="22.5" customHeight="1">
      <c r="B146" s="132"/>
      <c r="C146" s="145" t="s">
        <v>254</v>
      </c>
      <c r="D146" s="145" t="s">
        <v>192</v>
      </c>
      <c r="E146" s="146" t="s">
        <v>347</v>
      </c>
      <c r="F146" s="209" t="s">
        <v>348</v>
      </c>
      <c r="G146" s="210"/>
      <c r="H146" s="210"/>
      <c r="I146" s="210"/>
      <c r="J146" s="147" t="s">
        <v>303</v>
      </c>
      <c r="K146" s="148">
        <v>89.61</v>
      </c>
      <c r="L146" s="211">
        <v>0</v>
      </c>
      <c r="M146" s="210"/>
      <c r="N146" s="211">
        <f t="shared" si="10"/>
        <v>0</v>
      </c>
      <c r="O146" s="192"/>
      <c r="P146" s="192"/>
      <c r="Q146" s="192"/>
      <c r="R146" s="137"/>
      <c r="T146" s="138" t="s">
        <v>3</v>
      </c>
      <c r="U146" s="37" t="s">
        <v>45</v>
      </c>
      <c r="V146" s="143">
        <v>0</v>
      </c>
      <c r="W146" s="143">
        <f t="shared" si="11"/>
        <v>0</v>
      </c>
      <c r="X146" s="143">
        <v>0.005</v>
      </c>
      <c r="Y146" s="143">
        <f t="shared" si="12"/>
        <v>0.44805</v>
      </c>
      <c r="Z146" s="143">
        <v>0</v>
      </c>
      <c r="AA146" s="144">
        <f t="shared" si="13"/>
        <v>0</v>
      </c>
      <c r="AR146" s="14" t="s">
        <v>172</v>
      </c>
      <c r="AT146" s="14" t="s">
        <v>192</v>
      </c>
      <c r="AU146" s="14" t="s">
        <v>103</v>
      </c>
      <c r="AY146" s="14" t="s">
        <v>132</v>
      </c>
      <c r="BE146" s="142">
        <f t="shared" si="14"/>
        <v>0</v>
      </c>
      <c r="BF146" s="142">
        <f t="shared" si="15"/>
        <v>0</v>
      </c>
      <c r="BG146" s="142">
        <f t="shared" si="16"/>
        <v>0</v>
      </c>
      <c r="BH146" s="142">
        <f t="shared" si="17"/>
        <v>0</v>
      </c>
      <c r="BI146" s="142">
        <f t="shared" si="18"/>
        <v>0</v>
      </c>
      <c r="BJ146" s="14" t="s">
        <v>103</v>
      </c>
      <c r="BK146" s="142">
        <f t="shared" si="19"/>
        <v>0</v>
      </c>
      <c r="BL146" s="14" t="s">
        <v>131</v>
      </c>
      <c r="BM146" s="14" t="s">
        <v>349</v>
      </c>
    </row>
    <row r="147" spans="2:65" s="1" customFormat="1" ht="31.5" customHeight="1">
      <c r="B147" s="132"/>
      <c r="C147" s="145" t="s">
        <v>197</v>
      </c>
      <c r="D147" s="145" t="s">
        <v>192</v>
      </c>
      <c r="E147" s="146" t="s">
        <v>350</v>
      </c>
      <c r="F147" s="209" t="s">
        <v>351</v>
      </c>
      <c r="G147" s="210"/>
      <c r="H147" s="210"/>
      <c r="I147" s="210"/>
      <c r="J147" s="147" t="s">
        <v>303</v>
      </c>
      <c r="K147" s="148">
        <v>15.45</v>
      </c>
      <c r="L147" s="211">
        <v>0</v>
      </c>
      <c r="M147" s="210"/>
      <c r="N147" s="211">
        <f t="shared" si="10"/>
        <v>0</v>
      </c>
      <c r="O147" s="192"/>
      <c r="P147" s="192"/>
      <c r="Q147" s="192"/>
      <c r="R147" s="137"/>
      <c r="T147" s="138" t="s">
        <v>3</v>
      </c>
      <c r="U147" s="37" t="s">
        <v>45</v>
      </c>
      <c r="V147" s="143">
        <v>0</v>
      </c>
      <c r="W147" s="143">
        <f t="shared" si="11"/>
        <v>0</v>
      </c>
      <c r="X147" s="143">
        <v>0.005</v>
      </c>
      <c r="Y147" s="143">
        <f t="shared" si="12"/>
        <v>0.07725</v>
      </c>
      <c r="Z147" s="143">
        <v>0</v>
      </c>
      <c r="AA147" s="144">
        <f t="shared" si="13"/>
        <v>0</v>
      </c>
      <c r="AR147" s="14" t="s">
        <v>172</v>
      </c>
      <c r="AT147" s="14" t="s">
        <v>192</v>
      </c>
      <c r="AU147" s="14" t="s">
        <v>103</v>
      </c>
      <c r="AY147" s="14" t="s">
        <v>132</v>
      </c>
      <c r="BE147" s="142">
        <f t="shared" si="14"/>
        <v>0</v>
      </c>
      <c r="BF147" s="142">
        <f t="shared" si="15"/>
        <v>0</v>
      </c>
      <c r="BG147" s="142">
        <f t="shared" si="16"/>
        <v>0</v>
      </c>
      <c r="BH147" s="142">
        <f t="shared" si="17"/>
        <v>0</v>
      </c>
      <c r="BI147" s="142">
        <f t="shared" si="18"/>
        <v>0</v>
      </c>
      <c r="BJ147" s="14" t="s">
        <v>103</v>
      </c>
      <c r="BK147" s="142">
        <f t="shared" si="19"/>
        <v>0</v>
      </c>
      <c r="BL147" s="14" t="s">
        <v>131</v>
      </c>
      <c r="BM147" s="14" t="s">
        <v>352</v>
      </c>
    </row>
    <row r="148" spans="2:65" s="1" customFormat="1" ht="22.5" customHeight="1">
      <c r="B148" s="132"/>
      <c r="C148" s="145" t="s">
        <v>353</v>
      </c>
      <c r="D148" s="145" t="s">
        <v>192</v>
      </c>
      <c r="E148" s="146" t="s">
        <v>354</v>
      </c>
      <c r="F148" s="209" t="s">
        <v>355</v>
      </c>
      <c r="G148" s="210"/>
      <c r="H148" s="210"/>
      <c r="I148" s="210"/>
      <c r="J148" s="147" t="s">
        <v>303</v>
      </c>
      <c r="K148" s="148">
        <v>149.35</v>
      </c>
      <c r="L148" s="211">
        <v>0</v>
      </c>
      <c r="M148" s="210"/>
      <c r="N148" s="211">
        <f t="shared" si="10"/>
        <v>0</v>
      </c>
      <c r="O148" s="192"/>
      <c r="P148" s="192"/>
      <c r="Q148" s="192"/>
      <c r="R148" s="137"/>
      <c r="T148" s="138" t="s">
        <v>3</v>
      </c>
      <c r="U148" s="37" t="s">
        <v>45</v>
      </c>
      <c r="V148" s="143">
        <v>0</v>
      </c>
      <c r="W148" s="143">
        <f t="shared" si="11"/>
        <v>0</v>
      </c>
      <c r="X148" s="143">
        <v>0.005</v>
      </c>
      <c r="Y148" s="143">
        <f t="shared" si="12"/>
        <v>0.74675</v>
      </c>
      <c r="Z148" s="143">
        <v>0</v>
      </c>
      <c r="AA148" s="144">
        <f t="shared" si="13"/>
        <v>0</v>
      </c>
      <c r="AR148" s="14" t="s">
        <v>172</v>
      </c>
      <c r="AT148" s="14" t="s">
        <v>192</v>
      </c>
      <c r="AU148" s="14" t="s">
        <v>103</v>
      </c>
      <c r="AY148" s="14" t="s">
        <v>132</v>
      </c>
      <c r="BE148" s="142">
        <f t="shared" si="14"/>
        <v>0</v>
      </c>
      <c r="BF148" s="142">
        <f t="shared" si="15"/>
        <v>0</v>
      </c>
      <c r="BG148" s="142">
        <f t="shared" si="16"/>
        <v>0</v>
      </c>
      <c r="BH148" s="142">
        <f t="shared" si="17"/>
        <v>0</v>
      </c>
      <c r="BI148" s="142">
        <f t="shared" si="18"/>
        <v>0</v>
      </c>
      <c r="BJ148" s="14" t="s">
        <v>103</v>
      </c>
      <c r="BK148" s="142">
        <f t="shared" si="19"/>
        <v>0</v>
      </c>
      <c r="BL148" s="14" t="s">
        <v>131</v>
      </c>
      <c r="BM148" s="14" t="s">
        <v>356</v>
      </c>
    </row>
    <row r="149" spans="2:65" s="1" customFormat="1" ht="22.5" customHeight="1">
      <c r="B149" s="132"/>
      <c r="C149" s="145" t="s">
        <v>357</v>
      </c>
      <c r="D149" s="145" t="s">
        <v>192</v>
      </c>
      <c r="E149" s="146" t="s">
        <v>358</v>
      </c>
      <c r="F149" s="209" t="s">
        <v>359</v>
      </c>
      <c r="G149" s="210"/>
      <c r="H149" s="210"/>
      <c r="I149" s="210"/>
      <c r="J149" s="147" t="s">
        <v>303</v>
      </c>
      <c r="K149" s="148">
        <v>53.56</v>
      </c>
      <c r="L149" s="211">
        <v>0</v>
      </c>
      <c r="M149" s="210"/>
      <c r="N149" s="211">
        <f t="shared" si="10"/>
        <v>0</v>
      </c>
      <c r="O149" s="192"/>
      <c r="P149" s="192"/>
      <c r="Q149" s="192"/>
      <c r="R149" s="137"/>
      <c r="T149" s="138" t="s">
        <v>3</v>
      </c>
      <c r="U149" s="37" t="s">
        <v>45</v>
      </c>
      <c r="V149" s="143">
        <v>0</v>
      </c>
      <c r="W149" s="143">
        <f t="shared" si="11"/>
        <v>0</v>
      </c>
      <c r="X149" s="143">
        <v>0.005</v>
      </c>
      <c r="Y149" s="143">
        <f t="shared" si="12"/>
        <v>0.26780000000000004</v>
      </c>
      <c r="Z149" s="143">
        <v>0</v>
      </c>
      <c r="AA149" s="144">
        <f t="shared" si="13"/>
        <v>0</v>
      </c>
      <c r="AR149" s="14" t="s">
        <v>172</v>
      </c>
      <c r="AT149" s="14" t="s">
        <v>192</v>
      </c>
      <c r="AU149" s="14" t="s">
        <v>103</v>
      </c>
      <c r="AY149" s="14" t="s">
        <v>132</v>
      </c>
      <c r="BE149" s="142">
        <f t="shared" si="14"/>
        <v>0</v>
      </c>
      <c r="BF149" s="142">
        <f t="shared" si="15"/>
        <v>0</v>
      </c>
      <c r="BG149" s="142">
        <f t="shared" si="16"/>
        <v>0</v>
      </c>
      <c r="BH149" s="142">
        <f t="shared" si="17"/>
        <v>0</v>
      </c>
      <c r="BI149" s="142">
        <f t="shared" si="18"/>
        <v>0</v>
      </c>
      <c r="BJ149" s="14" t="s">
        <v>103</v>
      </c>
      <c r="BK149" s="142">
        <f t="shared" si="19"/>
        <v>0</v>
      </c>
      <c r="BL149" s="14" t="s">
        <v>131</v>
      </c>
      <c r="BM149" s="14" t="s">
        <v>360</v>
      </c>
    </row>
    <row r="150" spans="2:65" s="1" customFormat="1" ht="22.5" customHeight="1">
      <c r="B150" s="132"/>
      <c r="C150" s="145" t="s">
        <v>361</v>
      </c>
      <c r="D150" s="145" t="s">
        <v>192</v>
      </c>
      <c r="E150" s="146" t="s">
        <v>362</v>
      </c>
      <c r="F150" s="209" t="s">
        <v>363</v>
      </c>
      <c r="G150" s="210"/>
      <c r="H150" s="210"/>
      <c r="I150" s="210"/>
      <c r="J150" s="147" t="s">
        <v>303</v>
      </c>
      <c r="K150" s="148">
        <v>6.18</v>
      </c>
      <c r="L150" s="211">
        <v>0</v>
      </c>
      <c r="M150" s="210"/>
      <c r="N150" s="211">
        <f t="shared" si="10"/>
        <v>0</v>
      </c>
      <c r="O150" s="192"/>
      <c r="P150" s="192"/>
      <c r="Q150" s="192"/>
      <c r="R150" s="137"/>
      <c r="T150" s="138" t="s">
        <v>3</v>
      </c>
      <c r="U150" s="37" t="s">
        <v>45</v>
      </c>
      <c r="V150" s="143">
        <v>0</v>
      </c>
      <c r="W150" s="143">
        <f t="shared" si="11"/>
        <v>0</v>
      </c>
      <c r="X150" s="143">
        <v>0.005</v>
      </c>
      <c r="Y150" s="143">
        <f t="shared" si="12"/>
        <v>0.0309</v>
      </c>
      <c r="Z150" s="143">
        <v>0</v>
      </c>
      <c r="AA150" s="144">
        <f t="shared" si="13"/>
        <v>0</v>
      </c>
      <c r="AR150" s="14" t="s">
        <v>172</v>
      </c>
      <c r="AT150" s="14" t="s">
        <v>192</v>
      </c>
      <c r="AU150" s="14" t="s">
        <v>103</v>
      </c>
      <c r="AY150" s="14" t="s">
        <v>132</v>
      </c>
      <c r="BE150" s="142">
        <f t="shared" si="14"/>
        <v>0</v>
      </c>
      <c r="BF150" s="142">
        <f t="shared" si="15"/>
        <v>0</v>
      </c>
      <c r="BG150" s="142">
        <f t="shared" si="16"/>
        <v>0</v>
      </c>
      <c r="BH150" s="142">
        <f t="shared" si="17"/>
        <v>0</v>
      </c>
      <c r="BI150" s="142">
        <f t="shared" si="18"/>
        <v>0</v>
      </c>
      <c r="BJ150" s="14" t="s">
        <v>103</v>
      </c>
      <c r="BK150" s="142">
        <f t="shared" si="19"/>
        <v>0</v>
      </c>
      <c r="BL150" s="14" t="s">
        <v>131</v>
      </c>
      <c r="BM150" s="14" t="s">
        <v>364</v>
      </c>
    </row>
    <row r="151" spans="2:65" s="1" customFormat="1" ht="22.5" customHeight="1">
      <c r="B151" s="132"/>
      <c r="C151" s="145" t="s">
        <v>365</v>
      </c>
      <c r="D151" s="145" t="s">
        <v>192</v>
      </c>
      <c r="E151" s="146" t="s">
        <v>366</v>
      </c>
      <c r="F151" s="209" t="s">
        <v>367</v>
      </c>
      <c r="G151" s="210"/>
      <c r="H151" s="210"/>
      <c r="I151" s="210"/>
      <c r="J151" s="147" t="s">
        <v>303</v>
      </c>
      <c r="K151" s="148">
        <v>80.34</v>
      </c>
      <c r="L151" s="211">
        <v>0</v>
      </c>
      <c r="M151" s="210"/>
      <c r="N151" s="211">
        <f t="shared" si="10"/>
        <v>0</v>
      </c>
      <c r="O151" s="192"/>
      <c r="P151" s="192"/>
      <c r="Q151" s="192"/>
      <c r="R151" s="137"/>
      <c r="T151" s="138" t="s">
        <v>3</v>
      </c>
      <c r="U151" s="37" t="s">
        <v>45</v>
      </c>
      <c r="V151" s="143">
        <v>0</v>
      </c>
      <c r="W151" s="143">
        <f t="shared" si="11"/>
        <v>0</v>
      </c>
      <c r="X151" s="143">
        <v>0.005</v>
      </c>
      <c r="Y151" s="143">
        <f t="shared" si="12"/>
        <v>0.4017</v>
      </c>
      <c r="Z151" s="143">
        <v>0</v>
      </c>
      <c r="AA151" s="144">
        <f t="shared" si="13"/>
        <v>0</v>
      </c>
      <c r="AR151" s="14" t="s">
        <v>172</v>
      </c>
      <c r="AT151" s="14" t="s">
        <v>192</v>
      </c>
      <c r="AU151" s="14" t="s">
        <v>103</v>
      </c>
      <c r="AY151" s="14" t="s">
        <v>132</v>
      </c>
      <c r="BE151" s="142">
        <f t="shared" si="14"/>
        <v>0</v>
      </c>
      <c r="BF151" s="142">
        <f t="shared" si="15"/>
        <v>0</v>
      </c>
      <c r="BG151" s="142">
        <f t="shared" si="16"/>
        <v>0</v>
      </c>
      <c r="BH151" s="142">
        <f t="shared" si="17"/>
        <v>0</v>
      </c>
      <c r="BI151" s="142">
        <f t="shared" si="18"/>
        <v>0</v>
      </c>
      <c r="BJ151" s="14" t="s">
        <v>103</v>
      </c>
      <c r="BK151" s="142">
        <f t="shared" si="19"/>
        <v>0</v>
      </c>
      <c r="BL151" s="14" t="s">
        <v>131</v>
      </c>
      <c r="BM151" s="14" t="s">
        <v>368</v>
      </c>
    </row>
    <row r="152" spans="2:65" s="1" customFormat="1" ht="22.5" customHeight="1">
      <c r="B152" s="132"/>
      <c r="C152" s="145" t="s">
        <v>369</v>
      </c>
      <c r="D152" s="145" t="s">
        <v>192</v>
      </c>
      <c r="E152" s="146" t="s">
        <v>370</v>
      </c>
      <c r="F152" s="209" t="s">
        <v>371</v>
      </c>
      <c r="G152" s="210"/>
      <c r="H152" s="210"/>
      <c r="I152" s="210"/>
      <c r="J152" s="147" t="s">
        <v>303</v>
      </c>
      <c r="K152" s="148">
        <v>24.72</v>
      </c>
      <c r="L152" s="211">
        <v>0</v>
      </c>
      <c r="M152" s="210"/>
      <c r="N152" s="211">
        <f t="shared" si="10"/>
        <v>0</v>
      </c>
      <c r="O152" s="192"/>
      <c r="P152" s="192"/>
      <c r="Q152" s="192"/>
      <c r="R152" s="137"/>
      <c r="T152" s="138" t="s">
        <v>3</v>
      </c>
      <c r="U152" s="37" t="s">
        <v>45</v>
      </c>
      <c r="V152" s="143">
        <v>0</v>
      </c>
      <c r="W152" s="143">
        <f t="shared" si="11"/>
        <v>0</v>
      </c>
      <c r="X152" s="143">
        <v>0.005</v>
      </c>
      <c r="Y152" s="143">
        <f t="shared" si="12"/>
        <v>0.1236</v>
      </c>
      <c r="Z152" s="143">
        <v>0</v>
      </c>
      <c r="AA152" s="144">
        <f t="shared" si="13"/>
        <v>0</v>
      </c>
      <c r="AR152" s="14" t="s">
        <v>172</v>
      </c>
      <c r="AT152" s="14" t="s">
        <v>192</v>
      </c>
      <c r="AU152" s="14" t="s">
        <v>103</v>
      </c>
      <c r="AY152" s="14" t="s">
        <v>132</v>
      </c>
      <c r="BE152" s="142">
        <f t="shared" si="14"/>
        <v>0</v>
      </c>
      <c r="BF152" s="142">
        <f t="shared" si="15"/>
        <v>0</v>
      </c>
      <c r="BG152" s="142">
        <f t="shared" si="16"/>
        <v>0</v>
      </c>
      <c r="BH152" s="142">
        <f t="shared" si="17"/>
        <v>0</v>
      </c>
      <c r="BI152" s="142">
        <f t="shared" si="18"/>
        <v>0</v>
      </c>
      <c r="BJ152" s="14" t="s">
        <v>103</v>
      </c>
      <c r="BK152" s="142">
        <f t="shared" si="19"/>
        <v>0</v>
      </c>
      <c r="BL152" s="14" t="s">
        <v>131</v>
      </c>
      <c r="BM152" s="14" t="s">
        <v>372</v>
      </c>
    </row>
    <row r="153" spans="2:65" s="1" customFormat="1" ht="22.5" customHeight="1">
      <c r="B153" s="132"/>
      <c r="C153" s="145" t="s">
        <v>373</v>
      </c>
      <c r="D153" s="145" t="s">
        <v>192</v>
      </c>
      <c r="E153" s="146" t="s">
        <v>374</v>
      </c>
      <c r="F153" s="209" t="s">
        <v>375</v>
      </c>
      <c r="G153" s="210"/>
      <c r="H153" s="210"/>
      <c r="I153" s="210"/>
      <c r="J153" s="147" t="s">
        <v>303</v>
      </c>
      <c r="K153" s="148">
        <v>57.68</v>
      </c>
      <c r="L153" s="211">
        <v>0</v>
      </c>
      <c r="M153" s="210"/>
      <c r="N153" s="211">
        <f t="shared" si="10"/>
        <v>0</v>
      </c>
      <c r="O153" s="192"/>
      <c r="P153" s="192"/>
      <c r="Q153" s="192"/>
      <c r="R153" s="137"/>
      <c r="T153" s="138" t="s">
        <v>3</v>
      </c>
      <c r="U153" s="37" t="s">
        <v>45</v>
      </c>
      <c r="V153" s="143">
        <v>0</v>
      </c>
      <c r="W153" s="143">
        <f t="shared" si="11"/>
        <v>0</v>
      </c>
      <c r="X153" s="143">
        <v>0.005</v>
      </c>
      <c r="Y153" s="143">
        <f t="shared" si="12"/>
        <v>0.2884</v>
      </c>
      <c r="Z153" s="143">
        <v>0</v>
      </c>
      <c r="AA153" s="144">
        <f t="shared" si="13"/>
        <v>0</v>
      </c>
      <c r="AR153" s="14" t="s">
        <v>172</v>
      </c>
      <c r="AT153" s="14" t="s">
        <v>192</v>
      </c>
      <c r="AU153" s="14" t="s">
        <v>103</v>
      </c>
      <c r="AY153" s="14" t="s">
        <v>132</v>
      </c>
      <c r="BE153" s="142">
        <f t="shared" si="14"/>
        <v>0</v>
      </c>
      <c r="BF153" s="142">
        <f t="shared" si="15"/>
        <v>0</v>
      </c>
      <c r="BG153" s="142">
        <f t="shared" si="16"/>
        <v>0</v>
      </c>
      <c r="BH153" s="142">
        <f t="shared" si="17"/>
        <v>0</v>
      </c>
      <c r="BI153" s="142">
        <f t="shared" si="18"/>
        <v>0</v>
      </c>
      <c r="BJ153" s="14" t="s">
        <v>103</v>
      </c>
      <c r="BK153" s="142">
        <f t="shared" si="19"/>
        <v>0</v>
      </c>
      <c r="BL153" s="14" t="s">
        <v>131</v>
      </c>
      <c r="BM153" s="14" t="s">
        <v>376</v>
      </c>
    </row>
    <row r="154" spans="2:65" s="1" customFormat="1" ht="22.5" customHeight="1">
      <c r="B154" s="132"/>
      <c r="C154" s="145" t="s">
        <v>377</v>
      </c>
      <c r="D154" s="145" t="s">
        <v>192</v>
      </c>
      <c r="E154" s="146" t="s">
        <v>378</v>
      </c>
      <c r="F154" s="209" t="s">
        <v>379</v>
      </c>
      <c r="G154" s="210"/>
      <c r="H154" s="210"/>
      <c r="I154" s="210"/>
      <c r="J154" s="147" t="s">
        <v>303</v>
      </c>
      <c r="K154" s="148">
        <v>51.5</v>
      </c>
      <c r="L154" s="211">
        <v>0</v>
      </c>
      <c r="M154" s="210"/>
      <c r="N154" s="211">
        <f t="shared" si="10"/>
        <v>0</v>
      </c>
      <c r="O154" s="192"/>
      <c r="P154" s="192"/>
      <c r="Q154" s="192"/>
      <c r="R154" s="137"/>
      <c r="T154" s="138" t="s">
        <v>3</v>
      </c>
      <c r="U154" s="37" t="s">
        <v>45</v>
      </c>
      <c r="V154" s="143">
        <v>0</v>
      </c>
      <c r="W154" s="143">
        <f t="shared" si="11"/>
        <v>0</v>
      </c>
      <c r="X154" s="143">
        <v>0.005</v>
      </c>
      <c r="Y154" s="143">
        <f t="shared" si="12"/>
        <v>0.2575</v>
      </c>
      <c r="Z154" s="143">
        <v>0</v>
      </c>
      <c r="AA154" s="144">
        <f t="shared" si="13"/>
        <v>0</v>
      </c>
      <c r="AR154" s="14" t="s">
        <v>172</v>
      </c>
      <c r="AT154" s="14" t="s">
        <v>192</v>
      </c>
      <c r="AU154" s="14" t="s">
        <v>103</v>
      </c>
      <c r="AY154" s="14" t="s">
        <v>132</v>
      </c>
      <c r="BE154" s="142">
        <f t="shared" si="14"/>
        <v>0</v>
      </c>
      <c r="BF154" s="142">
        <f t="shared" si="15"/>
        <v>0</v>
      </c>
      <c r="BG154" s="142">
        <f t="shared" si="16"/>
        <v>0</v>
      </c>
      <c r="BH154" s="142">
        <f t="shared" si="17"/>
        <v>0</v>
      </c>
      <c r="BI154" s="142">
        <f t="shared" si="18"/>
        <v>0</v>
      </c>
      <c r="BJ154" s="14" t="s">
        <v>103</v>
      </c>
      <c r="BK154" s="142">
        <f t="shared" si="19"/>
        <v>0</v>
      </c>
      <c r="BL154" s="14" t="s">
        <v>131</v>
      </c>
      <c r="BM154" s="14" t="s">
        <v>380</v>
      </c>
    </row>
    <row r="155" spans="2:65" s="1" customFormat="1" ht="22.5" customHeight="1">
      <c r="B155" s="132"/>
      <c r="C155" s="145" t="s">
        <v>381</v>
      </c>
      <c r="D155" s="145" t="s">
        <v>192</v>
      </c>
      <c r="E155" s="146" t="s">
        <v>382</v>
      </c>
      <c r="F155" s="209" t="s">
        <v>383</v>
      </c>
      <c r="G155" s="210"/>
      <c r="H155" s="210"/>
      <c r="I155" s="210"/>
      <c r="J155" s="147" t="s">
        <v>303</v>
      </c>
      <c r="K155" s="148">
        <v>57.68</v>
      </c>
      <c r="L155" s="211">
        <v>0</v>
      </c>
      <c r="M155" s="210"/>
      <c r="N155" s="211">
        <f t="shared" si="10"/>
        <v>0</v>
      </c>
      <c r="O155" s="192"/>
      <c r="P155" s="192"/>
      <c r="Q155" s="192"/>
      <c r="R155" s="137"/>
      <c r="T155" s="138" t="s">
        <v>3</v>
      </c>
      <c r="U155" s="37" t="s">
        <v>45</v>
      </c>
      <c r="V155" s="143">
        <v>0</v>
      </c>
      <c r="W155" s="143">
        <f t="shared" si="11"/>
        <v>0</v>
      </c>
      <c r="X155" s="143">
        <v>0.005</v>
      </c>
      <c r="Y155" s="143">
        <f t="shared" si="12"/>
        <v>0.2884</v>
      </c>
      <c r="Z155" s="143">
        <v>0</v>
      </c>
      <c r="AA155" s="144">
        <f t="shared" si="13"/>
        <v>0</v>
      </c>
      <c r="AR155" s="14" t="s">
        <v>172</v>
      </c>
      <c r="AT155" s="14" t="s">
        <v>192</v>
      </c>
      <c r="AU155" s="14" t="s">
        <v>103</v>
      </c>
      <c r="AY155" s="14" t="s">
        <v>132</v>
      </c>
      <c r="BE155" s="142">
        <f t="shared" si="14"/>
        <v>0</v>
      </c>
      <c r="BF155" s="142">
        <f t="shared" si="15"/>
        <v>0</v>
      </c>
      <c r="BG155" s="142">
        <f t="shared" si="16"/>
        <v>0</v>
      </c>
      <c r="BH155" s="142">
        <f t="shared" si="17"/>
        <v>0</v>
      </c>
      <c r="BI155" s="142">
        <f t="shared" si="18"/>
        <v>0</v>
      </c>
      <c r="BJ155" s="14" t="s">
        <v>103</v>
      </c>
      <c r="BK155" s="142">
        <f t="shared" si="19"/>
        <v>0</v>
      </c>
      <c r="BL155" s="14" t="s">
        <v>131</v>
      </c>
      <c r="BM155" s="14" t="s">
        <v>384</v>
      </c>
    </row>
    <row r="156" spans="2:65" s="1" customFormat="1" ht="22.5" customHeight="1">
      <c r="B156" s="132"/>
      <c r="C156" s="145" t="s">
        <v>385</v>
      </c>
      <c r="D156" s="145" t="s">
        <v>192</v>
      </c>
      <c r="E156" s="146" t="s">
        <v>386</v>
      </c>
      <c r="F156" s="209" t="s">
        <v>387</v>
      </c>
      <c r="G156" s="210"/>
      <c r="H156" s="210"/>
      <c r="I156" s="210"/>
      <c r="J156" s="147" t="s">
        <v>303</v>
      </c>
      <c r="K156" s="148">
        <v>45.32</v>
      </c>
      <c r="L156" s="211">
        <v>0</v>
      </c>
      <c r="M156" s="210"/>
      <c r="N156" s="211">
        <f t="shared" si="10"/>
        <v>0</v>
      </c>
      <c r="O156" s="192"/>
      <c r="P156" s="192"/>
      <c r="Q156" s="192"/>
      <c r="R156" s="137"/>
      <c r="T156" s="138" t="s">
        <v>3</v>
      </c>
      <c r="U156" s="37" t="s">
        <v>45</v>
      </c>
      <c r="V156" s="143">
        <v>0</v>
      </c>
      <c r="W156" s="143">
        <f t="shared" si="11"/>
        <v>0</v>
      </c>
      <c r="X156" s="143">
        <v>0.005</v>
      </c>
      <c r="Y156" s="143">
        <f t="shared" si="12"/>
        <v>0.2266</v>
      </c>
      <c r="Z156" s="143">
        <v>0</v>
      </c>
      <c r="AA156" s="144">
        <f t="shared" si="13"/>
        <v>0</v>
      </c>
      <c r="AR156" s="14" t="s">
        <v>172</v>
      </c>
      <c r="AT156" s="14" t="s">
        <v>192</v>
      </c>
      <c r="AU156" s="14" t="s">
        <v>103</v>
      </c>
      <c r="AY156" s="14" t="s">
        <v>132</v>
      </c>
      <c r="BE156" s="142">
        <f t="shared" si="14"/>
        <v>0</v>
      </c>
      <c r="BF156" s="142">
        <f t="shared" si="15"/>
        <v>0</v>
      </c>
      <c r="BG156" s="142">
        <f t="shared" si="16"/>
        <v>0</v>
      </c>
      <c r="BH156" s="142">
        <f t="shared" si="17"/>
        <v>0</v>
      </c>
      <c r="BI156" s="142">
        <f t="shared" si="18"/>
        <v>0</v>
      </c>
      <c r="BJ156" s="14" t="s">
        <v>103</v>
      </c>
      <c r="BK156" s="142">
        <f t="shared" si="19"/>
        <v>0</v>
      </c>
      <c r="BL156" s="14" t="s">
        <v>131</v>
      </c>
      <c r="BM156" s="14" t="s">
        <v>388</v>
      </c>
    </row>
    <row r="157" spans="2:65" s="1" customFormat="1" ht="22.5" customHeight="1">
      <c r="B157" s="132"/>
      <c r="C157" s="145" t="s">
        <v>389</v>
      </c>
      <c r="D157" s="145" t="s">
        <v>192</v>
      </c>
      <c r="E157" s="146" t="s">
        <v>390</v>
      </c>
      <c r="F157" s="209" t="s">
        <v>391</v>
      </c>
      <c r="G157" s="210"/>
      <c r="H157" s="210"/>
      <c r="I157" s="210"/>
      <c r="J157" s="147" t="s">
        <v>303</v>
      </c>
      <c r="K157" s="148">
        <v>92.7</v>
      </c>
      <c r="L157" s="211">
        <v>0</v>
      </c>
      <c r="M157" s="210"/>
      <c r="N157" s="211">
        <f t="shared" si="10"/>
        <v>0</v>
      </c>
      <c r="O157" s="192"/>
      <c r="P157" s="192"/>
      <c r="Q157" s="192"/>
      <c r="R157" s="137"/>
      <c r="T157" s="138" t="s">
        <v>3</v>
      </c>
      <c r="U157" s="37" t="s">
        <v>45</v>
      </c>
      <c r="V157" s="143">
        <v>0</v>
      </c>
      <c r="W157" s="143">
        <f t="shared" si="11"/>
        <v>0</v>
      </c>
      <c r="X157" s="143">
        <v>0.005</v>
      </c>
      <c r="Y157" s="143">
        <f t="shared" si="12"/>
        <v>0.4635</v>
      </c>
      <c r="Z157" s="143">
        <v>0</v>
      </c>
      <c r="AA157" s="144">
        <f t="shared" si="13"/>
        <v>0</v>
      </c>
      <c r="AR157" s="14" t="s">
        <v>172</v>
      </c>
      <c r="AT157" s="14" t="s">
        <v>192</v>
      </c>
      <c r="AU157" s="14" t="s">
        <v>103</v>
      </c>
      <c r="AY157" s="14" t="s">
        <v>132</v>
      </c>
      <c r="BE157" s="142">
        <f t="shared" si="14"/>
        <v>0</v>
      </c>
      <c r="BF157" s="142">
        <f t="shared" si="15"/>
        <v>0</v>
      </c>
      <c r="BG157" s="142">
        <f t="shared" si="16"/>
        <v>0</v>
      </c>
      <c r="BH157" s="142">
        <f t="shared" si="17"/>
        <v>0</v>
      </c>
      <c r="BI157" s="142">
        <f t="shared" si="18"/>
        <v>0</v>
      </c>
      <c r="BJ157" s="14" t="s">
        <v>103</v>
      </c>
      <c r="BK157" s="142">
        <f t="shared" si="19"/>
        <v>0</v>
      </c>
      <c r="BL157" s="14" t="s">
        <v>131</v>
      </c>
      <c r="BM157" s="14" t="s">
        <v>392</v>
      </c>
    </row>
    <row r="158" spans="2:65" s="1" customFormat="1" ht="22.5" customHeight="1">
      <c r="B158" s="132"/>
      <c r="C158" s="133" t="s">
        <v>393</v>
      </c>
      <c r="D158" s="133" t="s">
        <v>133</v>
      </c>
      <c r="E158" s="134" t="s">
        <v>394</v>
      </c>
      <c r="F158" s="191" t="s">
        <v>395</v>
      </c>
      <c r="G158" s="192"/>
      <c r="H158" s="192"/>
      <c r="I158" s="192"/>
      <c r="J158" s="135" t="s">
        <v>150</v>
      </c>
      <c r="K158" s="136">
        <v>1950</v>
      </c>
      <c r="L158" s="193">
        <v>0</v>
      </c>
      <c r="M158" s="192"/>
      <c r="N158" s="193">
        <f t="shared" si="10"/>
        <v>0</v>
      </c>
      <c r="O158" s="192"/>
      <c r="P158" s="192"/>
      <c r="Q158" s="192"/>
      <c r="R158" s="137"/>
      <c r="T158" s="138" t="s">
        <v>3</v>
      </c>
      <c r="U158" s="37" t="s">
        <v>43</v>
      </c>
      <c r="V158" s="143">
        <v>0.015</v>
      </c>
      <c r="W158" s="143">
        <f t="shared" si="11"/>
        <v>29.25</v>
      </c>
      <c r="X158" s="143">
        <v>0</v>
      </c>
      <c r="Y158" s="143">
        <f t="shared" si="12"/>
        <v>0</v>
      </c>
      <c r="Z158" s="143">
        <v>0</v>
      </c>
      <c r="AA158" s="144">
        <f t="shared" si="13"/>
        <v>0</v>
      </c>
      <c r="AR158" s="14" t="s">
        <v>131</v>
      </c>
      <c r="AT158" s="14" t="s">
        <v>133</v>
      </c>
      <c r="AU158" s="14" t="s">
        <v>103</v>
      </c>
      <c r="AY158" s="14" t="s">
        <v>132</v>
      </c>
      <c r="BE158" s="142">
        <f t="shared" si="14"/>
        <v>0</v>
      </c>
      <c r="BF158" s="142">
        <f t="shared" si="15"/>
        <v>0</v>
      </c>
      <c r="BG158" s="142">
        <f t="shared" si="16"/>
        <v>0</v>
      </c>
      <c r="BH158" s="142">
        <f t="shared" si="17"/>
        <v>0</v>
      </c>
      <c r="BI158" s="142">
        <f t="shared" si="18"/>
        <v>0</v>
      </c>
      <c r="BJ158" s="14" t="s">
        <v>20</v>
      </c>
      <c r="BK158" s="142">
        <f t="shared" si="19"/>
        <v>0</v>
      </c>
      <c r="BL158" s="14" t="s">
        <v>131</v>
      </c>
      <c r="BM158" s="14" t="s">
        <v>396</v>
      </c>
    </row>
    <row r="159" spans="2:65" s="1" customFormat="1" ht="22.5" customHeight="1">
      <c r="B159" s="132"/>
      <c r="C159" s="133" t="s">
        <v>397</v>
      </c>
      <c r="D159" s="133" t="s">
        <v>133</v>
      </c>
      <c r="E159" s="134" t="s">
        <v>398</v>
      </c>
      <c r="F159" s="191" t="s">
        <v>399</v>
      </c>
      <c r="G159" s="192"/>
      <c r="H159" s="192"/>
      <c r="I159" s="192"/>
      <c r="J159" s="135" t="s">
        <v>150</v>
      </c>
      <c r="K159" s="136">
        <v>3900</v>
      </c>
      <c r="L159" s="193">
        <v>0</v>
      </c>
      <c r="M159" s="192"/>
      <c r="N159" s="193">
        <f aca="true" t="shared" si="20" ref="N159:N190">ROUND(L159*K159,2)</f>
        <v>0</v>
      </c>
      <c r="O159" s="192"/>
      <c r="P159" s="192"/>
      <c r="Q159" s="192"/>
      <c r="R159" s="137"/>
      <c r="T159" s="138" t="s">
        <v>3</v>
      </c>
      <c r="U159" s="37" t="s">
        <v>43</v>
      </c>
      <c r="V159" s="143">
        <v>0.001</v>
      </c>
      <c r="W159" s="143">
        <f aca="true" t="shared" si="21" ref="W159:W190">V159*K159</f>
        <v>3.9</v>
      </c>
      <c r="X159" s="143">
        <v>0</v>
      </c>
      <c r="Y159" s="143">
        <f aca="true" t="shared" si="22" ref="Y159:Y190">X159*K159</f>
        <v>0</v>
      </c>
      <c r="Z159" s="143">
        <v>0</v>
      </c>
      <c r="AA159" s="144">
        <f aca="true" t="shared" si="23" ref="AA159:AA190">Z159*K159</f>
        <v>0</v>
      </c>
      <c r="AR159" s="14" t="s">
        <v>131</v>
      </c>
      <c r="AT159" s="14" t="s">
        <v>133</v>
      </c>
      <c r="AU159" s="14" t="s">
        <v>103</v>
      </c>
      <c r="AY159" s="14" t="s">
        <v>132</v>
      </c>
      <c r="BE159" s="142">
        <f aca="true" t="shared" si="24" ref="BE159:BE190">IF(U159="základní",N159,0)</f>
        <v>0</v>
      </c>
      <c r="BF159" s="142">
        <f aca="true" t="shared" si="25" ref="BF159:BF190">IF(U159="snížená",N159,0)</f>
        <v>0</v>
      </c>
      <c r="BG159" s="142">
        <f aca="true" t="shared" si="26" ref="BG159:BG190">IF(U159="zákl. přenesená",N159,0)</f>
        <v>0</v>
      </c>
      <c r="BH159" s="142">
        <f aca="true" t="shared" si="27" ref="BH159:BH190">IF(U159="sníž. přenesená",N159,0)</f>
        <v>0</v>
      </c>
      <c r="BI159" s="142">
        <f aca="true" t="shared" si="28" ref="BI159:BI190">IF(U159="nulová",N159,0)</f>
        <v>0</v>
      </c>
      <c r="BJ159" s="14" t="s">
        <v>20</v>
      </c>
      <c r="BK159" s="142">
        <f aca="true" t="shared" si="29" ref="BK159:BK190">ROUND(L159*K159,2)</f>
        <v>0</v>
      </c>
      <c r="BL159" s="14" t="s">
        <v>131</v>
      </c>
      <c r="BM159" s="14" t="s">
        <v>400</v>
      </c>
    </row>
    <row r="160" spans="2:65" s="1" customFormat="1" ht="31.5" customHeight="1">
      <c r="B160" s="132"/>
      <c r="C160" s="133" t="s">
        <v>401</v>
      </c>
      <c r="D160" s="133" t="s">
        <v>133</v>
      </c>
      <c r="E160" s="134" t="s">
        <v>402</v>
      </c>
      <c r="F160" s="191" t="s">
        <v>403</v>
      </c>
      <c r="G160" s="192"/>
      <c r="H160" s="192"/>
      <c r="I160" s="192"/>
      <c r="J160" s="135" t="s">
        <v>221</v>
      </c>
      <c r="K160" s="136">
        <v>1</v>
      </c>
      <c r="L160" s="193">
        <v>0</v>
      </c>
      <c r="M160" s="192"/>
      <c r="N160" s="193">
        <f t="shared" si="20"/>
        <v>0</v>
      </c>
      <c r="O160" s="192"/>
      <c r="P160" s="192"/>
      <c r="Q160" s="192"/>
      <c r="R160" s="137"/>
      <c r="T160" s="138" t="s">
        <v>3</v>
      </c>
      <c r="U160" s="37" t="s">
        <v>43</v>
      </c>
      <c r="V160" s="143">
        <v>2.997</v>
      </c>
      <c r="W160" s="143">
        <f t="shared" si="21"/>
        <v>2.997</v>
      </c>
      <c r="X160" s="143">
        <v>0</v>
      </c>
      <c r="Y160" s="143">
        <f t="shared" si="22"/>
        <v>0</v>
      </c>
      <c r="Z160" s="143">
        <v>0</v>
      </c>
      <c r="AA160" s="144">
        <f t="shared" si="23"/>
        <v>0</v>
      </c>
      <c r="AR160" s="14" t="s">
        <v>131</v>
      </c>
      <c r="AT160" s="14" t="s">
        <v>133</v>
      </c>
      <c r="AU160" s="14" t="s">
        <v>103</v>
      </c>
      <c r="AY160" s="14" t="s">
        <v>132</v>
      </c>
      <c r="BE160" s="142">
        <f t="shared" si="24"/>
        <v>0</v>
      </c>
      <c r="BF160" s="142">
        <f t="shared" si="25"/>
        <v>0</v>
      </c>
      <c r="BG160" s="142">
        <f t="shared" si="26"/>
        <v>0</v>
      </c>
      <c r="BH160" s="142">
        <f t="shared" si="27"/>
        <v>0</v>
      </c>
      <c r="BI160" s="142">
        <f t="shared" si="28"/>
        <v>0</v>
      </c>
      <c r="BJ160" s="14" t="s">
        <v>20</v>
      </c>
      <c r="BK160" s="142">
        <f t="shared" si="29"/>
        <v>0</v>
      </c>
      <c r="BL160" s="14" t="s">
        <v>131</v>
      </c>
      <c r="BM160" s="14" t="s">
        <v>404</v>
      </c>
    </row>
    <row r="161" spans="2:65" s="1" customFormat="1" ht="22.5" customHeight="1">
      <c r="B161" s="132"/>
      <c r="C161" s="145" t="s">
        <v>405</v>
      </c>
      <c r="D161" s="145" t="s">
        <v>192</v>
      </c>
      <c r="E161" s="146" t="s">
        <v>406</v>
      </c>
      <c r="F161" s="209" t="s">
        <v>407</v>
      </c>
      <c r="G161" s="210"/>
      <c r="H161" s="210"/>
      <c r="I161" s="210"/>
      <c r="J161" s="147" t="s">
        <v>303</v>
      </c>
      <c r="K161" s="148">
        <v>1</v>
      </c>
      <c r="L161" s="211">
        <v>0</v>
      </c>
      <c r="M161" s="210"/>
      <c r="N161" s="211">
        <f t="shared" si="20"/>
        <v>0</v>
      </c>
      <c r="O161" s="192"/>
      <c r="P161" s="192"/>
      <c r="Q161" s="192"/>
      <c r="R161" s="137"/>
      <c r="T161" s="138" t="s">
        <v>3</v>
      </c>
      <c r="U161" s="37" t="s">
        <v>45</v>
      </c>
      <c r="V161" s="143">
        <v>0</v>
      </c>
      <c r="W161" s="143">
        <f t="shared" si="21"/>
        <v>0</v>
      </c>
      <c r="X161" s="143">
        <v>0.05</v>
      </c>
      <c r="Y161" s="143">
        <f t="shared" si="22"/>
        <v>0.05</v>
      </c>
      <c r="Z161" s="143">
        <v>0</v>
      </c>
      <c r="AA161" s="144">
        <f t="shared" si="23"/>
        <v>0</v>
      </c>
      <c r="AR161" s="14" t="s">
        <v>172</v>
      </c>
      <c r="AT161" s="14" t="s">
        <v>192</v>
      </c>
      <c r="AU161" s="14" t="s">
        <v>103</v>
      </c>
      <c r="AY161" s="14" t="s">
        <v>132</v>
      </c>
      <c r="BE161" s="142">
        <f t="shared" si="24"/>
        <v>0</v>
      </c>
      <c r="BF161" s="142">
        <f t="shared" si="25"/>
        <v>0</v>
      </c>
      <c r="BG161" s="142">
        <f t="shared" si="26"/>
        <v>0</v>
      </c>
      <c r="BH161" s="142">
        <f t="shared" si="27"/>
        <v>0</v>
      </c>
      <c r="BI161" s="142">
        <f t="shared" si="28"/>
        <v>0</v>
      </c>
      <c r="BJ161" s="14" t="s">
        <v>103</v>
      </c>
      <c r="BK161" s="142">
        <f t="shared" si="29"/>
        <v>0</v>
      </c>
      <c r="BL161" s="14" t="s">
        <v>131</v>
      </c>
      <c r="BM161" s="14" t="s">
        <v>408</v>
      </c>
    </row>
    <row r="162" spans="2:65" s="1" customFormat="1" ht="31.5" customHeight="1">
      <c r="B162" s="132"/>
      <c r="C162" s="133" t="s">
        <v>409</v>
      </c>
      <c r="D162" s="133" t="s">
        <v>133</v>
      </c>
      <c r="E162" s="134" t="s">
        <v>410</v>
      </c>
      <c r="F162" s="191" t="s">
        <v>411</v>
      </c>
      <c r="G162" s="192"/>
      <c r="H162" s="192"/>
      <c r="I162" s="192"/>
      <c r="J162" s="135" t="s">
        <v>221</v>
      </c>
      <c r="K162" s="136">
        <v>1</v>
      </c>
      <c r="L162" s="193">
        <v>0</v>
      </c>
      <c r="M162" s="192"/>
      <c r="N162" s="193">
        <f t="shared" si="20"/>
        <v>0</v>
      </c>
      <c r="O162" s="192"/>
      <c r="P162" s="192"/>
      <c r="Q162" s="192"/>
      <c r="R162" s="137"/>
      <c r="T162" s="138" t="s">
        <v>3</v>
      </c>
      <c r="U162" s="37" t="s">
        <v>43</v>
      </c>
      <c r="V162" s="143">
        <v>0.747</v>
      </c>
      <c r="W162" s="143">
        <f t="shared" si="21"/>
        <v>0.747</v>
      </c>
      <c r="X162" s="143">
        <v>0</v>
      </c>
      <c r="Y162" s="143">
        <f t="shared" si="22"/>
        <v>0</v>
      </c>
      <c r="Z162" s="143">
        <v>0</v>
      </c>
      <c r="AA162" s="144">
        <f t="shared" si="23"/>
        <v>0</v>
      </c>
      <c r="AR162" s="14" t="s">
        <v>131</v>
      </c>
      <c r="AT162" s="14" t="s">
        <v>133</v>
      </c>
      <c r="AU162" s="14" t="s">
        <v>103</v>
      </c>
      <c r="AY162" s="14" t="s">
        <v>132</v>
      </c>
      <c r="BE162" s="142">
        <f t="shared" si="24"/>
        <v>0</v>
      </c>
      <c r="BF162" s="142">
        <f t="shared" si="25"/>
        <v>0</v>
      </c>
      <c r="BG162" s="142">
        <f t="shared" si="26"/>
        <v>0</v>
      </c>
      <c r="BH162" s="142">
        <f t="shared" si="27"/>
        <v>0</v>
      </c>
      <c r="BI162" s="142">
        <f t="shared" si="28"/>
        <v>0</v>
      </c>
      <c r="BJ162" s="14" t="s">
        <v>20</v>
      </c>
      <c r="BK162" s="142">
        <f t="shared" si="29"/>
        <v>0</v>
      </c>
      <c r="BL162" s="14" t="s">
        <v>131</v>
      </c>
      <c r="BM162" s="14" t="s">
        <v>412</v>
      </c>
    </row>
    <row r="163" spans="2:65" s="1" customFormat="1" ht="31.5" customHeight="1">
      <c r="B163" s="132"/>
      <c r="C163" s="133" t="s">
        <v>413</v>
      </c>
      <c r="D163" s="133" t="s">
        <v>133</v>
      </c>
      <c r="E163" s="134" t="s">
        <v>414</v>
      </c>
      <c r="F163" s="191" t="s">
        <v>415</v>
      </c>
      <c r="G163" s="192"/>
      <c r="H163" s="192"/>
      <c r="I163" s="192"/>
      <c r="J163" s="135" t="s">
        <v>221</v>
      </c>
      <c r="K163" s="136">
        <v>1</v>
      </c>
      <c r="L163" s="193">
        <v>0</v>
      </c>
      <c r="M163" s="192"/>
      <c r="N163" s="193">
        <f t="shared" si="20"/>
        <v>0</v>
      </c>
      <c r="O163" s="192"/>
      <c r="P163" s="192"/>
      <c r="Q163" s="192"/>
      <c r="R163" s="137"/>
      <c r="T163" s="138" t="s">
        <v>3</v>
      </c>
      <c r="U163" s="37" t="s">
        <v>43</v>
      </c>
      <c r="V163" s="143">
        <v>0.874</v>
      </c>
      <c r="W163" s="143">
        <f t="shared" si="21"/>
        <v>0.874</v>
      </c>
      <c r="X163" s="143">
        <v>0.00033</v>
      </c>
      <c r="Y163" s="143">
        <f t="shared" si="22"/>
        <v>0.00033</v>
      </c>
      <c r="Z163" s="143">
        <v>0</v>
      </c>
      <c r="AA163" s="144">
        <f t="shared" si="23"/>
        <v>0</v>
      </c>
      <c r="AR163" s="14" t="s">
        <v>131</v>
      </c>
      <c r="AT163" s="14" t="s">
        <v>133</v>
      </c>
      <c r="AU163" s="14" t="s">
        <v>103</v>
      </c>
      <c r="AY163" s="14" t="s">
        <v>132</v>
      </c>
      <c r="BE163" s="142">
        <f t="shared" si="24"/>
        <v>0</v>
      </c>
      <c r="BF163" s="142">
        <f t="shared" si="25"/>
        <v>0</v>
      </c>
      <c r="BG163" s="142">
        <f t="shared" si="26"/>
        <v>0</v>
      </c>
      <c r="BH163" s="142">
        <f t="shared" si="27"/>
        <v>0</v>
      </c>
      <c r="BI163" s="142">
        <f t="shared" si="28"/>
        <v>0</v>
      </c>
      <c r="BJ163" s="14" t="s">
        <v>20</v>
      </c>
      <c r="BK163" s="142">
        <f t="shared" si="29"/>
        <v>0</v>
      </c>
      <c r="BL163" s="14" t="s">
        <v>131</v>
      </c>
      <c r="BM163" s="14" t="s">
        <v>416</v>
      </c>
    </row>
    <row r="164" spans="2:65" s="1" customFormat="1" ht="22.5" customHeight="1">
      <c r="B164" s="132"/>
      <c r="C164" s="133" t="s">
        <v>417</v>
      </c>
      <c r="D164" s="133" t="s">
        <v>133</v>
      </c>
      <c r="E164" s="134" t="s">
        <v>418</v>
      </c>
      <c r="F164" s="191" t="s">
        <v>419</v>
      </c>
      <c r="G164" s="192"/>
      <c r="H164" s="192"/>
      <c r="I164" s="192"/>
      <c r="J164" s="135" t="s">
        <v>150</v>
      </c>
      <c r="K164" s="136">
        <v>1</v>
      </c>
      <c r="L164" s="193">
        <v>0</v>
      </c>
      <c r="M164" s="192"/>
      <c r="N164" s="193">
        <f t="shared" si="20"/>
        <v>0</v>
      </c>
      <c r="O164" s="192"/>
      <c r="P164" s="192"/>
      <c r="Q164" s="192"/>
      <c r="R164" s="137"/>
      <c r="T164" s="138" t="s">
        <v>3</v>
      </c>
      <c r="U164" s="37" t="s">
        <v>43</v>
      </c>
      <c r="V164" s="143">
        <v>0.127</v>
      </c>
      <c r="W164" s="143">
        <f t="shared" si="21"/>
        <v>0.127</v>
      </c>
      <c r="X164" s="143">
        <v>2E-05</v>
      </c>
      <c r="Y164" s="143">
        <f t="shared" si="22"/>
        <v>2E-05</v>
      </c>
      <c r="Z164" s="143">
        <v>0</v>
      </c>
      <c r="AA164" s="144">
        <f t="shared" si="23"/>
        <v>0</v>
      </c>
      <c r="AR164" s="14" t="s">
        <v>131</v>
      </c>
      <c r="AT164" s="14" t="s">
        <v>133</v>
      </c>
      <c r="AU164" s="14" t="s">
        <v>103</v>
      </c>
      <c r="AY164" s="14" t="s">
        <v>132</v>
      </c>
      <c r="BE164" s="142">
        <f t="shared" si="24"/>
        <v>0</v>
      </c>
      <c r="BF164" s="142">
        <f t="shared" si="25"/>
        <v>0</v>
      </c>
      <c r="BG164" s="142">
        <f t="shared" si="26"/>
        <v>0</v>
      </c>
      <c r="BH164" s="142">
        <f t="shared" si="27"/>
        <v>0</v>
      </c>
      <c r="BI164" s="142">
        <f t="shared" si="28"/>
        <v>0</v>
      </c>
      <c r="BJ164" s="14" t="s">
        <v>20</v>
      </c>
      <c r="BK164" s="142">
        <f t="shared" si="29"/>
        <v>0</v>
      </c>
      <c r="BL164" s="14" t="s">
        <v>131</v>
      </c>
      <c r="BM164" s="14" t="s">
        <v>420</v>
      </c>
    </row>
    <row r="165" spans="2:65" s="1" customFormat="1" ht="31.5" customHeight="1">
      <c r="B165" s="132"/>
      <c r="C165" s="145" t="s">
        <v>421</v>
      </c>
      <c r="D165" s="145" t="s">
        <v>192</v>
      </c>
      <c r="E165" s="146" t="s">
        <v>422</v>
      </c>
      <c r="F165" s="209" t="s">
        <v>423</v>
      </c>
      <c r="G165" s="210"/>
      <c r="H165" s="210"/>
      <c r="I165" s="210"/>
      <c r="J165" s="147" t="s">
        <v>208</v>
      </c>
      <c r="K165" s="148">
        <v>0.2</v>
      </c>
      <c r="L165" s="211">
        <v>0</v>
      </c>
      <c r="M165" s="210"/>
      <c r="N165" s="211">
        <f t="shared" si="20"/>
        <v>0</v>
      </c>
      <c r="O165" s="192"/>
      <c r="P165" s="192"/>
      <c r="Q165" s="192"/>
      <c r="R165" s="137"/>
      <c r="T165" s="138" t="s">
        <v>3</v>
      </c>
      <c r="U165" s="37" t="s">
        <v>43</v>
      </c>
      <c r="V165" s="143">
        <v>0</v>
      </c>
      <c r="W165" s="143">
        <f t="shared" si="21"/>
        <v>0</v>
      </c>
      <c r="X165" s="143">
        <v>0</v>
      </c>
      <c r="Y165" s="143">
        <f t="shared" si="22"/>
        <v>0</v>
      </c>
      <c r="Z165" s="143">
        <v>0</v>
      </c>
      <c r="AA165" s="144">
        <f t="shared" si="23"/>
        <v>0</v>
      </c>
      <c r="AR165" s="14" t="s">
        <v>172</v>
      </c>
      <c r="AT165" s="14" t="s">
        <v>192</v>
      </c>
      <c r="AU165" s="14" t="s">
        <v>103</v>
      </c>
      <c r="AY165" s="14" t="s">
        <v>132</v>
      </c>
      <c r="BE165" s="142">
        <f t="shared" si="24"/>
        <v>0</v>
      </c>
      <c r="BF165" s="142">
        <f t="shared" si="25"/>
        <v>0</v>
      </c>
      <c r="BG165" s="142">
        <f t="shared" si="26"/>
        <v>0</v>
      </c>
      <c r="BH165" s="142">
        <f t="shared" si="27"/>
        <v>0</v>
      </c>
      <c r="BI165" s="142">
        <f t="shared" si="28"/>
        <v>0</v>
      </c>
      <c r="BJ165" s="14" t="s">
        <v>20</v>
      </c>
      <c r="BK165" s="142">
        <f t="shared" si="29"/>
        <v>0</v>
      </c>
      <c r="BL165" s="14" t="s">
        <v>131</v>
      </c>
      <c r="BM165" s="14" t="s">
        <v>424</v>
      </c>
    </row>
    <row r="166" spans="2:65" s="1" customFormat="1" ht="31.5" customHeight="1">
      <c r="B166" s="132"/>
      <c r="C166" s="145" t="s">
        <v>425</v>
      </c>
      <c r="D166" s="145" t="s">
        <v>192</v>
      </c>
      <c r="E166" s="146" t="s">
        <v>426</v>
      </c>
      <c r="F166" s="209" t="s">
        <v>427</v>
      </c>
      <c r="G166" s="210"/>
      <c r="H166" s="210"/>
      <c r="I166" s="210"/>
      <c r="J166" s="147" t="s">
        <v>221</v>
      </c>
      <c r="K166" s="148">
        <v>3.03</v>
      </c>
      <c r="L166" s="211">
        <v>0</v>
      </c>
      <c r="M166" s="210"/>
      <c r="N166" s="211">
        <f t="shared" si="20"/>
        <v>0</v>
      </c>
      <c r="O166" s="192"/>
      <c r="P166" s="192"/>
      <c r="Q166" s="192"/>
      <c r="R166" s="137"/>
      <c r="T166" s="138" t="s">
        <v>3</v>
      </c>
      <c r="U166" s="37" t="s">
        <v>43</v>
      </c>
      <c r="V166" s="143">
        <v>0</v>
      </c>
      <c r="W166" s="143">
        <f t="shared" si="21"/>
        <v>0</v>
      </c>
      <c r="X166" s="143">
        <v>0.005</v>
      </c>
      <c r="Y166" s="143">
        <f t="shared" si="22"/>
        <v>0.015149999999999999</v>
      </c>
      <c r="Z166" s="143">
        <v>0</v>
      </c>
      <c r="AA166" s="144">
        <f t="shared" si="23"/>
        <v>0</v>
      </c>
      <c r="AR166" s="14" t="s">
        <v>172</v>
      </c>
      <c r="AT166" s="14" t="s">
        <v>192</v>
      </c>
      <c r="AU166" s="14" t="s">
        <v>103</v>
      </c>
      <c r="AY166" s="14" t="s">
        <v>132</v>
      </c>
      <c r="BE166" s="142">
        <f t="shared" si="24"/>
        <v>0</v>
      </c>
      <c r="BF166" s="142">
        <f t="shared" si="25"/>
        <v>0</v>
      </c>
      <c r="BG166" s="142">
        <f t="shared" si="26"/>
        <v>0</v>
      </c>
      <c r="BH166" s="142">
        <f t="shared" si="27"/>
        <v>0</v>
      </c>
      <c r="BI166" s="142">
        <f t="shared" si="28"/>
        <v>0</v>
      </c>
      <c r="BJ166" s="14" t="s">
        <v>20</v>
      </c>
      <c r="BK166" s="142">
        <f t="shared" si="29"/>
        <v>0</v>
      </c>
      <c r="BL166" s="14" t="s">
        <v>131</v>
      </c>
      <c r="BM166" s="14" t="s">
        <v>428</v>
      </c>
    </row>
    <row r="167" spans="2:65" s="1" customFormat="1" ht="22.5" customHeight="1">
      <c r="B167" s="132"/>
      <c r="C167" s="145" t="s">
        <v>429</v>
      </c>
      <c r="D167" s="145" t="s">
        <v>192</v>
      </c>
      <c r="E167" s="146" t="s">
        <v>430</v>
      </c>
      <c r="F167" s="209" t="s">
        <v>431</v>
      </c>
      <c r="G167" s="210"/>
      <c r="H167" s="210"/>
      <c r="I167" s="210"/>
      <c r="J167" s="147" t="s">
        <v>432</v>
      </c>
      <c r="K167" s="148">
        <v>2.06</v>
      </c>
      <c r="L167" s="211">
        <v>0</v>
      </c>
      <c r="M167" s="210"/>
      <c r="N167" s="211">
        <f t="shared" si="20"/>
        <v>0</v>
      </c>
      <c r="O167" s="192"/>
      <c r="P167" s="192"/>
      <c r="Q167" s="192"/>
      <c r="R167" s="137"/>
      <c r="T167" s="138" t="s">
        <v>3</v>
      </c>
      <c r="U167" s="37" t="s">
        <v>43</v>
      </c>
      <c r="V167" s="143">
        <v>0</v>
      </c>
      <c r="W167" s="143">
        <f t="shared" si="21"/>
        <v>0</v>
      </c>
      <c r="X167" s="143">
        <v>0</v>
      </c>
      <c r="Y167" s="143">
        <f t="shared" si="22"/>
        <v>0</v>
      </c>
      <c r="Z167" s="143">
        <v>0</v>
      </c>
      <c r="AA167" s="144">
        <f t="shared" si="23"/>
        <v>0</v>
      </c>
      <c r="AR167" s="14" t="s">
        <v>172</v>
      </c>
      <c r="AT167" s="14" t="s">
        <v>192</v>
      </c>
      <c r="AU167" s="14" t="s">
        <v>103</v>
      </c>
      <c r="AY167" s="14" t="s">
        <v>132</v>
      </c>
      <c r="BE167" s="142">
        <f t="shared" si="24"/>
        <v>0</v>
      </c>
      <c r="BF167" s="142">
        <f t="shared" si="25"/>
        <v>0</v>
      </c>
      <c r="BG167" s="142">
        <f t="shared" si="26"/>
        <v>0</v>
      </c>
      <c r="BH167" s="142">
        <f t="shared" si="27"/>
        <v>0</v>
      </c>
      <c r="BI167" s="142">
        <f t="shared" si="28"/>
        <v>0</v>
      </c>
      <c r="BJ167" s="14" t="s">
        <v>20</v>
      </c>
      <c r="BK167" s="142">
        <f t="shared" si="29"/>
        <v>0</v>
      </c>
      <c r="BL167" s="14" t="s">
        <v>131</v>
      </c>
      <c r="BM167" s="14" t="s">
        <v>433</v>
      </c>
    </row>
    <row r="168" spans="2:65" s="1" customFormat="1" ht="31.5" customHeight="1">
      <c r="B168" s="132"/>
      <c r="C168" s="145" t="s">
        <v>434</v>
      </c>
      <c r="D168" s="145" t="s">
        <v>192</v>
      </c>
      <c r="E168" s="146" t="s">
        <v>435</v>
      </c>
      <c r="F168" s="209" t="s">
        <v>436</v>
      </c>
      <c r="G168" s="210"/>
      <c r="H168" s="210"/>
      <c r="I168" s="210"/>
      <c r="J168" s="147" t="s">
        <v>303</v>
      </c>
      <c r="K168" s="148">
        <v>3.03</v>
      </c>
      <c r="L168" s="211">
        <v>0</v>
      </c>
      <c r="M168" s="210"/>
      <c r="N168" s="211">
        <f t="shared" si="20"/>
        <v>0</v>
      </c>
      <c r="O168" s="192"/>
      <c r="P168" s="192"/>
      <c r="Q168" s="192"/>
      <c r="R168" s="137"/>
      <c r="T168" s="138" t="s">
        <v>3</v>
      </c>
      <c r="U168" s="37" t="s">
        <v>43</v>
      </c>
      <c r="V168" s="143">
        <v>0</v>
      </c>
      <c r="W168" s="143">
        <f t="shared" si="21"/>
        <v>0</v>
      </c>
      <c r="X168" s="143">
        <v>0</v>
      </c>
      <c r="Y168" s="143">
        <f t="shared" si="22"/>
        <v>0</v>
      </c>
      <c r="Z168" s="143">
        <v>0</v>
      </c>
      <c r="AA168" s="144">
        <f t="shared" si="23"/>
        <v>0</v>
      </c>
      <c r="AR168" s="14" t="s">
        <v>172</v>
      </c>
      <c r="AT168" s="14" t="s">
        <v>192</v>
      </c>
      <c r="AU168" s="14" t="s">
        <v>103</v>
      </c>
      <c r="AY168" s="14" t="s">
        <v>132</v>
      </c>
      <c r="BE168" s="142">
        <f t="shared" si="24"/>
        <v>0</v>
      </c>
      <c r="BF168" s="142">
        <f t="shared" si="25"/>
        <v>0</v>
      </c>
      <c r="BG168" s="142">
        <f t="shared" si="26"/>
        <v>0</v>
      </c>
      <c r="BH168" s="142">
        <f t="shared" si="27"/>
        <v>0</v>
      </c>
      <c r="BI168" s="142">
        <f t="shared" si="28"/>
        <v>0</v>
      </c>
      <c r="BJ168" s="14" t="s">
        <v>20</v>
      </c>
      <c r="BK168" s="142">
        <f t="shared" si="29"/>
        <v>0</v>
      </c>
      <c r="BL168" s="14" t="s">
        <v>131</v>
      </c>
      <c r="BM168" s="14" t="s">
        <v>437</v>
      </c>
    </row>
    <row r="169" spans="2:65" s="1" customFormat="1" ht="31.5" customHeight="1">
      <c r="B169" s="132"/>
      <c r="C169" s="133" t="s">
        <v>438</v>
      </c>
      <c r="D169" s="133" t="s">
        <v>133</v>
      </c>
      <c r="E169" s="134" t="s">
        <v>439</v>
      </c>
      <c r="F169" s="191" t="s">
        <v>440</v>
      </c>
      <c r="G169" s="192"/>
      <c r="H169" s="192"/>
      <c r="I169" s="192"/>
      <c r="J169" s="135" t="s">
        <v>150</v>
      </c>
      <c r="K169" s="136">
        <v>12.5</v>
      </c>
      <c r="L169" s="193">
        <v>0</v>
      </c>
      <c r="M169" s="192"/>
      <c r="N169" s="193">
        <f t="shared" si="20"/>
        <v>0</v>
      </c>
      <c r="O169" s="192"/>
      <c r="P169" s="192"/>
      <c r="Q169" s="192"/>
      <c r="R169" s="137"/>
      <c r="T169" s="138" t="s">
        <v>3</v>
      </c>
      <c r="U169" s="37" t="s">
        <v>43</v>
      </c>
      <c r="V169" s="143">
        <v>0.141</v>
      </c>
      <c r="W169" s="143">
        <f t="shared" si="21"/>
        <v>1.7624999999999997</v>
      </c>
      <c r="X169" s="143">
        <v>0</v>
      </c>
      <c r="Y169" s="143">
        <f t="shared" si="22"/>
        <v>0</v>
      </c>
      <c r="Z169" s="143">
        <v>0</v>
      </c>
      <c r="AA169" s="144">
        <f t="shared" si="23"/>
        <v>0</v>
      </c>
      <c r="AR169" s="14" t="s">
        <v>131</v>
      </c>
      <c r="AT169" s="14" t="s">
        <v>133</v>
      </c>
      <c r="AU169" s="14" t="s">
        <v>103</v>
      </c>
      <c r="AY169" s="14" t="s">
        <v>132</v>
      </c>
      <c r="BE169" s="142">
        <f t="shared" si="24"/>
        <v>0</v>
      </c>
      <c r="BF169" s="142">
        <f t="shared" si="25"/>
        <v>0</v>
      </c>
      <c r="BG169" s="142">
        <f t="shared" si="26"/>
        <v>0</v>
      </c>
      <c r="BH169" s="142">
        <f t="shared" si="27"/>
        <v>0</v>
      </c>
      <c r="BI169" s="142">
        <f t="shared" si="28"/>
        <v>0</v>
      </c>
      <c r="BJ169" s="14" t="s">
        <v>20</v>
      </c>
      <c r="BK169" s="142">
        <f t="shared" si="29"/>
        <v>0</v>
      </c>
      <c r="BL169" s="14" t="s">
        <v>131</v>
      </c>
      <c r="BM169" s="14" t="s">
        <v>441</v>
      </c>
    </row>
    <row r="170" spans="2:65" s="1" customFormat="1" ht="22.5" customHeight="1">
      <c r="B170" s="132"/>
      <c r="C170" s="145" t="s">
        <v>442</v>
      </c>
      <c r="D170" s="145" t="s">
        <v>192</v>
      </c>
      <c r="E170" s="146" t="s">
        <v>443</v>
      </c>
      <c r="F170" s="209" t="s">
        <v>444</v>
      </c>
      <c r="G170" s="210"/>
      <c r="H170" s="210"/>
      <c r="I170" s="210"/>
      <c r="J170" s="147" t="s">
        <v>195</v>
      </c>
      <c r="K170" s="148">
        <v>1.813</v>
      </c>
      <c r="L170" s="211">
        <v>0</v>
      </c>
      <c r="M170" s="210"/>
      <c r="N170" s="211">
        <f t="shared" si="20"/>
        <v>0</v>
      </c>
      <c r="O170" s="192"/>
      <c r="P170" s="192"/>
      <c r="Q170" s="192"/>
      <c r="R170" s="137"/>
      <c r="T170" s="138" t="s">
        <v>3</v>
      </c>
      <c r="U170" s="37" t="s">
        <v>43</v>
      </c>
      <c r="V170" s="143">
        <v>0</v>
      </c>
      <c r="W170" s="143">
        <f t="shared" si="21"/>
        <v>0</v>
      </c>
      <c r="X170" s="143">
        <v>1</v>
      </c>
      <c r="Y170" s="143">
        <f t="shared" si="22"/>
        <v>1.813</v>
      </c>
      <c r="Z170" s="143">
        <v>0</v>
      </c>
      <c r="AA170" s="144">
        <f t="shared" si="23"/>
        <v>0</v>
      </c>
      <c r="AR170" s="14" t="s">
        <v>172</v>
      </c>
      <c r="AT170" s="14" t="s">
        <v>192</v>
      </c>
      <c r="AU170" s="14" t="s">
        <v>103</v>
      </c>
      <c r="AY170" s="14" t="s">
        <v>132</v>
      </c>
      <c r="BE170" s="142">
        <f t="shared" si="24"/>
        <v>0</v>
      </c>
      <c r="BF170" s="142">
        <f t="shared" si="25"/>
        <v>0</v>
      </c>
      <c r="BG170" s="142">
        <f t="shared" si="26"/>
        <v>0</v>
      </c>
      <c r="BH170" s="142">
        <f t="shared" si="27"/>
        <v>0</v>
      </c>
      <c r="BI170" s="142">
        <f t="shared" si="28"/>
        <v>0</v>
      </c>
      <c r="BJ170" s="14" t="s">
        <v>20</v>
      </c>
      <c r="BK170" s="142">
        <f t="shared" si="29"/>
        <v>0</v>
      </c>
      <c r="BL170" s="14" t="s">
        <v>131</v>
      </c>
      <c r="BM170" s="14" t="s">
        <v>445</v>
      </c>
    </row>
    <row r="171" spans="2:65" s="1" customFormat="1" ht="31.5" customHeight="1">
      <c r="B171" s="132"/>
      <c r="C171" s="133" t="s">
        <v>446</v>
      </c>
      <c r="D171" s="133" t="s">
        <v>133</v>
      </c>
      <c r="E171" s="134" t="s">
        <v>447</v>
      </c>
      <c r="F171" s="191" t="s">
        <v>448</v>
      </c>
      <c r="G171" s="192"/>
      <c r="H171" s="192"/>
      <c r="I171" s="192"/>
      <c r="J171" s="135" t="s">
        <v>150</v>
      </c>
      <c r="K171" s="136">
        <v>669</v>
      </c>
      <c r="L171" s="193">
        <v>0</v>
      </c>
      <c r="M171" s="192"/>
      <c r="N171" s="193">
        <f t="shared" si="20"/>
        <v>0</v>
      </c>
      <c r="O171" s="192"/>
      <c r="P171" s="192"/>
      <c r="Q171" s="192"/>
      <c r="R171" s="137"/>
      <c r="T171" s="138" t="s">
        <v>3</v>
      </c>
      <c r="U171" s="37" t="s">
        <v>43</v>
      </c>
      <c r="V171" s="143">
        <v>0.16</v>
      </c>
      <c r="W171" s="143">
        <f t="shared" si="21"/>
        <v>107.04</v>
      </c>
      <c r="X171" s="143">
        <v>0</v>
      </c>
      <c r="Y171" s="143">
        <f t="shared" si="22"/>
        <v>0</v>
      </c>
      <c r="Z171" s="143">
        <v>0</v>
      </c>
      <c r="AA171" s="144">
        <f t="shared" si="23"/>
        <v>0</v>
      </c>
      <c r="AR171" s="14" t="s">
        <v>131</v>
      </c>
      <c r="AT171" s="14" t="s">
        <v>133</v>
      </c>
      <c r="AU171" s="14" t="s">
        <v>103</v>
      </c>
      <c r="AY171" s="14" t="s">
        <v>132</v>
      </c>
      <c r="BE171" s="142">
        <f t="shared" si="24"/>
        <v>0</v>
      </c>
      <c r="BF171" s="142">
        <f t="shared" si="25"/>
        <v>0</v>
      </c>
      <c r="BG171" s="142">
        <f t="shared" si="26"/>
        <v>0</v>
      </c>
      <c r="BH171" s="142">
        <f t="shared" si="27"/>
        <v>0</v>
      </c>
      <c r="BI171" s="142">
        <f t="shared" si="28"/>
        <v>0</v>
      </c>
      <c r="BJ171" s="14" t="s">
        <v>20</v>
      </c>
      <c r="BK171" s="142">
        <f t="shared" si="29"/>
        <v>0</v>
      </c>
      <c r="BL171" s="14" t="s">
        <v>131</v>
      </c>
      <c r="BM171" s="14" t="s">
        <v>449</v>
      </c>
    </row>
    <row r="172" spans="2:65" s="1" customFormat="1" ht="22.5" customHeight="1">
      <c r="B172" s="132"/>
      <c r="C172" s="145" t="s">
        <v>450</v>
      </c>
      <c r="D172" s="145" t="s">
        <v>192</v>
      </c>
      <c r="E172" s="146" t="s">
        <v>451</v>
      </c>
      <c r="F172" s="209" t="s">
        <v>452</v>
      </c>
      <c r="G172" s="210"/>
      <c r="H172" s="210"/>
      <c r="I172" s="210"/>
      <c r="J172" s="147" t="s">
        <v>155</v>
      </c>
      <c r="K172" s="148">
        <v>66.9</v>
      </c>
      <c r="L172" s="211">
        <v>0</v>
      </c>
      <c r="M172" s="210"/>
      <c r="N172" s="211">
        <f t="shared" si="20"/>
        <v>0</v>
      </c>
      <c r="O172" s="192"/>
      <c r="P172" s="192"/>
      <c r="Q172" s="192"/>
      <c r="R172" s="137"/>
      <c r="T172" s="138" t="s">
        <v>3</v>
      </c>
      <c r="U172" s="37" t="s">
        <v>43</v>
      </c>
      <c r="V172" s="143">
        <v>0</v>
      </c>
      <c r="W172" s="143">
        <f t="shared" si="21"/>
        <v>0</v>
      </c>
      <c r="X172" s="143">
        <v>0</v>
      </c>
      <c r="Y172" s="143">
        <f t="shared" si="22"/>
        <v>0</v>
      </c>
      <c r="Z172" s="143">
        <v>0</v>
      </c>
      <c r="AA172" s="144">
        <f t="shared" si="23"/>
        <v>0</v>
      </c>
      <c r="AR172" s="14" t="s">
        <v>172</v>
      </c>
      <c r="AT172" s="14" t="s">
        <v>192</v>
      </c>
      <c r="AU172" s="14" t="s">
        <v>103</v>
      </c>
      <c r="AY172" s="14" t="s">
        <v>132</v>
      </c>
      <c r="BE172" s="142">
        <f t="shared" si="24"/>
        <v>0</v>
      </c>
      <c r="BF172" s="142">
        <f t="shared" si="25"/>
        <v>0</v>
      </c>
      <c r="BG172" s="142">
        <f t="shared" si="26"/>
        <v>0</v>
      </c>
      <c r="BH172" s="142">
        <f t="shared" si="27"/>
        <v>0</v>
      </c>
      <c r="BI172" s="142">
        <f t="shared" si="28"/>
        <v>0</v>
      </c>
      <c r="BJ172" s="14" t="s">
        <v>20</v>
      </c>
      <c r="BK172" s="142">
        <f t="shared" si="29"/>
        <v>0</v>
      </c>
      <c r="BL172" s="14" t="s">
        <v>131</v>
      </c>
      <c r="BM172" s="14" t="s">
        <v>453</v>
      </c>
    </row>
    <row r="173" spans="2:65" s="1" customFormat="1" ht="31.5" customHeight="1">
      <c r="B173" s="132"/>
      <c r="C173" s="133" t="s">
        <v>454</v>
      </c>
      <c r="D173" s="133" t="s">
        <v>133</v>
      </c>
      <c r="E173" s="134" t="s">
        <v>455</v>
      </c>
      <c r="F173" s="191" t="s">
        <v>456</v>
      </c>
      <c r="G173" s="192"/>
      <c r="H173" s="192"/>
      <c r="I173" s="192"/>
      <c r="J173" s="135" t="s">
        <v>195</v>
      </c>
      <c r="K173" s="136">
        <v>0.042</v>
      </c>
      <c r="L173" s="193">
        <v>0</v>
      </c>
      <c r="M173" s="192"/>
      <c r="N173" s="193">
        <f t="shared" si="20"/>
        <v>0</v>
      </c>
      <c r="O173" s="192"/>
      <c r="P173" s="192"/>
      <c r="Q173" s="192"/>
      <c r="R173" s="137"/>
      <c r="T173" s="138" t="s">
        <v>3</v>
      </c>
      <c r="U173" s="37" t="s">
        <v>43</v>
      </c>
      <c r="V173" s="143">
        <v>94.286</v>
      </c>
      <c r="W173" s="143">
        <f t="shared" si="21"/>
        <v>3.9600120000000003</v>
      </c>
      <c r="X173" s="143">
        <v>0</v>
      </c>
      <c r="Y173" s="143">
        <f t="shared" si="22"/>
        <v>0</v>
      </c>
      <c r="Z173" s="143">
        <v>0</v>
      </c>
      <c r="AA173" s="144">
        <f t="shared" si="23"/>
        <v>0</v>
      </c>
      <c r="AR173" s="14" t="s">
        <v>131</v>
      </c>
      <c r="AT173" s="14" t="s">
        <v>133</v>
      </c>
      <c r="AU173" s="14" t="s">
        <v>103</v>
      </c>
      <c r="AY173" s="14" t="s">
        <v>132</v>
      </c>
      <c r="BE173" s="142">
        <f t="shared" si="24"/>
        <v>0</v>
      </c>
      <c r="BF173" s="142">
        <f t="shared" si="25"/>
        <v>0</v>
      </c>
      <c r="BG173" s="142">
        <f t="shared" si="26"/>
        <v>0</v>
      </c>
      <c r="BH173" s="142">
        <f t="shared" si="27"/>
        <v>0</v>
      </c>
      <c r="BI173" s="142">
        <f t="shared" si="28"/>
        <v>0</v>
      </c>
      <c r="BJ173" s="14" t="s">
        <v>20</v>
      </c>
      <c r="BK173" s="142">
        <f t="shared" si="29"/>
        <v>0</v>
      </c>
      <c r="BL173" s="14" t="s">
        <v>131</v>
      </c>
      <c r="BM173" s="14" t="s">
        <v>457</v>
      </c>
    </row>
    <row r="174" spans="2:65" s="1" customFormat="1" ht="31.5" customHeight="1">
      <c r="B174" s="132"/>
      <c r="C174" s="133" t="s">
        <v>458</v>
      </c>
      <c r="D174" s="133" t="s">
        <v>133</v>
      </c>
      <c r="E174" s="134" t="s">
        <v>459</v>
      </c>
      <c r="F174" s="191" t="s">
        <v>460</v>
      </c>
      <c r="G174" s="192"/>
      <c r="H174" s="192"/>
      <c r="I174" s="192"/>
      <c r="J174" s="135" t="s">
        <v>195</v>
      </c>
      <c r="K174" s="136">
        <v>0.029</v>
      </c>
      <c r="L174" s="193">
        <v>0</v>
      </c>
      <c r="M174" s="192"/>
      <c r="N174" s="193">
        <f t="shared" si="20"/>
        <v>0</v>
      </c>
      <c r="O174" s="192"/>
      <c r="P174" s="192"/>
      <c r="Q174" s="192"/>
      <c r="R174" s="137"/>
      <c r="T174" s="138" t="s">
        <v>3</v>
      </c>
      <c r="U174" s="37" t="s">
        <v>43</v>
      </c>
      <c r="V174" s="143">
        <v>21.429</v>
      </c>
      <c r="W174" s="143">
        <f t="shared" si="21"/>
        <v>0.621441</v>
      </c>
      <c r="X174" s="143">
        <v>0</v>
      </c>
      <c r="Y174" s="143">
        <f t="shared" si="22"/>
        <v>0</v>
      </c>
      <c r="Z174" s="143">
        <v>0</v>
      </c>
      <c r="AA174" s="144">
        <f t="shared" si="23"/>
        <v>0</v>
      </c>
      <c r="AR174" s="14" t="s">
        <v>131</v>
      </c>
      <c r="AT174" s="14" t="s">
        <v>133</v>
      </c>
      <c r="AU174" s="14" t="s">
        <v>103</v>
      </c>
      <c r="AY174" s="14" t="s">
        <v>132</v>
      </c>
      <c r="BE174" s="142">
        <f t="shared" si="24"/>
        <v>0</v>
      </c>
      <c r="BF174" s="142">
        <f t="shared" si="25"/>
        <v>0</v>
      </c>
      <c r="BG174" s="142">
        <f t="shared" si="26"/>
        <v>0</v>
      </c>
      <c r="BH174" s="142">
        <f t="shared" si="27"/>
        <v>0</v>
      </c>
      <c r="BI174" s="142">
        <f t="shared" si="28"/>
        <v>0</v>
      </c>
      <c r="BJ174" s="14" t="s">
        <v>20</v>
      </c>
      <c r="BK174" s="142">
        <f t="shared" si="29"/>
        <v>0</v>
      </c>
      <c r="BL174" s="14" t="s">
        <v>131</v>
      </c>
      <c r="BM174" s="14" t="s">
        <v>461</v>
      </c>
    </row>
    <row r="175" spans="2:65" s="1" customFormat="1" ht="22.5" customHeight="1">
      <c r="B175" s="132"/>
      <c r="C175" s="145" t="s">
        <v>462</v>
      </c>
      <c r="D175" s="145" t="s">
        <v>192</v>
      </c>
      <c r="E175" s="146" t="s">
        <v>463</v>
      </c>
      <c r="F175" s="209" t="s">
        <v>464</v>
      </c>
      <c r="G175" s="210"/>
      <c r="H175" s="210"/>
      <c r="I175" s="210"/>
      <c r="J175" s="147" t="s">
        <v>289</v>
      </c>
      <c r="K175" s="148">
        <v>57.46</v>
      </c>
      <c r="L175" s="211">
        <v>0</v>
      </c>
      <c r="M175" s="210"/>
      <c r="N175" s="211">
        <f t="shared" si="20"/>
        <v>0</v>
      </c>
      <c r="O175" s="192"/>
      <c r="P175" s="192"/>
      <c r="Q175" s="192"/>
      <c r="R175" s="137"/>
      <c r="T175" s="138" t="s">
        <v>3</v>
      </c>
      <c r="U175" s="37" t="s">
        <v>43</v>
      </c>
      <c r="V175" s="143">
        <v>0</v>
      </c>
      <c r="W175" s="143">
        <f t="shared" si="21"/>
        <v>0</v>
      </c>
      <c r="X175" s="143">
        <v>0.001</v>
      </c>
      <c r="Y175" s="143">
        <f t="shared" si="22"/>
        <v>0.057460000000000004</v>
      </c>
      <c r="Z175" s="143">
        <v>0</v>
      </c>
      <c r="AA175" s="144">
        <f t="shared" si="23"/>
        <v>0</v>
      </c>
      <c r="AR175" s="14" t="s">
        <v>172</v>
      </c>
      <c r="AT175" s="14" t="s">
        <v>192</v>
      </c>
      <c r="AU175" s="14" t="s">
        <v>103</v>
      </c>
      <c r="AY175" s="14" t="s">
        <v>132</v>
      </c>
      <c r="BE175" s="142">
        <f t="shared" si="24"/>
        <v>0</v>
      </c>
      <c r="BF175" s="142">
        <f t="shared" si="25"/>
        <v>0</v>
      </c>
      <c r="BG175" s="142">
        <f t="shared" si="26"/>
        <v>0</v>
      </c>
      <c r="BH175" s="142">
        <f t="shared" si="27"/>
        <v>0</v>
      </c>
      <c r="BI175" s="142">
        <f t="shared" si="28"/>
        <v>0</v>
      </c>
      <c r="BJ175" s="14" t="s">
        <v>20</v>
      </c>
      <c r="BK175" s="142">
        <f t="shared" si="29"/>
        <v>0</v>
      </c>
      <c r="BL175" s="14" t="s">
        <v>131</v>
      </c>
      <c r="BM175" s="14" t="s">
        <v>465</v>
      </c>
    </row>
    <row r="176" spans="2:65" s="1" customFormat="1" ht="22.5" customHeight="1">
      <c r="B176" s="132"/>
      <c r="C176" s="145" t="s">
        <v>466</v>
      </c>
      <c r="D176" s="145" t="s">
        <v>192</v>
      </c>
      <c r="E176" s="146" t="s">
        <v>467</v>
      </c>
      <c r="F176" s="209" t="s">
        <v>468</v>
      </c>
      <c r="G176" s="210"/>
      <c r="H176" s="210"/>
      <c r="I176" s="210"/>
      <c r="J176" s="147" t="s">
        <v>289</v>
      </c>
      <c r="K176" s="148">
        <v>12.64</v>
      </c>
      <c r="L176" s="211">
        <v>0</v>
      </c>
      <c r="M176" s="210"/>
      <c r="N176" s="211">
        <f t="shared" si="20"/>
        <v>0</v>
      </c>
      <c r="O176" s="192"/>
      <c r="P176" s="192"/>
      <c r="Q176" s="192"/>
      <c r="R176" s="137"/>
      <c r="T176" s="138" t="s">
        <v>3</v>
      </c>
      <c r="U176" s="37" t="s">
        <v>43</v>
      </c>
      <c r="V176" s="143">
        <v>0</v>
      </c>
      <c r="W176" s="143">
        <f t="shared" si="21"/>
        <v>0</v>
      </c>
      <c r="X176" s="143">
        <v>0.001</v>
      </c>
      <c r="Y176" s="143">
        <f t="shared" si="22"/>
        <v>0.01264</v>
      </c>
      <c r="Z176" s="143">
        <v>0</v>
      </c>
      <c r="AA176" s="144">
        <f t="shared" si="23"/>
        <v>0</v>
      </c>
      <c r="AR176" s="14" t="s">
        <v>172</v>
      </c>
      <c r="AT176" s="14" t="s">
        <v>192</v>
      </c>
      <c r="AU176" s="14" t="s">
        <v>103</v>
      </c>
      <c r="AY176" s="14" t="s">
        <v>132</v>
      </c>
      <c r="BE176" s="142">
        <f t="shared" si="24"/>
        <v>0</v>
      </c>
      <c r="BF176" s="142">
        <f t="shared" si="25"/>
        <v>0</v>
      </c>
      <c r="BG176" s="142">
        <f t="shared" si="26"/>
        <v>0</v>
      </c>
      <c r="BH176" s="142">
        <f t="shared" si="27"/>
        <v>0</v>
      </c>
      <c r="BI176" s="142">
        <f t="shared" si="28"/>
        <v>0</v>
      </c>
      <c r="BJ176" s="14" t="s">
        <v>20</v>
      </c>
      <c r="BK176" s="142">
        <f t="shared" si="29"/>
        <v>0</v>
      </c>
      <c r="BL176" s="14" t="s">
        <v>131</v>
      </c>
      <c r="BM176" s="14" t="s">
        <v>469</v>
      </c>
    </row>
    <row r="177" spans="2:65" s="1" customFormat="1" ht="31.5" customHeight="1">
      <c r="B177" s="132"/>
      <c r="C177" s="133" t="s">
        <v>470</v>
      </c>
      <c r="D177" s="133" t="s">
        <v>133</v>
      </c>
      <c r="E177" s="134" t="s">
        <v>471</v>
      </c>
      <c r="F177" s="191" t="s">
        <v>472</v>
      </c>
      <c r="G177" s="192"/>
      <c r="H177" s="192"/>
      <c r="I177" s="192"/>
      <c r="J177" s="135" t="s">
        <v>221</v>
      </c>
      <c r="K177" s="136">
        <v>1221</v>
      </c>
      <c r="L177" s="193">
        <v>0</v>
      </c>
      <c r="M177" s="192"/>
      <c r="N177" s="193">
        <f t="shared" si="20"/>
        <v>0</v>
      </c>
      <c r="O177" s="192"/>
      <c r="P177" s="192"/>
      <c r="Q177" s="192"/>
      <c r="R177" s="137"/>
      <c r="T177" s="138" t="s">
        <v>3</v>
      </c>
      <c r="U177" s="37" t="s">
        <v>43</v>
      </c>
      <c r="V177" s="143">
        <v>0.049</v>
      </c>
      <c r="W177" s="143">
        <f t="shared" si="21"/>
        <v>59.829</v>
      </c>
      <c r="X177" s="143">
        <v>0</v>
      </c>
      <c r="Y177" s="143">
        <f t="shared" si="22"/>
        <v>0</v>
      </c>
      <c r="Z177" s="143">
        <v>0</v>
      </c>
      <c r="AA177" s="144">
        <f t="shared" si="23"/>
        <v>0</v>
      </c>
      <c r="AR177" s="14" t="s">
        <v>131</v>
      </c>
      <c r="AT177" s="14" t="s">
        <v>133</v>
      </c>
      <c r="AU177" s="14" t="s">
        <v>103</v>
      </c>
      <c r="AY177" s="14" t="s">
        <v>132</v>
      </c>
      <c r="BE177" s="142">
        <f t="shared" si="24"/>
        <v>0</v>
      </c>
      <c r="BF177" s="142">
        <f t="shared" si="25"/>
        <v>0</v>
      </c>
      <c r="BG177" s="142">
        <f t="shared" si="26"/>
        <v>0</v>
      </c>
      <c r="BH177" s="142">
        <f t="shared" si="27"/>
        <v>0</v>
      </c>
      <c r="BI177" s="142">
        <f t="shared" si="28"/>
        <v>0</v>
      </c>
      <c r="BJ177" s="14" t="s">
        <v>20</v>
      </c>
      <c r="BK177" s="142">
        <f t="shared" si="29"/>
        <v>0</v>
      </c>
      <c r="BL177" s="14" t="s">
        <v>131</v>
      </c>
      <c r="BM177" s="14" t="s">
        <v>473</v>
      </c>
    </row>
    <row r="178" spans="2:65" s="1" customFormat="1" ht="22.5" customHeight="1">
      <c r="B178" s="132"/>
      <c r="C178" s="145" t="s">
        <v>474</v>
      </c>
      <c r="D178" s="145" t="s">
        <v>192</v>
      </c>
      <c r="E178" s="146" t="s">
        <v>475</v>
      </c>
      <c r="F178" s="209" t="s">
        <v>476</v>
      </c>
      <c r="G178" s="210"/>
      <c r="H178" s="210"/>
      <c r="I178" s="210"/>
      <c r="J178" s="147" t="s">
        <v>303</v>
      </c>
      <c r="K178" s="148">
        <v>19.57</v>
      </c>
      <c r="L178" s="211">
        <v>0</v>
      </c>
      <c r="M178" s="210"/>
      <c r="N178" s="211">
        <f t="shared" si="20"/>
        <v>0</v>
      </c>
      <c r="O178" s="192"/>
      <c r="P178" s="192"/>
      <c r="Q178" s="192"/>
      <c r="R178" s="137"/>
      <c r="T178" s="138" t="s">
        <v>3</v>
      </c>
      <c r="U178" s="37" t="s">
        <v>45</v>
      </c>
      <c r="V178" s="143">
        <v>0</v>
      </c>
      <c r="W178" s="143">
        <f t="shared" si="21"/>
        <v>0</v>
      </c>
      <c r="X178" s="143">
        <v>0.001</v>
      </c>
      <c r="Y178" s="143">
        <f t="shared" si="22"/>
        <v>0.01957</v>
      </c>
      <c r="Z178" s="143">
        <v>0</v>
      </c>
      <c r="AA178" s="144">
        <f t="shared" si="23"/>
        <v>0</v>
      </c>
      <c r="AR178" s="14" t="s">
        <v>172</v>
      </c>
      <c r="AT178" s="14" t="s">
        <v>192</v>
      </c>
      <c r="AU178" s="14" t="s">
        <v>103</v>
      </c>
      <c r="AY178" s="14" t="s">
        <v>132</v>
      </c>
      <c r="BE178" s="142">
        <f t="shared" si="24"/>
        <v>0</v>
      </c>
      <c r="BF178" s="142">
        <f t="shared" si="25"/>
        <v>0</v>
      </c>
      <c r="BG178" s="142">
        <f t="shared" si="26"/>
        <v>0</v>
      </c>
      <c r="BH178" s="142">
        <f t="shared" si="27"/>
        <v>0</v>
      </c>
      <c r="BI178" s="142">
        <f t="shared" si="28"/>
        <v>0</v>
      </c>
      <c r="BJ178" s="14" t="s">
        <v>103</v>
      </c>
      <c r="BK178" s="142">
        <f t="shared" si="29"/>
        <v>0</v>
      </c>
      <c r="BL178" s="14" t="s">
        <v>131</v>
      </c>
      <c r="BM178" s="14" t="s">
        <v>477</v>
      </c>
    </row>
    <row r="179" spans="2:65" s="1" customFormat="1" ht="22.5" customHeight="1">
      <c r="B179" s="132"/>
      <c r="C179" s="145" t="s">
        <v>478</v>
      </c>
      <c r="D179" s="145" t="s">
        <v>192</v>
      </c>
      <c r="E179" s="146" t="s">
        <v>479</v>
      </c>
      <c r="F179" s="209" t="s">
        <v>480</v>
      </c>
      <c r="G179" s="210"/>
      <c r="H179" s="210"/>
      <c r="I179" s="210"/>
      <c r="J179" s="147" t="s">
        <v>303</v>
      </c>
      <c r="K179" s="148">
        <v>107.12</v>
      </c>
      <c r="L179" s="211">
        <v>0</v>
      </c>
      <c r="M179" s="210"/>
      <c r="N179" s="211">
        <f t="shared" si="20"/>
        <v>0</v>
      </c>
      <c r="O179" s="192"/>
      <c r="P179" s="192"/>
      <c r="Q179" s="192"/>
      <c r="R179" s="137"/>
      <c r="T179" s="138" t="s">
        <v>3</v>
      </c>
      <c r="U179" s="37" t="s">
        <v>45</v>
      </c>
      <c r="V179" s="143">
        <v>0</v>
      </c>
      <c r="W179" s="143">
        <f t="shared" si="21"/>
        <v>0</v>
      </c>
      <c r="X179" s="143">
        <v>0.001</v>
      </c>
      <c r="Y179" s="143">
        <f t="shared" si="22"/>
        <v>0.10712</v>
      </c>
      <c r="Z179" s="143">
        <v>0</v>
      </c>
      <c r="AA179" s="144">
        <f t="shared" si="23"/>
        <v>0</v>
      </c>
      <c r="AR179" s="14" t="s">
        <v>172</v>
      </c>
      <c r="AT179" s="14" t="s">
        <v>192</v>
      </c>
      <c r="AU179" s="14" t="s">
        <v>103</v>
      </c>
      <c r="AY179" s="14" t="s">
        <v>132</v>
      </c>
      <c r="BE179" s="142">
        <f t="shared" si="24"/>
        <v>0</v>
      </c>
      <c r="BF179" s="142">
        <f t="shared" si="25"/>
        <v>0</v>
      </c>
      <c r="BG179" s="142">
        <f t="shared" si="26"/>
        <v>0</v>
      </c>
      <c r="BH179" s="142">
        <f t="shared" si="27"/>
        <v>0</v>
      </c>
      <c r="BI179" s="142">
        <f t="shared" si="28"/>
        <v>0</v>
      </c>
      <c r="BJ179" s="14" t="s">
        <v>103</v>
      </c>
      <c r="BK179" s="142">
        <f t="shared" si="29"/>
        <v>0</v>
      </c>
      <c r="BL179" s="14" t="s">
        <v>131</v>
      </c>
      <c r="BM179" s="14" t="s">
        <v>481</v>
      </c>
    </row>
    <row r="180" spans="2:65" s="1" customFormat="1" ht="31.5" customHeight="1">
      <c r="B180" s="132"/>
      <c r="C180" s="145" t="s">
        <v>482</v>
      </c>
      <c r="D180" s="145" t="s">
        <v>192</v>
      </c>
      <c r="E180" s="146" t="s">
        <v>483</v>
      </c>
      <c r="F180" s="209" t="s">
        <v>484</v>
      </c>
      <c r="G180" s="210"/>
      <c r="H180" s="210"/>
      <c r="I180" s="210"/>
      <c r="J180" s="147" t="s">
        <v>303</v>
      </c>
      <c r="K180" s="148">
        <v>77.25</v>
      </c>
      <c r="L180" s="211">
        <v>0</v>
      </c>
      <c r="M180" s="210"/>
      <c r="N180" s="211">
        <f t="shared" si="20"/>
        <v>0</v>
      </c>
      <c r="O180" s="192"/>
      <c r="P180" s="192"/>
      <c r="Q180" s="192"/>
      <c r="R180" s="137"/>
      <c r="T180" s="138" t="s">
        <v>3</v>
      </c>
      <c r="U180" s="37" t="s">
        <v>45</v>
      </c>
      <c r="V180" s="143">
        <v>0</v>
      </c>
      <c r="W180" s="143">
        <f t="shared" si="21"/>
        <v>0</v>
      </c>
      <c r="X180" s="143">
        <v>0.001</v>
      </c>
      <c r="Y180" s="143">
        <f t="shared" si="22"/>
        <v>0.07725</v>
      </c>
      <c r="Z180" s="143">
        <v>0</v>
      </c>
      <c r="AA180" s="144">
        <f t="shared" si="23"/>
        <v>0</v>
      </c>
      <c r="AR180" s="14" t="s">
        <v>172</v>
      </c>
      <c r="AT180" s="14" t="s">
        <v>192</v>
      </c>
      <c r="AU180" s="14" t="s">
        <v>103</v>
      </c>
      <c r="AY180" s="14" t="s">
        <v>132</v>
      </c>
      <c r="BE180" s="142">
        <f t="shared" si="24"/>
        <v>0</v>
      </c>
      <c r="BF180" s="142">
        <f t="shared" si="25"/>
        <v>0</v>
      </c>
      <c r="BG180" s="142">
        <f t="shared" si="26"/>
        <v>0</v>
      </c>
      <c r="BH180" s="142">
        <f t="shared" si="27"/>
        <v>0</v>
      </c>
      <c r="BI180" s="142">
        <f t="shared" si="28"/>
        <v>0</v>
      </c>
      <c r="BJ180" s="14" t="s">
        <v>103</v>
      </c>
      <c r="BK180" s="142">
        <f t="shared" si="29"/>
        <v>0</v>
      </c>
      <c r="BL180" s="14" t="s">
        <v>131</v>
      </c>
      <c r="BM180" s="14" t="s">
        <v>485</v>
      </c>
    </row>
    <row r="181" spans="2:65" s="1" customFormat="1" ht="31.5" customHeight="1">
      <c r="B181" s="132"/>
      <c r="C181" s="145" t="s">
        <v>486</v>
      </c>
      <c r="D181" s="145" t="s">
        <v>192</v>
      </c>
      <c r="E181" s="146" t="s">
        <v>487</v>
      </c>
      <c r="F181" s="209" t="s">
        <v>488</v>
      </c>
      <c r="G181" s="210"/>
      <c r="H181" s="210"/>
      <c r="I181" s="210"/>
      <c r="J181" s="147" t="s">
        <v>303</v>
      </c>
      <c r="K181" s="148">
        <v>55.62</v>
      </c>
      <c r="L181" s="211">
        <v>0</v>
      </c>
      <c r="M181" s="210"/>
      <c r="N181" s="211">
        <f t="shared" si="20"/>
        <v>0</v>
      </c>
      <c r="O181" s="192"/>
      <c r="P181" s="192"/>
      <c r="Q181" s="192"/>
      <c r="R181" s="137"/>
      <c r="T181" s="138" t="s">
        <v>3</v>
      </c>
      <c r="U181" s="37" t="s">
        <v>45</v>
      </c>
      <c r="V181" s="143">
        <v>0</v>
      </c>
      <c r="W181" s="143">
        <f t="shared" si="21"/>
        <v>0</v>
      </c>
      <c r="X181" s="143">
        <v>0.001</v>
      </c>
      <c r="Y181" s="143">
        <f t="shared" si="22"/>
        <v>0.055619999999999996</v>
      </c>
      <c r="Z181" s="143">
        <v>0</v>
      </c>
      <c r="AA181" s="144">
        <f t="shared" si="23"/>
        <v>0</v>
      </c>
      <c r="AR181" s="14" t="s">
        <v>172</v>
      </c>
      <c r="AT181" s="14" t="s">
        <v>192</v>
      </c>
      <c r="AU181" s="14" t="s">
        <v>103</v>
      </c>
      <c r="AY181" s="14" t="s">
        <v>132</v>
      </c>
      <c r="BE181" s="142">
        <f t="shared" si="24"/>
        <v>0</v>
      </c>
      <c r="BF181" s="142">
        <f t="shared" si="25"/>
        <v>0</v>
      </c>
      <c r="BG181" s="142">
        <f t="shared" si="26"/>
        <v>0</v>
      </c>
      <c r="BH181" s="142">
        <f t="shared" si="27"/>
        <v>0</v>
      </c>
      <c r="BI181" s="142">
        <f t="shared" si="28"/>
        <v>0</v>
      </c>
      <c r="BJ181" s="14" t="s">
        <v>103</v>
      </c>
      <c r="BK181" s="142">
        <f t="shared" si="29"/>
        <v>0</v>
      </c>
      <c r="BL181" s="14" t="s">
        <v>131</v>
      </c>
      <c r="BM181" s="14" t="s">
        <v>489</v>
      </c>
    </row>
    <row r="182" spans="2:65" s="1" customFormat="1" ht="22.5" customHeight="1">
      <c r="B182" s="132"/>
      <c r="C182" s="145" t="s">
        <v>490</v>
      </c>
      <c r="D182" s="145" t="s">
        <v>192</v>
      </c>
      <c r="E182" s="146" t="s">
        <v>491</v>
      </c>
      <c r="F182" s="209" t="s">
        <v>492</v>
      </c>
      <c r="G182" s="210"/>
      <c r="H182" s="210"/>
      <c r="I182" s="210"/>
      <c r="J182" s="147" t="s">
        <v>303</v>
      </c>
      <c r="K182" s="148">
        <v>58.71</v>
      </c>
      <c r="L182" s="211">
        <v>0</v>
      </c>
      <c r="M182" s="210"/>
      <c r="N182" s="211">
        <f t="shared" si="20"/>
        <v>0</v>
      </c>
      <c r="O182" s="192"/>
      <c r="P182" s="192"/>
      <c r="Q182" s="192"/>
      <c r="R182" s="137"/>
      <c r="T182" s="138" t="s">
        <v>3</v>
      </c>
      <c r="U182" s="37" t="s">
        <v>45</v>
      </c>
      <c r="V182" s="143">
        <v>0</v>
      </c>
      <c r="W182" s="143">
        <f t="shared" si="21"/>
        <v>0</v>
      </c>
      <c r="X182" s="143">
        <v>0.001</v>
      </c>
      <c r="Y182" s="143">
        <f t="shared" si="22"/>
        <v>0.058710000000000005</v>
      </c>
      <c r="Z182" s="143">
        <v>0</v>
      </c>
      <c r="AA182" s="144">
        <f t="shared" si="23"/>
        <v>0</v>
      </c>
      <c r="AR182" s="14" t="s">
        <v>172</v>
      </c>
      <c r="AT182" s="14" t="s">
        <v>192</v>
      </c>
      <c r="AU182" s="14" t="s">
        <v>103</v>
      </c>
      <c r="AY182" s="14" t="s">
        <v>132</v>
      </c>
      <c r="BE182" s="142">
        <f t="shared" si="24"/>
        <v>0</v>
      </c>
      <c r="BF182" s="142">
        <f t="shared" si="25"/>
        <v>0</v>
      </c>
      <c r="BG182" s="142">
        <f t="shared" si="26"/>
        <v>0</v>
      </c>
      <c r="BH182" s="142">
        <f t="shared" si="27"/>
        <v>0</v>
      </c>
      <c r="BI182" s="142">
        <f t="shared" si="28"/>
        <v>0</v>
      </c>
      <c r="BJ182" s="14" t="s">
        <v>103</v>
      </c>
      <c r="BK182" s="142">
        <f t="shared" si="29"/>
        <v>0</v>
      </c>
      <c r="BL182" s="14" t="s">
        <v>131</v>
      </c>
      <c r="BM182" s="14" t="s">
        <v>493</v>
      </c>
    </row>
    <row r="183" spans="2:65" s="1" customFormat="1" ht="22.5" customHeight="1">
      <c r="B183" s="132"/>
      <c r="C183" s="145" t="s">
        <v>494</v>
      </c>
      <c r="D183" s="145" t="s">
        <v>192</v>
      </c>
      <c r="E183" s="146" t="s">
        <v>495</v>
      </c>
      <c r="F183" s="209" t="s">
        <v>496</v>
      </c>
      <c r="G183" s="210"/>
      <c r="H183" s="210"/>
      <c r="I183" s="210"/>
      <c r="J183" s="147" t="s">
        <v>303</v>
      </c>
      <c r="K183" s="148">
        <v>105.06</v>
      </c>
      <c r="L183" s="211">
        <v>0</v>
      </c>
      <c r="M183" s="210"/>
      <c r="N183" s="211">
        <f t="shared" si="20"/>
        <v>0</v>
      </c>
      <c r="O183" s="192"/>
      <c r="P183" s="192"/>
      <c r="Q183" s="192"/>
      <c r="R183" s="137"/>
      <c r="T183" s="138" t="s">
        <v>3</v>
      </c>
      <c r="U183" s="37" t="s">
        <v>45</v>
      </c>
      <c r="V183" s="143">
        <v>0</v>
      </c>
      <c r="W183" s="143">
        <f t="shared" si="21"/>
        <v>0</v>
      </c>
      <c r="X183" s="143">
        <v>0.001</v>
      </c>
      <c r="Y183" s="143">
        <f t="shared" si="22"/>
        <v>0.10506</v>
      </c>
      <c r="Z183" s="143">
        <v>0</v>
      </c>
      <c r="AA183" s="144">
        <f t="shared" si="23"/>
        <v>0</v>
      </c>
      <c r="AR183" s="14" t="s">
        <v>172</v>
      </c>
      <c r="AT183" s="14" t="s">
        <v>192</v>
      </c>
      <c r="AU183" s="14" t="s">
        <v>103</v>
      </c>
      <c r="AY183" s="14" t="s">
        <v>132</v>
      </c>
      <c r="BE183" s="142">
        <f t="shared" si="24"/>
        <v>0</v>
      </c>
      <c r="BF183" s="142">
        <f t="shared" si="25"/>
        <v>0</v>
      </c>
      <c r="BG183" s="142">
        <f t="shared" si="26"/>
        <v>0</v>
      </c>
      <c r="BH183" s="142">
        <f t="shared" si="27"/>
        <v>0</v>
      </c>
      <c r="BI183" s="142">
        <f t="shared" si="28"/>
        <v>0</v>
      </c>
      <c r="BJ183" s="14" t="s">
        <v>103</v>
      </c>
      <c r="BK183" s="142">
        <f t="shared" si="29"/>
        <v>0</v>
      </c>
      <c r="BL183" s="14" t="s">
        <v>131</v>
      </c>
      <c r="BM183" s="14" t="s">
        <v>497</v>
      </c>
    </row>
    <row r="184" spans="2:65" s="1" customFormat="1" ht="31.5" customHeight="1">
      <c r="B184" s="132"/>
      <c r="C184" s="145" t="s">
        <v>498</v>
      </c>
      <c r="D184" s="145" t="s">
        <v>192</v>
      </c>
      <c r="E184" s="146" t="s">
        <v>499</v>
      </c>
      <c r="F184" s="209" t="s">
        <v>500</v>
      </c>
      <c r="G184" s="210"/>
      <c r="H184" s="210"/>
      <c r="I184" s="210"/>
      <c r="J184" s="147" t="s">
        <v>303</v>
      </c>
      <c r="K184" s="148">
        <v>162.74</v>
      </c>
      <c r="L184" s="211">
        <v>0</v>
      </c>
      <c r="M184" s="210"/>
      <c r="N184" s="211">
        <f t="shared" si="20"/>
        <v>0</v>
      </c>
      <c r="O184" s="192"/>
      <c r="P184" s="192"/>
      <c r="Q184" s="192"/>
      <c r="R184" s="137"/>
      <c r="T184" s="138" t="s">
        <v>3</v>
      </c>
      <c r="U184" s="37" t="s">
        <v>45</v>
      </c>
      <c r="V184" s="143">
        <v>0</v>
      </c>
      <c r="W184" s="143">
        <f t="shared" si="21"/>
        <v>0</v>
      </c>
      <c r="X184" s="143">
        <v>0.001</v>
      </c>
      <c r="Y184" s="143">
        <f t="shared" si="22"/>
        <v>0.16274000000000002</v>
      </c>
      <c r="Z184" s="143">
        <v>0</v>
      </c>
      <c r="AA184" s="144">
        <f t="shared" si="23"/>
        <v>0</v>
      </c>
      <c r="AR184" s="14" t="s">
        <v>172</v>
      </c>
      <c r="AT184" s="14" t="s">
        <v>192</v>
      </c>
      <c r="AU184" s="14" t="s">
        <v>103</v>
      </c>
      <c r="AY184" s="14" t="s">
        <v>132</v>
      </c>
      <c r="BE184" s="142">
        <f t="shared" si="24"/>
        <v>0</v>
      </c>
      <c r="BF184" s="142">
        <f t="shared" si="25"/>
        <v>0</v>
      </c>
      <c r="BG184" s="142">
        <f t="shared" si="26"/>
        <v>0</v>
      </c>
      <c r="BH184" s="142">
        <f t="shared" si="27"/>
        <v>0</v>
      </c>
      <c r="BI184" s="142">
        <f t="shared" si="28"/>
        <v>0</v>
      </c>
      <c r="BJ184" s="14" t="s">
        <v>103</v>
      </c>
      <c r="BK184" s="142">
        <f t="shared" si="29"/>
        <v>0</v>
      </c>
      <c r="BL184" s="14" t="s">
        <v>131</v>
      </c>
      <c r="BM184" s="14" t="s">
        <v>501</v>
      </c>
    </row>
    <row r="185" spans="2:65" s="1" customFormat="1" ht="22.5" customHeight="1">
      <c r="B185" s="132"/>
      <c r="C185" s="145" t="s">
        <v>502</v>
      </c>
      <c r="D185" s="145" t="s">
        <v>192</v>
      </c>
      <c r="E185" s="146" t="s">
        <v>503</v>
      </c>
      <c r="F185" s="209" t="s">
        <v>504</v>
      </c>
      <c r="G185" s="210"/>
      <c r="H185" s="210"/>
      <c r="I185" s="210"/>
      <c r="J185" s="147" t="s">
        <v>303</v>
      </c>
      <c r="K185" s="148">
        <v>51.5</v>
      </c>
      <c r="L185" s="211">
        <v>0</v>
      </c>
      <c r="M185" s="210"/>
      <c r="N185" s="211">
        <f t="shared" si="20"/>
        <v>0</v>
      </c>
      <c r="O185" s="192"/>
      <c r="P185" s="192"/>
      <c r="Q185" s="192"/>
      <c r="R185" s="137"/>
      <c r="T185" s="138" t="s">
        <v>3</v>
      </c>
      <c r="U185" s="37" t="s">
        <v>45</v>
      </c>
      <c r="V185" s="143">
        <v>0</v>
      </c>
      <c r="W185" s="143">
        <f t="shared" si="21"/>
        <v>0</v>
      </c>
      <c r="X185" s="143">
        <v>0.001</v>
      </c>
      <c r="Y185" s="143">
        <f t="shared" si="22"/>
        <v>0.051500000000000004</v>
      </c>
      <c r="Z185" s="143">
        <v>0</v>
      </c>
      <c r="AA185" s="144">
        <f t="shared" si="23"/>
        <v>0</v>
      </c>
      <c r="AR185" s="14" t="s">
        <v>172</v>
      </c>
      <c r="AT185" s="14" t="s">
        <v>192</v>
      </c>
      <c r="AU185" s="14" t="s">
        <v>103</v>
      </c>
      <c r="AY185" s="14" t="s">
        <v>132</v>
      </c>
      <c r="BE185" s="142">
        <f t="shared" si="24"/>
        <v>0</v>
      </c>
      <c r="BF185" s="142">
        <f t="shared" si="25"/>
        <v>0</v>
      </c>
      <c r="BG185" s="142">
        <f t="shared" si="26"/>
        <v>0</v>
      </c>
      <c r="BH185" s="142">
        <f t="shared" si="27"/>
        <v>0</v>
      </c>
      <c r="BI185" s="142">
        <f t="shared" si="28"/>
        <v>0</v>
      </c>
      <c r="BJ185" s="14" t="s">
        <v>103</v>
      </c>
      <c r="BK185" s="142">
        <f t="shared" si="29"/>
        <v>0</v>
      </c>
      <c r="BL185" s="14" t="s">
        <v>131</v>
      </c>
      <c r="BM185" s="14" t="s">
        <v>505</v>
      </c>
    </row>
    <row r="186" spans="2:65" s="1" customFormat="1" ht="31.5" customHeight="1">
      <c r="B186" s="132"/>
      <c r="C186" s="145" t="s">
        <v>506</v>
      </c>
      <c r="D186" s="145" t="s">
        <v>192</v>
      </c>
      <c r="E186" s="146" t="s">
        <v>507</v>
      </c>
      <c r="F186" s="209" t="s">
        <v>508</v>
      </c>
      <c r="G186" s="210"/>
      <c r="H186" s="210"/>
      <c r="I186" s="210"/>
      <c r="J186" s="147" t="s">
        <v>303</v>
      </c>
      <c r="K186" s="148">
        <v>30.9</v>
      </c>
      <c r="L186" s="211">
        <v>0</v>
      </c>
      <c r="M186" s="210"/>
      <c r="N186" s="211">
        <f t="shared" si="20"/>
        <v>0</v>
      </c>
      <c r="O186" s="192"/>
      <c r="P186" s="192"/>
      <c r="Q186" s="192"/>
      <c r="R186" s="137"/>
      <c r="T186" s="138" t="s">
        <v>3</v>
      </c>
      <c r="U186" s="37" t="s">
        <v>45</v>
      </c>
      <c r="V186" s="143">
        <v>0</v>
      </c>
      <c r="W186" s="143">
        <f t="shared" si="21"/>
        <v>0</v>
      </c>
      <c r="X186" s="143">
        <v>0.001</v>
      </c>
      <c r="Y186" s="143">
        <f t="shared" si="22"/>
        <v>0.0309</v>
      </c>
      <c r="Z186" s="143">
        <v>0</v>
      </c>
      <c r="AA186" s="144">
        <f t="shared" si="23"/>
        <v>0</v>
      </c>
      <c r="AR186" s="14" t="s">
        <v>172</v>
      </c>
      <c r="AT186" s="14" t="s">
        <v>192</v>
      </c>
      <c r="AU186" s="14" t="s">
        <v>103</v>
      </c>
      <c r="AY186" s="14" t="s">
        <v>132</v>
      </c>
      <c r="BE186" s="142">
        <f t="shared" si="24"/>
        <v>0</v>
      </c>
      <c r="BF186" s="142">
        <f t="shared" si="25"/>
        <v>0</v>
      </c>
      <c r="BG186" s="142">
        <f t="shared" si="26"/>
        <v>0</v>
      </c>
      <c r="BH186" s="142">
        <f t="shared" si="27"/>
        <v>0</v>
      </c>
      <c r="BI186" s="142">
        <f t="shared" si="28"/>
        <v>0</v>
      </c>
      <c r="BJ186" s="14" t="s">
        <v>103</v>
      </c>
      <c r="BK186" s="142">
        <f t="shared" si="29"/>
        <v>0</v>
      </c>
      <c r="BL186" s="14" t="s">
        <v>131</v>
      </c>
      <c r="BM186" s="14" t="s">
        <v>509</v>
      </c>
    </row>
    <row r="187" spans="2:65" s="1" customFormat="1" ht="31.5" customHeight="1">
      <c r="B187" s="132"/>
      <c r="C187" s="145" t="s">
        <v>510</v>
      </c>
      <c r="D187" s="145" t="s">
        <v>192</v>
      </c>
      <c r="E187" s="146" t="s">
        <v>511</v>
      </c>
      <c r="F187" s="209" t="s">
        <v>512</v>
      </c>
      <c r="G187" s="210"/>
      <c r="H187" s="210"/>
      <c r="I187" s="210"/>
      <c r="J187" s="147" t="s">
        <v>303</v>
      </c>
      <c r="K187" s="148">
        <v>28.84</v>
      </c>
      <c r="L187" s="211">
        <v>0</v>
      </c>
      <c r="M187" s="210"/>
      <c r="N187" s="211">
        <f t="shared" si="20"/>
        <v>0</v>
      </c>
      <c r="O187" s="192"/>
      <c r="P187" s="192"/>
      <c r="Q187" s="192"/>
      <c r="R187" s="137"/>
      <c r="T187" s="138" t="s">
        <v>3</v>
      </c>
      <c r="U187" s="37" t="s">
        <v>45</v>
      </c>
      <c r="V187" s="143">
        <v>0</v>
      </c>
      <c r="W187" s="143">
        <f t="shared" si="21"/>
        <v>0</v>
      </c>
      <c r="X187" s="143">
        <v>0.001</v>
      </c>
      <c r="Y187" s="143">
        <f t="shared" si="22"/>
        <v>0.02884</v>
      </c>
      <c r="Z187" s="143">
        <v>0</v>
      </c>
      <c r="AA187" s="144">
        <f t="shared" si="23"/>
        <v>0</v>
      </c>
      <c r="AR187" s="14" t="s">
        <v>172</v>
      </c>
      <c r="AT187" s="14" t="s">
        <v>192</v>
      </c>
      <c r="AU187" s="14" t="s">
        <v>103</v>
      </c>
      <c r="AY187" s="14" t="s">
        <v>132</v>
      </c>
      <c r="BE187" s="142">
        <f t="shared" si="24"/>
        <v>0</v>
      </c>
      <c r="BF187" s="142">
        <f t="shared" si="25"/>
        <v>0</v>
      </c>
      <c r="BG187" s="142">
        <f t="shared" si="26"/>
        <v>0</v>
      </c>
      <c r="BH187" s="142">
        <f t="shared" si="27"/>
        <v>0</v>
      </c>
      <c r="BI187" s="142">
        <f t="shared" si="28"/>
        <v>0</v>
      </c>
      <c r="BJ187" s="14" t="s">
        <v>103</v>
      </c>
      <c r="BK187" s="142">
        <f t="shared" si="29"/>
        <v>0</v>
      </c>
      <c r="BL187" s="14" t="s">
        <v>131</v>
      </c>
      <c r="BM187" s="14" t="s">
        <v>513</v>
      </c>
    </row>
    <row r="188" spans="2:65" s="1" customFormat="1" ht="22.5" customHeight="1">
      <c r="B188" s="132"/>
      <c r="C188" s="145" t="s">
        <v>514</v>
      </c>
      <c r="D188" s="145" t="s">
        <v>192</v>
      </c>
      <c r="E188" s="146" t="s">
        <v>515</v>
      </c>
      <c r="F188" s="209" t="s">
        <v>516</v>
      </c>
      <c r="G188" s="210"/>
      <c r="H188" s="210"/>
      <c r="I188" s="210"/>
      <c r="J188" s="147" t="s">
        <v>303</v>
      </c>
      <c r="K188" s="148">
        <v>20.6</v>
      </c>
      <c r="L188" s="211">
        <v>0</v>
      </c>
      <c r="M188" s="210"/>
      <c r="N188" s="211">
        <f t="shared" si="20"/>
        <v>0</v>
      </c>
      <c r="O188" s="192"/>
      <c r="P188" s="192"/>
      <c r="Q188" s="192"/>
      <c r="R188" s="137"/>
      <c r="T188" s="138" t="s">
        <v>3</v>
      </c>
      <c r="U188" s="37" t="s">
        <v>45</v>
      </c>
      <c r="V188" s="143">
        <v>0</v>
      </c>
      <c r="W188" s="143">
        <f t="shared" si="21"/>
        <v>0</v>
      </c>
      <c r="X188" s="143">
        <v>0.001</v>
      </c>
      <c r="Y188" s="143">
        <f t="shared" si="22"/>
        <v>0.0206</v>
      </c>
      <c r="Z188" s="143">
        <v>0</v>
      </c>
      <c r="AA188" s="144">
        <f t="shared" si="23"/>
        <v>0</v>
      </c>
      <c r="AR188" s="14" t="s">
        <v>172</v>
      </c>
      <c r="AT188" s="14" t="s">
        <v>192</v>
      </c>
      <c r="AU188" s="14" t="s">
        <v>103</v>
      </c>
      <c r="AY188" s="14" t="s">
        <v>132</v>
      </c>
      <c r="BE188" s="142">
        <f t="shared" si="24"/>
        <v>0</v>
      </c>
      <c r="BF188" s="142">
        <f t="shared" si="25"/>
        <v>0</v>
      </c>
      <c r="BG188" s="142">
        <f t="shared" si="26"/>
        <v>0</v>
      </c>
      <c r="BH188" s="142">
        <f t="shared" si="27"/>
        <v>0</v>
      </c>
      <c r="BI188" s="142">
        <f t="shared" si="28"/>
        <v>0</v>
      </c>
      <c r="BJ188" s="14" t="s">
        <v>103</v>
      </c>
      <c r="BK188" s="142">
        <f t="shared" si="29"/>
        <v>0</v>
      </c>
      <c r="BL188" s="14" t="s">
        <v>131</v>
      </c>
      <c r="BM188" s="14" t="s">
        <v>517</v>
      </c>
    </row>
    <row r="189" spans="2:65" s="1" customFormat="1" ht="31.5" customHeight="1">
      <c r="B189" s="132"/>
      <c r="C189" s="145" t="s">
        <v>518</v>
      </c>
      <c r="D189" s="145" t="s">
        <v>192</v>
      </c>
      <c r="E189" s="146" t="s">
        <v>519</v>
      </c>
      <c r="F189" s="209" t="s">
        <v>520</v>
      </c>
      <c r="G189" s="210"/>
      <c r="H189" s="210"/>
      <c r="I189" s="210"/>
      <c r="J189" s="147" t="s">
        <v>303</v>
      </c>
      <c r="K189" s="148">
        <v>17.51</v>
      </c>
      <c r="L189" s="211">
        <v>0</v>
      </c>
      <c r="M189" s="210"/>
      <c r="N189" s="211">
        <f t="shared" si="20"/>
        <v>0</v>
      </c>
      <c r="O189" s="192"/>
      <c r="P189" s="192"/>
      <c r="Q189" s="192"/>
      <c r="R189" s="137"/>
      <c r="T189" s="138" t="s">
        <v>3</v>
      </c>
      <c r="U189" s="37" t="s">
        <v>45</v>
      </c>
      <c r="V189" s="143">
        <v>0</v>
      </c>
      <c r="W189" s="143">
        <f t="shared" si="21"/>
        <v>0</v>
      </c>
      <c r="X189" s="143">
        <v>0.001</v>
      </c>
      <c r="Y189" s="143">
        <f t="shared" si="22"/>
        <v>0.01751</v>
      </c>
      <c r="Z189" s="143">
        <v>0</v>
      </c>
      <c r="AA189" s="144">
        <f t="shared" si="23"/>
        <v>0</v>
      </c>
      <c r="AR189" s="14" t="s">
        <v>172</v>
      </c>
      <c r="AT189" s="14" t="s">
        <v>192</v>
      </c>
      <c r="AU189" s="14" t="s">
        <v>103</v>
      </c>
      <c r="AY189" s="14" t="s">
        <v>132</v>
      </c>
      <c r="BE189" s="142">
        <f t="shared" si="24"/>
        <v>0</v>
      </c>
      <c r="BF189" s="142">
        <f t="shared" si="25"/>
        <v>0</v>
      </c>
      <c r="BG189" s="142">
        <f t="shared" si="26"/>
        <v>0</v>
      </c>
      <c r="BH189" s="142">
        <f t="shared" si="27"/>
        <v>0</v>
      </c>
      <c r="BI189" s="142">
        <f t="shared" si="28"/>
        <v>0</v>
      </c>
      <c r="BJ189" s="14" t="s">
        <v>103</v>
      </c>
      <c r="BK189" s="142">
        <f t="shared" si="29"/>
        <v>0</v>
      </c>
      <c r="BL189" s="14" t="s">
        <v>131</v>
      </c>
      <c r="BM189" s="14" t="s">
        <v>521</v>
      </c>
    </row>
    <row r="190" spans="2:65" s="1" customFormat="1" ht="31.5" customHeight="1">
      <c r="B190" s="132"/>
      <c r="C190" s="145" t="s">
        <v>522</v>
      </c>
      <c r="D190" s="145" t="s">
        <v>192</v>
      </c>
      <c r="E190" s="146" t="s">
        <v>523</v>
      </c>
      <c r="F190" s="209" t="s">
        <v>524</v>
      </c>
      <c r="G190" s="210"/>
      <c r="H190" s="210"/>
      <c r="I190" s="210"/>
      <c r="J190" s="147" t="s">
        <v>303</v>
      </c>
      <c r="K190" s="148">
        <v>25.75</v>
      </c>
      <c r="L190" s="211">
        <v>0</v>
      </c>
      <c r="M190" s="210"/>
      <c r="N190" s="211">
        <f t="shared" si="20"/>
        <v>0</v>
      </c>
      <c r="O190" s="192"/>
      <c r="P190" s="192"/>
      <c r="Q190" s="192"/>
      <c r="R190" s="137"/>
      <c r="T190" s="138" t="s">
        <v>3</v>
      </c>
      <c r="U190" s="37" t="s">
        <v>45</v>
      </c>
      <c r="V190" s="143">
        <v>0</v>
      </c>
      <c r="W190" s="143">
        <f t="shared" si="21"/>
        <v>0</v>
      </c>
      <c r="X190" s="143">
        <v>0.001</v>
      </c>
      <c r="Y190" s="143">
        <f t="shared" si="22"/>
        <v>0.025750000000000002</v>
      </c>
      <c r="Z190" s="143">
        <v>0</v>
      </c>
      <c r="AA190" s="144">
        <f t="shared" si="23"/>
        <v>0</v>
      </c>
      <c r="AR190" s="14" t="s">
        <v>172</v>
      </c>
      <c r="AT190" s="14" t="s">
        <v>192</v>
      </c>
      <c r="AU190" s="14" t="s">
        <v>103</v>
      </c>
      <c r="AY190" s="14" t="s">
        <v>132</v>
      </c>
      <c r="BE190" s="142">
        <f t="shared" si="24"/>
        <v>0</v>
      </c>
      <c r="BF190" s="142">
        <f t="shared" si="25"/>
        <v>0</v>
      </c>
      <c r="BG190" s="142">
        <f t="shared" si="26"/>
        <v>0</v>
      </c>
      <c r="BH190" s="142">
        <f t="shared" si="27"/>
        <v>0</v>
      </c>
      <c r="BI190" s="142">
        <f t="shared" si="28"/>
        <v>0</v>
      </c>
      <c r="BJ190" s="14" t="s">
        <v>103</v>
      </c>
      <c r="BK190" s="142">
        <f t="shared" si="29"/>
        <v>0</v>
      </c>
      <c r="BL190" s="14" t="s">
        <v>131</v>
      </c>
      <c r="BM190" s="14" t="s">
        <v>525</v>
      </c>
    </row>
    <row r="191" spans="2:65" s="1" customFormat="1" ht="22.5" customHeight="1">
      <c r="B191" s="132"/>
      <c r="C191" s="145" t="s">
        <v>526</v>
      </c>
      <c r="D191" s="145" t="s">
        <v>192</v>
      </c>
      <c r="E191" s="146" t="s">
        <v>527</v>
      </c>
      <c r="F191" s="209" t="s">
        <v>528</v>
      </c>
      <c r="G191" s="210"/>
      <c r="H191" s="210"/>
      <c r="I191" s="210"/>
      <c r="J191" s="147" t="s">
        <v>303</v>
      </c>
      <c r="K191" s="148">
        <v>10.3</v>
      </c>
      <c r="L191" s="211">
        <v>0</v>
      </c>
      <c r="M191" s="210"/>
      <c r="N191" s="211">
        <f aca="true" t="shared" si="30" ref="N191:N222">ROUND(L191*K191,2)</f>
        <v>0</v>
      </c>
      <c r="O191" s="192"/>
      <c r="P191" s="192"/>
      <c r="Q191" s="192"/>
      <c r="R191" s="137"/>
      <c r="T191" s="138" t="s">
        <v>3</v>
      </c>
      <c r="U191" s="37" t="s">
        <v>45</v>
      </c>
      <c r="V191" s="143">
        <v>0</v>
      </c>
      <c r="W191" s="143">
        <f aca="true" t="shared" si="31" ref="W191:W222">V191*K191</f>
        <v>0</v>
      </c>
      <c r="X191" s="143">
        <v>0.001</v>
      </c>
      <c r="Y191" s="143">
        <f aca="true" t="shared" si="32" ref="Y191:Y222">X191*K191</f>
        <v>0.0103</v>
      </c>
      <c r="Z191" s="143">
        <v>0</v>
      </c>
      <c r="AA191" s="144">
        <f aca="true" t="shared" si="33" ref="AA191:AA222">Z191*K191</f>
        <v>0</v>
      </c>
      <c r="AR191" s="14" t="s">
        <v>172</v>
      </c>
      <c r="AT191" s="14" t="s">
        <v>192</v>
      </c>
      <c r="AU191" s="14" t="s">
        <v>103</v>
      </c>
      <c r="AY191" s="14" t="s">
        <v>132</v>
      </c>
      <c r="BE191" s="142">
        <f aca="true" t="shared" si="34" ref="BE191:BE222">IF(U191="základní",N191,0)</f>
        <v>0</v>
      </c>
      <c r="BF191" s="142">
        <f aca="true" t="shared" si="35" ref="BF191:BF222">IF(U191="snížená",N191,0)</f>
        <v>0</v>
      </c>
      <c r="BG191" s="142">
        <f aca="true" t="shared" si="36" ref="BG191:BG222">IF(U191="zákl. přenesená",N191,0)</f>
        <v>0</v>
      </c>
      <c r="BH191" s="142">
        <f aca="true" t="shared" si="37" ref="BH191:BH222">IF(U191="sníž. přenesená",N191,0)</f>
        <v>0</v>
      </c>
      <c r="BI191" s="142">
        <f aca="true" t="shared" si="38" ref="BI191:BI222">IF(U191="nulová",N191,0)</f>
        <v>0</v>
      </c>
      <c r="BJ191" s="14" t="s">
        <v>103</v>
      </c>
      <c r="BK191" s="142">
        <f aca="true" t="shared" si="39" ref="BK191:BK222">ROUND(L191*K191,2)</f>
        <v>0</v>
      </c>
      <c r="BL191" s="14" t="s">
        <v>131</v>
      </c>
      <c r="BM191" s="14" t="s">
        <v>529</v>
      </c>
    </row>
    <row r="192" spans="2:65" s="1" customFormat="1" ht="22.5" customHeight="1">
      <c r="B192" s="132"/>
      <c r="C192" s="145" t="s">
        <v>530</v>
      </c>
      <c r="D192" s="145" t="s">
        <v>192</v>
      </c>
      <c r="E192" s="146" t="s">
        <v>531</v>
      </c>
      <c r="F192" s="209" t="s">
        <v>532</v>
      </c>
      <c r="G192" s="210"/>
      <c r="H192" s="210"/>
      <c r="I192" s="210"/>
      <c r="J192" s="147" t="s">
        <v>303</v>
      </c>
      <c r="K192" s="148">
        <v>29.87</v>
      </c>
      <c r="L192" s="211">
        <v>0</v>
      </c>
      <c r="M192" s="210"/>
      <c r="N192" s="211">
        <f t="shared" si="30"/>
        <v>0</v>
      </c>
      <c r="O192" s="192"/>
      <c r="P192" s="192"/>
      <c r="Q192" s="192"/>
      <c r="R192" s="137"/>
      <c r="T192" s="138" t="s">
        <v>3</v>
      </c>
      <c r="U192" s="37" t="s">
        <v>45</v>
      </c>
      <c r="V192" s="143">
        <v>0</v>
      </c>
      <c r="W192" s="143">
        <f t="shared" si="31"/>
        <v>0</v>
      </c>
      <c r="X192" s="143">
        <v>0.001</v>
      </c>
      <c r="Y192" s="143">
        <f t="shared" si="32"/>
        <v>0.02987</v>
      </c>
      <c r="Z192" s="143">
        <v>0</v>
      </c>
      <c r="AA192" s="144">
        <f t="shared" si="33"/>
        <v>0</v>
      </c>
      <c r="AR192" s="14" t="s">
        <v>172</v>
      </c>
      <c r="AT192" s="14" t="s">
        <v>192</v>
      </c>
      <c r="AU192" s="14" t="s">
        <v>103</v>
      </c>
      <c r="AY192" s="14" t="s">
        <v>132</v>
      </c>
      <c r="BE192" s="142">
        <f t="shared" si="34"/>
        <v>0</v>
      </c>
      <c r="BF192" s="142">
        <f t="shared" si="35"/>
        <v>0</v>
      </c>
      <c r="BG192" s="142">
        <f t="shared" si="36"/>
        <v>0</v>
      </c>
      <c r="BH192" s="142">
        <f t="shared" si="37"/>
        <v>0</v>
      </c>
      <c r="BI192" s="142">
        <f t="shared" si="38"/>
        <v>0</v>
      </c>
      <c r="BJ192" s="14" t="s">
        <v>103</v>
      </c>
      <c r="BK192" s="142">
        <f t="shared" si="39"/>
        <v>0</v>
      </c>
      <c r="BL192" s="14" t="s">
        <v>131</v>
      </c>
      <c r="BM192" s="14" t="s">
        <v>533</v>
      </c>
    </row>
    <row r="193" spans="2:65" s="1" customFormat="1" ht="22.5" customHeight="1">
      <c r="B193" s="132"/>
      <c r="C193" s="145" t="s">
        <v>534</v>
      </c>
      <c r="D193" s="145" t="s">
        <v>192</v>
      </c>
      <c r="E193" s="146" t="s">
        <v>535</v>
      </c>
      <c r="F193" s="209" t="s">
        <v>536</v>
      </c>
      <c r="G193" s="210"/>
      <c r="H193" s="210"/>
      <c r="I193" s="210"/>
      <c r="J193" s="147" t="s">
        <v>303</v>
      </c>
      <c r="K193" s="148">
        <v>16.48</v>
      </c>
      <c r="L193" s="211">
        <v>0</v>
      </c>
      <c r="M193" s="210"/>
      <c r="N193" s="211">
        <f t="shared" si="30"/>
        <v>0</v>
      </c>
      <c r="O193" s="192"/>
      <c r="P193" s="192"/>
      <c r="Q193" s="192"/>
      <c r="R193" s="137"/>
      <c r="T193" s="138" t="s">
        <v>3</v>
      </c>
      <c r="U193" s="37" t="s">
        <v>45</v>
      </c>
      <c r="V193" s="143">
        <v>0</v>
      </c>
      <c r="W193" s="143">
        <f t="shared" si="31"/>
        <v>0</v>
      </c>
      <c r="X193" s="143">
        <v>0.001</v>
      </c>
      <c r="Y193" s="143">
        <f t="shared" si="32"/>
        <v>0.01648</v>
      </c>
      <c r="Z193" s="143">
        <v>0</v>
      </c>
      <c r="AA193" s="144">
        <f t="shared" si="33"/>
        <v>0</v>
      </c>
      <c r="AR193" s="14" t="s">
        <v>172</v>
      </c>
      <c r="AT193" s="14" t="s">
        <v>192</v>
      </c>
      <c r="AU193" s="14" t="s">
        <v>103</v>
      </c>
      <c r="AY193" s="14" t="s">
        <v>132</v>
      </c>
      <c r="BE193" s="142">
        <f t="shared" si="34"/>
        <v>0</v>
      </c>
      <c r="BF193" s="142">
        <f t="shared" si="35"/>
        <v>0</v>
      </c>
      <c r="BG193" s="142">
        <f t="shared" si="36"/>
        <v>0</v>
      </c>
      <c r="BH193" s="142">
        <f t="shared" si="37"/>
        <v>0</v>
      </c>
      <c r="BI193" s="142">
        <f t="shared" si="38"/>
        <v>0</v>
      </c>
      <c r="BJ193" s="14" t="s">
        <v>103</v>
      </c>
      <c r="BK193" s="142">
        <f t="shared" si="39"/>
        <v>0</v>
      </c>
      <c r="BL193" s="14" t="s">
        <v>131</v>
      </c>
      <c r="BM193" s="14" t="s">
        <v>537</v>
      </c>
    </row>
    <row r="194" spans="2:65" s="1" customFormat="1" ht="22.5" customHeight="1">
      <c r="B194" s="132"/>
      <c r="C194" s="145" t="s">
        <v>538</v>
      </c>
      <c r="D194" s="145" t="s">
        <v>192</v>
      </c>
      <c r="E194" s="146" t="s">
        <v>539</v>
      </c>
      <c r="F194" s="209" t="s">
        <v>540</v>
      </c>
      <c r="G194" s="210"/>
      <c r="H194" s="210"/>
      <c r="I194" s="210"/>
      <c r="J194" s="147" t="s">
        <v>303</v>
      </c>
      <c r="K194" s="148">
        <v>9.27</v>
      </c>
      <c r="L194" s="211">
        <v>0</v>
      </c>
      <c r="M194" s="210"/>
      <c r="N194" s="211">
        <f t="shared" si="30"/>
        <v>0</v>
      </c>
      <c r="O194" s="192"/>
      <c r="P194" s="192"/>
      <c r="Q194" s="192"/>
      <c r="R194" s="137"/>
      <c r="T194" s="138" t="s">
        <v>3</v>
      </c>
      <c r="U194" s="37" t="s">
        <v>45</v>
      </c>
      <c r="V194" s="143">
        <v>0</v>
      </c>
      <c r="W194" s="143">
        <f t="shared" si="31"/>
        <v>0</v>
      </c>
      <c r="X194" s="143">
        <v>0.001</v>
      </c>
      <c r="Y194" s="143">
        <f t="shared" si="32"/>
        <v>0.00927</v>
      </c>
      <c r="Z194" s="143">
        <v>0</v>
      </c>
      <c r="AA194" s="144">
        <f t="shared" si="33"/>
        <v>0</v>
      </c>
      <c r="AR194" s="14" t="s">
        <v>172</v>
      </c>
      <c r="AT194" s="14" t="s">
        <v>192</v>
      </c>
      <c r="AU194" s="14" t="s">
        <v>103</v>
      </c>
      <c r="AY194" s="14" t="s">
        <v>132</v>
      </c>
      <c r="BE194" s="142">
        <f t="shared" si="34"/>
        <v>0</v>
      </c>
      <c r="BF194" s="142">
        <f t="shared" si="35"/>
        <v>0</v>
      </c>
      <c r="BG194" s="142">
        <f t="shared" si="36"/>
        <v>0</v>
      </c>
      <c r="BH194" s="142">
        <f t="shared" si="37"/>
        <v>0</v>
      </c>
      <c r="BI194" s="142">
        <f t="shared" si="38"/>
        <v>0</v>
      </c>
      <c r="BJ194" s="14" t="s">
        <v>103</v>
      </c>
      <c r="BK194" s="142">
        <f t="shared" si="39"/>
        <v>0</v>
      </c>
      <c r="BL194" s="14" t="s">
        <v>131</v>
      </c>
      <c r="BM194" s="14" t="s">
        <v>541</v>
      </c>
    </row>
    <row r="195" spans="2:65" s="1" customFormat="1" ht="22.5" customHeight="1">
      <c r="B195" s="132"/>
      <c r="C195" s="145" t="s">
        <v>542</v>
      </c>
      <c r="D195" s="145" t="s">
        <v>192</v>
      </c>
      <c r="E195" s="146" t="s">
        <v>543</v>
      </c>
      <c r="F195" s="209" t="s">
        <v>544</v>
      </c>
      <c r="G195" s="210"/>
      <c r="H195" s="210"/>
      <c r="I195" s="210"/>
      <c r="J195" s="147" t="s">
        <v>303</v>
      </c>
      <c r="K195" s="148">
        <v>10.3</v>
      </c>
      <c r="L195" s="211">
        <v>0</v>
      </c>
      <c r="M195" s="210"/>
      <c r="N195" s="211">
        <f t="shared" si="30"/>
        <v>0</v>
      </c>
      <c r="O195" s="192"/>
      <c r="P195" s="192"/>
      <c r="Q195" s="192"/>
      <c r="R195" s="137"/>
      <c r="T195" s="138" t="s">
        <v>3</v>
      </c>
      <c r="U195" s="37" t="s">
        <v>45</v>
      </c>
      <c r="V195" s="143">
        <v>0</v>
      </c>
      <c r="W195" s="143">
        <f t="shared" si="31"/>
        <v>0</v>
      </c>
      <c r="X195" s="143">
        <v>0.001</v>
      </c>
      <c r="Y195" s="143">
        <f t="shared" si="32"/>
        <v>0.0103</v>
      </c>
      <c r="Z195" s="143">
        <v>0</v>
      </c>
      <c r="AA195" s="144">
        <f t="shared" si="33"/>
        <v>0</v>
      </c>
      <c r="AR195" s="14" t="s">
        <v>172</v>
      </c>
      <c r="AT195" s="14" t="s">
        <v>192</v>
      </c>
      <c r="AU195" s="14" t="s">
        <v>103</v>
      </c>
      <c r="AY195" s="14" t="s">
        <v>132</v>
      </c>
      <c r="BE195" s="142">
        <f t="shared" si="34"/>
        <v>0</v>
      </c>
      <c r="BF195" s="142">
        <f t="shared" si="35"/>
        <v>0</v>
      </c>
      <c r="BG195" s="142">
        <f t="shared" si="36"/>
        <v>0</v>
      </c>
      <c r="BH195" s="142">
        <f t="shared" si="37"/>
        <v>0</v>
      </c>
      <c r="BI195" s="142">
        <f t="shared" si="38"/>
        <v>0</v>
      </c>
      <c r="BJ195" s="14" t="s">
        <v>103</v>
      </c>
      <c r="BK195" s="142">
        <f t="shared" si="39"/>
        <v>0</v>
      </c>
      <c r="BL195" s="14" t="s">
        <v>131</v>
      </c>
      <c r="BM195" s="14" t="s">
        <v>545</v>
      </c>
    </row>
    <row r="196" spans="2:65" s="1" customFormat="1" ht="22.5" customHeight="1">
      <c r="B196" s="132"/>
      <c r="C196" s="145" t="s">
        <v>546</v>
      </c>
      <c r="D196" s="145" t="s">
        <v>192</v>
      </c>
      <c r="E196" s="146" t="s">
        <v>547</v>
      </c>
      <c r="F196" s="209" t="s">
        <v>548</v>
      </c>
      <c r="G196" s="210"/>
      <c r="H196" s="210"/>
      <c r="I196" s="210"/>
      <c r="J196" s="147" t="s">
        <v>303</v>
      </c>
      <c r="K196" s="148">
        <v>4.12</v>
      </c>
      <c r="L196" s="211">
        <v>0</v>
      </c>
      <c r="M196" s="210"/>
      <c r="N196" s="211">
        <f t="shared" si="30"/>
        <v>0</v>
      </c>
      <c r="O196" s="192"/>
      <c r="P196" s="192"/>
      <c r="Q196" s="192"/>
      <c r="R196" s="137"/>
      <c r="T196" s="138" t="s">
        <v>3</v>
      </c>
      <c r="U196" s="37" t="s">
        <v>45</v>
      </c>
      <c r="V196" s="143">
        <v>0</v>
      </c>
      <c r="W196" s="143">
        <f t="shared" si="31"/>
        <v>0</v>
      </c>
      <c r="X196" s="143">
        <v>0.001</v>
      </c>
      <c r="Y196" s="143">
        <f t="shared" si="32"/>
        <v>0.00412</v>
      </c>
      <c r="Z196" s="143">
        <v>0</v>
      </c>
      <c r="AA196" s="144">
        <f t="shared" si="33"/>
        <v>0</v>
      </c>
      <c r="AR196" s="14" t="s">
        <v>172</v>
      </c>
      <c r="AT196" s="14" t="s">
        <v>192</v>
      </c>
      <c r="AU196" s="14" t="s">
        <v>103</v>
      </c>
      <c r="AY196" s="14" t="s">
        <v>132</v>
      </c>
      <c r="BE196" s="142">
        <f t="shared" si="34"/>
        <v>0</v>
      </c>
      <c r="BF196" s="142">
        <f t="shared" si="35"/>
        <v>0</v>
      </c>
      <c r="BG196" s="142">
        <f t="shared" si="36"/>
        <v>0</v>
      </c>
      <c r="BH196" s="142">
        <f t="shared" si="37"/>
        <v>0</v>
      </c>
      <c r="BI196" s="142">
        <f t="shared" si="38"/>
        <v>0</v>
      </c>
      <c r="BJ196" s="14" t="s">
        <v>103</v>
      </c>
      <c r="BK196" s="142">
        <f t="shared" si="39"/>
        <v>0</v>
      </c>
      <c r="BL196" s="14" t="s">
        <v>131</v>
      </c>
      <c r="BM196" s="14" t="s">
        <v>549</v>
      </c>
    </row>
    <row r="197" spans="2:65" s="1" customFormat="1" ht="31.5" customHeight="1">
      <c r="B197" s="132"/>
      <c r="C197" s="145" t="s">
        <v>550</v>
      </c>
      <c r="D197" s="145" t="s">
        <v>192</v>
      </c>
      <c r="E197" s="146" t="s">
        <v>551</v>
      </c>
      <c r="F197" s="209" t="s">
        <v>552</v>
      </c>
      <c r="G197" s="210"/>
      <c r="H197" s="210"/>
      <c r="I197" s="210"/>
      <c r="J197" s="147" t="s">
        <v>303</v>
      </c>
      <c r="K197" s="148">
        <v>30.9</v>
      </c>
      <c r="L197" s="211">
        <v>0</v>
      </c>
      <c r="M197" s="210"/>
      <c r="N197" s="211">
        <f t="shared" si="30"/>
        <v>0</v>
      </c>
      <c r="O197" s="192"/>
      <c r="P197" s="192"/>
      <c r="Q197" s="192"/>
      <c r="R197" s="137"/>
      <c r="T197" s="138" t="s">
        <v>3</v>
      </c>
      <c r="U197" s="37" t="s">
        <v>45</v>
      </c>
      <c r="V197" s="143">
        <v>0</v>
      </c>
      <c r="W197" s="143">
        <f t="shared" si="31"/>
        <v>0</v>
      </c>
      <c r="X197" s="143">
        <v>0.001</v>
      </c>
      <c r="Y197" s="143">
        <f t="shared" si="32"/>
        <v>0.0309</v>
      </c>
      <c r="Z197" s="143">
        <v>0</v>
      </c>
      <c r="AA197" s="144">
        <f t="shared" si="33"/>
        <v>0</v>
      </c>
      <c r="AR197" s="14" t="s">
        <v>172</v>
      </c>
      <c r="AT197" s="14" t="s">
        <v>192</v>
      </c>
      <c r="AU197" s="14" t="s">
        <v>103</v>
      </c>
      <c r="AY197" s="14" t="s">
        <v>132</v>
      </c>
      <c r="BE197" s="142">
        <f t="shared" si="34"/>
        <v>0</v>
      </c>
      <c r="BF197" s="142">
        <f t="shared" si="35"/>
        <v>0</v>
      </c>
      <c r="BG197" s="142">
        <f t="shared" si="36"/>
        <v>0</v>
      </c>
      <c r="BH197" s="142">
        <f t="shared" si="37"/>
        <v>0</v>
      </c>
      <c r="BI197" s="142">
        <f t="shared" si="38"/>
        <v>0</v>
      </c>
      <c r="BJ197" s="14" t="s">
        <v>103</v>
      </c>
      <c r="BK197" s="142">
        <f t="shared" si="39"/>
        <v>0</v>
      </c>
      <c r="BL197" s="14" t="s">
        <v>131</v>
      </c>
      <c r="BM197" s="14" t="s">
        <v>553</v>
      </c>
    </row>
    <row r="198" spans="2:65" s="1" customFormat="1" ht="22.5" customHeight="1">
      <c r="B198" s="132"/>
      <c r="C198" s="145" t="s">
        <v>554</v>
      </c>
      <c r="D198" s="145" t="s">
        <v>192</v>
      </c>
      <c r="E198" s="146" t="s">
        <v>555</v>
      </c>
      <c r="F198" s="209" t="s">
        <v>556</v>
      </c>
      <c r="G198" s="210"/>
      <c r="H198" s="210"/>
      <c r="I198" s="210"/>
      <c r="J198" s="147" t="s">
        <v>303</v>
      </c>
      <c r="K198" s="148">
        <v>41.2</v>
      </c>
      <c r="L198" s="211">
        <v>0</v>
      </c>
      <c r="M198" s="210"/>
      <c r="N198" s="211">
        <f t="shared" si="30"/>
        <v>0</v>
      </c>
      <c r="O198" s="192"/>
      <c r="P198" s="192"/>
      <c r="Q198" s="192"/>
      <c r="R198" s="137"/>
      <c r="T198" s="138" t="s">
        <v>3</v>
      </c>
      <c r="U198" s="37" t="s">
        <v>45</v>
      </c>
      <c r="V198" s="143">
        <v>0</v>
      </c>
      <c r="W198" s="143">
        <f t="shared" si="31"/>
        <v>0</v>
      </c>
      <c r="X198" s="143">
        <v>0.001</v>
      </c>
      <c r="Y198" s="143">
        <f t="shared" si="32"/>
        <v>0.0412</v>
      </c>
      <c r="Z198" s="143">
        <v>0</v>
      </c>
      <c r="AA198" s="144">
        <f t="shared" si="33"/>
        <v>0</v>
      </c>
      <c r="AR198" s="14" t="s">
        <v>172</v>
      </c>
      <c r="AT198" s="14" t="s">
        <v>192</v>
      </c>
      <c r="AU198" s="14" t="s">
        <v>103</v>
      </c>
      <c r="AY198" s="14" t="s">
        <v>132</v>
      </c>
      <c r="BE198" s="142">
        <f t="shared" si="34"/>
        <v>0</v>
      </c>
      <c r="BF198" s="142">
        <f t="shared" si="35"/>
        <v>0</v>
      </c>
      <c r="BG198" s="142">
        <f t="shared" si="36"/>
        <v>0</v>
      </c>
      <c r="BH198" s="142">
        <f t="shared" si="37"/>
        <v>0</v>
      </c>
      <c r="BI198" s="142">
        <f t="shared" si="38"/>
        <v>0</v>
      </c>
      <c r="BJ198" s="14" t="s">
        <v>103</v>
      </c>
      <c r="BK198" s="142">
        <f t="shared" si="39"/>
        <v>0</v>
      </c>
      <c r="BL198" s="14" t="s">
        <v>131</v>
      </c>
      <c r="BM198" s="14" t="s">
        <v>557</v>
      </c>
    </row>
    <row r="199" spans="2:65" s="1" customFormat="1" ht="31.5" customHeight="1">
      <c r="B199" s="132"/>
      <c r="C199" s="145" t="s">
        <v>558</v>
      </c>
      <c r="D199" s="145" t="s">
        <v>192</v>
      </c>
      <c r="E199" s="146" t="s">
        <v>559</v>
      </c>
      <c r="F199" s="209" t="s">
        <v>560</v>
      </c>
      <c r="G199" s="210"/>
      <c r="H199" s="210"/>
      <c r="I199" s="210"/>
      <c r="J199" s="147" t="s">
        <v>303</v>
      </c>
      <c r="K199" s="148">
        <v>41.2</v>
      </c>
      <c r="L199" s="211">
        <v>0</v>
      </c>
      <c r="M199" s="210"/>
      <c r="N199" s="211">
        <f t="shared" si="30"/>
        <v>0</v>
      </c>
      <c r="O199" s="192"/>
      <c r="P199" s="192"/>
      <c r="Q199" s="192"/>
      <c r="R199" s="137"/>
      <c r="T199" s="138" t="s">
        <v>3</v>
      </c>
      <c r="U199" s="37" t="s">
        <v>45</v>
      </c>
      <c r="V199" s="143">
        <v>0</v>
      </c>
      <c r="W199" s="143">
        <f t="shared" si="31"/>
        <v>0</v>
      </c>
      <c r="X199" s="143">
        <v>0.001</v>
      </c>
      <c r="Y199" s="143">
        <f t="shared" si="32"/>
        <v>0.0412</v>
      </c>
      <c r="Z199" s="143">
        <v>0</v>
      </c>
      <c r="AA199" s="144">
        <f t="shared" si="33"/>
        <v>0</v>
      </c>
      <c r="AR199" s="14" t="s">
        <v>172</v>
      </c>
      <c r="AT199" s="14" t="s">
        <v>192</v>
      </c>
      <c r="AU199" s="14" t="s">
        <v>103</v>
      </c>
      <c r="AY199" s="14" t="s">
        <v>132</v>
      </c>
      <c r="BE199" s="142">
        <f t="shared" si="34"/>
        <v>0</v>
      </c>
      <c r="BF199" s="142">
        <f t="shared" si="35"/>
        <v>0</v>
      </c>
      <c r="BG199" s="142">
        <f t="shared" si="36"/>
        <v>0</v>
      </c>
      <c r="BH199" s="142">
        <f t="shared" si="37"/>
        <v>0</v>
      </c>
      <c r="BI199" s="142">
        <f t="shared" si="38"/>
        <v>0</v>
      </c>
      <c r="BJ199" s="14" t="s">
        <v>103</v>
      </c>
      <c r="BK199" s="142">
        <f t="shared" si="39"/>
        <v>0</v>
      </c>
      <c r="BL199" s="14" t="s">
        <v>131</v>
      </c>
      <c r="BM199" s="14" t="s">
        <v>561</v>
      </c>
    </row>
    <row r="200" spans="2:65" s="1" customFormat="1" ht="22.5" customHeight="1">
      <c r="B200" s="132"/>
      <c r="C200" s="145" t="s">
        <v>562</v>
      </c>
      <c r="D200" s="145" t="s">
        <v>192</v>
      </c>
      <c r="E200" s="146" t="s">
        <v>563</v>
      </c>
      <c r="F200" s="209" t="s">
        <v>564</v>
      </c>
      <c r="G200" s="210"/>
      <c r="H200" s="210"/>
      <c r="I200" s="210"/>
      <c r="J200" s="147" t="s">
        <v>303</v>
      </c>
      <c r="K200" s="148">
        <v>59.74</v>
      </c>
      <c r="L200" s="211">
        <v>0</v>
      </c>
      <c r="M200" s="210"/>
      <c r="N200" s="211">
        <f t="shared" si="30"/>
        <v>0</v>
      </c>
      <c r="O200" s="192"/>
      <c r="P200" s="192"/>
      <c r="Q200" s="192"/>
      <c r="R200" s="137"/>
      <c r="T200" s="138" t="s">
        <v>3</v>
      </c>
      <c r="U200" s="37" t="s">
        <v>45</v>
      </c>
      <c r="V200" s="143">
        <v>0</v>
      </c>
      <c r="W200" s="143">
        <f t="shared" si="31"/>
        <v>0</v>
      </c>
      <c r="X200" s="143">
        <v>0.001</v>
      </c>
      <c r="Y200" s="143">
        <f t="shared" si="32"/>
        <v>0.05974</v>
      </c>
      <c r="Z200" s="143">
        <v>0</v>
      </c>
      <c r="AA200" s="144">
        <f t="shared" si="33"/>
        <v>0</v>
      </c>
      <c r="AR200" s="14" t="s">
        <v>172</v>
      </c>
      <c r="AT200" s="14" t="s">
        <v>192</v>
      </c>
      <c r="AU200" s="14" t="s">
        <v>103</v>
      </c>
      <c r="AY200" s="14" t="s">
        <v>132</v>
      </c>
      <c r="BE200" s="142">
        <f t="shared" si="34"/>
        <v>0</v>
      </c>
      <c r="BF200" s="142">
        <f t="shared" si="35"/>
        <v>0</v>
      </c>
      <c r="BG200" s="142">
        <f t="shared" si="36"/>
        <v>0</v>
      </c>
      <c r="BH200" s="142">
        <f t="shared" si="37"/>
        <v>0</v>
      </c>
      <c r="BI200" s="142">
        <f t="shared" si="38"/>
        <v>0</v>
      </c>
      <c r="BJ200" s="14" t="s">
        <v>103</v>
      </c>
      <c r="BK200" s="142">
        <f t="shared" si="39"/>
        <v>0</v>
      </c>
      <c r="BL200" s="14" t="s">
        <v>131</v>
      </c>
      <c r="BM200" s="14" t="s">
        <v>565</v>
      </c>
    </row>
    <row r="201" spans="2:65" s="1" customFormat="1" ht="31.5" customHeight="1">
      <c r="B201" s="132"/>
      <c r="C201" s="145" t="s">
        <v>566</v>
      </c>
      <c r="D201" s="145" t="s">
        <v>192</v>
      </c>
      <c r="E201" s="146" t="s">
        <v>567</v>
      </c>
      <c r="F201" s="209" t="s">
        <v>568</v>
      </c>
      <c r="G201" s="210"/>
      <c r="H201" s="210"/>
      <c r="I201" s="210"/>
      <c r="J201" s="147" t="s">
        <v>303</v>
      </c>
      <c r="K201" s="148">
        <v>24.72</v>
      </c>
      <c r="L201" s="211">
        <v>0</v>
      </c>
      <c r="M201" s="210"/>
      <c r="N201" s="211">
        <f t="shared" si="30"/>
        <v>0</v>
      </c>
      <c r="O201" s="192"/>
      <c r="P201" s="192"/>
      <c r="Q201" s="192"/>
      <c r="R201" s="137"/>
      <c r="T201" s="138" t="s">
        <v>3</v>
      </c>
      <c r="U201" s="37" t="s">
        <v>45</v>
      </c>
      <c r="V201" s="143">
        <v>0</v>
      </c>
      <c r="W201" s="143">
        <f t="shared" si="31"/>
        <v>0</v>
      </c>
      <c r="X201" s="143">
        <v>0.001</v>
      </c>
      <c r="Y201" s="143">
        <f t="shared" si="32"/>
        <v>0.02472</v>
      </c>
      <c r="Z201" s="143">
        <v>0</v>
      </c>
      <c r="AA201" s="144">
        <f t="shared" si="33"/>
        <v>0</v>
      </c>
      <c r="AR201" s="14" t="s">
        <v>172</v>
      </c>
      <c r="AT201" s="14" t="s">
        <v>192</v>
      </c>
      <c r="AU201" s="14" t="s">
        <v>103</v>
      </c>
      <c r="AY201" s="14" t="s">
        <v>132</v>
      </c>
      <c r="BE201" s="142">
        <f t="shared" si="34"/>
        <v>0</v>
      </c>
      <c r="BF201" s="142">
        <f t="shared" si="35"/>
        <v>0</v>
      </c>
      <c r="BG201" s="142">
        <f t="shared" si="36"/>
        <v>0</v>
      </c>
      <c r="BH201" s="142">
        <f t="shared" si="37"/>
        <v>0</v>
      </c>
      <c r="BI201" s="142">
        <f t="shared" si="38"/>
        <v>0</v>
      </c>
      <c r="BJ201" s="14" t="s">
        <v>103</v>
      </c>
      <c r="BK201" s="142">
        <f t="shared" si="39"/>
        <v>0</v>
      </c>
      <c r="BL201" s="14" t="s">
        <v>131</v>
      </c>
      <c r="BM201" s="14" t="s">
        <v>569</v>
      </c>
    </row>
    <row r="202" spans="2:65" s="1" customFormat="1" ht="22.5" customHeight="1">
      <c r="B202" s="132"/>
      <c r="C202" s="145" t="s">
        <v>570</v>
      </c>
      <c r="D202" s="145" t="s">
        <v>192</v>
      </c>
      <c r="E202" s="146" t="s">
        <v>571</v>
      </c>
      <c r="F202" s="209" t="s">
        <v>572</v>
      </c>
      <c r="G202" s="210"/>
      <c r="H202" s="210"/>
      <c r="I202" s="210"/>
      <c r="J202" s="147" t="s">
        <v>303</v>
      </c>
      <c r="K202" s="148">
        <v>37.08</v>
      </c>
      <c r="L202" s="211">
        <v>0</v>
      </c>
      <c r="M202" s="210"/>
      <c r="N202" s="211">
        <f t="shared" si="30"/>
        <v>0</v>
      </c>
      <c r="O202" s="192"/>
      <c r="P202" s="192"/>
      <c r="Q202" s="192"/>
      <c r="R202" s="137"/>
      <c r="T202" s="138" t="s">
        <v>3</v>
      </c>
      <c r="U202" s="37" t="s">
        <v>45</v>
      </c>
      <c r="V202" s="143">
        <v>0</v>
      </c>
      <c r="W202" s="143">
        <f t="shared" si="31"/>
        <v>0</v>
      </c>
      <c r="X202" s="143">
        <v>0.001</v>
      </c>
      <c r="Y202" s="143">
        <f t="shared" si="32"/>
        <v>0.03708</v>
      </c>
      <c r="Z202" s="143">
        <v>0</v>
      </c>
      <c r="AA202" s="144">
        <f t="shared" si="33"/>
        <v>0</v>
      </c>
      <c r="AR202" s="14" t="s">
        <v>172</v>
      </c>
      <c r="AT202" s="14" t="s">
        <v>192</v>
      </c>
      <c r="AU202" s="14" t="s">
        <v>103</v>
      </c>
      <c r="AY202" s="14" t="s">
        <v>132</v>
      </c>
      <c r="BE202" s="142">
        <f t="shared" si="34"/>
        <v>0</v>
      </c>
      <c r="BF202" s="142">
        <f t="shared" si="35"/>
        <v>0</v>
      </c>
      <c r="BG202" s="142">
        <f t="shared" si="36"/>
        <v>0</v>
      </c>
      <c r="BH202" s="142">
        <f t="shared" si="37"/>
        <v>0</v>
      </c>
      <c r="BI202" s="142">
        <f t="shared" si="38"/>
        <v>0</v>
      </c>
      <c r="BJ202" s="14" t="s">
        <v>103</v>
      </c>
      <c r="BK202" s="142">
        <f t="shared" si="39"/>
        <v>0</v>
      </c>
      <c r="BL202" s="14" t="s">
        <v>131</v>
      </c>
      <c r="BM202" s="14" t="s">
        <v>573</v>
      </c>
    </row>
    <row r="203" spans="2:65" s="1" customFormat="1" ht="22.5" customHeight="1">
      <c r="B203" s="132"/>
      <c r="C203" s="145" t="s">
        <v>574</v>
      </c>
      <c r="D203" s="145" t="s">
        <v>192</v>
      </c>
      <c r="E203" s="146" t="s">
        <v>575</v>
      </c>
      <c r="F203" s="209" t="s">
        <v>576</v>
      </c>
      <c r="G203" s="210"/>
      <c r="H203" s="210"/>
      <c r="I203" s="210"/>
      <c r="J203" s="147" t="s">
        <v>303</v>
      </c>
      <c r="K203" s="148">
        <v>17.51</v>
      </c>
      <c r="L203" s="211">
        <v>0</v>
      </c>
      <c r="M203" s="210"/>
      <c r="N203" s="211">
        <f t="shared" si="30"/>
        <v>0</v>
      </c>
      <c r="O203" s="192"/>
      <c r="P203" s="192"/>
      <c r="Q203" s="192"/>
      <c r="R203" s="137"/>
      <c r="T203" s="138" t="s">
        <v>3</v>
      </c>
      <c r="U203" s="37" t="s">
        <v>45</v>
      </c>
      <c r="V203" s="143">
        <v>0</v>
      </c>
      <c r="W203" s="143">
        <f t="shared" si="31"/>
        <v>0</v>
      </c>
      <c r="X203" s="143">
        <v>0.001</v>
      </c>
      <c r="Y203" s="143">
        <f t="shared" si="32"/>
        <v>0.01751</v>
      </c>
      <c r="Z203" s="143">
        <v>0</v>
      </c>
      <c r="AA203" s="144">
        <f t="shared" si="33"/>
        <v>0</v>
      </c>
      <c r="AR203" s="14" t="s">
        <v>172</v>
      </c>
      <c r="AT203" s="14" t="s">
        <v>192</v>
      </c>
      <c r="AU203" s="14" t="s">
        <v>103</v>
      </c>
      <c r="AY203" s="14" t="s">
        <v>132</v>
      </c>
      <c r="BE203" s="142">
        <f t="shared" si="34"/>
        <v>0</v>
      </c>
      <c r="BF203" s="142">
        <f t="shared" si="35"/>
        <v>0</v>
      </c>
      <c r="BG203" s="142">
        <f t="shared" si="36"/>
        <v>0</v>
      </c>
      <c r="BH203" s="142">
        <f t="shared" si="37"/>
        <v>0</v>
      </c>
      <c r="BI203" s="142">
        <f t="shared" si="38"/>
        <v>0</v>
      </c>
      <c r="BJ203" s="14" t="s">
        <v>103</v>
      </c>
      <c r="BK203" s="142">
        <f t="shared" si="39"/>
        <v>0</v>
      </c>
      <c r="BL203" s="14" t="s">
        <v>131</v>
      </c>
      <c r="BM203" s="14" t="s">
        <v>577</v>
      </c>
    </row>
    <row r="204" spans="2:65" s="1" customFormat="1" ht="22.5" customHeight="1">
      <c r="B204" s="132"/>
      <c r="C204" s="145" t="s">
        <v>578</v>
      </c>
      <c r="D204" s="145" t="s">
        <v>192</v>
      </c>
      <c r="E204" s="146" t="s">
        <v>579</v>
      </c>
      <c r="F204" s="209" t="s">
        <v>580</v>
      </c>
      <c r="G204" s="210"/>
      <c r="H204" s="210"/>
      <c r="I204" s="210"/>
      <c r="J204" s="147" t="s">
        <v>303</v>
      </c>
      <c r="K204" s="148">
        <v>16.48</v>
      </c>
      <c r="L204" s="211">
        <v>0</v>
      </c>
      <c r="M204" s="210"/>
      <c r="N204" s="211">
        <f t="shared" si="30"/>
        <v>0</v>
      </c>
      <c r="O204" s="192"/>
      <c r="P204" s="192"/>
      <c r="Q204" s="192"/>
      <c r="R204" s="137"/>
      <c r="T204" s="138" t="s">
        <v>3</v>
      </c>
      <c r="U204" s="37" t="s">
        <v>45</v>
      </c>
      <c r="V204" s="143">
        <v>0</v>
      </c>
      <c r="W204" s="143">
        <f t="shared" si="31"/>
        <v>0</v>
      </c>
      <c r="X204" s="143">
        <v>0.001</v>
      </c>
      <c r="Y204" s="143">
        <f t="shared" si="32"/>
        <v>0.01648</v>
      </c>
      <c r="Z204" s="143">
        <v>0</v>
      </c>
      <c r="AA204" s="144">
        <f t="shared" si="33"/>
        <v>0</v>
      </c>
      <c r="AR204" s="14" t="s">
        <v>172</v>
      </c>
      <c r="AT204" s="14" t="s">
        <v>192</v>
      </c>
      <c r="AU204" s="14" t="s">
        <v>103</v>
      </c>
      <c r="AY204" s="14" t="s">
        <v>132</v>
      </c>
      <c r="BE204" s="142">
        <f t="shared" si="34"/>
        <v>0</v>
      </c>
      <c r="BF204" s="142">
        <f t="shared" si="35"/>
        <v>0</v>
      </c>
      <c r="BG204" s="142">
        <f t="shared" si="36"/>
        <v>0</v>
      </c>
      <c r="BH204" s="142">
        <f t="shared" si="37"/>
        <v>0</v>
      </c>
      <c r="BI204" s="142">
        <f t="shared" si="38"/>
        <v>0</v>
      </c>
      <c r="BJ204" s="14" t="s">
        <v>103</v>
      </c>
      <c r="BK204" s="142">
        <f t="shared" si="39"/>
        <v>0</v>
      </c>
      <c r="BL204" s="14" t="s">
        <v>131</v>
      </c>
      <c r="BM204" s="14" t="s">
        <v>581</v>
      </c>
    </row>
    <row r="205" spans="2:65" s="1" customFormat="1" ht="22.5" customHeight="1">
      <c r="B205" s="132"/>
      <c r="C205" s="145" t="s">
        <v>582</v>
      </c>
      <c r="D205" s="145" t="s">
        <v>192</v>
      </c>
      <c r="E205" s="146" t="s">
        <v>583</v>
      </c>
      <c r="F205" s="209" t="s">
        <v>584</v>
      </c>
      <c r="G205" s="210"/>
      <c r="H205" s="210"/>
      <c r="I205" s="210"/>
      <c r="J205" s="147" t="s">
        <v>303</v>
      </c>
      <c r="K205" s="148">
        <v>12.36</v>
      </c>
      <c r="L205" s="211">
        <v>0</v>
      </c>
      <c r="M205" s="210"/>
      <c r="N205" s="211">
        <f t="shared" si="30"/>
        <v>0</v>
      </c>
      <c r="O205" s="192"/>
      <c r="P205" s="192"/>
      <c r="Q205" s="192"/>
      <c r="R205" s="137"/>
      <c r="T205" s="138" t="s">
        <v>3</v>
      </c>
      <c r="U205" s="37" t="s">
        <v>45</v>
      </c>
      <c r="V205" s="143">
        <v>0</v>
      </c>
      <c r="W205" s="143">
        <f t="shared" si="31"/>
        <v>0</v>
      </c>
      <c r="X205" s="143">
        <v>0.001</v>
      </c>
      <c r="Y205" s="143">
        <f t="shared" si="32"/>
        <v>0.01236</v>
      </c>
      <c r="Z205" s="143">
        <v>0</v>
      </c>
      <c r="AA205" s="144">
        <f t="shared" si="33"/>
        <v>0</v>
      </c>
      <c r="AR205" s="14" t="s">
        <v>172</v>
      </c>
      <c r="AT205" s="14" t="s">
        <v>192</v>
      </c>
      <c r="AU205" s="14" t="s">
        <v>103</v>
      </c>
      <c r="AY205" s="14" t="s">
        <v>132</v>
      </c>
      <c r="BE205" s="142">
        <f t="shared" si="34"/>
        <v>0</v>
      </c>
      <c r="BF205" s="142">
        <f t="shared" si="35"/>
        <v>0</v>
      </c>
      <c r="BG205" s="142">
        <f t="shared" si="36"/>
        <v>0</v>
      </c>
      <c r="BH205" s="142">
        <f t="shared" si="37"/>
        <v>0</v>
      </c>
      <c r="BI205" s="142">
        <f t="shared" si="38"/>
        <v>0</v>
      </c>
      <c r="BJ205" s="14" t="s">
        <v>103</v>
      </c>
      <c r="BK205" s="142">
        <f t="shared" si="39"/>
        <v>0</v>
      </c>
      <c r="BL205" s="14" t="s">
        <v>131</v>
      </c>
      <c r="BM205" s="14" t="s">
        <v>585</v>
      </c>
    </row>
    <row r="206" spans="2:65" s="1" customFormat="1" ht="31.5" customHeight="1">
      <c r="B206" s="132"/>
      <c r="C206" s="145" t="s">
        <v>586</v>
      </c>
      <c r="D206" s="145" t="s">
        <v>192</v>
      </c>
      <c r="E206" s="146" t="s">
        <v>587</v>
      </c>
      <c r="F206" s="209" t="s">
        <v>588</v>
      </c>
      <c r="G206" s="210"/>
      <c r="H206" s="210"/>
      <c r="I206" s="210"/>
      <c r="J206" s="147" t="s">
        <v>303</v>
      </c>
      <c r="K206" s="148">
        <v>6.18</v>
      </c>
      <c r="L206" s="211">
        <v>0</v>
      </c>
      <c r="M206" s="210"/>
      <c r="N206" s="211">
        <f t="shared" si="30"/>
        <v>0</v>
      </c>
      <c r="O206" s="192"/>
      <c r="P206" s="192"/>
      <c r="Q206" s="192"/>
      <c r="R206" s="137"/>
      <c r="T206" s="138" t="s">
        <v>3</v>
      </c>
      <c r="U206" s="37" t="s">
        <v>45</v>
      </c>
      <c r="V206" s="143">
        <v>0</v>
      </c>
      <c r="W206" s="143">
        <f t="shared" si="31"/>
        <v>0</v>
      </c>
      <c r="X206" s="143">
        <v>0.001</v>
      </c>
      <c r="Y206" s="143">
        <f t="shared" si="32"/>
        <v>0.00618</v>
      </c>
      <c r="Z206" s="143">
        <v>0</v>
      </c>
      <c r="AA206" s="144">
        <f t="shared" si="33"/>
        <v>0</v>
      </c>
      <c r="AR206" s="14" t="s">
        <v>172</v>
      </c>
      <c r="AT206" s="14" t="s">
        <v>192</v>
      </c>
      <c r="AU206" s="14" t="s">
        <v>103</v>
      </c>
      <c r="AY206" s="14" t="s">
        <v>132</v>
      </c>
      <c r="BE206" s="142">
        <f t="shared" si="34"/>
        <v>0</v>
      </c>
      <c r="BF206" s="142">
        <f t="shared" si="35"/>
        <v>0</v>
      </c>
      <c r="BG206" s="142">
        <f t="shared" si="36"/>
        <v>0</v>
      </c>
      <c r="BH206" s="142">
        <f t="shared" si="37"/>
        <v>0</v>
      </c>
      <c r="BI206" s="142">
        <f t="shared" si="38"/>
        <v>0</v>
      </c>
      <c r="BJ206" s="14" t="s">
        <v>103</v>
      </c>
      <c r="BK206" s="142">
        <f t="shared" si="39"/>
        <v>0</v>
      </c>
      <c r="BL206" s="14" t="s">
        <v>131</v>
      </c>
      <c r="BM206" s="14" t="s">
        <v>589</v>
      </c>
    </row>
    <row r="207" spans="2:65" s="1" customFormat="1" ht="31.5" customHeight="1">
      <c r="B207" s="132"/>
      <c r="C207" s="145" t="s">
        <v>590</v>
      </c>
      <c r="D207" s="145" t="s">
        <v>192</v>
      </c>
      <c r="E207" s="146" t="s">
        <v>591</v>
      </c>
      <c r="F207" s="209" t="s">
        <v>592</v>
      </c>
      <c r="G207" s="210"/>
      <c r="H207" s="210"/>
      <c r="I207" s="210"/>
      <c r="J207" s="147" t="s">
        <v>303</v>
      </c>
      <c r="K207" s="148">
        <v>3.09</v>
      </c>
      <c r="L207" s="211">
        <v>0</v>
      </c>
      <c r="M207" s="210"/>
      <c r="N207" s="211">
        <f t="shared" si="30"/>
        <v>0</v>
      </c>
      <c r="O207" s="192"/>
      <c r="P207" s="192"/>
      <c r="Q207" s="192"/>
      <c r="R207" s="137"/>
      <c r="T207" s="138" t="s">
        <v>3</v>
      </c>
      <c r="U207" s="37" t="s">
        <v>45</v>
      </c>
      <c r="V207" s="143">
        <v>0</v>
      </c>
      <c r="W207" s="143">
        <f t="shared" si="31"/>
        <v>0</v>
      </c>
      <c r="X207" s="143">
        <v>0.001</v>
      </c>
      <c r="Y207" s="143">
        <f t="shared" si="32"/>
        <v>0.00309</v>
      </c>
      <c r="Z207" s="143">
        <v>0</v>
      </c>
      <c r="AA207" s="144">
        <f t="shared" si="33"/>
        <v>0</v>
      </c>
      <c r="AR207" s="14" t="s">
        <v>172</v>
      </c>
      <c r="AT207" s="14" t="s">
        <v>192</v>
      </c>
      <c r="AU207" s="14" t="s">
        <v>103</v>
      </c>
      <c r="AY207" s="14" t="s">
        <v>132</v>
      </c>
      <c r="BE207" s="142">
        <f t="shared" si="34"/>
        <v>0</v>
      </c>
      <c r="BF207" s="142">
        <f t="shared" si="35"/>
        <v>0</v>
      </c>
      <c r="BG207" s="142">
        <f t="shared" si="36"/>
        <v>0</v>
      </c>
      <c r="BH207" s="142">
        <f t="shared" si="37"/>
        <v>0</v>
      </c>
      <c r="BI207" s="142">
        <f t="shared" si="38"/>
        <v>0</v>
      </c>
      <c r="BJ207" s="14" t="s">
        <v>103</v>
      </c>
      <c r="BK207" s="142">
        <f t="shared" si="39"/>
        <v>0</v>
      </c>
      <c r="BL207" s="14" t="s">
        <v>131</v>
      </c>
      <c r="BM207" s="14" t="s">
        <v>593</v>
      </c>
    </row>
    <row r="208" spans="2:65" s="1" customFormat="1" ht="31.5" customHeight="1">
      <c r="B208" s="132"/>
      <c r="C208" s="145" t="s">
        <v>594</v>
      </c>
      <c r="D208" s="145" t="s">
        <v>192</v>
      </c>
      <c r="E208" s="146" t="s">
        <v>595</v>
      </c>
      <c r="F208" s="209" t="s">
        <v>596</v>
      </c>
      <c r="G208" s="210"/>
      <c r="H208" s="210"/>
      <c r="I208" s="210"/>
      <c r="J208" s="147" t="s">
        <v>303</v>
      </c>
      <c r="K208" s="148">
        <v>5.15</v>
      </c>
      <c r="L208" s="211">
        <v>0</v>
      </c>
      <c r="M208" s="210"/>
      <c r="N208" s="211">
        <f t="shared" si="30"/>
        <v>0</v>
      </c>
      <c r="O208" s="192"/>
      <c r="P208" s="192"/>
      <c r="Q208" s="192"/>
      <c r="R208" s="137"/>
      <c r="T208" s="138" t="s">
        <v>3</v>
      </c>
      <c r="U208" s="37" t="s">
        <v>45</v>
      </c>
      <c r="V208" s="143">
        <v>0</v>
      </c>
      <c r="W208" s="143">
        <f t="shared" si="31"/>
        <v>0</v>
      </c>
      <c r="X208" s="143">
        <v>0.001</v>
      </c>
      <c r="Y208" s="143">
        <f t="shared" si="32"/>
        <v>0.00515</v>
      </c>
      <c r="Z208" s="143">
        <v>0</v>
      </c>
      <c r="AA208" s="144">
        <f t="shared" si="33"/>
        <v>0</v>
      </c>
      <c r="AR208" s="14" t="s">
        <v>172</v>
      </c>
      <c r="AT208" s="14" t="s">
        <v>192</v>
      </c>
      <c r="AU208" s="14" t="s">
        <v>103</v>
      </c>
      <c r="AY208" s="14" t="s">
        <v>132</v>
      </c>
      <c r="BE208" s="142">
        <f t="shared" si="34"/>
        <v>0</v>
      </c>
      <c r="BF208" s="142">
        <f t="shared" si="35"/>
        <v>0</v>
      </c>
      <c r="BG208" s="142">
        <f t="shared" si="36"/>
        <v>0</v>
      </c>
      <c r="BH208" s="142">
        <f t="shared" si="37"/>
        <v>0</v>
      </c>
      <c r="BI208" s="142">
        <f t="shared" si="38"/>
        <v>0</v>
      </c>
      <c r="BJ208" s="14" t="s">
        <v>103</v>
      </c>
      <c r="BK208" s="142">
        <f t="shared" si="39"/>
        <v>0</v>
      </c>
      <c r="BL208" s="14" t="s">
        <v>131</v>
      </c>
      <c r="BM208" s="14" t="s">
        <v>597</v>
      </c>
    </row>
    <row r="209" spans="2:65" s="1" customFormat="1" ht="22.5" customHeight="1">
      <c r="B209" s="132"/>
      <c r="C209" s="145" t="s">
        <v>598</v>
      </c>
      <c r="D209" s="145" t="s">
        <v>192</v>
      </c>
      <c r="E209" s="146" t="s">
        <v>599</v>
      </c>
      <c r="F209" s="209" t="s">
        <v>600</v>
      </c>
      <c r="G209" s="210"/>
      <c r="H209" s="210"/>
      <c r="I209" s="210"/>
      <c r="J209" s="147" t="s">
        <v>303</v>
      </c>
      <c r="K209" s="148">
        <v>8.24</v>
      </c>
      <c r="L209" s="211">
        <v>0</v>
      </c>
      <c r="M209" s="210"/>
      <c r="N209" s="211">
        <f t="shared" si="30"/>
        <v>0</v>
      </c>
      <c r="O209" s="192"/>
      <c r="P209" s="192"/>
      <c r="Q209" s="192"/>
      <c r="R209" s="137"/>
      <c r="T209" s="138" t="s">
        <v>3</v>
      </c>
      <c r="U209" s="37" t="s">
        <v>45</v>
      </c>
      <c r="V209" s="143">
        <v>0</v>
      </c>
      <c r="W209" s="143">
        <f t="shared" si="31"/>
        <v>0</v>
      </c>
      <c r="X209" s="143">
        <v>0.001</v>
      </c>
      <c r="Y209" s="143">
        <f t="shared" si="32"/>
        <v>0.00824</v>
      </c>
      <c r="Z209" s="143">
        <v>0</v>
      </c>
      <c r="AA209" s="144">
        <f t="shared" si="33"/>
        <v>0</v>
      </c>
      <c r="AR209" s="14" t="s">
        <v>172</v>
      </c>
      <c r="AT209" s="14" t="s">
        <v>192</v>
      </c>
      <c r="AU209" s="14" t="s">
        <v>103</v>
      </c>
      <c r="AY209" s="14" t="s">
        <v>132</v>
      </c>
      <c r="BE209" s="142">
        <f t="shared" si="34"/>
        <v>0</v>
      </c>
      <c r="BF209" s="142">
        <f t="shared" si="35"/>
        <v>0</v>
      </c>
      <c r="BG209" s="142">
        <f t="shared" si="36"/>
        <v>0</v>
      </c>
      <c r="BH209" s="142">
        <f t="shared" si="37"/>
        <v>0</v>
      </c>
      <c r="BI209" s="142">
        <f t="shared" si="38"/>
        <v>0</v>
      </c>
      <c r="BJ209" s="14" t="s">
        <v>103</v>
      </c>
      <c r="BK209" s="142">
        <f t="shared" si="39"/>
        <v>0</v>
      </c>
      <c r="BL209" s="14" t="s">
        <v>131</v>
      </c>
      <c r="BM209" s="14" t="s">
        <v>601</v>
      </c>
    </row>
    <row r="210" spans="2:65" s="1" customFormat="1" ht="22.5" customHeight="1">
      <c r="B210" s="132"/>
      <c r="C210" s="145" t="s">
        <v>602</v>
      </c>
      <c r="D210" s="145" t="s">
        <v>192</v>
      </c>
      <c r="E210" s="146" t="s">
        <v>603</v>
      </c>
      <c r="F210" s="209" t="s">
        <v>604</v>
      </c>
      <c r="G210" s="210"/>
      <c r="H210" s="210"/>
      <c r="I210" s="210"/>
      <c r="J210" s="147" t="s">
        <v>303</v>
      </c>
      <c r="K210" s="148">
        <v>12.36</v>
      </c>
      <c r="L210" s="211">
        <v>0</v>
      </c>
      <c r="M210" s="210"/>
      <c r="N210" s="211">
        <f t="shared" si="30"/>
        <v>0</v>
      </c>
      <c r="O210" s="192"/>
      <c r="P210" s="192"/>
      <c r="Q210" s="192"/>
      <c r="R210" s="137"/>
      <c r="T210" s="138" t="s">
        <v>3</v>
      </c>
      <c r="U210" s="37" t="s">
        <v>45</v>
      </c>
      <c r="V210" s="143">
        <v>0</v>
      </c>
      <c r="W210" s="143">
        <f t="shared" si="31"/>
        <v>0</v>
      </c>
      <c r="X210" s="143">
        <v>0.001</v>
      </c>
      <c r="Y210" s="143">
        <f t="shared" si="32"/>
        <v>0.01236</v>
      </c>
      <c r="Z210" s="143">
        <v>0</v>
      </c>
      <c r="AA210" s="144">
        <f t="shared" si="33"/>
        <v>0</v>
      </c>
      <c r="AR210" s="14" t="s">
        <v>172</v>
      </c>
      <c r="AT210" s="14" t="s">
        <v>192</v>
      </c>
      <c r="AU210" s="14" t="s">
        <v>103</v>
      </c>
      <c r="AY210" s="14" t="s">
        <v>132</v>
      </c>
      <c r="BE210" s="142">
        <f t="shared" si="34"/>
        <v>0</v>
      </c>
      <c r="BF210" s="142">
        <f t="shared" si="35"/>
        <v>0</v>
      </c>
      <c r="BG210" s="142">
        <f t="shared" si="36"/>
        <v>0</v>
      </c>
      <c r="BH210" s="142">
        <f t="shared" si="37"/>
        <v>0</v>
      </c>
      <c r="BI210" s="142">
        <f t="shared" si="38"/>
        <v>0</v>
      </c>
      <c r="BJ210" s="14" t="s">
        <v>103</v>
      </c>
      <c r="BK210" s="142">
        <f t="shared" si="39"/>
        <v>0</v>
      </c>
      <c r="BL210" s="14" t="s">
        <v>131</v>
      </c>
      <c r="BM210" s="14" t="s">
        <v>605</v>
      </c>
    </row>
    <row r="211" spans="2:65" s="1" customFormat="1" ht="22.5" customHeight="1">
      <c r="B211" s="132"/>
      <c r="C211" s="145" t="s">
        <v>606</v>
      </c>
      <c r="D211" s="145" t="s">
        <v>192</v>
      </c>
      <c r="E211" s="146" t="s">
        <v>607</v>
      </c>
      <c r="F211" s="209" t="s">
        <v>608</v>
      </c>
      <c r="G211" s="210"/>
      <c r="H211" s="210"/>
      <c r="I211" s="210"/>
      <c r="J211" s="147" t="s">
        <v>303</v>
      </c>
      <c r="K211" s="148">
        <v>16.48</v>
      </c>
      <c r="L211" s="211">
        <v>0</v>
      </c>
      <c r="M211" s="210"/>
      <c r="N211" s="211">
        <f t="shared" si="30"/>
        <v>0</v>
      </c>
      <c r="O211" s="192"/>
      <c r="P211" s="192"/>
      <c r="Q211" s="192"/>
      <c r="R211" s="137"/>
      <c r="T211" s="138" t="s">
        <v>3</v>
      </c>
      <c r="U211" s="37" t="s">
        <v>45</v>
      </c>
      <c r="V211" s="143">
        <v>0</v>
      </c>
      <c r="W211" s="143">
        <f t="shared" si="31"/>
        <v>0</v>
      </c>
      <c r="X211" s="143">
        <v>0.001</v>
      </c>
      <c r="Y211" s="143">
        <f t="shared" si="32"/>
        <v>0.01648</v>
      </c>
      <c r="Z211" s="143">
        <v>0</v>
      </c>
      <c r="AA211" s="144">
        <f t="shared" si="33"/>
        <v>0</v>
      </c>
      <c r="AR211" s="14" t="s">
        <v>172</v>
      </c>
      <c r="AT211" s="14" t="s">
        <v>192</v>
      </c>
      <c r="AU211" s="14" t="s">
        <v>103</v>
      </c>
      <c r="AY211" s="14" t="s">
        <v>132</v>
      </c>
      <c r="BE211" s="142">
        <f t="shared" si="34"/>
        <v>0</v>
      </c>
      <c r="BF211" s="142">
        <f t="shared" si="35"/>
        <v>0</v>
      </c>
      <c r="BG211" s="142">
        <f t="shared" si="36"/>
        <v>0</v>
      </c>
      <c r="BH211" s="142">
        <f t="shared" si="37"/>
        <v>0</v>
      </c>
      <c r="BI211" s="142">
        <f t="shared" si="38"/>
        <v>0</v>
      </c>
      <c r="BJ211" s="14" t="s">
        <v>103</v>
      </c>
      <c r="BK211" s="142">
        <f t="shared" si="39"/>
        <v>0</v>
      </c>
      <c r="BL211" s="14" t="s">
        <v>131</v>
      </c>
      <c r="BM211" s="14" t="s">
        <v>609</v>
      </c>
    </row>
    <row r="212" spans="2:65" s="1" customFormat="1" ht="22.5" customHeight="1">
      <c r="B212" s="132"/>
      <c r="C212" s="145" t="s">
        <v>610</v>
      </c>
      <c r="D212" s="145" t="s">
        <v>192</v>
      </c>
      <c r="E212" s="146" t="s">
        <v>611</v>
      </c>
      <c r="F212" s="209" t="s">
        <v>612</v>
      </c>
      <c r="G212" s="210"/>
      <c r="H212" s="210"/>
      <c r="I212" s="210"/>
      <c r="J212" s="147" t="s">
        <v>303</v>
      </c>
      <c r="K212" s="148">
        <v>8.24</v>
      </c>
      <c r="L212" s="211">
        <v>0</v>
      </c>
      <c r="M212" s="210"/>
      <c r="N212" s="211">
        <f t="shared" si="30"/>
        <v>0</v>
      </c>
      <c r="O212" s="192"/>
      <c r="P212" s="192"/>
      <c r="Q212" s="192"/>
      <c r="R212" s="137"/>
      <c r="T212" s="138" t="s">
        <v>3</v>
      </c>
      <c r="U212" s="37" t="s">
        <v>45</v>
      </c>
      <c r="V212" s="143">
        <v>0</v>
      </c>
      <c r="W212" s="143">
        <f t="shared" si="31"/>
        <v>0</v>
      </c>
      <c r="X212" s="143">
        <v>0.001</v>
      </c>
      <c r="Y212" s="143">
        <f t="shared" si="32"/>
        <v>0.00824</v>
      </c>
      <c r="Z212" s="143">
        <v>0</v>
      </c>
      <c r="AA212" s="144">
        <f t="shared" si="33"/>
        <v>0</v>
      </c>
      <c r="AR212" s="14" t="s">
        <v>172</v>
      </c>
      <c r="AT212" s="14" t="s">
        <v>192</v>
      </c>
      <c r="AU212" s="14" t="s">
        <v>103</v>
      </c>
      <c r="AY212" s="14" t="s">
        <v>132</v>
      </c>
      <c r="BE212" s="142">
        <f t="shared" si="34"/>
        <v>0</v>
      </c>
      <c r="BF212" s="142">
        <f t="shared" si="35"/>
        <v>0</v>
      </c>
      <c r="BG212" s="142">
        <f t="shared" si="36"/>
        <v>0</v>
      </c>
      <c r="BH212" s="142">
        <f t="shared" si="37"/>
        <v>0</v>
      </c>
      <c r="BI212" s="142">
        <f t="shared" si="38"/>
        <v>0</v>
      </c>
      <c r="BJ212" s="14" t="s">
        <v>103</v>
      </c>
      <c r="BK212" s="142">
        <f t="shared" si="39"/>
        <v>0</v>
      </c>
      <c r="BL212" s="14" t="s">
        <v>131</v>
      </c>
      <c r="BM212" s="14" t="s">
        <v>613</v>
      </c>
    </row>
    <row r="213" spans="2:65" s="1" customFormat="1" ht="22.5" customHeight="1">
      <c r="B213" s="132"/>
      <c r="C213" s="145" t="s">
        <v>614</v>
      </c>
      <c r="D213" s="145" t="s">
        <v>192</v>
      </c>
      <c r="E213" s="146" t="s">
        <v>615</v>
      </c>
      <c r="F213" s="209" t="s">
        <v>616</v>
      </c>
      <c r="G213" s="210"/>
      <c r="H213" s="210"/>
      <c r="I213" s="210"/>
      <c r="J213" s="147" t="s">
        <v>303</v>
      </c>
      <c r="K213" s="148">
        <v>51.5</v>
      </c>
      <c r="L213" s="211">
        <v>0</v>
      </c>
      <c r="M213" s="210"/>
      <c r="N213" s="211">
        <f t="shared" si="30"/>
        <v>0</v>
      </c>
      <c r="O213" s="192"/>
      <c r="P213" s="192"/>
      <c r="Q213" s="192"/>
      <c r="R213" s="137"/>
      <c r="T213" s="138" t="s">
        <v>3</v>
      </c>
      <c r="U213" s="37" t="s">
        <v>45</v>
      </c>
      <c r="V213" s="143">
        <v>0</v>
      </c>
      <c r="W213" s="143">
        <f t="shared" si="31"/>
        <v>0</v>
      </c>
      <c r="X213" s="143">
        <v>0.001</v>
      </c>
      <c r="Y213" s="143">
        <f t="shared" si="32"/>
        <v>0.051500000000000004</v>
      </c>
      <c r="Z213" s="143">
        <v>0</v>
      </c>
      <c r="AA213" s="144">
        <f t="shared" si="33"/>
        <v>0</v>
      </c>
      <c r="AR213" s="14" t="s">
        <v>172</v>
      </c>
      <c r="AT213" s="14" t="s">
        <v>192</v>
      </c>
      <c r="AU213" s="14" t="s">
        <v>103</v>
      </c>
      <c r="AY213" s="14" t="s">
        <v>132</v>
      </c>
      <c r="BE213" s="142">
        <f t="shared" si="34"/>
        <v>0</v>
      </c>
      <c r="BF213" s="142">
        <f t="shared" si="35"/>
        <v>0</v>
      </c>
      <c r="BG213" s="142">
        <f t="shared" si="36"/>
        <v>0</v>
      </c>
      <c r="BH213" s="142">
        <f t="shared" si="37"/>
        <v>0</v>
      </c>
      <c r="BI213" s="142">
        <f t="shared" si="38"/>
        <v>0</v>
      </c>
      <c r="BJ213" s="14" t="s">
        <v>103</v>
      </c>
      <c r="BK213" s="142">
        <f t="shared" si="39"/>
        <v>0</v>
      </c>
      <c r="BL213" s="14" t="s">
        <v>131</v>
      </c>
      <c r="BM213" s="14" t="s">
        <v>617</v>
      </c>
    </row>
    <row r="214" spans="2:65" s="1" customFormat="1" ht="22.5" customHeight="1">
      <c r="B214" s="132"/>
      <c r="C214" s="145" t="s">
        <v>618</v>
      </c>
      <c r="D214" s="145" t="s">
        <v>192</v>
      </c>
      <c r="E214" s="146" t="s">
        <v>619</v>
      </c>
      <c r="F214" s="209" t="s">
        <v>620</v>
      </c>
      <c r="G214" s="210"/>
      <c r="H214" s="210"/>
      <c r="I214" s="210"/>
      <c r="J214" s="147" t="s">
        <v>303</v>
      </c>
      <c r="K214" s="148">
        <v>45.32</v>
      </c>
      <c r="L214" s="211">
        <v>0</v>
      </c>
      <c r="M214" s="210"/>
      <c r="N214" s="211">
        <f t="shared" si="30"/>
        <v>0</v>
      </c>
      <c r="O214" s="192"/>
      <c r="P214" s="192"/>
      <c r="Q214" s="192"/>
      <c r="R214" s="137"/>
      <c r="T214" s="138" t="s">
        <v>3</v>
      </c>
      <c r="U214" s="37" t="s">
        <v>45</v>
      </c>
      <c r="V214" s="143">
        <v>0</v>
      </c>
      <c r="W214" s="143">
        <f t="shared" si="31"/>
        <v>0</v>
      </c>
      <c r="X214" s="143">
        <v>0.001</v>
      </c>
      <c r="Y214" s="143">
        <f t="shared" si="32"/>
        <v>0.04532</v>
      </c>
      <c r="Z214" s="143">
        <v>0</v>
      </c>
      <c r="AA214" s="144">
        <f t="shared" si="33"/>
        <v>0</v>
      </c>
      <c r="AR214" s="14" t="s">
        <v>172</v>
      </c>
      <c r="AT214" s="14" t="s">
        <v>192</v>
      </c>
      <c r="AU214" s="14" t="s">
        <v>103</v>
      </c>
      <c r="AY214" s="14" t="s">
        <v>132</v>
      </c>
      <c r="BE214" s="142">
        <f t="shared" si="34"/>
        <v>0</v>
      </c>
      <c r="BF214" s="142">
        <f t="shared" si="35"/>
        <v>0</v>
      </c>
      <c r="BG214" s="142">
        <f t="shared" si="36"/>
        <v>0</v>
      </c>
      <c r="BH214" s="142">
        <f t="shared" si="37"/>
        <v>0</v>
      </c>
      <c r="BI214" s="142">
        <f t="shared" si="38"/>
        <v>0</v>
      </c>
      <c r="BJ214" s="14" t="s">
        <v>103</v>
      </c>
      <c r="BK214" s="142">
        <f t="shared" si="39"/>
        <v>0</v>
      </c>
      <c r="BL214" s="14" t="s">
        <v>131</v>
      </c>
      <c r="BM214" s="14" t="s">
        <v>621</v>
      </c>
    </row>
    <row r="215" spans="2:65" s="1" customFormat="1" ht="22.5" customHeight="1">
      <c r="B215" s="132"/>
      <c r="C215" s="133" t="s">
        <v>622</v>
      </c>
      <c r="D215" s="133" t="s">
        <v>133</v>
      </c>
      <c r="E215" s="134" t="s">
        <v>623</v>
      </c>
      <c r="F215" s="191" t="s">
        <v>624</v>
      </c>
      <c r="G215" s="192"/>
      <c r="H215" s="192"/>
      <c r="I215" s="192"/>
      <c r="J215" s="135" t="s">
        <v>221</v>
      </c>
      <c r="K215" s="136">
        <v>309</v>
      </c>
      <c r="L215" s="193">
        <v>0</v>
      </c>
      <c r="M215" s="192"/>
      <c r="N215" s="193">
        <f t="shared" si="30"/>
        <v>0</v>
      </c>
      <c r="O215" s="192"/>
      <c r="P215" s="192"/>
      <c r="Q215" s="192"/>
      <c r="R215" s="137"/>
      <c r="T215" s="138" t="s">
        <v>3</v>
      </c>
      <c r="U215" s="37" t="s">
        <v>43</v>
      </c>
      <c r="V215" s="143">
        <v>0.023</v>
      </c>
      <c r="W215" s="143">
        <f t="shared" si="31"/>
        <v>7.107</v>
      </c>
      <c r="X215" s="143">
        <v>0</v>
      </c>
      <c r="Y215" s="143">
        <f t="shared" si="32"/>
        <v>0</v>
      </c>
      <c r="Z215" s="143">
        <v>0</v>
      </c>
      <c r="AA215" s="144">
        <f t="shared" si="33"/>
        <v>0</v>
      </c>
      <c r="AR215" s="14" t="s">
        <v>131</v>
      </c>
      <c r="AT215" s="14" t="s">
        <v>133</v>
      </c>
      <c r="AU215" s="14" t="s">
        <v>103</v>
      </c>
      <c r="AY215" s="14" t="s">
        <v>132</v>
      </c>
      <c r="BE215" s="142">
        <f t="shared" si="34"/>
        <v>0</v>
      </c>
      <c r="BF215" s="142">
        <f t="shared" si="35"/>
        <v>0</v>
      </c>
      <c r="BG215" s="142">
        <f t="shared" si="36"/>
        <v>0</v>
      </c>
      <c r="BH215" s="142">
        <f t="shared" si="37"/>
        <v>0</v>
      </c>
      <c r="BI215" s="142">
        <f t="shared" si="38"/>
        <v>0</v>
      </c>
      <c r="BJ215" s="14" t="s">
        <v>20</v>
      </c>
      <c r="BK215" s="142">
        <f t="shared" si="39"/>
        <v>0</v>
      </c>
      <c r="BL215" s="14" t="s">
        <v>131</v>
      </c>
      <c r="BM215" s="14" t="s">
        <v>625</v>
      </c>
    </row>
    <row r="216" spans="2:65" s="1" customFormat="1" ht="22.5" customHeight="1">
      <c r="B216" s="132"/>
      <c r="C216" s="145" t="s">
        <v>626</v>
      </c>
      <c r="D216" s="145" t="s">
        <v>192</v>
      </c>
      <c r="E216" s="146" t="s">
        <v>627</v>
      </c>
      <c r="F216" s="209" t="s">
        <v>628</v>
      </c>
      <c r="G216" s="210"/>
      <c r="H216" s="210"/>
      <c r="I216" s="210"/>
      <c r="J216" s="147" t="s">
        <v>303</v>
      </c>
      <c r="K216" s="148">
        <v>84</v>
      </c>
      <c r="L216" s="211">
        <v>0</v>
      </c>
      <c r="M216" s="210"/>
      <c r="N216" s="211">
        <f t="shared" si="30"/>
        <v>0</v>
      </c>
      <c r="O216" s="192"/>
      <c r="P216" s="192"/>
      <c r="Q216" s="192"/>
      <c r="R216" s="137"/>
      <c r="T216" s="138" t="s">
        <v>3</v>
      </c>
      <c r="U216" s="37" t="s">
        <v>45</v>
      </c>
      <c r="V216" s="143">
        <v>0</v>
      </c>
      <c r="W216" s="143">
        <f t="shared" si="31"/>
        <v>0</v>
      </c>
      <c r="X216" s="143">
        <v>0.0001</v>
      </c>
      <c r="Y216" s="143">
        <f t="shared" si="32"/>
        <v>0.008400000000000001</v>
      </c>
      <c r="Z216" s="143">
        <v>0</v>
      </c>
      <c r="AA216" s="144">
        <f t="shared" si="33"/>
        <v>0</v>
      </c>
      <c r="AR216" s="14" t="s">
        <v>172</v>
      </c>
      <c r="AT216" s="14" t="s">
        <v>192</v>
      </c>
      <c r="AU216" s="14" t="s">
        <v>103</v>
      </c>
      <c r="AY216" s="14" t="s">
        <v>132</v>
      </c>
      <c r="BE216" s="142">
        <f t="shared" si="34"/>
        <v>0</v>
      </c>
      <c r="BF216" s="142">
        <f t="shared" si="35"/>
        <v>0</v>
      </c>
      <c r="BG216" s="142">
        <f t="shared" si="36"/>
        <v>0</v>
      </c>
      <c r="BH216" s="142">
        <f t="shared" si="37"/>
        <v>0</v>
      </c>
      <c r="BI216" s="142">
        <f t="shared" si="38"/>
        <v>0</v>
      </c>
      <c r="BJ216" s="14" t="s">
        <v>103</v>
      </c>
      <c r="BK216" s="142">
        <f t="shared" si="39"/>
        <v>0</v>
      </c>
      <c r="BL216" s="14" t="s">
        <v>131</v>
      </c>
      <c r="BM216" s="14" t="s">
        <v>629</v>
      </c>
    </row>
    <row r="217" spans="2:65" s="1" customFormat="1" ht="22.5" customHeight="1">
      <c r="B217" s="132"/>
      <c r="C217" s="145" t="s">
        <v>26</v>
      </c>
      <c r="D217" s="145" t="s">
        <v>192</v>
      </c>
      <c r="E217" s="146" t="s">
        <v>630</v>
      </c>
      <c r="F217" s="209" t="s">
        <v>631</v>
      </c>
      <c r="G217" s="210"/>
      <c r="H217" s="210"/>
      <c r="I217" s="210"/>
      <c r="J217" s="147" t="s">
        <v>303</v>
      </c>
      <c r="K217" s="148">
        <v>21</v>
      </c>
      <c r="L217" s="211">
        <v>0</v>
      </c>
      <c r="M217" s="210"/>
      <c r="N217" s="211">
        <f t="shared" si="30"/>
        <v>0</v>
      </c>
      <c r="O217" s="192"/>
      <c r="P217" s="192"/>
      <c r="Q217" s="192"/>
      <c r="R217" s="137"/>
      <c r="T217" s="138" t="s">
        <v>3</v>
      </c>
      <c r="U217" s="37" t="s">
        <v>45</v>
      </c>
      <c r="V217" s="143">
        <v>0</v>
      </c>
      <c r="W217" s="143">
        <f t="shared" si="31"/>
        <v>0</v>
      </c>
      <c r="X217" s="143">
        <v>0.0001</v>
      </c>
      <c r="Y217" s="143">
        <f t="shared" si="32"/>
        <v>0.0021000000000000003</v>
      </c>
      <c r="Z217" s="143">
        <v>0</v>
      </c>
      <c r="AA217" s="144">
        <f t="shared" si="33"/>
        <v>0</v>
      </c>
      <c r="AR217" s="14" t="s">
        <v>172</v>
      </c>
      <c r="AT217" s="14" t="s">
        <v>192</v>
      </c>
      <c r="AU217" s="14" t="s">
        <v>103</v>
      </c>
      <c r="AY217" s="14" t="s">
        <v>132</v>
      </c>
      <c r="BE217" s="142">
        <f t="shared" si="34"/>
        <v>0</v>
      </c>
      <c r="BF217" s="142">
        <f t="shared" si="35"/>
        <v>0</v>
      </c>
      <c r="BG217" s="142">
        <f t="shared" si="36"/>
        <v>0</v>
      </c>
      <c r="BH217" s="142">
        <f t="shared" si="37"/>
        <v>0</v>
      </c>
      <c r="BI217" s="142">
        <f t="shared" si="38"/>
        <v>0</v>
      </c>
      <c r="BJ217" s="14" t="s">
        <v>103</v>
      </c>
      <c r="BK217" s="142">
        <f t="shared" si="39"/>
        <v>0</v>
      </c>
      <c r="BL217" s="14" t="s">
        <v>131</v>
      </c>
      <c r="BM217" s="14" t="s">
        <v>632</v>
      </c>
    </row>
    <row r="218" spans="2:65" s="1" customFormat="1" ht="22.5" customHeight="1">
      <c r="B218" s="132"/>
      <c r="C218" s="145" t="s">
        <v>633</v>
      </c>
      <c r="D218" s="145" t="s">
        <v>192</v>
      </c>
      <c r="E218" s="146" t="s">
        <v>634</v>
      </c>
      <c r="F218" s="209" t="s">
        <v>635</v>
      </c>
      <c r="G218" s="210"/>
      <c r="H218" s="210"/>
      <c r="I218" s="210"/>
      <c r="J218" s="147" t="s">
        <v>303</v>
      </c>
      <c r="K218" s="148">
        <v>30</v>
      </c>
      <c r="L218" s="211">
        <v>0</v>
      </c>
      <c r="M218" s="210"/>
      <c r="N218" s="211">
        <f t="shared" si="30"/>
        <v>0</v>
      </c>
      <c r="O218" s="192"/>
      <c r="P218" s="192"/>
      <c r="Q218" s="192"/>
      <c r="R218" s="137"/>
      <c r="T218" s="138" t="s">
        <v>3</v>
      </c>
      <c r="U218" s="37" t="s">
        <v>45</v>
      </c>
      <c r="V218" s="143">
        <v>0</v>
      </c>
      <c r="W218" s="143">
        <f t="shared" si="31"/>
        <v>0</v>
      </c>
      <c r="X218" s="143">
        <v>0.0001</v>
      </c>
      <c r="Y218" s="143">
        <f t="shared" si="32"/>
        <v>0.003</v>
      </c>
      <c r="Z218" s="143">
        <v>0</v>
      </c>
      <c r="AA218" s="144">
        <f t="shared" si="33"/>
        <v>0</v>
      </c>
      <c r="AR218" s="14" t="s">
        <v>172</v>
      </c>
      <c r="AT218" s="14" t="s">
        <v>192</v>
      </c>
      <c r="AU218" s="14" t="s">
        <v>103</v>
      </c>
      <c r="AY218" s="14" t="s">
        <v>132</v>
      </c>
      <c r="BE218" s="142">
        <f t="shared" si="34"/>
        <v>0</v>
      </c>
      <c r="BF218" s="142">
        <f t="shared" si="35"/>
        <v>0</v>
      </c>
      <c r="BG218" s="142">
        <f t="shared" si="36"/>
        <v>0</v>
      </c>
      <c r="BH218" s="142">
        <f t="shared" si="37"/>
        <v>0</v>
      </c>
      <c r="BI218" s="142">
        <f t="shared" si="38"/>
        <v>0</v>
      </c>
      <c r="BJ218" s="14" t="s">
        <v>103</v>
      </c>
      <c r="BK218" s="142">
        <f t="shared" si="39"/>
        <v>0</v>
      </c>
      <c r="BL218" s="14" t="s">
        <v>131</v>
      </c>
      <c r="BM218" s="14" t="s">
        <v>636</v>
      </c>
    </row>
    <row r="219" spans="2:65" s="1" customFormat="1" ht="22.5" customHeight="1">
      <c r="B219" s="132"/>
      <c r="C219" s="145" t="s">
        <v>637</v>
      </c>
      <c r="D219" s="145" t="s">
        <v>192</v>
      </c>
      <c r="E219" s="146" t="s">
        <v>638</v>
      </c>
      <c r="F219" s="209" t="s">
        <v>639</v>
      </c>
      <c r="G219" s="210"/>
      <c r="H219" s="210"/>
      <c r="I219" s="210"/>
      <c r="J219" s="147" t="s">
        <v>303</v>
      </c>
      <c r="K219" s="148">
        <v>60</v>
      </c>
      <c r="L219" s="211">
        <v>0</v>
      </c>
      <c r="M219" s="210"/>
      <c r="N219" s="211">
        <f t="shared" si="30"/>
        <v>0</v>
      </c>
      <c r="O219" s="192"/>
      <c r="P219" s="192"/>
      <c r="Q219" s="192"/>
      <c r="R219" s="137"/>
      <c r="T219" s="138" t="s">
        <v>3</v>
      </c>
      <c r="U219" s="37" t="s">
        <v>45</v>
      </c>
      <c r="V219" s="143">
        <v>0</v>
      </c>
      <c r="W219" s="143">
        <f t="shared" si="31"/>
        <v>0</v>
      </c>
      <c r="X219" s="143">
        <v>0.0001</v>
      </c>
      <c r="Y219" s="143">
        <f t="shared" si="32"/>
        <v>0.006</v>
      </c>
      <c r="Z219" s="143">
        <v>0</v>
      </c>
      <c r="AA219" s="144">
        <f t="shared" si="33"/>
        <v>0</v>
      </c>
      <c r="AR219" s="14" t="s">
        <v>172</v>
      </c>
      <c r="AT219" s="14" t="s">
        <v>192</v>
      </c>
      <c r="AU219" s="14" t="s">
        <v>103</v>
      </c>
      <c r="AY219" s="14" t="s">
        <v>132</v>
      </c>
      <c r="BE219" s="142">
        <f t="shared" si="34"/>
        <v>0</v>
      </c>
      <c r="BF219" s="142">
        <f t="shared" si="35"/>
        <v>0</v>
      </c>
      <c r="BG219" s="142">
        <f t="shared" si="36"/>
        <v>0</v>
      </c>
      <c r="BH219" s="142">
        <f t="shared" si="37"/>
        <v>0</v>
      </c>
      <c r="BI219" s="142">
        <f t="shared" si="38"/>
        <v>0</v>
      </c>
      <c r="BJ219" s="14" t="s">
        <v>103</v>
      </c>
      <c r="BK219" s="142">
        <f t="shared" si="39"/>
        <v>0</v>
      </c>
      <c r="BL219" s="14" t="s">
        <v>131</v>
      </c>
      <c r="BM219" s="14" t="s">
        <v>640</v>
      </c>
    </row>
    <row r="220" spans="2:65" s="1" customFormat="1" ht="22.5" customHeight="1">
      <c r="B220" s="132"/>
      <c r="C220" s="145" t="s">
        <v>641</v>
      </c>
      <c r="D220" s="145" t="s">
        <v>192</v>
      </c>
      <c r="E220" s="146" t="s">
        <v>642</v>
      </c>
      <c r="F220" s="209" t="s">
        <v>643</v>
      </c>
      <c r="G220" s="210"/>
      <c r="H220" s="210"/>
      <c r="I220" s="210"/>
      <c r="J220" s="147" t="s">
        <v>303</v>
      </c>
      <c r="K220" s="148">
        <v>18</v>
      </c>
      <c r="L220" s="211">
        <v>0</v>
      </c>
      <c r="M220" s="210"/>
      <c r="N220" s="211">
        <f t="shared" si="30"/>
        <v>0</v>
      </c>
      <c r="O220" s="192"/>
      <c r="P220" s="192"/>
      <c r="Q220" s="192"/>
      <c r="R220" s="137"/>
      <c r="T220" s="138" t="s">
        <v>3</v>
      </c>
      <c r="U220" s="37" t="s">
        <v>45</v>
      </c>
      <c r="V220" s="143">
        <v>0</v>
      </c>
      <c r="W220" s="143">
        <f t="shared" si="31"/>
        <v>0</v>
      </c>
      <c r="X220" s="143">
        <v>0.0001</v>
      </c>
      <c r="Y220" s="143">
        <f t="shared" si="32"/>
        <v>0.0018000000000000002</v>
      </c>
      <c r="Z220" s="143">
        <v>0</v>
      </c>
      <c r="AA220" s="144">
        <f t="shared" si="33"/>
        <v>0</v>
      </c>
      <c r="AR220" s="14" t="s">
        <v>172</v>
      </c>
      <c r="AT220" s="14" t="s">
        <v>192</v>
      </c>
      <c r="AU220" s="14" t="s">
        <v>103</v>
      </c>
      <c r="AY220" s="14" t="s">
        <v>132</v>
      </c>
      <c r="BE220" s="142">
        <f t="shared" si="34"/>
        <v>0</v>
      </c>
      <c r="BF220" s="142">
        <f t="shared" si="35"/>
        <v>0</v>
      </c>
      <c r="BG220" s="142">
        <f t="shared" si="36"/>
        <v>0</v>
      </c>
      <c r="BH220" s="142">
        <f t="shared" si="37"/>
        <v>0</v>
      </c>
      <c r="BI220" s="142">
        <f t="shared" si="38"/>
        <v>0</v>
      </c>
      <c r="BJ220" s="14" t="s">
        <v>103</v>
      </c>
      <c r="BK220" s="142">
        <f t="shared" si="39"/>
        <v>0</v>
      </c>
      <c r="BL220" s="14" t="s">
        <v>131</v>
      </c>
      <c r="BM220" s="14" t="s">
        <v>644</v>
      </c>
    </row>
    <row r="221" spans="2:65" s="1" customFormat="1" ht="22.5" customHeight="1">
      <c r="B221" s="132"/>
      <c r="C221" s="145" t="s">
        <v>645</v>
      </c>
      <c r="D221" s="145" t="s">
        <v>192</v>
      </c>
      <c r="E221" s="146" t="s">
        <v>646</v>
      </c>
      <c r="F221" s="209" t="s">
        <v>647</v>
      </c>
      <c r="G221" s="210"/>
      <c r="H221" s="210"/>
      <c r="I221" s="210"/>
      <c r="J221" s="147" t="s">
        <v>303</v>
      </c>
      <c r="K221" s="148">
        <v>51</v>
      </c>
      <c r="L221" s="211">
        <v>0</v>
      </c>
      <c r="M221" s="210"/>
      <c r="N221" s="211">
        <f t="shared" si="30"/>
        <v>0</v>
      </c>
      <c r="O221" s="192"/>
      <c r="P221" s="192"/>
      <c r="Q221" s="192"/>
      <c r="R221" s="137"/>
      <c r="T221" s="138" t="s">
        <v>3</v>
      </c>
      <c r="U221" s="37" t="s">
        <v>45</v>
      </c>
      <c r="V221" s="143">
        <v>0</v>
      </c>
      <c r="W221" s="143">
        <f t="shared" si="31"/>
        <v>0</v>
      </c>
      <c r="X221" s="143">
        <v>0.0001</v>
      </c>
      <c r="Y221" s="143">
        <f t="shared" si="32"/>
        <v>0.0051</v>
      </c>
      <c r="Z221" s="143">
        <v>0</v>
      </c>
      <c r="AA221" s="144">
        <f t="shared" si="33"/>
        <v>0</v>
      </c>
      <c r="AR221" s="14" t="s">
        <v>172</v>
      </c>
      <c r="AT221" s="14" t="s">
        <v>192</v>
      </c>
      <c r="AU221" s="14" t="s">
        <v>103</v>
      </c>
      <c r="AY221" s="14" t="s">
        <v>132</v>
      </c>
      <c r="BE221" s="142">
        <f t="shared" si="34"/>
        <v>0</v>
      </c>
      <c r="BF221" s="142">
        <f t="shared" si="35"/>
        <v>0</v>
      </c>
      <c r="BG221" s="142">
        <f t="shared" si="36"/>
        <v>0</v>
      </c>
      <c r="BH221" s="142">
        <f t="shared" si="37"/>
        <v>0</v>
      </c>
      <c r="BI221" s="142">
        <f t="shared" si="38"/>
        <v>0</v>
      </c>
      <c r="BJ221" s="14" t="s">
        <v>103</v>
      </c>
      <c r="BK221" s="142">
        <f t="shared" si="39"/>
        <v>0</v>
      </c>
      <c r="BL221" s="14" t="s">
        <v>131</v>
      </c>
      <c r="BM221" s="14" t="s">
        <v>648</v>
      </c>
    </row>
    <row r="222" spans="2:65" s="1" customFormat="1" ht="22.5" customHeight="1">
      <c r="B222" s="132"/>
      <c r="C222" s="145" t="s">
        <v>649</v>
      </c>
      <c r="D222" s="145" t="s">
        <v>192</v>
      </c>
      <c r="E222" s="146" t="s">
        <v>650</v>
      </c>
      <c r="F222" s="209" t="s">
        <v>651</v>
      </c>
      <c r="G222" s="210"/>
      <c r="H222" s="210"/>
      <c r="I222" s="210"/>
      <c r="J222" s="147" t="s">
        <v>303</v>
      </c>
      <c r="K222" s="148">
        <v>45</v>
      </c>
      <c r="L222" s="211">
        <v>0</v>
      </c>
      <c r="M222" s="210"/>
      <c r="N222" s="211">
        <f t="shared" si="30"/>
        <v>0</v>
      </c>
      <c r="O222" s="192"/>
      <c r="P222" s="192"/>
      <c r="Q222" s="192"/>
      <c r="R222" s="137"/>
      <c r="T222" s="138" t="s">
        <v>3</v>
      </c>
      <c r="U222" s="37" t="s">
        <v>45</v>
      </c>
      <c r="V222" s="143">
        <v>0</v>
      </c>
      <c r="W222" s="143">
        <f t="shared" si="31"/>
        <v>0</v>
      </c>
      <c r="X222" s="143">
        <v>0.0001</v>
      </c>
      <c r="Y222" s="143">
        <f t="shared" si="32"/>
        <v>0.0045000000000000005</v>
      </c>
      <c r="Z222" s="143">
        <v>0</v>
      </c>
      <c r="AA222" s="144">
        <f t="shared" si="33"/>
        <v>0</v>
      </c>
      <c r="AR222" s="14" t="s">
        <v>172</v>
      </c>
      <c r="AT222" s="14" t="s">
        <v>192</v>
      </c>
      <c r="AU222" s="14" t="s">
        <v>103</v>
      </c>
      <c r="AY222" s="14" t="s">
        <v>132</v>
      </c>
      <c r="BE222" s="142">
        <f t="shared" si="34"/>
        <v>0</v>
      </c>
      <c r="BF222" s="142">
        <f t="shared" si="35"/>
        <v>0</v>
      </c>
      <c r="BG222" s="142">
        <f t="shared" si="36"/>
        <v>0</v>
      </c>
      <c r="BH222" s="142">
        <f t="shared" si="37"/>
        <v>0</v>
      </c>
      <c r="BI222" s="142">
        <f t="shared" si="38"/>
        <v>0</v>
      </c>
      <c r="BJ222" s="14" t="s">
        <v>103</v>
      </c>
      <c r="BK222" s="142">
        <f t="shared" si="39"/>
        <v>0</v>
      </c>
      <c r="BL222" s="14" t="s">
        <v>131</v>
      </c>
      <c r="BM222" s="14" t="s">
        <v>652</v>
      </c>
    </row>
    <row r="223" spans="2:65" s="1" customFormat="1" ht="31.5" customHeight="1">
      <c r="B223" s="132"/>
      <c r="C223" s="133" t="s">
        <v>653</v>
      </c>
      <c r="D223" s="133" t="s">
        <v>133</v>
      </c>
      <c r="E223" s="134" t="s">
        <v>654</v>
      </c>
      <c r="F223" s="191" t="s">
        <v>655</v>
      </c>
      <c r="G223" s="192"/>
      <c r="H223" s="192"/>
      <c r="I223" s="192"/>
      <c r="J223" s="135" t="s">
        <v>221</v>
      </c>
      <c r="K223" s="136">
        <v>1</v>
      </c>
      <c r="L223" s="193">
        <v>0</v>
      </c>
      <c r="M223" s="192"/>
      <c r="N223" s="193">
        <f aca="true" t="shared" si="40" ref="N223:N228">ROUND(L223*K223,2)</f>
        <v>0</v>
      </c>
      <c r="O223" s="192"/>
      <c r="P223" s="192"/>
      <c r="Q223" s="192"/>
      <c r="R223" s="137"/>
      <c r="T223" s="138" t="s">
        <v>3</v>
      </c>
      <c r="U223" s="37" t="s">
        <v>43</v>
      </c>
      <c r="V223" s="143">
        <v>0.239</v>
      </c>
      <c r="W223" s="143">
        <f aca="true" t="shared" si="41" ref="W223:W228">V223*K223</f>
        <v>0.239</v>
      </c>
      <c r="X223" s="143">
        <v>0</v>
      </c>
      <c r="Y223" s="143">
        <f aca="true" t="shared" si="42" ref="Y223:Y228">X223*K223</f>
        <v>0</v>
      </c>
      <c r="Z223" s="143">
        <v>0</v>
      </c>
      <c r="AA223" s="144">
        <f aca="true" t="shared" si="43" ref="AA223:AA228">Z223*K223</f>
        <v>0</v>
      </c>
      <c r="AR223" s="14" t="s">
        <v>131</v>
      </c>
      <c r="AT223" s="14" t="s">
        <v>133</v>
      </c>
      <c r="AU223" s="14" t="s">
        <v>103</v>
      </c>
      <c r="AY223" s="14" t="s">
        <v>132</v>
      </c>
      <c r="BE223" s="142">
        <f aca="true" t="shared" si="44" ref="BE223:BE228">IF(U223="základní",N223,0)</f>
        <v>0</v>
      </c>
      <c r="BF223" s="142">
        <f aca="true" t="shared" si="45" ref="BF223:BF228">IF(U223="snížená",N223,0)</f>
        <v>0</v>
      </c>
      <c r="BG223" s="142">
        <f aca="true" t="shared" si="46" ref="BG223:BG228">IF(U223="zákl. přenesená",N223,0)</f>
        <v>0</v>
      </c>
      <c r="BH223" s="142">
        <f aca="true" t="shared" si="47" ref="BH223:BH228">IF(U223="sníž. přenesená",N223,0)</f>
        <v>0</v>
      </c>
      <c r="BI223" s="142">
        <f aca="true" t="shared" si="48" ref="BI223:BI228">IF(U223="nulová",N223,0)</f>
        <v>0</v>
      </c>
      <c r="BJ223" s="14" t="s">
        <v>20</v>
      </c>
      <c r="BK223" s="142">
        <f aca="true" t="shared" si="49" ref="BK223:BK228">ROUND(L223*K223,2)</f>
        <v>0</v>
      </c>
      <c r="BL223" s="14" t="s">
        <v>131</v>
      </c>
      <c r="BM223" s="14" t="s">
        <v>656</v>
      </c>
    </row>
    <row r="224" spans="2:65" s="1" customFormat="1" ht="31.5" customHeight="1">
      <c r="B224" s="132"/>
      <c r="C224" s="133" t="s">
        <v>657</v>
      </c>
      <c r="D224" s="133" t="s">
        <v>133</v>
      </c>
      <c r="E224" s="134" t="s">
        <v>658</v>
      </c>
      <c r="F224" s="191" t="s">
        <v>659</v>
      </c>
      <c r="G224" s="192"/>
      <c r="H224" s="192"/>
      <c r="I224" s="192"/>
      <c r="J224" s="135" t="s">
        <v>150</v>
      </c>
      <c r="K224" s="136">
        <v>471</v>
      </c>
      <c r="L224" s="193">
        <v>0</v>
      </c>
      <c r="M224" s="192"/>
      <c r="N224" s="193">
        <f t="shared" si="40"/>
        <v>0</v>
      </c>
      <c r="O224" s="192"/>
      <c r="P224" s="192"/>
      <c r="Q224" s="192"/>
      <c r="R224" s="137"/>
      <c r="T224" s="138" t="s">
        <v>3</v>
      </c>
      <c r="U224" s="37" t="s">
        <v>43</v>
      </c>
      <c r="V224" s="143">
        <v>0.148</v>
      </c>
      <c r="W224" s="143">
        <f t="shared" si="41"/>
        <v>69.708</v>
      </c>
      <c r="X224" s="143">
        <v>0</v>
      </c>
      <c r="Y224" s="143">
        <f t="shared" si="42"/>
        <v>0</v>
      </c>
      <c r="Z224" s="143">
        <v>0</v>
      </c>
      <c r="AA224" s="144">
        <f t="shared" si="43"/>
        <v>0</v>
      </c>
      <c r="AR224" s="14" t="s">
        <v>131</v>
      </c>
      <c r="AT224" s="14" t="s">
        <v>133</v>
      </c>
      <c r="AU224" s="14" t="s">
        <v>103</v>
      </c>
      <c r="AY224" s="14" t="s">
        <v>132</v>
      </c>
      <c r="BE224" s="142">
        <f t="shared" si="44"/>
        <v>0</v>
      </c>
      <c r="BF224" s="142">
        <f t="shared" si="45"/>
        <v>0</v>
      </c>
      <c r="BG224" s="142">
        <f t="shared" si="46"/>
        <v>0</v>
      </c>
      <c r="BH224" s="142">
        <f t="shared" si="47"/>
        <v>0</v>
      </c>
      <c r="BI224" s="142">
        <f t="shared" si="48"/>
        <v>0</v>
      </c>
      <c r="BJ224" s="14" t="s">
        <v>20</v>
      </c>
      <c r="BK224" s="142">
        <f t="shared" si="49"/>
        <v>0</v>
      </c>
      <c r="BL224" s="14" t="s">
        <v>131</v>
      </c>
      <c r="BM224" s="14" t="s">
        <v>660</v>
      </c>
    </row>
    <row r="225" spans="2:65" s="1" customFormat="1" ht="31.5" customHeight="1">
      <c r="B225" s="132"/>
      <c r="C225" s="133" t="s">
        <v>661</v>
      </c>
      <c r="D225" s="133" t="s">
        <v>133</v>
      </c>
      <c r="E225" s="134" t="s">
        <v>662</v>
      </c>
      <c r="F225" s="191" t="s">
        <v>663</v>
      </c>
      <c r="G225" s="192"/>
      <c r="H225" s="192"/>
      <c r="I225" s="192"/>
      <c r="J225" s="135" t="s">
        <v>150</v>
      </c>
      <c r="K225" s="136">
        <v>316</v>
      </c>
      <c r="L225" s="193">
        <v>0</v>
      </c>
      <c r="M225" s="192"/>
      <c r="N225" s="193">
        <f t="shared" si="40"/>
        <v>0</v>
      </c>
      <c r="O225" s="192"/>
      <c r="P225" s="192"/>
      <c r="Q225" s="192"/>
      <c r="R225" s="137"/>
      <c r="T225" s="138" t="s">
        <v>3</v>
      </c>
      <c r="U225" s="37" t="s">
        <v>43</v>
      </c>
      <c r="V225" s="143">
        <v>0.147</v>
      </c>
      <c r="W225" s="143">
        <f t="shared" si="41"/>
        <v>46.452</v>
      </c>
      <c r="X225" s="143">
        <v>0</v>
      </c>
      <c r="Y225" s="143">
        <f t="shared" si="42"/>
        <v>0</v>
      </c>
      <c r="Z225" s="143">
        <v>0</v>
      </c>
      <c r="AA225" s="144">
        <f t="shared" si="43"/>
        <v>0</v>
      </c>
      <c r="AR225" s="14" t="s">
        <v>131</v>
      </c>
      <c r="AT225" s="14" t="s">
        <v>133</v>
      </c>
      <c r="AU225" s="14" t="s">
        <v>103</v>
      </c>
      <c r="AY225" s="14" t="s">
        <v>132</v>
      </c>
      <c r="BE225" s="142">
        <f t="shared" si="44"/>
        <v>0</v>
      </c>
      <c r="BF225" s="142">
        <f t="shared" si="45"/>
        <v>0</v>
      </c>
      <c r="BG225" s="142">
        <f t="shared" si="46"/>
        <v>0</v>
      </c>
      <c r="BH225" s="142">
        <f t="shared" si="47"/>
        <v>0</v>
      </c>
      <c r="BI225" s="142">
        <f t="shared" si="48"/>
        <v>0</v>
      </c>
      <c r="BJ225" s="14" t="s">
        <v>20</v>
      </c>
      <c r="BK225" s="142">
        <f t="shared" si="49"/>
        <v>0</v>
      </c>
      <c r="BL225" s="14" t="s">
        <v>131</v>
      </c>
      <c r="BM225" s="14" t="s">
        <v>664</v>
      </c>
    </row>
    <row r="226" spans="2:65" s="1" customFormat="1" ht="31.5" customHeight="1">
      <c r="B226" s="132"/>
      <c r="C226" s="133" t="s">
        <v>665</v>
      </c>
      <c r="D226" s="133" t="s">
        <v>133</v>
      </c>
      <c r="E226" s="134" t="s">
        <v>666</v>
      </c>
      <c r="F226" s="191" t="s">
        <v>667</v>
      </c>
      <c r="G226" s="192"/>
      <c r="H226" s="192"/>
      <c r="I226" s="192"/>
      <c r="J226" s="135" t="s">
        <v>155</v>
      </c>
      <c r="K226" s="136">
        <v>7.95</v>
      </c>
      <c r="L226" s="193">
        <v>0</v>
      </c>
      <c r="M226" s="192"/>
      <c r="N226" s="193">
        <f t="shared" si="40"/>
        <v>0</v>
      </c>
      <c r="O226" s="192"/>
      <c r="P226" s="192"/>
      <c r="Q226" s="192"/>
      <c r="R226" s="137"/>
      <c r="T226" s="138" t="s">
        <v>3</v>
      </c>
      <c r="U226" s="37" t="s">
        <v>43</v>
      </c>
      <c r="V226" s="143">
        <v>0.884</v>
      </c>
      <c r="W226" s="143">
        <f t="shared" si="41"/>
        <v>7.0278</v>
      </c>
      <c r="X226" s="143">
        <v>0</v>
      </c>
      <c r="Y226" s="143">
        <f t="shared" si="42"/>
        <v>0</v>
      </c>
      <c r="Z226" s="143">
        <v>0</v>
      </c>
      <c r="AA226" s="144">
        <f t="shared" si="43"/>
        <v>0</v>
      </c>
      <c r="AR226" s="14" t="s">
        <v>131</v>
      </c>
      <c r="AT226" s="14" t="s">
        <v>133</v>
      </c>
      <c r="AU226" s="14" t="s">
        <v>103</v>
      </c>
      <c r="AY226" s="14" t="s">
        <v>132</v>
      </c>
      <c r="BE226" s="142">
        <f t="shared" si="44"/>
        <v>0</v>
      </c>
      <c r="BF226" s="142">
        <f t="shared" si="45"/>
        <v>0</v>
      </c>
      <c r="BG226" s="142">
        <f t="shared" si="46"/>
        <v>0</v>
      </c>
      <c r="BH226" s="142">
        <f t="shared" si="47"/>
        <v>0</v>
      </c>
      <c r="BI226" s="142">
        <f t="shared" si="48"/>
        <v>0</v>
      </c>
      <c r="BJ226" s="14" t="s">
        <v>20</v>
      </c>
      <c r="BK226" s="142">
        <f t="shared" si="49"/>
        <v>0</v>
      </c>
      <c r="BL226" s="14" t="s">
        <v>131</v>
      </c>
      <c r="BM226" s="14" t="s">
        <v>668</v>
      </c>
    </row>
    <row r="227" spans="2:65" s="1" customFormat="1" ht="22.5" customHeight="1">
      <c r="B227" s="132"/>
      <c r="C227" s="145" t="s">
        <v>669</v>
      </c>
      <c r="D227" s="145" t="s">
        <v>192</v>
      </c>
      <c r="E227" s="146" t="s">
        <v>670</v>
      </c>
      <c r="F227" s="209" t="s">
        <v>671</v>
      </c>
      <c r="G227" s="210"/>
      <c r="H227" s="210"/>
      <c r="I227" s="210"/>
      <c r="J227" s="147" t="s">
        <v>155</v>
      </c>
      <c r="K227" s="148">
        <v>7.95</v>
      </c>
      <c r="L227" s="211">
        <v>0</v>
      </c>
      <c r="M227" s="210"/>
      <c r="N227" s="211">
        <f t="shared" si="40"/>
        <v>0</v>
      </c>
      <c r="O227" s="192"/>
      <c r="P227" s="192"/>
      <c r="Q227" s="192"/>
      <c r="R227" s="137"/>
      <c r="T227" s="138" t="s">
        <v>3</v>
      </c>
      <c r="U227" s="37" t="s">
        <v>43</v>
      </c>
      <c r="V227" s="143">
        <v>0</v>
      </c>
      <c r="W227" s="143">
        <f t="shared" si="41"/>
        <v>0</v>
      </c>
      <c r="X227" s="143">
        <v>0</v>
      </c>
      <c r="Y227" s="143">
        <f t="shared" si="42"/>
        <v>0</v>
      </c>
      <c r="Z227" s="143">
        <v>0</v>
      </c>
      <c r="AA227" s="144">
        <f t="shared" si="43"/>
        <v>0</v>
      </c>
      <c r="AR227" s="14" t="s">
        <v>172</v>
      </c>
      <c r="AT227" s="14" t="s">
        <v>192</v>
      </c>
      <c r="AU227" s="14" t="s">
        <v>103</v>
      </c>
      <c r="AY227" s="14" t="s">
        <v>132</v>
      </c>
      <c r="BE227" s="142">
        <f t="shared" si="44"/>
        <v>0</v>
      </c>
      <c r="BF227" s="142">
        <f t="shared" si="45"/>
        <v>0</v>
      </c>
      <c r="BG227" s="142">
        <f t="shared" si="46"/>
        <v>0</v>
      </c>
      <c r="BH227" s="142">
        <f t="shared" si="47"/>
        <v>0</v>
      </c>
      <c r="BI227" s="142">
        <f t="shared" si="48"/>
        <v>0</v>
      </c>
      <c r="BJ227" s="14" t="s">
        <v>20</v>
      </c>
      <c r="BK227" s="142">
        <f t="shared" si="49"/>
        <v>0</v>
      </c>
      <c r="BL227" s="14" t="s">
        <v>131</v>
      </c>
      <c r="BM227" s="14" t="s">
        <v>672</v>
      </c>
    </row>
    <row r="228" spans="2:65" s="1" customFormat="1" ht="22.5" customHeight="1">
      <c r="B228" s="132"/>
      <c r="C228" s="133" t="s">
        <v>673</v>
      </c>
      <c r="D228" s="133" t="s">
        <v>133</v>
      </c>
      <c r="E228" s="134" t="s">
        <v>674</v>
      </c>
      <c r="F228" s="191" t="s">
        <v>675</v>
      </c>
      <c r="G228" s="192"/>
      <c r="H228" s="192"/>
      <c r="I228" s="192"/>
      <c r="J228" s="135" t="s">
        <v>676</v>
      </c>
      <c r="K228" s="136">
        <v>2</v>
      </c>
      <c r="L228" s="193">
        <v>0</v>
      </c>
      <c r="M228" s="192"/>
      <c r="N228" s="193">
        <f t="shared" si="40"/>
        <v>0</v>
      </c>
      <c r="O228" s="192"/>
      <c r="P228" s="192"/>
      <c r="Q228" s="192"/>
      <c r="R228" s="137"/>
      <c r="T228" s="138" t="s">
        <v>3</v>
      </c>
      <c r="U228" s="37" t="s">
        <v>43</v>
      </c>
      <c r="V228" s="143">
        <v>0</v>
      </c>
      <c r="W228" s="143">
        <f t="shared" si="41"/>
        <v>0</v>
      </c>
      <c r="X228" s="143">
        <v>0</v>
      </c>
      <c r="Y228" s="143">
        <f t="shared" si="42"/>
        <v>0</v>
      </c>
      <c r="Z228" s="143">
        <v>0</v>
      </c>
      <c r="AA228" s="144">
        <f t="shared" si="43"/>
        <v>0</v>
      </c>
      <c r="AR228" s="14" t="s">
        <v>131</v>
      </c>
      <c r="AT228" s="14" t="s">
        <v>133</v>
      </c>
      <c r="AU228" s="14" t="s">
        <v>103</v>
      </c>
      <c r="AY228" s="14" t="s">
        <v>132</v>
      </c>
      <c r="BE228" s="142">
        <f t="shared" si="44"/>
        <v>0</v>
      </c>
      <c r="BF228" s="142">
        <f t="shared" si="45"/>
        <v>0</v>
      </c>
      <c r="BG228" s="142">
        <f t="shared" si="46"/>
        <v>0</v>
      </c>
      <c r="BH228" s="142">
        <f t="shared" si="47"/>
        <v>0</v>
      </c>
      <c r="BI228" s="142">
        <f t="shared" si="48"/>
        <v>0</v>
      </c>
      <c r="BJ228" s="14" t="s">
        <v>20</v>
      </c>
      <c r="BK228" s="142">
        <f t="shared" si="49"/>
        <v>0</v>
      </c>
      <c r="BL228" s="14" t="s">
        <v>131</v>
      </c>
      <c r="BM228" s="14" t="s">
        <v>677</v>
      </c>
    </row>
    <row r="229" spans="2:63" s="9" customFormat="1" ht="29.85" customHeight="1">
      <c r="B229" s="121"/>
      <c r="C229" s="122"/>
      <c r="D229" s="131" t="s">
        <v>143</v>
      </c>
      <c r="E229" s="131"/>
      <c r="F229" s="131"/>
      <c r="G229" s="131"/>
      <c r="H229" s="131"/>
      <c r="I229" s="131"/>
      <c r="J229" s="131"/>
      <c r="K229" s="131"/>
      <c r="L229" s="131"/>
      <c r="M229" s="131"/>
      <c r="N229" s="214">
        <f>BK229</f>
        <v>0</v>
      </c>
      <c r="O229" s="215"/>
      <c r="P229" s="215"/>
      <c r="Q229" s="215"/>
      <c r="R229" s="124"/>
      <c r="T229" s="125"/>
      <c r="U229" s="122"/>
      <c r="V229" s="122"/>
      <c r="W229" s="126">
        <f>W230</f>
        <v>355.49043700000004</v>
      </c>
      <c r="X229" s="122"/>
      <c r="Y229" s="126">
        <f>Y230</f>
        <v>0</v>
      </c>
      <c r="Z229" s="122"/>
      <c r="AA229" s="127">
        <f>AA230</f>
        <v>0</v>
      </c>
      <c r="AR229" s="128" t="s">
        <v>20</v>
      </c>
      <c r="AT229" s="129" t="s">
        <v>77</v>
      </c>
      <c r="AU229" s="129" t="s">
        <v>20</v>
      </c>
      <c r="AY229" s="128" t="s">
        <v>132</v>
      </c>
      <c r="BK229" s="130">
        <f>BK230</f>
        <v>0</v>
      </c>
    </row>
    <row r="230" spans="2:63" s="9" customFormat="1" ht="14.85" customHeight="1">
      <c r="B230" s="121"/>
      <c r="C230" s="122"/>
      <c r="D230" s="131" t="s">
        <v>144</v>
      </c>
      <c r="E230" s="131"/>
      <c r="F230" s="131"/>
      <c r="G230" s="131"/>
      <c r="H230" s="131"/>
      <c r="I230" s="131"/>
      <c r="J230" s="131"/>
      <c r="K230" s="131"/>
      <c r="L230" s="131"/>
      <c r="M230" s="131"/>
      <c r="N230" s="198">
        <f>BK230</f>
        <v>0</v>
      </c>
      <c r="O230" s="199"/>
      <c r="P230" s="199"/>
      <c r="Q230" s="199"/>
      <c r="R230" s="124"/>
      <c r="T230" s="125"/>
      <c r="U230" s="122"/>
      <c r="V230" s="122"/>
      <c r="W230" s="126">
        <f>W231</f>
        <v>355.49043700000004</v>
      </c>
      <c r="X230" s="122"/>
      <c r="Y230" s="126">
        <f>Y231</f>
        <v>0</v>
      </c>
      <c r="Z230" s="122"/>
      <c r="AA230" s="127">
        <f>AA231</f>
        <v>0</v>
      </c>
      <c r="AR230" s="128" t="s">
        <v>20</v>
      </c>
      <c r="AT230" s="129" t="s">
        <v>77</v>
      </c>
      <c r="AU230" s="129" t="s">
        <v>103</v>
      </c>
      <c r="AY230" s="128" t="s">
        <v>132</v>
      </c>
      <c r="BK230" s="130">
        <f>BK231</f>
        <v>0</v>
      </c>
    </row>
    <row r="231" spans="2:65" s="1" customFormat="1" ht="31.5" customHeight="1">
      <c r="B231" s="132"/>
      <c r="C231" s="133" t="s">
        <v>678</v>
      </c>
      <c r="D231" s="133" t="s">
        <v>133</v>
      </c>
      <c r="E231" s="134" t="s">
        <v>679</v>
      </c>
      <c r="F231" s="191" t="s">
        <v>680</v>
      </c>
      <c r="G231" s="192"/>
      <c r="H231" s="192"/>
      <c r="I231" s="192"/>
      <c r="J231" s="135" t="s">
        <v>195</v>
      </c>
      <c r="K231" s="136">
        <v>177.479</v>
      </c>
      <c r="L231" s="193">
        <v>0</v>
      </c>
      <c r="M231" s="192"/>
      <c r="N231" s="193">
        <f>ROUND(L231*K231,2)</f>
        <v>0</v>
      </c>
      <c r="O231" s="192"/>
      <c r="P231" s="192"/>
      <c r="Q231" s="192"/>
      <c r="R231" s="137"/>
      <c r="T231" s="138" t="s">
        <v>3</v>
      </c>
      <c r="U231" s="139" t="s">
        <v>43</v>
      </c>
      <c r="V231" s="140">
        <v>2.003</v>
      </c>
      <c r="W231" s="140">
        <f>V231*K231</f>
        <v>355.49043700000004</v>
      </c>
      <c r="X231" s="140">
        <v>0</v>
      </c>
      <c r="Y231" s="140">
        <f>X231*K231</f>
        <v>0</v>
      </c>
      <c r="Z231" s="140">
        <v>0</v>
      </c>
      <c r="AA231" s="141">
        <f>Z231*K231</f>
        <v>0</v>
      </c>
      <c r="AR231" s="14" t="s">
        <v>131</v>
      </c>
      <c r="AT231" s="14" t="s">
        <v>133</v>
      </c>
      <c r="AU231" s="14" t="s">
        <v>152</v>
      </c>
      <c r="AY231" s="14" t="s">
        <v>132</v>
      </c>
      <c r="BE231" s="142">
        <f>IF(U231="základní",N231,0)</f>
        <v>0</v>
      </c>
      <c r="BF231" s="142">
        <f>IF(U231="snížená",N231,0)</f>
        <v>0</v>
      </c>
      <c r="BG231" s="142">
        <f>IF(U231="zákl. přenesená",N231,0)</f>
        <v>0</v>
      </c>
      <c r="BH231" s="142">
        <f>IF(U231="sníž. přenesená",N231,0)</f>
        <v>0</v>
      </c>
      <c r="BI231" s="142">
        <f>IF(U231="nulová",N231,0)</f>
        <v>0</v>
      </c>
      <c r="BJ231" s="14" t="s">
        <v>20</v>
      </c>
      <c r="BK231" s="142">
        <f>ROUND(L231*K231,2)</f>
        <v>0</v>
      </c>
      <c r="BL231" s="14" t="s">
        <v>131</v>
      </c>
      <c r="BM231" s="14" t="s">
        <v>681</v>
      </c>
    </row>
    <row r="232" spans="2:18" s="1" customFormat="1" ht="6.95" customHeight="1">
      <c r="B232" s="52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4"/>
    </row>
  </sheetData>
  <mergeCells count="397">
    <mergeCell ref="H1:K1"/>
    <mergeCell ref="S2:AC2"/>
    <mergeCell ref="F227:I227"/>
    <mergeCell ref="L227:M227"/>
    <mergeCell ref="N227:Q227"/>
    <mergeCell ref="F228:I228"/>
    <mergeCell ref="L228:M228"/>
    <mergeCell ref="N228:Q228"/>
    <mergeCell ref="F231:I231"/>
    <mergeCell ref="L231:M231"/>
    <mergeCell ref="N231:Q231"/>
    <mergeCell ref="N229:Q229"/>
    <mergeCell ref="N230:Q230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4:I124"/>
    <mergeCell ref="L124:M124"/>
    <mergeCell ref="N124:Q124"/>
    <mergeCell ref="F125:I125"/>
    <mergeCell ref="L125:M125"/>
    <mergeCell ref="N125:Q125"/>
    <mergeCell ref="F127:I127"/>
    <mergeCell ref="L127:M127"/>
    <mergeCell ref="N127:Q127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114:Q114"/>
    <mergeCell ref="N115:Q115"/>
    <mergeCell ref="N116:Q116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printOptions/>
  <pageMargins left="0.5833333" right="0.5833333" top="0.5" bottom="0.4666667" header="0" footer="0"/>
  <pageSetup blackAndWhite="1" fitToHeight="1" fitToWidth="1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2"/>
  <sheetViews>
    <sheetView showGridLines="0" workbookViewId="0" topLeftCell="A1">
      <pane ySplit="1" topLeftCell="A130" activePane="bottomLeft" state="frozen"/>
      <selection pane="bottomLeft" activeCell="AE131" sqref="AE13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200"/>
      <c r="I1" s="200"/>
      <c r="J1" s="200"/>
      <c r="K1" s="200"/>
      <c r="L1" s="11"/>
      <c r="M1" s="11"/>
      <c r="N1" s="11"/>
      <c r="O1" s="12" t="s">
        <v>102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52" t="s">
        <v>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S2" s="180" t="s">
        <v>6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14" t="s">
        <v>94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103</v>
      </c>
    </row>
    <row r="4" spans="2:46" ht="36.95" customHeight="1">
      <c r="B4" s="18"/>
      <c r="C4" s="154" t="s">
        <v>104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20"/>
      <c r="T4" s="21" t="s">
        <v>11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5" t="s">
        <v>15</v>
      </c>
      <c r="E6" s="19"/>
      <c r="F6" s="184" t="str">
        <f>'Rekapitulace stavby'!K6</f>
        <v>Řešení prostoru rozária včetně altánu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9"/>
      <c r="R6" s="20"/>
    </row>
    <row r="7" spans="2:18" s="1" customFormat="1" ht="32.85" customHeight="1">
      <c r="B7" s="28"/>
      <c r="C7" s="29"/>
      <c r="D7" s="24" t="s">
        <v>105</v>
      </c>
      <c r="E7" s="29"/>
      <c r="F7" s="157" t="s">
        <v>682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29"/>
      <c r="R7" s="30"/>
    </row>
    <row r="8" spans="2:18" s="1" customFormat="1" ht="14.45" customHeight="1">
      <c r="B8" s="28"/>
      <c r="C8" s="29"/>
      <c r="D8" s="25" t="s">
        <v>18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19</v>
      </c>
      <c r="N8" s="29"/>
      <c r="O8" s="23" t="s">
        <v>3</v>
      </c>
      <c r="P8" s="29"/>
      <c r="Q8" s="29"/>
      <c r="R8" s="30"/>
    </row>
    <row r="9" spans="2:18" s="1" customFormat="1" ht="14.45" customHeight="1">
      <c r="B9" s="28"/>
      <c r="C9" s="29"/>
      <c r="D9" s="25" t="s">
        <v>21</v>
      </c>
      <c r="E9" s="29"/>
      <c r="F9" s="23" t="s">
        <v>22</v>
      </c>
      <c r="G9" s="29"/>
      <c r="H9" s="29"/>
      <c r="I9" s="29"/>
      <c r="J9" s="29"/>
      <c r="K9" s="29"/>
      <c r="L9" s="29"/>
      <c r="M9" s="25" t="s">
        <v>23</v>
      </c>
      <c r="N9" s="29"/>
      <c r="O9" s="185" t="str">
        <f>'Rekapitulace stavby'!AN8</f>
        <v>4. 4. 2016</v>
      </c>
      <c r="P9" s="163"/>
      <c r="Q9" s="29"/>
      <c r="R9" s="30"/>
    </row>
    <row r="10" spans="2:18" s="1" customFormat="1" ht="10.9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45" customHeight="1">
      <c r="B11" s="28"/>
      <c r="C11" s="29"/>
      <c r="D11" s="25" t="s">
        <v>27</v>
      </c>
      <c r="E11" s="29"/>
      <c r="F11" s="29"/>
      <c r="G11" s="29"/>
      <c r="H11" s="29"/>
      <c r="I11" s="29"/>
      <c r="J11" s="29"/>
      <c r="K11" s="29"/>
      <c r="L11" s="29"/>
      <c r="M11" s="25" t="s">
        <v>28</v>
      </c>
      <c r="N11" s="29"/>
      <c r="O11" s="156" t="s">
        <v>3</v>
      </c>
      <c r="P11" s="163"/>
      <c r="Q11" s="29"/>
      <c r="R11" s="30"/>
    </row>
    <row r="12" spans="2:18" s="1" customFormat="1" ht="18" customHeight="1">
      <c r="B12" s="28"/>
      <c r="C12" s="29"/>
      <c r="D12" s="29"/>
      <c r="E12" s="23" t="s">
        <v>29</v>
      </c>
      <c r="F12" s="29"/>
      <c r="G12" s="29"/>
      <c r="H12" s="29"/>
      <c r="I12" s="29"/>
      <c r="J12" s="29"/>
      <c r="K12" s="29"/>
      <c r="L12" s="29"/>
      <c r="M12" s="25" t="s">
        <v>30</v>
      </c>
      <c r="N12" s="29"/>
      <c r="O12" s="156" t="s">
        <v>3</v>
      </c>
      <c r="P12" s="163"/>
      <c r="Q12" s="29"/>
      <c r="R12" s="30"/>
    </row>
    <row r="13" spans="2:18" s="1" customFormat="1" ht="6.9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45" customHeight="1">
      <c r="B14" s="28"/>
      <c r="C14" s="29"/>
      <c r="D14" s="25" t="s">
        <v>31</v>
      </c>
      <c r="E14" s="29"/>
      <c r="F14" s="29"/>
      <c r="G14" s="29"/>
      <c r="H14" s="29"/>
      <c r="I14" s="29"/>
      <c r="J14" s="29"/>
      <c r="K14" s="29"/>
      <c r="L14" s="29"/>
      <c r="M14" s="25" t="s">
        <v>28</v>
      </c>
      <c r="N14" s="29"/>
      <c r="O14" s="156" t="str">
        <f>IF('Rekapitulace stavby'!AN13="","",'Rekapitulace stavby'!AN13)</f>
        <v/>
      </c>
      <c r="P14" s="163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IF('Rekapitulace stavby'!E14="","",'Rekapitulace stavby'!E14)</f>
        <v xml:space="preserve"> </v>
      </c>
      <c r="F15" s="29"/>
      <c r="G15" s="29"/>
      <c r="H15" s="29"/>
      <c r="I15" s="29"/>
      <c r="J15" s="29"/>
      <c r="K15" s="29"/>
      <c r="L15" s="29"/>
      <c r="M15" s="25" t="s">
        <v>30</v>
      </c>
      <c r="N15" s="29"/>
      <c r="O15" s="156" t="str">
        <f>IF('Rekapitulace stavby'!AN14="","",'Rekapitulace stavby'!AN14)</f>
        <v/>
      </c>
      <c r="P15" s="163"/>
      <c r="Q15" s="29"/>
      <c r="R15" s="30"/>
    </row>
    <row r="16" spans="2:18" s="1" customFormat="1" ht="6.9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45" customHeight="1">
      <c r="B17" s="28"/>
      <c r="C17" s="29"/>
      <c r="D17" s="25" t="s">
        <v>33</v>
      </c>
      <c r="E17" s="29"/>
      <c r="F17" s="29"/>
      <c r="G17" s="29"/>
      <c r="H17" s="29"/>
      <c r="I17" s="29"/>
      <c r="J17" s="29"/>
      <c r="K17" s="29"/>
      <c r="L17" s="29"/>
      <c r="M17" s="25" t="s">
        <v>28</v>
      </c>
      <c r="N17" s="29"/>
      <c r="O17" s="156" t="s">
        <v>3</v>
      </c>
      <c r="P17" s="163"/>
      <c r="Q17" s="29"/>
      <c r="R17" s="30"/>
    </row>
    <row r="18" spans="2:18" s="1" customFormat="1" ht="18" customHeight="1">
      <c r="B18" s="28"/>
      <c r="C18" s="29"/>
      <c r="D18" s="29"/>
      <c r="E18" s="23" t="s">
        <v>34</v>
      </c>
      <c r="F18" s="29"/>
      <c r="G18" s="29"/>
      <c r="H18" s="29"/>
      <c r="I18" s="29"/>
      <c r="J18" s="29"/>
      <c r="K18" s="29"/>
      <c r="L18" s="29"/>
      <c r="M18" s="25" t="s">
        <v>30</v>
      </c>
      <c r="N18" s="29"/>
      <c r="O18" s="156" t="s">
        <v>3</v>
      </c>
      <c r="P18" s="163"/>
      <c r="Q18" s="29"/>
      <c r="R18" s="30"/>
    </row>
    <row r="19" spans="2:18" s="1" customFormat="1" ht="6.9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45" customHeight="1">
      <c r="B20" s="28"/>
      <c r="C20" s="29"/>
      <c r="D20" s="25" t="s">
        <v>36</v>
      </c>
      <c r="E20" s="29"/>
      <c r="F20" s="29"/>
      <c r="G20" s="29"/>
      <c r="H20" s="29"/>
      <c r="I20" s="29"/>
      <c r="J20" s="29"/>
      <c r="K20" s="29"/>
      <c r="L20" s="29"/>
      <c r="M20" s="25" t="s">
        <v>28</v>
      </c>
      <c r="N20" s="29"/>
      <c r="O20" s="156" t="s">
        <v>3</v>
      </c>
      <c r="P20" s="163"/>
      <c r="Q20" s="29"/>
      <c r="R20" s="30"/>
    </row>
    <row r="21" spans="2:18" s="1" customFormat="1" ht="18" customHeight="1">
      <c r="B21" s="28"/>
      <c r="C21" s="29"/>
      <c r="D21" s="29"/>
      <c r="E21" s="23" t="s">
        <v>37</v>
      </c>
      <c r="F21" s="29"/>
      <c r="G21" s="29"/>
      <c r="H21" s="29"/>
      <c r="I21" s="29"/>
      <c r="J21" s="29"/>
      <c r="K21" s="29"/>
      <c r="L21" s="29"/>
      <c r="M21" s="25" t="s">
        <v>30</v>
      </c>
      <c r="N21" s="29"/>
      <c r="O21" s="156" t="s">
        <v>3</v>
      </c>
      <c r="P21" s="163"/>
      <c r="Q21" s="29"/>
      <c r="R21" s="30"/>
    </row>
    <row r="22" spans="2:18" s="1" customFormat="1" ht="6.9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45" customHeight="1">
      <c r="B23" s="28"/>
      <c r="C23" s="29"/>
      <c r="D23" s="25" t="s">
        <v>38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158" t="s">
        <v>3</v>
      </c>
      <c r="F24" s="163"/>
      <c r="G24" s="163"/>
      <c r="H24" s="163"/>
      <c r="I24" s="163"/>
      <c r="J24" s="163"/>
      <c r="K24" s="163"/>
      <c r="L24" s="163"/>
      <c r="M24" s="29"/>
      <c r="N24" s="29"/>
      <c r="O24" s="29"/>
      <c r="P24" s="29"/>
      <c r="Q24" s="29"/>
      <c r="R24" s="30"/>
    </row>
    <row r="25" spans="2:18" s="1" customFormat="1" ht="6.9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9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45" customHeight="1">
      <c r="B27" s="28"/>
      <c r="C27" s="29"/>
      <c r="D27" s="97" t="s">
        <v>107</v>
      </c>
      <c r="E27" s="29"/>
      <c r="F27" s="29"/>
      <c r="G27" s="29"/>
      <c r="H27" s="29"/>
      <c r="I27" s="29"/>
      <c r="J27" s="29"/>
      <c r="K27" s="29"/>
      <c r="L27" s="29"/>
      <c r="M27" s="181">
        <f>N88</f>
        <v>0</v>
      </c>
      <c r="N27" s="163"/>
      <c r="O27" s="163"/>
      <c r="P27" s="163"/>
      <c r="Q27" s="29"/>
      <c r="R27" s="30"/>
    </row>
    <row r="28" spans="2:18" s="1" customFormat="1" ht="14.45" customHeight="1">
      <c r="B28" s="28"/>
      <c r="C28" s="29"/>
      <c r="D28" s="27" t="s">
        <v>108</v>
      </c>
      <c r="E28" s="29"/>
      <c r="F28" s="29"/>
      <c r="G28" s="29"/>
      <c r="H28" s="29"/>
      <c r="I28" s="29"/>
      <c r="J28" s="29"/>
      <c r="K28" s="29"/>
      <c r="L28" s="29"/>
      <c r="M28" s="181">
        <f>N94</f>
        <v>0</v>
      </c>
      <c r="N28" s="163"/>
      <c r="O28" s="163"/>
      <c r="P28" s="163"/>
      <c r="Q28" s="29"/>
      <c r="R28" s="30"/>
    </row>
    <row r="29" spans="2:18" s="1" customFormat="1" ht="6.9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5.35" customHeight="1">
      <c r="B30" s="28"/>
      <c r="C30" s="29"/>
      <c r="D30" s="98" t="s">
        <v>41</v>
      </c>
      <c r="E30" s="29"/>
      <c r="F30" s="29"/>
      <c r="G30" s="29"/>
      <c r="H30" s="29"/>
      <c r="I30" s="29"/>
      <c r="J30" s="29"/>
      <c r="K30" s="29"/>
      <c r="L30" s="29"/>
      <c r="M30" s="186">
        <f>ROUNDUP(M27+M28,2)</f>
        <v>0</v>
      </c>
      <c r="N30" s="163"/>
      <c r="O30" s="163"/>
      <c r="P30" s="163"/>
      <c r="Q30" s="29"/>
      <c r="R30" s="30"/>
    </row>
    <row r="31" spans="2:18" s="1" customFormat="1" ht="6.9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45" customHeight="1">
      <c r="B32" s="28"/>
      <c r="C32" s="29"/>
      <c r="D32" s="35" t="s">
        <v>42</v>
      </c>
      <c r="E32" s="35" t="s">
        <v>43</v>
      </c>
      <c r="F32" s="36">
        <v>0.21</v>
      </c>
      <c r="G32" s="99" t="s">
        <v>44</v>
      </c>
      <c r="H32" s="187">
        <f>ROUNDUP((SUM(BE94:BE95)+SUM(BE113:BE131)),2)</f>
        <v>0</v>
      </c>
      <c r="I32" s="163"/>
      <c r="J32" s="163"/>
      <c r="K32" s="29"/>
      <c r="L32" s="29"/>
      <c r="M32" s="187">
        <f>ROUNDUP(ROUNDUP((SUM(BE94:BE95)+SUM(BE113:BE131)),2)*F32,1)</f>
        <v>0</v>
      </c>
      <c r="N32" s="163"/>
      <c r="O32" s="163"/>
      <c r="P32" s="163"/>
      <c r="Q32" s="29"/>
      <c r="R32" s="30"/>
    </row>
    <row r="33" spans="2:18" s="1" customFormat="1" ht="14.45" customHeight="1">
      <c r="B33" s="28"/>
      <c r="C33" s="29"/>
      <c r="D33" s="29"/>
      <c r="E33" s="35" t="s">
        <v>45</v>
      </c>
      <c r="F33" s="36">
        <v>0.15</v>
      </c>
      <c r="G33" s="99" t="s">
        <v>44</v>
      </c>
      <c r="H33" s="187">
        <f>ROUNDUP((SUM(BF94:BF95)+SUM(BF113:BF131)),2)</f>
        <v>0</v>
      </c>
      <c r="I33" s="163"/>
      <c r="J33" s="163"/>
      <c r="K33" s="29"/>
      <c r="L33" s="29"/>
      <c r="M33" s="187">
        <f>ROUNDUP(ROUNDUP((SUM(BF94:BF95)+SUM(BF113:BF131)),2)*F33,1)</f>
        <v>0</v>
      </c>
      <c r="N33" s="163"/>
      <c r="O33" s="163"/>
      <c r="P33" s="163"/>
      <c r="Q33" s="29"/>
      <c r="R33" s="30"/>
    </row>
    <row r="34" spans="2:18" s="1" customFormat="1" ht="14.45" customHeight="1" hidden="1">
      <c r="B34" s="28"/>
      <c r="C34" s="29"/>
      <c r="D34" s="29"/>
      <c r="E34" s="35" t="s">
        <v>46</v>
      </c>
      <c r="F34" s="36">
        <v>0.21</v>
      </c>
      <c r="G34" s="99" t="s">
        <v>44</v>
      </c>
      <c r="H34" s="187">
        <f>ROUNDUP((SUM(BG94:BG95)+SUM(BG113:BG131)),2)</f>
        <v>0</v>
      </c>
      <c r="I34" s="163"/>
      <c r="J34" s="163"/>
      <c r="K34" s="29"/>
      <c r="L34" s="29"/>
      <c r="M34" s="187">
        <v>0</v>
      </c>
      <c r="N34" s="163"/>
      <c r="O34" s="163"/>
      <c r="P34" s="163"/>
      <c r="Q34" s="29"/>
      <c r="R34" s="30"/>
    </row>
    <row r="35" spans="2:18" s="1" customFormat="1" ht="14.45" customHeight="1" hidden="1">
      <c r="B35" s="28"/>
      <c r="C35" s="29"/>
      <c r="D35" s="29"/>
      <c r="E35" s="35" t="s">
        <v>47</v>
      </c>
      <c r="F35" s="36">
        <v>0.15</v>
      </c>
      <c r="G35" s="99" t="s">
        <v>44</v>
      </c>
      <c r="H35" s="187">
        <f>ROUNDUP((SUM(BH94:BH95)+SUM(BH113:BH131)),2)</f>
        <v>0</v>
      </c>
      <c r="I35" s="163"/>
      <c r="J35" s="163"/>
      <c r="K35" s="29"/>
      <c r="L35" s="29"/>
      <c r="M35" s="187">
        <v>0</v>
      </c>
      <c r="N35" s="163"/>
      <c r="O35" s="163"/>
      <c r="P35" s="163"/>
      <c r="Q35" s="29"/>
      <c r="R35" s="30"/>
    </row>
    <row r="36" spans="2:18" s="1" customFormat="1" ht="14.45" customHeight="1" hidden="1">
      <c r="B36" s="28"/>
      <c r="C36" s="29"/>
      <c r="D36" s="29"/>
      <c r="E36" s="35" t="s">
        <v>48</v>
      </c>
      <c r="F36" s="36">
        <v>0</v>
      </c>
      <c r="G36" s="99" t="s">
        <v>44</v>
      </c>
      <c r="H36" s="187">
        <f>ROUNDUP((SUM(BI94:BI95)+SUM(BI113:BI131)),2)</f>
        <v>0</v>
      </c>
      <c r="I36" s="163"/>
      <c r="J36" s="163"/>
      <c r="K36" s="29"/>
      <c r="L36" s="29"/>
      <c r="M36" s="187">
        <v>0</v>
      </c>
      <c r="N36" s="163"/>
      <c r="O36" s="163"/>
      <c r="P36" s="163"/>
      <c r="Q36" s="29"/>
      <c r="R36" s="30"/>
    </row>
    <row r="37" spans="2:18" s="1" customFormat="1" ht="6.9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5.35" customHeight="1">
      <c r="B38" s="28"/>
      <c r="C38" s="96"/>
      <c r="D38" s="100" t="s">
        <v>49</v>
      </c>
      <c r="E38" s="68"/>
      <c r="F38" s="68"/>
      <c r="G38" s="101" t="s">
        <v>50</v>
      </c>
      <c r="H38" s="102" t="s">
        <v>51</v>
      </c>
      <c r="I38" s="68"/>
      <c r="J38" s="68"/>
      <c r="K38" s="68"/>
      <c r="L38" s="190">
        <f>SUM(M30:M36)</f>
        <v>0</v>
      </c>
      <c r="M38" s="173"/>
      <c r="N38" s="173"/>
      <c r="O38" s="173"/>
      <c r="P38" s="175"/>
      <c r="Q38" s="96"/>
      <c r="R38" s="30"/>
    </row>
    <row r="39" spans="2:18" s="1" customFormat="1" ht="14.4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4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52</v>
      </c>
      <c r="E50" s="44"/>
      <c r="F50" s="44"/>
      <c r="G50" s="44"/>
      <c r="H50" s="45"/>
      <c r="I50" s="29"/>
      <c r="J50" s="43" t="s">
        <v>53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54</v>
      </c>
      <c r="E59" s="49"/>
      <c r="F59" s="49"/>
      <c r="G59" s="50" t="s">
        <v>55</v>
      </c>
      <c r="H59" s="51"/>
      <c r="I59" s="29"/>
      <c r="J59" s="48" t="s">
        <v>54</v>
      </c>
      <c r="K59" s="49"/>
      <c r="L59" s="49"/>
      <c r="M59" s="49"/>
      <c r="N59" s="50" t="s">
        <v>55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56</v>
      </c>
      <c r="E61" s="44"/>
      <c r="F61" s="44"/>
      <c r="G61" s="44"/>
      <c r="H61" s="45"/>
      <c r="I61" s="29"/>
      <c r="J61" s="43" t="s">
        <v>57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54</v>
      </c>
      <c r="E70" s="49"/>
      <c r="F70" s="49"/>
      <c r="G70" s="50" t="s">
        <v>55</v>
      </c>
      <c r="H70" s="51"/>
      <c r="I70" s="29"/>
      <c r="J70" s="48" t="s">
        <v>54</v>
      </c>
      <c r="K70" s="49"/>
      <c r="L70" s="49"/>
      <c r="M70" s="49"/>
      <c r="N70" s="50" t="s">
        <v>55</v>
      </c>
      <c r="O70" s="49"/>
      <c r="P70" s="51"/>
      <c r="Q70" s="29"/>
      <c r="R70" s="30"/>
    </row>
    <row r="71" spans="2:18" s="1" customFormat="1" ht="14.4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9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95" customHeight="1">
      <c r="B76" s="28"/>
      <c r="C76" s="154" t="s">
        <v>109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30"/>
    </row>
    <row r="77" spans="2:18" s="1" customFormat="1" ht="6.9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15</v>
      </c>
      <c r="D78" s="29"/>
      <c r="E78" s="29"/>
      <c r="F78" s="184" t="str">
        <f>F6</f>
        <v>Řešení prostoru rozária včetně altánu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29"/>
      <c r="R78" s="30"/>
    </row>
    <row r="79" spans="2:18" s="1" customFormat="1" ht="36.95" customHeight="1">
      <c r="B79" s="28"/>
      <c r="C79" s="62" t="s">
        <v>105</v>
      </c>
      <c r="D79" s="29"/>
      <c r="E79" s="29"/>
      <c r="F79" s="164" t="str">
        <f>F7</f>
        <v>D.1 - Příprava území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29"/>
      <c r="R79" s="30"/>
    </row>
    <row r="80" spans="2:18" s="1" customFormat="1" ht="6.9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21</v>
      </c>
      <c r="D81" s="29"/>
      <c r="E81" s="29"/>
      <c r="F81" s="23" t="str">
        <f>F9</f>
        <v>Chomutov</v>
      </c>
      <c r="G81" s="29"/>
      <c r="H81" s="29"/>
      <c r="I81" s="29"/>
      <c r="J81" s="29"/>
      <c r="K81" s="25" t="s">
        <v>23</v>
      </c>
      <c r="L81" s="29"/>
      <c r="M81" s="185" t="str">
        <f>IF(O9="","",O9)</f>
        <v>4. 4. 2016</v>
      </c>
      <c r="N81" s="163"/>
      <c r="O81" s="163"/>
      <c r="P81" s="163"/>
      <c r="Q81" s="29"/>
      <c r="R81" s="30"/>
    </row>
    <row r="82" spans="2:18" s="1" customFormat="1" ht="6.9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27</v>
      </c>
      <c r="D83" s="29"/>
      <c r="E83" s="29"/>
      <c r="F83" s="23" t="str">
        <f>E12</f>
        <v>Město Chomutov</v>
      </c>
      <c r="G83" s="29"/>
      <c r="H83" s="29"/>
      <c r="I83" s="29"/>
      <c r="J83" s="29"/>
      <c r="K83" s="25" t="s">
        <v>33</v>
      </c>
      <c r="L83" s="29"/>
      <c r="M83" s="156" t="str">
        <f>E18</f>
        <v>Projekce zahradní, krajinná a GIS, s.r.o.</v>
      </c>
      <c r="N83" s="163"/>
      <c r="O83" s="163"/>
      <c r="P83" s="163"/>
      <c r="Q83" s="163"/>
      <c r="R83" s="30"/>
    </row>
    <row r="84" spans="2:18" s="1" customFormat="1" ht="14.45" customHeight="1">
      <c r="B84" s="28"/>
      <c r="C84" s="25" t="s">
        <v>31</v>
      </c>
      <c r="D84" s="29"/>
      <c r="E84" s="29"/>
      <c r="F84" s="23" t="str">
        <f>IF(E15="","",E15)</f>
        <v xml:space="preserve"> </v>
      </c>
      <c r="G84" s="29"/>
      <c r="H84" s="29"/>
      <c r="I84" s="29"/>
      <c r="J84" s="29"/>
      <c r="K84" s="25" t="s">
        <v>36</v>
      </c>
      <c r="L84" s="29"/>
      <c r="M84" s="156" t="str">
        <f>E21</f>
        <v>Ing. Gabriela Úlehlová</v>
      </c>
      <c r="N84" s="163"/>
      <c r="O84" s="163"/>
      <c r="P84" s="163"/>
      <c r="Q84" s="163"/>
      <c r="R84" s="30"/>
    </row>
    <row r="85" spans="2:18" s="1" customFormat="1" ht="10.3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188" t="s">
        <v>110</v>
      </c>
      <c r="D86" s="189"/>
      <c r="E86" s="189"/>
      <c r="F86" s="189"/>
      <c r="G86" s="189"/>
      <c r="H86" s="96"/>
      <c r="I86" s="96"/>
      <c r="J86" s="96"/>
      <c r="K86" s="96"/>
      <c r="L86" s="96"/>
      <c r="M86" s="96"/>
      <c r="N86" s="188" t="s">
        <v>111</v>
      </c>
      <c r="O86" s="163"/>
      <c r="P86" s="163"/>
      <c r="Q86" s="163"/>
      <c r="R86" s="30"/>
    </row>
    <row r="87" spans="2:18" s="1" customFormat="1" ht="10.3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112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77">
        <f>N113</f>
        <v>0</v>
      </c>
      <c r="O88" s="163"/>
      <c r="P88" s="163"/>
      <c r="Q88" s="163"/>
      <c r="R88" s="30"/>
      <c r="AU88" s="14" t="s">
        <v>113</v>
      </c>
    </row>
    <row r="89" spans="2:18" s="6" customFormat="1" ht="24.95" customHeight="1">
      <c r="B89" s="104"/>
      <c r="C89" s="105"/>
      <c r="D89" s="106" t="s">
        <v>259</v>
      </c>
      <c r="E89" s="105"/>
      <c r="F89" s="105"/>
      <c r="G89" s="105"/>
      <c r="H89" s="105"/>
      <c r="I89" s="105"/>
      <c r="J89" s="105"/>
      <c r="K89" s="105"/>
      <c r="L89" s="105"/>
      <c r="M89" s="105"/>
      <c r="N89" s="197">
        <f>N114</f>
        <v>0</v>
      </c>
      <c r="O89" s="205"/>
      <c r="P89" s="205"/>
      <c r="Q89" s="205"/>
      <c r="R89" s="107"/>
    </row>
    <row r="90" spans="2:18" s="7" customFormat="1" ht="19.9" customHeight="1">
      <c r="B90" s="108"/>
      <c r="C90" s="109"/>
      <c r="D90" s="110" t="s">
        <v>260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06">
        <f>N115</f>
        <v>0</v>
      </c>
      <c r="O90" s="207"/>
      <c r="P90" s="207"/>
      <c r="Q90" s="207"/>
      <c r="R90" s="111"/>
    </row>
    <row r="91" spans="2:18" s="7" customFormat="1" ht="19.9" customHeight="1">
      <c r="B91" s="108"/>
      <c r="C91" s="109"/>
      <c r="D91" s="110" t="s">
        <v>143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06">
        <f>N121</f>
        <v>0</v>
      </c>
      <c r="O91" s="207"/>
      <c r="P91" s="207"/>
      <c r="Q91" s="207"/>
      <c r="R91" s="111"/>
    </row>
    <row r="92" spans="2:18" s="7" customFormat="1" ht="19.9" customHeight="1">
      <c r="B92" s="108"/>
      <c r="C92" s="109"/>
      <c r="D92" s="110" t="s">
        <v>683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06">
        <f>N128</f>
        <v>0</v>
      </c>
      <c r="O92" s="207"/>
      <c r="P92" s="207"/>
      <c r="Q92" s="207"/>
      <c r="R92" s="111"/>
    </row>
    <row r="93" spans="2:18" s="1" customFormat="1" ht="21.75" customHeight="1"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30"/>
    </row>
    <row r="94" spans="2:21" s="1" customFormat="1" ht="29.25" customHeight="1">
      <c r="B94" s="28"/>
      <c r="C94" s="103" t="s">
        <v>116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08">
        <v>0</v>
      </c>
      <c r="O94" s="163"/>
      <c r="P94" s="163"/>
      <c r="Q94" s="163"/>
      <c r="R94" s="30"/>
      <c r="T94" s="112"/>
      <c r="U94" s="113" t="s">
        <v>42</v>
      </c>
    </row>
    <row r="95" spans="2:18" s="1" customFormat="1" ht="18" customHeight="1"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spans="2:18" s="1" customFormat="1" ht="29.25" customHeight="1">
      <c r="B96" s="28"/>
      <c r="C96" s="95" t="s">
        <v>101</v>
      </c>
      <c r="D96" s="96"/>
      <c r="E96" s="96"/>
      <c r="F96" s="96"/>
      <c r="G96" s="96"/>
      <c r="H96" s="96"/>
      <c r="I96" s="96"/>
      <c r="J96" s="96"/>
      <c r="K96" s="96"/>
      <c r="L96" s="179">
        <f>ROUNDUP(SUM(N88+N94),2)</f>
        <v>0</v>
      </c>
      <c r="M96" s="189"/>
      <c r="N96" s="189"/>
      <c r="O96" s="189"/>
      <c r="P96" s="189"/>
      <c r="Q96" s="189"/>
      <c r="R96" s="30"/>
    </row>
    <row r="97" spans="2:18" s="1" customFormat="1" ht="6.95" customHeight="1"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4"/>
    </row>
    <row r="101" spans="2:18" s="1" customFormat="1" ht="6.95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</row>
    <row r="102" spans="2:18" s="1" customFormat="1" ht="36.95" customHeight="1">
      <c r="B102" s="28"/>
      <c r="C102" s="154" t="s">
        <v>117</v>
      </c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30"/>
    </row>
    <row r="103" spans="2:18" s="1" customFormat="1" ht="6.95" customHeight="1"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30"/>
    </row>
    <row r="104" spans="2:18" s="1" customFormat="1" ht="30" customHeight="1">
      <c r="B104" s="28"/>
      <c r="C104" s="25" t="s">
        <v>15</v>
      </c>
      <c r="D104" s="29"/>
      <c r="E104" s="29"/>
      <c r="F104" s="184" t="str">
        <f>F6</f>
        <v>Řešení prostoru rozária včetně altánu</v>
      </c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29"/>
      <c r="R104" s="30"/>
    </row>
    <row r="105" spans="2:18" s="1" customFormat="1" ht="36.95" customHeight="1">
      <c r="B105" s="28"/>
      <c r="C105" s="62" t="s">
        <v>105</v>
      </c>
      <c r="D105" s="29"/>
      <c r="E105" s="29"/>
      <c r="F105" s="164" t="str">
        <f>F7</f>
        <v>D.1 - Příprava území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29"/>
      <c r="R105" s="30"/>
    </row>
    <row r="106" spans="2:18" s="1" customFormat="1" ht="6.95" customHeight="1"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30"/>
    </row>
    <row r="107" spans="2:18" s="1" customFormat="1" ht="18" customHeight="1">
      <c r="B107" s="28"/>
      <c r="C107" s="25" t="s">
        <v>21</v>
      </c>
      <c r="D107" s="29"/>
      <c r="E107" s="29"/>
      <c r="F107" s="23" t="str">
        <f>F9</f>
        <v>Chomutov</v>
      </c>
      <c r="G107" s="29"/>
      <c r="H107" s="29"/>
      <c r="I107" s="29"/>
      <c r="J107" s="29"/>
      <c r="K107" s="25" t="s">
        <v>23</v>
      </c>
      <c r="L107" s="29"/>
      <c r="M107" s="185" t="str">
        <f>IF(O9="","",O9)</f>
        <v>4. 4. 2016</v>
      </c>
      <c r="N107" s="163"/>
      <c r="O107" s="163"/>
      <c r="P107" s="163"/>
      <c r="Q107" s="29"/>
      <c r="R107" s="30"/>
    </row>
    <row r="108" spans="2:18" s="1" customFormat="1" ht="6.95" customHeight="1"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30"/>
    </row>
    <row r="109" spans="2:18" s="1" customFormat="1" ht="15">
      <c r="B109" s="28"/>
      <c r="C109" s="25" t="s">
        <v>27</v>
      </c>
      <c r="D109" s="29"/>
      <c r="E109" s="29"/>
      <c r="F109" s="23" t="str">
        <f>E12</f>
        <v>Město Chomutov</v>
      </c>
      <c r="G109" s="29"/>
      <c r="H109" s="29"/>
      <c r="I109" s="29"/>
      <c r="J109" s="29"/>
      <c r="K109" s="25" t="s">
        <v>33</v>
      </c>
      <c r="L109" s="29"/>
      <c r="M109" s="156" t="str">
        <f>E18</f>
        <v>Projekce zahradní, krajinná a GIS, s.r.o.</v>
      </c>
      <c r="N109" s="163"/>
      <c r="O109" s="163"/>
      <c r="P109" s="163"/>
      <c r="Q109" s="163"/>
      <c r="R109" s="30"/>
    </row>
    <row r="110" spans="2:18" s="1" customFormat="1" ht="14.45" customHeight="1">
      <c r="B110" s="28"/>
      <c r="C110" s="25" t="s">
        <v>31</v>
      </c>
      <c r="D110" s="29"/>
      <c r="E110" s="29"/>
      <c r="F110" s="23" t="str">
        <f>IF(E15="","",E15)</f>
        <v xml:space="preserve"> </v>
      </c>
      <c r="G110" s="29"/>
      <c r="H110" s="29"/>
      <c r="I110" s="29"/>
      <c r="J110" s="29"/>
      <c r="K110" s="25" t="s">
        <v>36</v>
      </c>
      <c r="L110" s="29"/>
      <c r="M110" s="156" t="str">
        <f>E21</f>
        <v>Ing. Gabriela Úlehlová</v>
      </c>
      <c r="N110" s="163"/>
      <c r="O110" s="163"/>
      <c r="P110" s="163"/>
      <c r="Q110" s="163"/>
      <c r="R110" s="30"/>
    </row>
    <row r="111" spans="2:18" s="1" customFormat="1" ht="10.35" customHeight="1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0"/>
    </row>
    <row r="112" spans="2:27" s="8" customFormat="1" ht="29.25" customHeight="1">
      <c r="B112" s="114"/>
      <c r="C112" s="115" t="s">
        <v>118</v>
      </c>
      <c r="D112" s="116" t="s">
        <v>119</v>
      </c>
      <c r="E112" s="116" t="s">
        <v>60</v>
      </c>
      <c r="F112" s="201" t="s">
        <v>120</v>
      </c>
      <c r="G112" s="202"/>
      <c r="H112" s="202"/>
      <c r="I112" s="202"/>
      <c r="J112" s="116" t="s">
        <v>121</v>
      </c>
      <c r="K112" s="116" t="s">
        <v>122</v>
      </c>
      <c r="L112" s="203" t="s">
        <v>123</v>
      </c>
      <c r="M112" s="202"/>
      <c r="N112" s="201" t="s">
        <v>111</v>
      </c>
      <c r="O112" s="202"/>
      <c r="P112" s="202"/>
      <c r="Q112" s="204"/>
      <c r="R112" s="117"/>
      <c r="T112" s="69" t="s">
        <v>124</v>
      </c>
      <c r="U112" s="70" t="s">
        <v>42</v>
      </c>
      <c r="V112" s="70" t="s">
        <v>125</v>
      </c>
      <c r="W112" s="70" t="s">
        <v>126</v>
      </c>
      <c r="X112" s="70" t="s">
        <v>127</v>
      </c>
      <c r="Y112" s="70" t="s">
        <v>128</v>
      </c>
      <c r="Z112" s="70" t="s">
        <v>129</v>
      </c>
      <c r="AA112" s="71" t="s">
        <v>130</v>
      </c>
    </row>
    <row r="113" spans="2:63" s="1" customFormat="1" ht="29.25" customHeight="1">
      <c r="B113" s="28"/>
      <c r="C113" s="73" t="s">
        <v>107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194">
        <f>BK113</f>
        <v>0</v>
      </c>
      <c r="O113" s="195"/>
      <c r="P113" s="195"/>
      <c r="Q113" s="195"/>
      <c r="R113" s="30"/>
      <c r="T113" s="72"/>
      <c r="U113" s="44"/>
      <c r="V113" s="44"/>
      <c r="W113" s="118">
        <f>W114</f>
        <v>899.839512</v>
      </c>
      <c r="X113" s="44"/>
      <c r="Y113" s="118">
        <f>Y114</f>
        <v>43.379999999999995</v>
      </c>
      <c r="Z113" s="44"/>
      <c r="AA113" s="119">
        <f>AA114</f>
        <v>169.27400000000003</v>
      </c>
      <c r="AT113" s="14" t="s">
        <v>77</v>
      </c>
      <c r="AU113" s="14" t="s">
        <v>113</v>
      </c>
      <c r="BK113" s="120">
        <f>BK114</f>
        <v>0</v>
      </c>
    </row>
    <row r="114" spans="2:63" s="9" customFormat="1" ht="37.35" customHeight="1">
      <c r="B114" s="121"/>
      <c r="C114" s="122"/>
      <c r="D114" s="123" t="s">
        <v>259</v>
      </c>
      <c r="E114" s="123"/>
      <c r="F114" s="123"/>
      <c r="G114" s="123"/>
      <c r="H114" s="123"/>
      <c r="I114" s="123"/>
      <c r="J114" s="123"/>
      <c r="K114" s="123"/>
      <c r="L114" s="123"/>
      <c r="M114" s="123"/>
      <c r="N114" s="196">
        <f>BK114</f>
        <v>0</v>
      </c>
      <c r="O114" s="197"/>
      <c r="P114" s="197"/>
      <c r="Q114" s="197"/>
      <c r="R114" s="124"/>
      <c r="T114" s="125"/>
      <c r="U114" s="122"/>
      <c r="V114" s="122"/>
      <c r="W114" s="126">
        <f>W115+W121+W128</f>
        <v>899.839512</v>
      </c>
      <c r="X114" s="122"/>
      <c r="Y114" s="126">
        <f>Y115+Y121+Y128</f>
        <v>43.379999999999995</v>
      </c>
      <c r="Z114" s="122"/>
      <c r="AA114" s="127">
        <f>AA115+AA121+AA128</f>
        <v>169.27400000000003</v>
      </c>
      <c r="AR114" s="128" t="s">
        <v>20</v>
      </c>
      <c r="AT114" s="129" t="s">
        <v>77</v>
      </c>
      <c r="AU114" s="129" t="s">
        <v>78</v>
      </c>
      <c r="AY114" s="128" t="s">
        <v>132</v>
      </c>
      <c r="BK114" s="130">
        <f>BK115+BK121+BK128</f>
        <v>0</v>
      </c>
    </row>
    <row r="115" spans="2:63" s="9" customFormat="1" ht="19.9" customHeight="1">
      <c r="B115" s="121"/>
      <c r="C115" s="122"/>
      <c r="D115" s="131" t="s">
        <v>260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198">
        <f>BK115</f>
        <v>0</v>
      </c>
      <c r="O115" s="199"/>
      <c r="P115" s="199"/>
      <c r="Q115" s="199"/>
      <c r="R115" s="124"/>
      <c r="T115" s="125"/>
      <c r="U115" s="122"/>
      <c r="V115" s="122"/>
      <c r="W115" s="126">
        <f>SUM(W116:W120)</f>
        <v>515.595</v>
      </c>
      <c r="X115" s="122"/>
      <c r="Y115" s="126">
        <f>SUM(Y116:Y120)</f>
        <v>0</v>
      </c>
      <c r="Z115" s="122"/>
      <c r="AA115" s="127">
        <f>SUM(AA116:AA120)</f>
        <v>0</v>
      </c>
      <c r="AR115" s="128" t="s">
        <v>20</v>
      </c>
      <c r="AT115" s="129" t="s">
        <v>77</v>
      </c>
      <c r="AU115" s="129" t="s">
        <v>20</v>
      </c>
      <c r="AY115" s="128" t="s">
        <v>132</v>
      </c>
      <c r="BK115" s="130">
        <f>SUM(BK116:BK120)</f>
        <v>0</v>
      </c>
    </row>
    <row r="116" spans="2:65" s="1" customFormat="1" ht="44.25" customHeight="1">
      <c r="B116" s="132"/>
      <c r="C116" s="133" t="s">
        <v>20</v>
      </c>
      <c r="D116" s="133" t="s">
        <v>133</v>
      </c>
      <c r="E116" s="134" t="s">
        <v>684</v>
      </c>
      <c r="F116" s="191" t="s">
        <v>685</v>
      </c>
      <c r="G116" s="192"/>
      <c r="H116" s="192"/>
      <c r="I116" s="192"/>
      <c r="J116" s="135" t="s">
        <v>150</v>
      </c>
      <c r="K116" s="136">
        <v>1230</v>
      </c>
      <c r="L116" s="193">
        <v>0</v>
      </c>
      <c r="M116" s="192"/>
      <c r="N116" s="193">
        <f>ROUND(L116*K116,2)</f>
        <v>0</v>
      </c>
      <c r="O116" s="192"/>
      <c r="P116" s="192"/>
      <c r="Q116" s="192"/>
      <c r="R116" s="137"/>
      <c r="T116" s="138" t="s">
        <v>3</v>
      </c>
      <c r="U116" s="37" t="s">
        <v>43</v>
      </c>
      <c r="V116" s="143">
        <v>0.22</v>
      </c>
      <c r="W116" s="143">
        <f>V116*K116</f>
        <v>270.6</v>
      </c>
      <c r="X116" s="143">
        <v>0</v>
      </c>
      <c r="Y116" s="143">
        <f>X116*K116</f>
        <v>0</v>
      </c>
      <c r="Z116" s="143">
        <v>0</v>
      </c>
      <c r="AA116" s="144">
        <f>Z116*K116</f>
        <v>0</v>
      </c>
      <c r="AR116" s="14" t="s">
        <v>131</v>
      </c>
      <c r="AT116" s="14" t="s">
        <v>133</v>
      </c>
      <c r="AU116" s="14" t="s">
        <v>103</v>
      </c>
      <c r="AY116" s="14" t="s">
        <v>132</v>
      </c>
      <c r="BE116" s="142">
        <f>IF(U116="základní",N116,0)</f>
        <v>0</v>
      </c>
      <c r="BF116" s="142">
        <f>IF(U116="snížená",N116,0)</f>
        <v>0</v>
      </c>
      <c r="BG116" s="142">
        <f>IF(U116="zákl. přenesená",N116,0)</f>
        <v>0</v>
      </c>
      <c r="BH116" s="142">
        <f>IF(U116="sníž. přenesená",N116,0)</f>
        <v>0</v>
      </c>
      <c r="BI116" s="142">
        <f>IF(U116="nulová",N116,0)</f>
        <v>0</v>
      </c>
      <c r="BJ116" s="14" t="s">
        <v>20</v>
      </c>
      <c r="BK116" s="142">
        <f>ROUND(L116*K116,2)</f>
        <v>0</v>
      </c>
      <c r="BL116" s="14" t="s">
        <v>131</v>
      </c>
      <c r="BM116" s="14" t="s">
        <v>686</v>
      </c>
    </row>
    <row r="117" spans="2:65" s="1" customFormat="1" ht="31.5" customHeight="1">
      <c r="B117" s="132"/>
      <c r="C117" s="133" t="s">
        <v>103</v>
      </c>
      <c r="D117" s="133" t="s">
        <v>133</v>
      </c>
      <c r="E117" s="134" t="s">
        <v>687</v>
      </c>
      <c r="F117" s="191" t="s">
        <v>688</v>
      </c>
      <c r="G117" s="192"/>
      <c r="H117" s="192"/>
      <c r="I117" s="192"/>
      <c r="J117" s="135" t="s">
        <v>155</v>
      </c>
      <c r="K117" s="136">
        <v>10.5</v>
      </c>
      <c r="L117" s="193">
        <v>0</v>
      </c>
      <c r="M117" s="192"/>
      <c r="N117" s="193">
        <f>ROUND(L117*K117,2)</f>
        <v>0</v>
      </c>
      <c r="O117" s="192"/>
      <c r="P117" s="192"/>
      <c r="Q117" s="192"/>
      <c r="R117" s="137"/>
      <c r="T117" s="138" t="s">
        <v>3</v>
      </c>
      <c r="U117" s="37" t="s">
        <v>43</v>
      </c>
      <c r="V117" s="143">
        <v>4.948</v>
      </c>
      <c r="W117" s="143">
        <f>V117*K117</f>
        <v>51.95400000000001</v>
      </c>
      <c r="X117" s="143">
        <v>0</v>
      </c>
      <c r="Y117" s="143">
        <f>X117*K117</f>
        <v>0</v>
      </c>
      <c r="Z117" s="143">
        <v>0</v>
      </c>
      <c r="AA117" s="144">
        <f>Z117*K117</f>
        <v>0</v>
      </c>
      <c r="AR117" s="14" t="s">
        <v>131</v>
      </c>
      <c r="AT117" s="14" t="s">
        <v>133</v>
      </c>
      <c r="AU117" s="14" t="s">
        <v>103</v>
      </c>
      <c r="AY117" s="14" t="s">
        <v>132</v>
      </c>
      <c r="BE117" s="142">
        <f>IF(U117="základní",N117,0)</f>
        <v>0</v>
      </c>
      <c r="BF117" s="142">
        <f>IF(U117="snížená",N117,0)</f>
        <v>0</v>
      </c>
      <c r="BG117" s="142">
        <f>IF(U117="zákl. přenesená",N117,0)</f>
        <v>0</v>
      </c>
      <c r="BH117" s="142">
        <f>IF(U117="sníž. přenesená",N117,0)</f>
        <v>0</v>
      </c>
      <c r="BI117" s="142">
        <f>IF(U117="nulová",N117,0)</f>
        <v>0</v>
      </c>
      <c r="BJ117" s="14" t="s">
        <v>20</v>
      </c>
      <c r="BK117" s="142">
        <f>ROUND(L117*K117,2)</f>
        <v>0</v>
      </c>
      <c r="BL117" s="14" t="s">
        <v>131</v>
      </c>
      <c r="BM117" s="14" t="s">
        <v>689</v>
      </c>
    </row>
    <row r="118" spans="2:65" s="1" customFormat="1" ht="31.5" customHeight="1">
      <c r="B118" s="132"/>
      <c r="C118" s="133" t="s">
        <v>152</v>
      </c>
      <c r="D118" s="133" t="s">
        <v>133</v>
      </c>
      <c r="E118" s="134" t="s">
        <v>690</v>
      </c>
      <c r="F118" s="191" t="s">
        <v>691</v>
      </c>
      <c r="G118" s="192"/>
      <c r="H118" s="192"/>
      <c r="I118" s="192"/>
      <c r="J118" s="135" t="s">
        <v>155</v>
      </c>
      <c r="K118" s="136">
        <v>10.5</v>
      </c>
      <c r="L118" s="193">
        <v>0</v>
      </c>
      <c r="M118" s="192"/>
      <c r="N118" s="193">
        <f>ROUND(L118*K118,2)</f>
        <v>0</v>
      </c>
      <c r="O118" s="192"/>
      <c r="P118" s="192"/>
      <c r="Q118" s="192"/>
      <c r="R118" s="137"/>
      <c r="T118" s="138" t="s">
        <v>3</v>
      </c>
      <c r="U118" s="37" t="s">
        <v>43</v>
      </c>
      <c r="V118" s="143">
        <v>0</v>
      </c>
      <c r="W118" s="143">
        <f>V118*K118</f>
        <v>0</v>
      </c>
      <c r="X118" s="143">
        <v>0</v>
      </c>
      <c r="Y118" s="143">
        <f>X118*K118</f>
        <v>0</v>
      </c>
      <c r="Z118" s="143">
        <v>0</v>
      </c>
      <c r="AA118" s="144">
        <f>Z118*K118</f>
        <v>0</v>
      </c>
      <c r="AR118" s="14" t="s">
        <v>131</v>
      </c>
      <c r="AT118" s="14" t="s">
        <v>133</v>
      </c>
      <c r="AU118" s="14" t="s">
        <v>103</v>
      </c>
      <c r="AY118" s="14" t="s">
        <v>132</v>
      </c>
      <c r="BE118" s="142">
        <f>IF(U118="základní",N118,0)</f>
        <v>0</v>
      </c>
      <c r="BF118" s="142">
        <f>IF(U118="snížená",N118,0)</f>
        <v>0</v>
      </c>
      <c r="BG118" s="142">
        <f>IF(U118="zákl. přenesená",N118,0)</f>
        <v>0</v>
      </c>
      <c r="BH118" s="142">
        <f>IF(U118="sníž. přenesená",N118,0)</f>
        <v>0</v>
      </c>
      <c r="BI118" s="142">
        <f>IF(U118="nulová",N118,0)</f>
        <v>0</v>
      </c>
      <c r="BJ118" s="14" t="s">
        <v>20</v>
      </c>
      <c r="BK118" s="142">
        <f>ROUND(L118*K118,2)</f>
        <v>0</v>
      </c>
      <c r="BL118" s="14" t="s">
        <v>131</v>
      </c>
      <c r="BM118" s="14" t="s">
        <v>692</v>
      </c>
    </row>
    <row r="119" spans="2:65" s="1" customFormat="1" ht="31.5" customHeight="1">
      <c r="B119" s="132"/>
      <c r="C119" s="133" t="s">
        <v>131</v>
      </c>
      <c r="D119" s="133" t="s">
        <v>133</v>
      </c>
      <c r="E119" s="134" t="s">
        <v>693</v>
      </c>
      <c r="F119" s="191" t="s">
        <v>694</v>
      </c>
      <c r="G119" s="192"/>
      <c r="H119" s="192"/>
      <c r="I119" s="192"/>
      <c r="J119" s="135" t="s">
        <v>150</v>
      </c>
      <c r="K119" s="136">
        <v>723</v>
      </c>
      <c r="L119" s="193">
        <v>0</v>
      </c>
      <c r="M119" s="192"/>
      <c r="N119" s="193">
        <f>ROUND(L119*K119,2)</f>
        <v>0</v>
      </c>
      <c r="O119" s="192"/>
      <c r="P119" s="192"/>
      <c r="Q119" s="192"/>
      <c r="R119" s="137"/>
      <c r="T119" s="138" t="s">
        <v>3</v>
      </c>
      <c r="U119" s="37" t="s">
        <v>43</v>
      </c>
      <c r="V119" s="143">
        <v>0.209</v>
      </c>
      <c r="W119" s="143">
        <f>V119*K119</f>
        <v>151.107</v>
      </c>
      <c r="X119" s="143">
        <v>0</v>
      </c>
      <c r="Y119" s="143">
        <f>X119*K119</f>
        <v>0</v>
      </c>
      <c r="Z119" s="143">
        <v>0</v>
      </c>
      <c r="AA119" s="144">
        <f>Z119*K119</f>
        <v>0</v>
      </c>
      <c r="AR119" s="14" t="s">
        <v>131</v>
      </c>
      <c r="AT119" s="14" t="s">
        <v>133</v>
      </c>
      <c r="AU119" s="14" t="s">
        <v>103</v>
      </c>
      <c r="AY119" s="14" t="s">
        <v>132</v>
      </c>
      <c r="BE119" s="142">
        <f>IF(U119="základní",N119,0)</f>
        <v>0</v>
      </c>
      <c r="BF119" s="142">
        <f>IF(U119="snížená",N119,0)</f>
        <v>0</v>
      </c>
      <c r="BG119" s="142">
        <f>IF(U119="zákl. přenesená",N119,0)</f>
        <v>0</v>
      </c>
      <c r="BH119" s="142">
        <f>IF(U119="sníž. přenesená",N119,0)</f>
        <v>0</v>
      </c>
      <c r="BI119" s="142">
        <f>IF(U119="nulová",N119,0)</f>
        <v>0</v>
      </c>
      <c r="BJ119" s="14" t="s">
        <v>20</v>
      </c>
      <c r="BK119" s="142">
        <f>ROUND(L119*K119,2)</f>
        <v>0</v>
      </c>
      <c r="BL119" s="14" t="s">
        <v>131</v>
      </c>
      <c r="BM119" s="14" t="s">
        <v>695</v>
      </c>
    </row>
    <row r="120" spans="2:65" s="1" customFormat="1" ht="31.5" customHeight="1">
      <c r="B120" s="132"/>
      <c r="C120" s="133" t="s">
        <v>160</v>
      </c>
      <c r="D120" s="133" t="s">
        <v>133</v>
      </c>
      <c r="E120" s="134" t="s">
        <v>696</v>
      </c>
      <c r="F120" s="191" t="s">
        <v>697</v>
      </c>
      <c r="G120" s="192"/>
      <c r="H120" s="192"/>
      <c r="I120" s="192"/>
      <c r="J120" s="135" t="s">
        <v>150</v>
      </c>
      <c r="K120" s="136">
        <v>723</v>
      </c>
      <c r="L120" s="193">
        <v>0</v>
      </c>
      <c r="M120" s="192"/>
      <c r="N120" s="193">
        <f>ROUND(L120*K120,2)</f>
        <v>0</v>
      </c>
      <c r="O120" s="192"/>
      <c r="P120" s="192"/>
      <c r="Q120" s="192"/>
      <c r="R120" s="137"/>
      <c r="T120" s="138" t="s">
        <v>3</v>
      </c>
      <c r="U120" s="37" t="s">
        <v>43</v>
      </c>
      <c r="V120" s="143">
        <v>0.058</v>
      </c>
      <c r="W120" s="143">
        <f>V120*K120</f>
        <v>41.934000000000005</v>
      </c>
      <c r="X120" s="143">
        <v>0</v>
      </c>
      <c r="Y120" s="143">
        <f>X120*K120</f>
        <v>0</v>
      </c>
      <c r="Z120" s="143">
        <v>0</v>
      </c>
      <c r="AA120" s="144">
        <f>Z120*K120</f>
        <v>0</v>
      </c>
      <c r="AR120" s="14" t="s">
        <v>131</v>
      </c>
      <c r="AT120" s="14" t="s">
        <v>133</v>
      </c>
      <c r="AU120" s="14" t="s">
        <v>103</v>
      </c>
      <c r="AY120" s="14" t="s">
        <v>132</v>
      </c>
      <c r="BE120" s="142">
        <f>IF(U120="základní",N120,0)</f>
        <v>0</v>
      </c>
      <c r="BF120" s="142">
        <f>IF(U120="snížená",N120,0)</f>
        <v>0</v>
      </c>
      <c r="BG120" s="142">
        <f>IF(U120="zákl. přenesená",N120,0)</f>
        <v>0</v>
      </c>
      <c r="BH120" s="142">
        <f>IF(U120="sníž. přenesená",N120,0)</f>
        <v>0</v>
      </c>
      <c r="BI120" s="142">
        <f>IF(U120="nulová",N120,0)</f>
        <v>0</v>
      </c>
      <c r="BJ120" s="14" t="s">
        <v>20</v>
      </c>
      <c r="BK120" s="142">
        <f>ROUND(L120*K120,2)</f>
        <v>0</v>
      </c>
      <c r="BL120" s="14" t="s">
        <v>131</v>
      </c>
      <c r="BM120" s="14" t="s">
        <v>698</v>
      </c>
    </row>
    <row r="121" spans="2:63" s="9" customFormat="1" ht="29.85" customHeight="1">
      <c r="B121" s="121"/>
      <c r="C121" s="122"/>
      <c r="D121" s="131" t="s">
        <v>143</v>
      </c>
      <c r="E121" s="131"/>
      <c r="F121" s="131"/>
      <c r="G121" s="131"/>
      <c r="H121" s="131"/>
      <c r="I121" s="131"/>
      <c r="J121" s="131"/>
      <c r="K121" s="131"/>
      <c r="L121" s="131"/>
      <c r="M121" s="131"/>
      <c r="N121" s="212">
        <f>BK121</f>
        <v>0</v>
      </c>
      <c r="O121" s="213"/>
      <c r="P121" s="213"/>
      <c r="Q121" s="213"/>
      <c r="R121" s="124"/>
      <c r="T121" s="125"/>
      <c r="U121" s="122"/>
      <c r="V121" s="122"/>
      <c r="W121" s="126">
        <f>SUM(W122:W127)</f>
        <v>267.784</v>
      </c>
      <c r="X121" s="122"/>
      <c r="Y121" s="126">
        <f>SUM(Y122:Y127)</f>
        <v>0</v>
      </c>
      <c r="Z121" s="122"/>
      <c r="AA121" s="127">
        <f>SUM(AA122:AA127)</f>
        <v>169.27400000000003</v>
      </c>
      <c r="AR121" s="128" t="s">
        <v>20</v>
      </c>
      <c r="AT121" s="129" t="s">
        <v>77</v>
      </c>
      <c r="AU121" s="129" t="s">
        <v>20</v>
      </c>
      <c r="AY121" s="128" t="s">
        <v>132</v>
      </c>
      <c r="BK121" s="130">
        <f>SUM(BK122:BK127)</f>
        <v>0</v>
      </c>
    </row>
    <row r="122" spans="2:65" s="1" customFormat="1" ht="22.5" customHeight="1">
      <c r="B122" s="132"/>
      <c r="C122" s="133" t="s">
        <v>164</v>
      </c>
      <c r="D122" s="133" t="s">
        <v>133</v>
      </c>
      <c r="E122" s="134" t="s">
        <v>699</v>
      </c>
      <c r="F122" s="191" t="s">
        <v>700</v>
      </c>
      <c r="G122" s="192"/>
      <c r="H122" s="192"/>
      <c r="I122" s="192"/>
      <c r="J122" s="135" t="s">
        <v>155</v>
      </c>
      <c r="K122" s="136">
        <v>24</v>
      </c>
      <c r="L122" s="193">
        <v>0</v>
      </c>
      <c r="M122" s="192"/>
      <c r="N122" s="193">
        <f aca="true" t="shared" si="0" ref="N122:N127">ROUND(L122*K122,2)</f>
        <v>0</v>
      </c>
      <c r="O122" s="192"/>
      <c r="P122" s="192"/>
      <c r="Q122" s="192"/>
      <c r="R122" s="137"/>
      <c r="T122" s="138" t="s">
        <v>3</v>
      </c>
      <c r="U122" s="37" t="s">
        <v>43</v>
      </c>
      <c r="V122" s="143">
        <v>6.436</v>
      </c>
      <c r="W122" s="143">
        <f aca="true" t="shared" si="1" ref="W122:W127">V122*K122</f>
        <v>154.464</v>
      </c>
      <c r="X122" s="143">
        <v>0</v>
      </c>
      <c r="Y122" s="143">
        <f aca="true" t="shared" si="2" ref="Y122:Y127">X122*K122</f>
        <v>0</v>
      </c>
      <c r="Z122" s="143">
        <v>2</v>
      </c>
      <c r="AA122" s="144">
        <f aca="true" t="shared" si="3" ref="AA122:AA127">Z122*K122</f>
        <v>48</v>
      </c>
      <c r="AR122" s="14" t="s">
        <v>131</v>
      </c>
      <c r="AT122" s="14" t="s">
        <v>133</v>
      </c>
      <c r="AU122" s="14" t="s">
        <v>103</v>
      </c>
      <c r="AY122" s="14" t="s">
        <v>132</v>
      </c>
      <c r="BE122" s="142">
        <f aca="true" t="shared" si="4" ref="BE122:BE127">IF(U122="základní",N122,0)</f>
        <v>0</v>
      </c>
      <c r="BF122" s="142">
        <f aca="true" t="shared" si="5" ref="BF122:BF127">IF(U122="snížená",N122,0)</f>
        <v>0</v>
      </c>
      <c r="BG122" s="142">
        <f aca="true" t="shared" si="6" ref="BG122:BG127">IF(U122="zákl. přenesená",N122,0)</f>
        <v>0</v>
      </c>
      <c r="BH122" s="142">
        <f aca="true" t="shared" si="7" ref="BH122:BH127">IF(U122="sníž. přenesená",N122,0)</f>
        <v>0</v>
      </c>
      <c r="BI122" s="142">
        <f aca="true" t="shared" si="8" ref="BI122:BI127">IF(U122="nulová",N122,0)</f>
        <v>0</v>
      </c>
      <c r="BJ122" s="14" t="s">
        <v>20</v>
      </c>
      <c r="BK122" s="142">
        <f aca="true" t="shared" si="9" ref="BK122:BK127">ROUND(L122*K122,2)</f>
        <v>0</v>
      </c>
      <c r="BL122" s="14" t="s">
        <v>131</v>
      </c>
      <c r="BM122" s="14" t="s">
        <v>701</v>
      </c>
    </row>
    <row r="123" spans="2:65" s="1" customFormat="1" ht="31.5" customHeight="1">
      <c r="B123" s="132"/>
      <c r="C123" s="133" t="s">
        <v>168</v>
      </c>
      <c r="D123" s="133" t="s">
        <v>133</v>
      </c>
      <c r="E123" s="134" t="s">
        <v>702</v>
      </c>
      <c r="F123" s="191" t="s">
        <v>703</v>
      </c>
      <c r="G123" s="192"/>
      <c r="H123" s="192"/>
      <c r="I123" s="192"/>
      <c r="J123" s="135" t="s">
        <v>155</v>
      </c>
      <c r="K123" s="136">
        <v>66</v>
      </c>
      <c r="L123" s="193">
        <v>0</v>
      </c>
      <c r="M123" s="192"/>
      <c r="N123" s="193">
        <f t="shared" si="0"/>
        <v>0</v>
      </c>
      <c r="O123" s="192"/>
      <c r="P123" s="192"/>
      <c r="Q123" s="192"/>
      <c r="R123" s="137"/>
      <c r="T123" s="138" t="s">
        <v>3</v>
      </c>
      <c r="U123" s="37" t="s">
        <v>43</v>
      </c>
      <c r="V123" s="143">
        <v>1.52</v>
      </c>
      <c r="W123" s="143">
        <f t="shared" si="1"/>
        <v>100.32000000000001</v>
      </c>
      <c r="X123" s="143">
        <v>0</v>
      </c>
      <c r="Y123" s="143">
        <f t="shared" si="2"/>
        <v>0</v>
      </c>
      <c r="Z123" s="143">
        <v>1.8</v>
      </c>
      <c r="AA123" s="144">
        <f t="shared" si="3"/>
        <v>118.8</v>
      </c>
      <c r="AR123" s="14" t="s">
        <v>131</v>
      </c>
      <c r="AT123" s="14" t="s">
        <v>133</v>
      </c>
      <c r="AU123" s="14" t="s">
        <v>103</v>
      </c>
      <c r="AY123" s="14" t="s">
        <v>132</v>
      </c>
      <c r="BE123" s="142">
        <f t="shared" si="4"/>
        <v>0</v>
      </c>
      <c r="BF123" s="142">
        <f t="shared" si="5"/>
        <v>0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4" t="s">
        <v>20</v>
      </c>
      <c r="BK123" s="142">
        <f t="shared" si="9"/>
        <v>0</v>
      </c>
      <c r="BL123" s="14" t="s">
        <v>131</v>
      </c>
      <c r="BM123" s="14" t="s">
        <v>704</v>
      </c>
    </row>
    <row r="124" spans="2:65" s="1" customFormat="1" ht="22.5" customHeight="1">
      <c r="B124" s="132"/>
      <c r="C124" s="133" t="s">
        <v>172</v>
      </c>
      <c r="D124" s="133" t="s">
        <v>133</v>
      </c>
      <c r="E124" s="134" t="s">
        <v>705</v>
      </c>
      <c r="F124" s="191" t="s">
        <v>706</v>
      </c>
      <c r="G124" s="192"/>
      <c r="H124" s="192"/>
      <c r="I124" s="192"/>
      <c r="J124" s="135" t="s">
        <v>221</v>
      </c>
      <c r="K124" s="136">
        <v>24</v>
      </c>
      <c r="L124" s="193">
        <v>0</v>
      </c>
      <c r="M124" s="192"/>
      <c r="N124" s="193">
        <f t="shared" si="0"/>
        <v>0</v>
      </c>
      <c r="O124" s="192"/>
      <c r="P124" s="192"/>
      <c r="Q124" s="192"/>
      <c r="R124" s="137"/>
      <c r="T124" s="138" t="s">
        <v>3</v>
      </c>
      <c r="U124" s="37" t="s">
        <v>43</v>
      </c>
      <c r="V124" s="143">
        <v>0.5</v>
      </c>
      <c r="W124" s="143">
        <f t="shared" si="1"/>
        <v>12</v>
      </c>
      <c r="X124" s="143">
        <v>0</v>
      </c>
      <c r="Y124" s="143">
        <f t="shared" si="2"/>
        <v>0</v>
      </c>
      <c r="Z124" s="143">
        <v>0.075</v>
      </c>
      <c r="AA124" s="144">
        <f t="shared" si="3"/>
        <v>1.7999999999999998</v>
      </c>
      <c r="AR124" s="14" t="s">
        <v>131</v>
      </c>
      <c r="AT124" s="14" t="s">
        <v>133</v>
      </c>
      <c r="AU124" s="14" t="s">
        <v>103</v>
      </c>
      <c r="AY124" s="14" t="s">
        <v>132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4" t="s">
        <v>20</v>
      </c>
      <c r="BK124" s="142">
        <f t="shared" si="9"/>
        <v>0</v>
      </c>
      <c r="BL124" s="14" t="s">
        <v>131</v>
      </c>
      <c r="BM124" s="14" t="s">
        <v>707</v>
      </c>
    </row>
    <row r="125" spans="2:65" s="1" customFormat="1" ht="31.5" customHeight="1">
      <c r="B125" s="132"/>
      <c r="C125" s="133" t="s">
        <v>176</v>
      </c>
      <c r="D125" s="133" t="s">
        <v>133</v>
      </c>
      <c r="E125" s="134" t="s">
        <v>708</v>
      </c>
      <c r="F125" s="191" t="s">
        <v>709</v>
      </c>
      <c r="G125" s="192"/>
      <c r="H125" s="192"/>
      <c r="I125" s="192"/>
      <c r="J125" s="135" t="s">
        <v>221</v>
      </c>
      <c r="K125" s="136">
        <v>2</v>
      </c>
      <c r="L125" s="193">
        <v>0</v>
      </c>
      <c r="M125" s="192"/>
      <c r="N125" s="193">
        <f t="shared" si="0"/>
        <v>0</v>
      </c>
      <c r="O125" s="192"/>
      <c r="P125" s="192"/>
      <c r="Q125" s="192"/>
      <c r="R125" s="137"/>
      <c r="T125" s="138" t="s">
        <v>3</v>
      </c>
      <c r="U125" s="37" t="s">
        <v>43</v>
      </c>
      <c r="V125" s="143">
        <v>0.5</v>
      </c>
      <c r="W125" s="143">
        <f t="shared" si="1"/>
        <v>1</v>
      </c>
      <c r="X125" s="143">
        <v>0</v>
      </c>
      <c r="Y125" s="143">
        <f t="shared" si="2"/>
        <v>0</v>
      </c>
      <c r="Z125" s="143">
        <v>0.087</v>
      </c>
      <c r="AA125" s="144">
        <f t="shared" si="3"/>
        <v>0.174</v>
      </c>
      <c r="AR125" s="14" t="s">
        <v>131</v>
      </c>
      <c r="AT125" s="14" t="s">
        <v>133</v>
      </c>
      <c r="AU125" s="14" t="s">
        <v>103</v>
      </c>
      <c r="AY125" s="14" t="s">
        <v>132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4" t="s">
        <v>20</v>
      </c>
      <c r="BK125" s="142">
        <f t="shared" si="9"/>
        <v>0</v>
      </c>
      <c r="BL125" s="14" t="s">
        <v>131</v>
      </c>
      <c r="BM125" s="14" t="s">
        <v>710</v>
      </c>
    </row>
    <row r="126" spans="2:65" s="1" customFormat="1" ht="22.5" customHeight="1">
      <c r="B126" s="132"/>
      <c r="C126" s="133" t="s">
        <v>25</v>
      </c>
      <c r="D126" s="133" t="s">
        <v>133</v>
      </c>
      <c r="E126" s="134" t="s">
        <v>243</v>
      </c>
      <c r="F126" s="191" t="s">
        <v>244</v>
      </c>
      <c r="G126" s="192"/>
      <c r="H126" s="192"/>
      <c r="I126" s="192"/>
      <c r="J126" s="135" t="s">
        <v>195</v>
      </c>
      <c r="K126" s="136">
        <v>181.274</v>
      </c>
      <c r="L126" s="193">
        <v>0</v>
      </c>
      <c r="M126" s="192"/>
      <c r="N126" s="193">
        <f t="shared" si="0"/>
        <v>0</v>
      </c>
      <c r="O126" s="192"/>
      <c r="P126" s="192"/>
      <c r="Q126" s="192"/>
      <c r="R126" s="137"/>
      <c r="T126" s="138" t="s">
        <v>3</v>
      </c>
      <c r="U126" s="37" t="s">
        <v>43</v>
      </c>
      <c r="V126" s="143">
        <v>0</v>
      </c>
      <c r="W126" s="143">
        <f t="shared" si="1"/>
        <v>0</v>
      </c>
      <c r="X126" s="143">
        <v>0</v>
      </c>
      <c r="Y126" s="143">
        <f t="shared" si="2"/>
        <v>0</v>
      </c>
      <c r="Z126" s="143">
        <v>0</v>
      </c>
      <c r="AA126" s="144">
        <f t="shared" si="3"/>
        <v>0</v>
      </c>
      <c r="AR126" s="14" t="s">
        <v>131</v>
      </c>
      <c r="AT126" s="14" t="s">
        <v>133</v>
      </c>
      <c r="AU126" s="14" t="s">
        <v>103</v>
      </c>
      <c r="AY126" s="14" t="s">
        <v>132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4" t="s">
        <v>20</v>
      </c>
      <c r="BK126" s="142">
        <f t="shared" si="9"/>
        <v>0</v>
      </c>
      <c r="BL126" s="14" t="s">
        <v>131</v>
      </c>
      <c r="BM126" s="14" t="s">
        <v>711</v>
      </c>
    </row>
    <row r="127" spans="2:65" s="1" customFormat="1" ht="22.5" customHeight="1">
      <c r="B127" s="132"/>
      <c r="C127" s="133" t="s">
        <v>291</v>
      </c>
      <c r="D127" s="133" t="s">
        <v>133</v>
      </c>
      <c r="E127" s="134" t="s">
        <v>712</v>
      </c>
      <c r="F127" s="191" t="s">
        <v>713</v>
      </c>
      <c r="G127" s="192"/>
      <c r="H127" s="192"/>
      <c r="I127" s="192"/>
      <c r="J127" s="135" t="s">
        <v>208</v>
      </c>
      <c r="K127" s="136">
        <v>10</v>
      </c>
      <c r="L127" s="193">
        <v>0</v>
      </c>
      <c r="M127" s="192"/>
      <c r="N127" s="193">
        <f t="shared" si="0"/>
        <v>0</v>
      </c>
      <c r="O127" s="192"/>
      <c r="P127" s="192"/>
      <c r="Q127" s="192"/>
      <c r="R127" s="137"/>
      <c r="T127" s="138" t="s">
        <v>3</v>
      </c>
      <c r="U127" s="37" t="s">
        <v>43</v>
      </c>
      <c r="V127" s="143">
        <v>0</v>
      </c>
      <c r="W127" s="143">
        <f t="shared" si="1"/>
        <v>0</v>
      </c>
      <c r="X127" s="143">
        <v>0</v>
      </c>
      <c r="Y127" s="143">
        <f t="shared" si="2"/>
        <v>0</v>
      </c>
      <c r="Z127" s="143">
        <v>0.05</v>
      </c>
      <c r="AA127" s="144">
        <f t="shared" si="3"/>
        <v>0.5</v>
      </c>
      <c r="AR127" s="14" t="s">
        <v>131</v>
      </c>
      <c r="AT127" s="14" t="s">
        <v>133</v>
      </c>
      <c r="AU127" s="14" t="s">
        <v>103</v>
      </c>
      <c r="AY127" s="14" t="s">
        <v>132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4" t="s">
        <v>20</v>
      </c>
      <c r="BK127" s="142">
        <f t="shared" si="9"/>
        <v>0</v>
      </c>
      <c r="BL127" s="14" t="s">
        <v>131</v>
      </c>
      <c r="BM127" s="14" t="s">
        <v>714</v>
      </c>
    </row>
    <row r="128" spans="2:63" s="9" customFormat="1" ht="29.85" customHeight="1">
      <c r="B128" s="121"/>
      <c r="C128" s="122"/>
      <c r="D128" s="131" t="s">
        <v>683</v>
      </c>
      <c r="E128" s="131"/>
      <c r="F128" s="131"/>
      <c r="G128" s="131"/>
      <c r="H128" s="131"/>
      <c r="I128" s="131"/>
      <c r="J128" s="131"/>
      <c r="K128" s="131"/>
      <c r="L128" s="131"/>
      <c r="M128" s="131"/>
      <c r="N128" s="212">
        <f>BK128</f>
        <v>0</v>
      </c>
      <c r="O128" s="213"/>
      <c r="P128" s="213"/>
      <c r="Q128" s="213"/>
      <c r="R128" s="124"/>
      <c r="T128" s="125"/>
      <c r="U128" s="122"/>
      <c r="V128" s="122"/>
      <c r="W128" s="126">
        <f>SUM(W129:W131)</f>
        <v>116.460512</v>
      </c>
      <c r="X128" s="122"/>
      <c r="Y128" s="126">
        <f>SUM(Y129:Y131)</f>
        <v>43.379999999999995</v>
      </c>
      <c r="Z128" s="122"/>
      <c r="AA128" s="127">
        <f>SUM(AA129:AA131)</f>
        <v>0</v>
      </c>
      <c r="AR128" s="128" t="s">
        <v>20</v>
      </c>
      <c r="AT128" s="129" t="s">
        <v>77</v>
      </c>
      <c r="AU128" s="129" t="s">
        <v>20</v>
      </c>
      <c r="AY128" s="128" t="s">
        <v>132</v>
      </c>
      <c r="BK128" s="130">
        <f>SUM(BK129:BK131)</f>
        <v>0</v>
      </c>
    </row>
    <row r="129" spans="2:65" s="1" customFormat="1" ht="31.5" customHeight="1">
      <c r="B129" s="132"/>
      <c r="C129" s="133" t="s">
        <v>183</v>
      </c>
      <c r="D129" s="133" t="s">
        <v>133</v>
      </c>
      <c r="E129" s="134" t="s">
        <v>251</v>
      </c>
      <c r="F129" s="191" t="s">
        <v>252</v>
      </c>
      <c r="G129" s="192"/>
      <c r="H129" s="192"/>
      <c r="I129" s="192"/>
      <c r="J129" s="135" t="s">
        <v>195</v>
      </c>
      <c r="K129" s="136">
        <v>169.274</v>
      </c>
      <c r="L129" s="193">
        <v>0</v>
      </c>
      <c r="M129" s="192"/>
      <c r="N129" s="193">
        <f>ROUND(L129*K129,2)</f>
        <v>0</v>
      </c>
      <c r="O129" s="192"/>
      <c r="P129" s="192"/>
      <c r="Q129" s="192"/>
      <c r="R129" s="137"/>
      <c r="T129" s="138" t="s">
        <v>3</v>
      </c>
      <c r="U129" s="37" t="s">
        <v>43</v>
      </c>
      <c r="V129" s="143">
        <v>0.688</v>
      </c>
      <c r="W129" s="143">
        <f>V129*K129</f>
        <v>116.460512</v>
      </c>
      <c r="X129" s="143">
        <v>0</v>
      </c>
      <c r="Y129" s="143">
        <f>X129*K129</f>
        <v>0</v>
      </c>
      <c r="Z129" s="143">
        <v>0</v>
      </c>
      <c r="AA129" s="144">
        <f>Z129*K129</f>
        <v>0</v>
      </c>
      <c r="AR129" s="14" t="s">
        <v>131</v>
      </c>
      <c r="AT129" s="14" t="s">
        <v>133</v>
      </c>
      <c r="AU129" s="14" t="s">
        <v>103</v>
      </c>
      <c r="AY129" s="14" t="s">
        <v>132</v>
      </c>
      <c r="BE129" s="142">
        <f>IF(U129="základní",N129,0)</f>
        <v>0</v>
      </c>
      <c r="BF129" s="142">
        <f>IF(U129="snížená",N129,0)</f>
        <v>0</v>
      </c>
      <c r="BG129" s="142">
        <f>IF(U129="zákl. přenesená",N129,0)</f>
        <v>0</v>
      </c>
      <c r="BH129" s="142">
        <f>IF(U129="sníž. přenesená",N129,0)</f>
        <v>0</v>
      </c>
      <c r="BI129" s="142">
        <f>IF(U129="nulová",N129,0)</f>
        <v>0</v>
      </c>
      <c r="BJ129" s="14" t="s">
        <v>20</v>
      </c>
      <c r="BK129" s="142">
        <f>ROUND(L129*K129,2)</f>
        <v>0</v>
      </c>
      <c r="BL129" s="14" t="s">
        <v>131</v>
      </c>
      <c r="BM129" s="14" t="s">
        <v>715</v>
      </c>
    </row>
    <row r="130" spans="2:65" s="1" customFormat="1" ht="31.5" customHeight="1">
      <c r="B130" s="132"/>
      <c r="C130" s="133" t="s">
        <v>187</v>
      </c>
      <c r="D130" s="133" t="s">
        <v>133</v>
      </c>
      <c r="E130" s="134" t="s">
        <v>255</v>
      </c>
      <c r="F130" s="191" t="s">
        <v>256</v>
      </c>
      <c r="G130" s="192"/>
      <c r="H130" s="192"/>
      <c r="I130" s="192"/>
      <c r="J130" s="135" t="s">
        <v>195</v>
      </c>
      <c r="K130" s="136">
        <v>169.274</v>
      </c>
      <c r="L130" s="193">
        <v>0</v>
      </c>
      <c r="M130" s="192"/>
      <c r="N130" s="193">
        <f>ROUND(L130*K130,2)</f>
        <v>0</v>
      </c>
      <c r="O130" s="192"/>
      <c r="P130" s="192"/>
      <c r="Q130" s="192"/>
      <c r="R130" s="137"/>
      <c r="T130" s="138" t="s">
        <v>3</v>
      </c>
      <c r="U130" s="37" t="s">
        <v>43</v>
      </c>
      <c r="V130" s="143">
        <v>0</v>
      </c>
      <c r="W130" s="143">
        <f>V130*K130</f>
        <v>0</v>
      </c>
      <c r="X130" s="143">
        <v>0</v>
      </c>
      <c r="Y130" s="143">
        <f>X130*K130</f>
        <v>0</v>
      </c>
      <c r="Z130" s="143">
        <v>0</v>
      </c>
      <c r="AA130" s="144">
        <f>Z130*K130</f>
        <v>0</v>
      </c>
      <c r="AR130" s="14" t="s">
        <v>131</v>
      </c>
      <c r="AT130" s="14" t="s">
        <v>133</v>
      </c>
      <c r="AU130" s="14" t="s">
        <v>103</v>
      </c>
      <c r="AY130" s="14" t="s">
        <v>132</v>
      </c>
      <c r="BE130" s="142">
        <f>IF(U130="základní",N130,0)</f>
        <v>0</v>
      </c>
      <c r="BF130" s="142">
        <f>IF(U130="snížená",N130,0)</f>
        <v>0</v>
      </c>
      <c r="BG130" s="142">
        <f>IF(U130="zákl. přenesená",N130,0)</f>
        <v>0</v>
      </c>
      <c r="BH130" s="142">
        <f>IF(U130="sníž. přenesená",N130,0)</f>
        <v>0</v>
      </c>
      <c r="BI130" s="142">
        <f>IF(U130="nulová",N130,0)</f>
        <v>0</v>
      </c>
      <c r="BJ130" s="14" t="s">
        <v>20</v>
      </c>
      <c r="BK130" s="142">
        <f>ROUND(L130*K130,2)</f>
        <v>0</v>
      </c>
      <c r="BL130" s="14" t="s">
        <v>131</v>
      </c>
      <c r="BM130" s="14" t="s">
        <v>716</v>
      </c>
    </row>
    <row r="131" spans="2:65" s="1" customFormat="1" ht="22.5" customHeight="1">
      <c r="B131" s="132"/>
      <c r="C131" s="133" t="s">
        <v>191</v>
      </c>
      <c r="D131" s="133" t="s">
        <v>133</v>
      </c>
      <c r="E131" s="134" t="s">
        <v>247</v>
      </c>
      <c r="F131" s="191" t="s">
        <v>248</v>
      </c>
      <c r="G131" s="192"/>
      <c r="H131" s="192"/>
      <c r="I131" s="192"/>
      <c r="J131" s="135" t="s">
        <v>155</v>
      </c>
      <c r="K131" s="136">
        <v>72.3</v>
      </c>
      <c r="L131" s="193">
        <v>0</v>
      </c>
      <c r="M131" s="192"/>
      <c r="N131" s="193">
        <f>ROUND(L131*K131,2)</f>
        <v>0</v>
      </c>
      <c r="O131" s="192"/>
      <c r="P131" s="192"/>
      <c r="Q131" s="192"/>
      <c r="R131" s="137"/>
      <c r="T131" s="138" t="s">
        <v>3</v>
      </c>
      <c r="U131" s="139" t="s">
        <v>43</v>
      </c>
      <c r="V131" s="140">
        <v>0</v>
      </c>
      <c r="W131" s="140">
        <f>V131*K131</f>
        <v>0</v>
      </c>
      <c r="X131" s="140">
        <v>0.6</v>
      </c>
      <c r="Y131" s="140">
        <f>X131*K131</f>
        <v>43.379999999999995</v>
      </c>
      <c r="Z131" s="140">
        <v>0</v>
      </c>
      <c r="AA131" s="141">
        <f>Z131*K131</f>
        <v>0</v>
      </c>
      <c r="AR131" s="14" t="s">
        <v>131</v>
      </c>
      <c r="AT131" s="14" t="s">
        <v>133</v>
      </c>
      <c r="AU131" s="14" t="s">
        <v>103</v>
      </c>
      <c r="AY131" s="14" t="s">
        <v>132</v>
      </c>
      <c r="BE131" s="142">
        <f>IF(U131="základní",N131,0)</f>
        <v>0</v>
      </c>
      <c r="BF131" s="142">
        <f>IF(U131="snížená",N131,0)</f>
        <v>0</v>
      </c>
      <c r="BG131" s="142">
        <f>IF(U131="zákl. přenesená",N131,0)</f>
        <v>0</v>
      </c>
      <c r="BH131" s="142">
        <f>IF(U131="sníž. přenesená",N131,0)</f>
        <v>0</v>
      </c>
      <c r="BI131" s="142">
        <f>IF(U131="nulová",N131,0)</f>
        <v>0</v>
      </c>
      <c r="BJ131" s="14" t="s">
        <v>20</v>
      </c>
      <c r="BK131" s="142">
        <f>ROUND(L131*K131,2)</f>
        <v>0</v>
      </c>
      <c r="BL131" s="14" t="s">
        <v>131</v>
      </c>
      <c r="BM131" s="14" t="s">
        <v>717</v>
      </c>
    </row>
    <row r="132" spans="2:18" s="1" customFormat="1" ht="6.95" customHeight="1">
      <c r="B132" s="52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4"/>
    </row>
  </sheetData>
  <mergeCells count="101">
    <mergeCell ref="S2:AC2"/>
    <mergeCell ref="F131:I131"/>
    <mergeCell ref="L131:M131"/>
    <mergeCell ref="N131:Q131"/>
    <mergeCell ref="N113:Q113"/>
    <mergeCell ref="N114:Q114"/>
    <mergeCell ref="N115:Q115"/>
    <mergeCell ref="N121:Q121"/>
    <mergeCell ref="N128:Q128"/>
    <mergeCell ref="N122:Q122"/>
    <mergeCell ref="F123:I123"/>
    <mergeCell ref="L123:M123"/>
    <mergeCell ref="N123:Q12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M107:P107"/>
    <mergeCell ref="M109:Q109"/>
    <mergeCell ref="H1:K1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0:I120"/>
    <mergeCell ref="L120:M120"/>
    <mergeCell ref="N120:Q120"/>
    <mergeCell ref="F122:I122"/>
    <mergeCell ref="L122:M122"/>
    <mergeCell ref="M110:Q110"/>
    <mergeCell ref="F112:I112"/>
    <mergeCell ref="L112:M112"/>
    <mergeCell ref="N112:Q112"/>
    <mergeCell ref="F116:I116"/>
    <mergeCell ref="L116:M116"/>
    <mergeCell ref="N116:Q116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printOptions/>
  <pageMargins left="0.5833333" right="0.5833333" top="0.5" bottom="0.4666667" header="0" footer="0"/>
  <pageSetup blackAndWhite="1" fitToHeight="1" fitToWidth="1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1"/>
  <sheetViews>
    <sheetView showGridLines="0" workbookViewId="0" topLeftCell="A1">
      <pane ySplit="1" topLeftCell="A91" activePane="bottomLeft" state="frozen"/>
      <selection pane="bottomLeft" activeCell="F110" sqref="F110:I1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200"/>
      <c r="I1" s="200"/>
      <c r="J1" s="200"/>
      <c r="K1" s="200"/>
      <c r="L1" s="11"/>
      <c r="M1" s="11"/>
      <c r="N1" s="11"/>
      <c r="O1" s="12" t="s">
        <v>102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52" t="s">
        <v>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S2" s="180" t="s">
        <v>6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14" t="s">
        <v>97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103</v>
      </c>
    </row>
    <row r="4" spans="2:46" ht="36.95" customHeight="1">
      <c r="B4" s="18"/>
      <c r="C4" s="154" t="s">
        <v>104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20"/>
      <c r="T4" s="21" t="s">
        <v>11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5" t="s">
        <v>15</v>
      </c>
      <c r="E6" s="19"/>
      <c r="F6" s="184" t="str">
        <f>'Rekapitulace stavby'!K6</f>
        <v>Řešení prostoru rozária včetně altánu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9"/>
      <c r="R6" s="20"/>
    </row>
    <row r="7" spans="2:18" s="1" customFormat="1" ht="32.85" customHeight="1">
      <c r="B7" s="28"/>
      <c r="C7" s="29"/>
      <c r="D7" s="24" t="s">
        <v>105</v>
      </c>
      <c r="E7" s="29"/>
      <c r="F7" s="157" t="s">
        <v>718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29"/>
      <c r="R7" s="30"/>
    </row>
    <row r="8" spans="2:18" s="1" customFormat="1" ht="14.45" customHeight="1">
      <c r="B8" s="28"/>
      <c r="C8" s="29"/>
      <c r="D8" s="25" t="s">
        <v>18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19</v>
      </c>
      <c r="N8" s="29"/>
      <c r="O8" s="23" t="s">
        <v>3</v>
      </c>
      <c r="P8" s="29"/>
      <c r="Q8" s="29"/>
      <c r="R8" s="30"/>
    </row>
    <row r="9" spans="2:18" s="1" customFormat="1" ht="14.45" customHeight="1">
      <c r="B9" s="28"/>
      <c r="C9" s="29"/>
      <c r="D9" s="25" t="s">
        <v>21</v>
      </c>
      <c r="E9" s="29"/>
      <c r="F9" s="23" t="s">
        <v>22</v>
      </c>
      <c r="G9" s="29"/>
      <c r="H9" s="29"/>
      <c r="I9" s="29"/>
      <c r="J9" s="29"/>
      <c r="K9" s="29"/>
      <c r="L9" s="29"/>
      <c r="M9" s="25" t="s">
        <v>23</v>
      </c>
      <c r="N9" s="29"/>
      <c r="O9" s="185" t="str">
        <f>'Rekapitulace stavby'!AN8</f>
        <v>4. 4. 2016</v>
      </c>
      <c r="P9" s="163"/>
      <c r="Q9" s="29"/>
      <c r="R9" s="30"/>
    </row>
    <row r="10" spans="2:18" s="1" customFormat="1" ht="10.9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45" customHeight="1">
      <c r="B11" s="28"/>
      <c r="C11" s="29"/>
      <c r="D11" s="25" t="s">
        <v>27</v>
      </c>
      <c r="E11" s="29"/>
      <c r="F11" s="29"/>
      <c r="G11" s="29"/>
      <c r="H11" s="29"/>
      <c r="I11" s="29"/>
      <c r="J11" s="29"/>
      <c r="K11" s="29"/>
      <c r="L11" s="29"/>
      <c r="M11" s="25" t="s">
        <v>28</v>
      </c>
      <c r="N11" s="29"/>
      <c r="O11" s="156" t="s">
        <v>3</v>
      </c>
      <c r="P11" s="163"/>
      <c r="Q11" s="29"/>
      <c r="R11" s="30"/>
    </row>
    <row r="12" spans="2:18" s="1" customFormat="1" ht="18" customHeight="1">
      <c r="B12" s="28"/>
      <c r="C12" s="29"/>
      <c r="D12" s="29"/>
      <c r="E12" s="23" t="s">
        <v>29</v>
      </c>
      <c r="F12" s="29"/>
      <c r="G12" s="29"/>
      <c r="H12" s="29"/>
      <c r="I12" s="29"/>
      <c r="J12" s="29"/>
      <c r="K12" s="29"/>
      <c r="L12" s="29"/>
      <c r="M12" s="25" t="s">
        <v>30</v>
      </c>
      <c r="N12" s="29"/>
      <c r="O12" s="156" t="s">
        <v>3</v>
      </c>
      <c r="P12" s="163"/>
      <c r="Q12" s="29"/>
      <c r="R12" s="30"/>
    </row>
    <row r="13" spans="2:18" s="1" customFormat="1" ht="6.9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45" customHeight="1">
      <c r="B14" s="28"/>
      <c r="C14" s="29"/>
      <c r="D14" s="25" t="s">
        <v>31</v>
      </c>
      <c r="E14" s="29"/>
      <c r="F14" s="29"/>
      <c r="G14" s="29"/>
      <c r="H14" s="29"/>
      <c r="I14" s="29"/>
      <c r="J14" s="29"/>
      <c r="K14" s="29"/>
      <c r="L14" s="29"/>
      <c r="M14" s="25" t="s">
        <v>28</v>
      </c>
      <c r="N14" s="29"/>
      <c r="O14" s="156" t="str">
        <f>IF('Rekapitulace stavby'!AN13="","",'Rekapitulace stavby'!AN13)</f>
        <v/>
      </c>
      <c r="P14" s="163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IF('Rekapitulace stavby'!E14="","",'Rekapitulace stavby'!E14)</f>
        <v xml:space="preserve"> </v>
      </c>
      <c r="F15" s="29"/>
      <c r="G15" s="29"/>
      <c r="H15" s="29"/>
      <c r="I15" s="29"/>
      <c r="J15" s="29"/>
      <c r="K15" s="29"/>
      <c r="L15" s="29"/>
      <c r="M15" s="25" t="s">
        <v>30</v>
      </c>
      <c r="N15" s="29"/>
      <c r="O15" s="156" t="str">
        <f>IF('Rekapitulace stavby'!AN14="","",'Rekapitulace stavby'!AN14)</f>
        <v/>
      </c>
      <c r="P15" s="163"/>
      <c r="Q15" s="29"/>
      <c r="R15" s="30"/>
    </row>
    <row r="16" spans="2:18" s="1" customFormat="1" ht="6.9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45" customHeight="1">
      <c r="B17" s="28"/>
      <c r="C17" s="29"/>
      <c r="D17" s="25" t="s">
        <v>33</v>
      </c>
      <c r="E17" s="29"/>
      <c r="F17" s="29"/>
      <c r="G17" s="29"/>
      <c r="H17" s="29"/>
      <c r="I17" s="29"/>
      <c r="J17" s="29"/>
      <c r="K17" s="29"/>
      <c r="L17" s="29"/>
      <c r="M17" s="25" t="s">
        <v>28</v>
      </c>
      <c r="N17" s="29"/>
      <c r="O17" s="156" t="s">
        <v>3</v>
      </c>
      <c r="P17" s="163"/>
      <c r="Q17" s="29"/>
      <c r="R17" s="30"/>
    </row>
    <row r="18" spans="2:18" s="1" customFormat="1" ht="18" customHeight="1">
      <c r="B18" s="28"/>
      <c r="C18" s="29"/>
      <c r="D18" s="29"/>
      <c r="E18" s="23" t="s">
        <v>34</v>
      </c>
      <c r="F18" s="29"/>
      <c r="G18" s="29"/>
      <c r="H18" s="29"/>
      <c r="I18" s="29"/>
      <c r="J18" s="29"/>
      <c r="K18" s="29"/>
      <c r="L18" s="29"/>
      <c r="M18" s="25" t="s">
        <v>30</v>
      </c>
      <c r="N18" s="29"/>
      <c r="O18" s="156" t="s">
        <v>3</v>
      </c>
      <c r="P18" s="163"/>
      <c r="Q18" s="29"/>
      <c r="R18" s="30"/>
    </row>
    <row r="19" spans="2:18" s="1" customFormat="1" ht="6.9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45" customHeight="1">
      <c r="B20" s="28"/>
      <c r="C20" s="29"/>
      <c r="D20" s="25" t="s">
        <v>36</v>
      </c>
      <c r="E20" s="29"/>
      <c r="F20" s="29"/>
      <c r="G20" s="29"/>
      <c r="H20" s="29"/>
      <c r="I20" s="29"/>
      <c r="J20" s="29"/>
      <c r="K20" s="29"/>
      <c r="L20" s="29"/>
      <c r="M20" s="25" t="s">
        <v>28</v>
      </c>
      <c r="N20" s="29"/>
      <c r="O20" s="156" t="s">
        <v>3</v>
      </c>
      <c r="P20" s="163"/>
      <c r="Q20" s="29"/>
      <c r="R20" s="30"/>
    </row>
    <row r="21" spans="2:18" s="1" customFormat="1" ht="18" customHeight="1">
      <c r="B21" s="28"/>
      <c r="C21" s="29"/>
      <c r="D21" s="29"/>
      <c r="E21" s="23" t="s">
        <v>37</v>
      </c>
      <c r="F21" s="29"/>
      <c r="G21" s="29"/>
      <c r="H21" s="29"/>
      <c r="I21" s="29"/>
      <c r="J21" s="29"/>
      <c r="K21" s="29"/>
      <c r="L21" s="29"/>
      <c r="M21" s="25" t="s">
        <v>30</v>
      </c>
      <c r="N21" s="29"/>
      <c r="O21" s="156" t="s">
        <v>3</v>
      </c>
      <c r="P21" s="163"/>
      <c r="Q21" s="29"/>
      <c r="R21" s="30"/>
    </row>
    <row r="22" spans="2:18" s="1" customFormat="1" ht="6.9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45" customHeight="1">
      <c r="B23" s="28"/>
      <c r="C23" s="29"/>
      <c r="D23" s="25" t="s">
        <v>38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158" t="s">
        <v>3</v>
      </c>
      <c r="F24" s="163"/>
      <c r="G24" s="163"/>
      <c r="H24" s="163"/>
      <c r="I24" s="163"/>
      <c r="J24" s="163"/>
      <c r="K24" s="163"/>
      <c r="L24" s="163"/>
      <c r="M24" s="29"/>
      <c r="N24" s="29"/>
      <c r="O24" s="29"/>
      <c r="P24" s="29"/>
      <c r="Q24" s="29"/>
      <c r="R24" s="30"/>
    </row>
    <row r="25" spans="2:18" s="1" customFormat="1" ht="6.9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9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45" customHeight="1">
      <c r="B27" s="28"/>
      <c r="C27" s="29"/>
      <c r="D27" s="97" t="s">
        <v>107</v>
      </c>
      <c r="E27" s="29"/>
      <c r="F27" s="29"/>
      <c r="G27" s="29"/>
      <c r="H27" s="29"/>
      <c r="I27" s="29"/>
      <c r="J27" s="29"/>
      <c r="K27" s="29"/>
      <c r="L27" s="29"/>
      <c r="M27" s="181">
        <f>N88</f>
        <v>0</v>
      </c>
      <c r="N27" s="163"/>
      <c r="O27" s="163"/>
      <c r="P27" s="163"/>
      <c r="Q27" s="29"/>
      <c r="R27" s="30"/>
    </row>
    <row r="28" spans="2:18" s="1" customFormat="1" ht="14.45" customHeight="1">
      <c r="B28" s="28"/>
      <c r="C28" s="29"/>
      <c r="D28" s="27" t="s">
        <v>108</v>
      </c>
      <c r="E28" s="29"/>
      <c r="F28" s="29"/>
      <c r="G28" s="29"/>
      <c r="H28" s="29"/>
      <c r="I28" s="29"/>
      <c r="J28" s="29"/>
      <c r="K28" s="29"/>
      <c r="L28" s="29"/>
      <c r="M28" s="181">
        <f>N90</f>
        <v>0</v>
      </c>
      <c r="N28" s="163"/>
      <c r="O28" s="163"/>
      <c r="P28" s="163"/>
      <c r="Q28" s="29"/>
      <c r="R28" s="30"/>
    </row>
    <row r="29" spans="2:18" s="1" customFormat="1" ht="6.9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5.35" customHeight="1">
      <c r="B30" s="28"/>
      <c r="C30" s="29"/>
      <c r="D30" s="98" t="s">
        <v>41</v>
      </c>
      <c r="E30" s="29"/>
      <c r="F30" s="29"/>
      <c r="G30" s="29"/>
      <c r="H30" s="29"/>
      <c r="I30" s="29"/>
      <c r="J30" s="29"/>
      <c r="K30" s="29"/>
      <c r="L30" s="29"/>
      <c r="M30" s="186">
        <f>ROUNDUP(M27+M28,2)</f>
        <v>0</v>
      </c>
      <c r="N30" s="163"/>
      <c r="O30" s="163"/>
      <c r="P30" s="163"/>
      <c r="Q30" s="29"/>
      <c r="R30" s="30"/>
    </row>
    <row r="31" spans="2:18" s="1" customFormat="1" ht="6.9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45" customHeight="1">
      <c r="B32" s="28"/>
      <c r="C32" s="29"/>
      <c r="D32" s="35" t="s">
        <v>42</v>
      </c>
      <c r="E32" s="35" t="s">
        <v>43</v>
      </c>
      <c r="F32" s="36">
        <v>0.21</v>
      </c>
      <c r="G32" s="99" t="s">
        <v>44</v>
      </c>
      <c r="H32" s="187">
        <f>ROUNDUP((SUM(BE90:BE91)+SUM(BE109:BE110)),2)</f>
        <v>0</v>
      </c>
      <c r="I32" s="163"/>
      <c r="J32" s="163"/>
      <c r="K32" s="29"/>
      <c r="L32" s="29"/>
      <c r="M32" s="187">
        <f>ROUNDUP(ROUNDUP((SUM(BE90:BE91)+SUM(BE109:BE110)),2)*F32,1)</f>
        <v>0</v>
      </c>
      <c r="N32" s="163"/>
      <c r="O32" s="163"/>
      <c r="P32" s="163"/>
      <c r="Q32" s="29"/>
      <c r="R32" s="30"/>
    </row>
    <row r="33" spans="2:18" s="1" customFormat="1" ht="14.45" customHeight="1">
      <c r="B33" s="28"/>
      <c r="C33" s="29"/>
      <c r="D33" s="29"/>
      <c r="E33" s="35" t="s">
        <v>45</v>
      </c>
      <c r="F33" s="36">
        <v>0.15</v>
      </c>
      <c r="G33" s="99" t="s">
        <v>44</v>
      </c>
      <c r="H33" s="187">
        <f>ROUNDUP((SUM(BF90:BF91)+SUM(BF109:BF110)),2)</f>
        <v>0</v>
      </c>
      <c r="I33" s="163"/>
      <c r="J33" s="163"/>
      <c r="K33" s="29"/>
      <c r="L33" s="29"/>
      <c r="M33" s="187">
        <f>ROUNDUP(ROUNDUP((SUM(BF90:BF91)+SUM(BF109:BF110)),2)*F33,1)</f>
        <v>0</v>
      </c>
      <c r="N33" s="163"/>
      <c r="O33" s="163"/>
      <c r="P33" s="163"/>
      <c r="Q33" s="29"/>
      <c r="R33" s="30"/>
    </row>
    <row r="34" spans="2:18" s="1" customFormat="1" ht="14.45" customHeight="1" hidden="1">
      <c r="B34" s="28"/>
      <c r="C34" s="29"/>
      <c r="D34" s="29"/>
      <c r="E34" s="35" t="s">
        <v>46</v>
      </c>
      <c r="F34" s="36">
        <v>0.21</v>
      </c>
      <c r="G34" s="99" t="s">
        <v>44</v>
      </c>
      <c r="H34" s="187">
        <f>ROUNDUP((SUM(BG90:BG91)+SUM(BG109:BG110)),2)</f>
        <v>0</v>
      </c>
      <c r="I34" s="163"/>
      <c r="J34" s="163"/>
      <c r="K34" s="29"/>
      <c r="L34" s="29"/>
      <c r="M34" s="187">
        <v>0</v>
      </c>
      <c r="N34" s="163"/>
      <c r="O34" s="163"/>
      <c r="P34" s="163"/>
      <c r="Q34" s="29"/>
      <c r="R34" s="30"/>
    </row>
    <row r="35" spans="2:18" s="1" customFormat="1" ht="14.45" customHeight="1" hidden="1">
      <c r="B35" s="28"/>
      <c r="C35" s="29"/>
      <c r="D35" s="29"/>
      <c r="E35" s="35" t="s">
        <v>47</v>
      </c>
      <c r="F35" s="36">
        <v>0.15</v>
      </c>
      <c r="G35" s="99" t="s">
        <v>44</v>
      </c>
      <c r="H35" s="187">
        <f>ROUNDUP((SUM(BH90:BH91)+SUM(BH109:BH110)),2)</f>
        <v>0</v>
      </c>
      <c r="I35" s="163"/>
      <c r="J35" s="163"/>
      <c r="K35" s="29"/>
      <c r="L35" s="29"/>
      <c r="M35" s="187">
        <v>0</v>
      </c>
      <c r="N35" s="163"/>
      <c r="O35" s="163"/>
      <c r="P35" s="163"/>
      <c r="Q35" s="29"/>
      <c r="R35" s="30"/>
    </row>
    <row r="36" spans="2:18" s="1" customFormat="1" ht="14.45" customHeight="1" hidden="1">
      <c r="B36" s="28"/>
      <c r="C36" s="29"/>
      <c r="D36" s="29"/>
      <c r="E36" s="35" t="s">
        <v>48</v>
      </c>
      <c r="F36" s="36">
        <v>0</v>
      </c>
      <c r="G36" s="99" t="s">
        <v>44</v>
      </c>
      <c r="H36" s="187">
        <f>ROUNDUP((SUM(BI90:BI91)+SUM(BI109:BI110)),2)</f>
        <v>0</v>
      </c>
      <c r="I36" s="163"/>
      <c r="J36" s="163"/>
      <c r="K36" s="29"/>
      <c r="L36" s="29"/>
      <c r="M36" s="187">
        <v>0</v>
      </c>
      <c r="N36" s="163"/>
      <c r="O36" s="163"/>
      <c r="P36" s="163"/>
      <c r="Q36" s="29"/>
      <c r="R36" s="30"/>
    </row>
    <row r="37" spans="2:18" s="1" customFormat="1" ht="6.9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5.35" customHeight="1">
      <c r="B38" s="28"/>
      <c r="C38" s="96"/>
      <c r="D38" s="100" t="s">
        <v>49</v>
      </c>
      <c r="E38" s="68"/>
      <c r="F38" s="68"/>
      <c r="G38" s="101" t="s">
        <v>50</v>
      </c>
      <c r="H38" s="102" t="s">
        <v>51</v>
      </c>
      <c r="I38" s="68"/>
      <c r="J38" s="68"/>
      <c r="K38" s="68"/>
      <c r="L38" s="190">
        <f>SUM(M30:M36)</f>
        <v>0</v>
      </c>
      <c r="M38" s="173"/>
      <c r="N38" s="173"/>
      <c r="O38" s="173"/>
      <c r="P38" s="175"/>
      <c r="Q38" s="96"/>
      <c r="R38" s="30"/>
    </row>
    <row r="39" spans="2:18" s="1" customFormat="1" ht="14.4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4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52</v>
      </c>
      <c r="E50" s="44"/>
      <c r="F50" s="44"/>
      <c r="G50" s="44"/>
      <c r="H50" s="45"/>
      <c r="I50" s="29"/>
      <c r="J50" s="43" t="s">
        <v>53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54</v>
      </c>
      <c r="E59" s="49"/>
      <c r="F59" s="49"/>
      <c r="G59" s="50" t="s">
        <v>55</v>
      </c>
      <c r="H59" s="51"/>
      <c r="I59" s="29"/>
      <c r="J59" s="48" t="s">
        <v>54</v>
      </c>
      <c r="K59" s="49"/>
      <c r="L59" s="49"/>
      <c r="M59" s="49"/>
      <c r="N59" s="50" t="s">
        <v>55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56</v>
      </c>
      <c r="E61" s="44"/>
      <c r="F61" s="44"/>
      <c r="G61" s="44"/>
      <c r="H61" s="45"/>
      <c r="I61" s="29"/>
      <c r="J61" s="43" t="s">
        <v>57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54</v>
      </c>
      <c r="E70" s="49"/>
      <c r="F70" s="49"/>
      <c r="G70" s="50" t="s">
        <v>55</v>
      </c>
      <c r="H70" s="51"/>
      <c r="I70" s="29"/>
      <c r="J70" s="48" t="s">
        <v>54</v>
      </c>
      <c r="K70" s="49"/>
      <c r="L70" s="49"/>
      <c r="M70" s="49"/>
      <c r="N70" s="50" t="s">
        <v>55</v>
      </c>
      <c r="O70" s="49"/>
      <c r="P70" s="51"/>
      <c r="Q70" s="29"/>
      <c r="R70" s="30"/>
    </row>
    <row r="71" spans="2:18" s="1" customFormat="1" ht="14.4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9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95" customHeight="1">
      <c r="B76" s="28"/>
      <c r="C76" s="154" t="s">
        <v>109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30"/>
    </row>
    <row r="77" spans="2:18" s="1" customFormat="1" ht="6.9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15</v>
      </c>
      <c r="D78" s="29"/>
      <c r="E78" s="29"/>
      <c r="F78" s="184" t="str">
        <f>F6</f>
        <v>Řešení prostoru rozária včetně altánu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29"/>
      <c r="R78" s="30"/>
    </row>
    <row r="79" spans="2:18" s="1" customFormat="1" ht="36.95" customHeight="1">
      <c r="B79" s="28"/>
      <c r="C79" s="62" t="s">
        <v>105</v>
      </c>
      <c r="D79" s="29"/>
      <c r="E79" s="29"/>
      <c r="F79" s="164" t="str">
        <f>F7</f>
        <v>D.5 - Osvětlení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29"/>
      <c r="R79" s="30"/>
    </row>
    <row r="80" spans="2:18" s="1" customFormat="1" ht="6.9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21</v>
      </c>
      <c r="D81" s="29"/>
      <c r="E81" s="29"/>
      <c r="F81" s="23" t="str">
        <f>F9</f>
        <v>Chomutov</v>
      </c>
      <c r="G81" s="29"/>
      <c r="H81" s="29"/>
      <c r="I81" s="29"/>
      <c r="J81" s="29"/>
      <c r="K81" s="25" t="s">
        <v>23</v>
      </c>
      <c r="L81" s="29"/>
      <c r="M81" s="185" t="str">
        <f>IF(O9="","",O9)</f>
        <v>4. 4. 2016</v>
      </c>
      <c r="N81" s="163"/>
      <c r="O81" s="163"/>
      <c r="P81" s="163"/>
      <c r="Q81" s="29"/>
      <c r="R81" s="30"/>
    </row>
    <row r="82" spans="2:18" s="1" customFormat="1" ht="6.9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27</v>
      </c>
      <c r="D83" s="29"/>
      <c r="E83" s="29"/>
      <c r="F83" s="23" t="str">
        <f>E12</f>
        <v>Město Chomutov</v>
      </c>
      <c r="G83" s="29"/>
      <c r="H83" s="29"/>
      <c r="I83" s="29"/>
      <c r="J83" s="29"/>
      <c r="K83" s="25" t="s">
        <v>33</v>
      </c>
      <c r="L83" s="29"/>
      <c r="M83" s="156" t="str">
        <f>E18</f>
        <v>Projekce zahradní, krajinná a GIS, s.r.o.</v>
      </c>
      <c r="N83" s="163"/>
      <c r="O83" s="163"/>
      <c r="P83" s="163"/>
      <c r="Q83" s="163"/>
      <c r="R83" s="30"/>
    </row>
    <row r="84" spans="2:18" s="1" customFormat="1" ht="14.45" customHeight="1">
      <c r="B84" s="28"/>
      <c r="C84" s="25" t="s">
        <v>31</v>
      </c>
      <c r="D84" s="29"/>
      <c r="E84" s="29"/>
      <c r="F84" s="23" t="str">
        <f>IF(E15="","",E15)</f>
        <v xml:space="preserve"> </v>
      </c>
      <c r="G84" s="29"/>
      <c r="H84" s="29"/>
      <c r="I84" s="29"/>
      <c r="J84" s="29"/>
      <c r="K84" s="25" t="s">
        <v>36</v>
      </c>
      <c r="L84" s="29"/>
      <c r="M84" s="156" t="str">
        <f>E21</f>
        <v>Ing. Gabriela Úlehlová</v>
      </c>
      <c r="N84" s="163"/>
      <c r="O84" s="163"/>
      <c r="P84" s="163"/>
      <c r="Q84" s="163"/>
      <c r="R84" s="30"/>
    </row>
    <row r="85" spans="2:18" s="1" customFormat="1" ht="10.3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188" t="s">
        <v>110</v>
      </c>
      <c r="D86" s="189"/>
      <c r="E86" s="189"/>
      <c r="F86" s="189"/>
      <c r="G86" s="189"/>
      <c r="H86" s="96"/>
      <c r="I86" s="96"/>
      <c r="J86" s="96"/>
      <c r="K86" s="96"/>
      <c r="L86" s="96"/>
      <c r="M86" s="96"/>
      <c r="N86" s="188" t="s">
        <v>111</v>
      </c>
      <c r="O86" s="163"/>
      <c r="P86" s="163"/>
      <c r="Q86" s="163"/>
      <c r="R86" s="30"/>
    </row>
    <row r="87" spans="2:18" s="1" customFormat="1" ht="10.3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112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77">
        <f>N109</f>
        <v>0</v>
      </c>
      <c r="O88" s="163"/>
      <c r="P88" s="163"/>
      <c r="Q88" s="163"/>
      <c r="R88" s="30"/>
      <c r="AU88" s="14" t="s">
        <v>113</v>
      </c>
    </row>
    <row r="89" spans="2:18" s="1" customFormat="1" ht="21.75" customHeight="1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30"/>
    </row>
    <row r="90" spans="2:21" s="1" customFormat="1" ht="29.25" customHeight="1">
      <c r="B90" s="28"/>
      <c r="C90" s="103" t="s">
        <v>116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08">
        <v>0</v>
      </c>
      <c r="O90" s="163"/>
      <c r="P90" s="163"/>
      <c r="Q90" s="163"/>
      <c r="R90" s="30"/>
      <c r="T90" s="112"/>
      <c r="U90" s="113" t="s">
        <v>42</v>
      </c>
    </row>
    <row r="91" spans="2:18" s="1" customFormat="1" ht="18" customHeight="1"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30"/>
    </row>
    <row r="92" spans="2:18" s="1" customFormat="1" ht="29.25" customHeight="1">
      <c r="B92" s="28"/>
      <c r="C92" s="95" t="s">
        <v>101</v>
      </c>
      <c r="D92" s="96"/>
      <c r="E92" s="96"/>
      <c r="F92" s="96"/>
      <c r="G92" s="96"/>
      <c r="H92" s="96"/>
      <c r="I92" s="96"/>
      <c r="J92" s="96"/>
      <c r="K92" s="96"/>
      <c r="L92" s="179">
        <f>ROUNDUP(SUM(N88+N90),2)</f>
        <v>0</v>
      </c>
      <c r="M92" s="189"/>
      <c r="N92" s="189"/>
      <c r="O92" s="189"/>
      <c r="P92" s="189"/>
      <c r="Q92" s="189"/>
      <c r="R92" s="30"/>
    </row>
    <row r="93" spans="2:18" s="1" customFormat="1" ht="6.95" customHeight="1"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4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98" spans="2:18" s="1" customFormat="1" ht="36.95" customHeight="1">
      <c r="B98" s="28"/>
      <c r="C98" s="154" t="s">
        <v>117</v>
      </c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30"/>
    </row>
    <row r="99" spans="2:18" s="1" customFormat="1" ht="6.95" customHeight="1"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0"/>
    </row>
    <row r="100" spans="2:18" s="1" customFormat="1" ht="30" customHeight="1">
      <c r="B100" s="28"/>
      <c r="C100" s="25" t="s">
        <v>15</v>
      </c>
      <c r="D100" s="29"/>
      <c r="E100" s="29"/>
      <c r="F100" s="184" t="str">
        <f>F6</f>
        <v>Řešení prostoru rozária včetně altánu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29"/>
      <c r="R100" s="30"/>
    </row>
    <row r="101" spans="2:18" s="1" customFormat="1" ht="36.95" customHeight="1">
      <c r="B101" s="28"/>
      <c r="C101" s="62" t="s">
        <v>105</v>
      </c>
      <c r="D101" s="29"/>
      <c r="E101" s="29"/>
      <c r="F101" s="164" t="str">
        <f>F7</f>
        <v>D.5 - Osvětlení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29"/>
      <c r="R101" s="30"/>
    </row>
    <row r="102" spans="2:18" s="1" customFormat="1" ht="6.95" customHeight="1"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30"/>
    </row>
    <row r="103" spans="2:18" s="1" customFormat="1" ht="18" customHeight="1">
      <c r="B103" s="28"/>
      <c r="C103" s="25" t="s">
        <v>21</v>
      </c>
      <c r="D103" s="29"/>
      <c r="E103" s="29"/>
      <c r="F103" s="23" t="str">
        <f>F9</f>
        <v>Chomutov</v>
      </c>
      <c r="G103" s="29"/>
      <c r="H103" s="29"/>
      <c r="I103" s="29"/>
      <c r="J103" s="29"/>
      <c r="K103" s="25" t="s">
        <v>23</v>
      </c>
      <c r="L103" s="29"/>
      <c r="M103" s="185" t="str">
        <f>IF(O9="","",O9)</f>
        <v>4. 4. 2016</v>
      </c>
      <c r="N103" s="163"/>
      <c r="O103" s="163"/>
      <c r="P103" s="163"/>
      <c r="Q103" s="29"/>
      <c r="R103" s="30"/>
    </row>
    <row r="104" spans="2:18" s="1" customFormat="1" ht="6.95" customHeight="1"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0"/>
    </row>
    <row r="105" spans="2:18" s="1" customFormat="1" ht="15">
      <c r="B105" s="28"/>
      <c r="C105" s="25" t="s">
        <v>27</v>
      </c>
      <c r="D105" s="29"/>
      <c r="E105" s="29"/>
      <c r="F105" s="23" t="str">
        <f>E12</f>
        <v>Město Chomutov</v>
      </c>
      <c r="G105" s="29"/>
      <c r="H105" s="29"/>
      <c r="I105" s="29"/>
      <c r="J105" s="29"/>
      <c r="K105" s="25" t="s">
        <v>33</v>
      </c>
      <c r="L105" s="29"/>
      <c r="M105" s="156" t="str">
        <f>E18</f>
        <v>Projekce zahradní, krajinná a GIS, s.r.o.</v>
      </c>
      <c r="N105" s="163"/>
      <c r="O105" s="163"/>
      <c r="P105" s="163"/>
      <c r="Q105" s="163"/>
      <c r="R105" s="30"/>
    </row>
    <row r="106" spans="2:18" s="1" customFormat="1" ht="14.45" customHeight="1">
      <c r="B106" s="28"/>
      <c r="C106" s="25" t="s">
        <v>31</v>
      </c>
      <c r="D106" s="29"/>
      <c r="E106" s="29"/>
      <c r="F106" s="23" t="str">
        <f>IF(E15="","",E15)</f>
        <v xml:space="preserve"> </v>
      </c>
      <c r="G106" s="29"/>
      <c r="H106" s="29"/>
      <c r="I106" s="29"/>
      <c r="J106" s="29"/>
      <c r="K106" s="25" t="s">
        <v>36</v>
      </c>
      <c r="L106" s="29"/>
      <c r="M106" s="156" t="str">
        <f>E21</f>
        <v>Ing. Gabriela Úlehlová</v>
      </c>
      <c r="N106" s="163"/>
      <c r="O106" s="163"/>
      <c r="P106" s="163"/>
      <c r="Q106" s="163"/>
      <c r="R106" s="30"/>
    </row>
    <row r="107" spans="2:18" s="1" customFormat="1" ht="10.35" customHeight="1"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0"/>
    </row>
    <row r="108" spans="2:27" s="8" customFormat="1" ht="29.25" customHeight="1">
      <c r="B108" s="114"/>
      <c r="C108" s="115" t="s">
        <v>118</v>
      </c>
      <c r="D108" s="116" t="s">
        <v>119</v>
      </c>
      <c r="E108" s="116" t="s">
        <v>60</v>
      </c>
      <c r="F108" s="201" t="s">
        <v>120</v>
      </c>
      <c r="G108" s="202"/>
      <c r="H108" s="202"/>
      <c r="I108" s="202"/>
      <c r="J108" s="116" t="s">
        <v>121</v>
      </c>
      <c r="K108" s="116" t="s">
        <v>122</v>
      </c>
      <c r="L108" s="203" t="s">
        <v>123</v>
      </c>
      <c r="M108" s="202"/>
      <c r="N108" s="201" t="s">
        <v>111</v>
      </c>
      <c r="O108" s="202"/>
      <c r="P108" s="202"/>
      <c r="Q108" s="204"/>
      <c r="R108" s="117"/>
      <c r="T108" s="69" t="s">
        <v>124</v>
      </c>
      <c r="U108" s="70" t="s">
        <v>42</v>
      </c>
      <c r="V108" s="70" t="s">
        <v>125</v>
      </c>
      <c r="W108" s="70" t="s">
        <v>126</v>
      </c>
      <c r="X108" s="70" t="s">
        <v>127</v>
      </c>
      <c r="Y108" s="70" t="s">
        <v>128</v>
      </c>
      <c r="Z108" s="70" t="s">
        <v>129</v>
      </c>
      <c r="AA108" s="71" t="s">
        <v>130</v>
      </c>
    </row>
    <row r="109" spans="2:63" s="1" customFormat="1" ht="29.25" customHeight="1">
      <c r="B109" s="28"/>
      <c r="C109" s="73" t="s">
        <v>107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16">
        <f>BK109</f>
        <v>0</v>
      </c>
      <c r="O109" s="217"/>
      <c r="P109" s="217"/>
      <c r="Q109" s="217"/>
      <c r="R109" s="30"/>
      <c r="T109" s="72"/>
      <c r="U109" s="44"/>
      <c r="V109" s="44"/>
      <c r="W109" s="118">
        <f>W110</f>
        <v>0</v>
      </c>
      <c r="X109" s="44"/>
      <c r="Y109" s="118">
        <f>Y110</f>
        <v>0</v>
      </c>
      <c r="Z109" s="44"/>
      <c r="AA109" s="119">
        <f>AA110</f>
        <v>0</v>
      </c>
      <c r="AT109" s="14" t="s">
        <v>77</v>
      </c>
      <c r="AU109" s="14" t="s">
        <v>113</v>
      </c>
      <c r="BK109" s="120">
        <f>BK110</f>
        <v>0</v>
      </c>
    </row>
    <row r="110" spans="2:65" s="1" customFormat="1" ht="22.5" customHeight="1">
      <c r="B110" s="132"/>
      <c r="C110" s="133" t="s">
        <v>20</v>
      </c>
      <c r="D110" s="133" t="s">
        <v>133</v>
      </c>
      <c r="E110" s="134" t="s">
        <v>281</v>
      </c>
      <c r="F110" s="191" t="s">
        <v>96</v>
      </c>
      <c r="G110" s="192"/>
      <c r="H110" s="192"/>
      <c r="I110" s="192"/>
      <c r="J110" s="135" t="s">
        <v>136</v>
      </c>
      <c r="K110" s="136">
        <v>1</v>
      </c>
      <c r="L110" s="193">
        <v>0</v>
      </c>
      <c r="M110" s="192"/>
      <c r="N110" s="193">
        <f>ROUND(L110*K110,2)</f>
        <v>0</v>
      </c>
      <c r="O110" s="192"/>
      <c r="P110" s="192"/>
      <c r="Q110" s="192"/>
      <c r="R110" s="137"/>
      <c r="T110" s="138" t="s">
        <v>3</v>
      </c>
      <c r="U110" s="139" t="s">
        <v>43</v>
      </c>
      <c r="V110" s="140">
        <v>0</v>
      </c>
      <c r="W110" s="140">
        <f>V110*K110</f>
        <v>0</v>
      </c>
      <c r="X110" s="140">
        <v>0</v>
      </c>
      <c r="Y110" s="140">
        <f>X110*K110</f>
        <v>0</v>
      </c>
      <c r="Z110" s="140">
        <v>0</v>
      </c>
      <c r="AA110" s="141">
        <f>Z110*K110</f>
        <v>0</v>
      </c>
      <c r="AR110" s="14" t="s">
        <v>131</v>
      </c>
      <c r="AT110" s="14" t="s">
        <v>133</v>
      </c>
      <c r="AU110" s="14" t="s">
        <v>78</v>
      </c>
      <c r="AY110" s="14" t="s">
        <v>132</v>
      </c>
      <c r="BE110" s="142">
        <f>IF(U110="základní",N110,0)</f>
        <v>0</v>
      </c>
      <c r="BF110" s="142">
        <f>IF(U110="snížená",N110,0)</f>
        <v>0</v>
      </c>
      <c r="BG110" s="142">
        <f>IF(U110="zákl. přenesená",N110,0)</f>
        <v>0</v>
      </c>
      <c r="BH110" s="142">
        <f>IF(U110="sníž. přenesená",N110,0)</f>
        <v>0</v>
      </c>
      <c r="BI110" s="142">
        <f>IF(U110="nulová",N110,0)</f>
        <v>0</v>
      </c>
      <c r="BJ110" s="14" t="s">
        <v>20</v>
      </c>
      <c r="BK110" s="142">
        <f>ROUND(L110*K110,2)</f>
        <v>0</v>
      </c>
      <c r="BL110" s="14" t="s">
        <v>131</v>
      </c>
      <c r="BM110" s="14" t="s">
        <v>719</v>
      </c>
    </row>
    <row r="111" spans="2:18" s="1" customFormat="1" ht="17.25" customHeight="1"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4"/>
    </row>
  </sheetData>
  <mergeCells count="54">
    <mergeCell ref="S2:AC2"/>
    <mergeCell ref="F110:I110"/>
    <mergeCell ref="L110:M110"/>
    <mergeCell ref="N110:Q110"/>
    <mergeCell ref="N109:Q109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H1:K1"/>
    <mergeCell ref="M103:P103"/>
    <mergeCell ref="M105:Q105"/>
    <mergeCell ref="M106:Q106"/>
    <mergeCell ref="F108:I108"/>
    <mergeCell ref="L108:M108"/>
    <mergeCell ref="N108:Q108"/>
    <mergeCell ref="N90:Q90"/>
    <mergeCell ref="L92:Q92"/>
    <mergeCell ref="C98:Q98"/>
    <mergeCell ref="F100:P100"/>
    <mergeCell ref="F101:P101"/>
    <mergeCell ref="M83:Q83"/>
    <mergeCell ref="M84:Q84"/>
    <mergeCell ref="C86:G86"/>
    <mergeCell ref="N86:Q8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printOptions/>
  <pageMargins left="0.5833333" right="0.5833333" top="0.5" bottom="0.4666667" header="0" footer="0"/>
  <pageSetup blackAndWhite="1" fitToHeight="1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3.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MLOK\Administrator</dc:creator>
  <cp:keywords/>
  <dc:description/>
  <cp:lastModifiedBy>Vránová Kateřina</cp:lastModifiedBy>
  <dcterms:created xsi:type="dcterms:W3CDTF">2016-11-30T09:01:07Z</dcterms:created>
  <dcterms:modified xsi:type="dcterms:W3CDTF">2017-06-13T11:37:30Z</dcterms:modified>
  <cp:category/>
  <cp:version/>
  <cp:contentType/>
  <cp:contentStatus/>
</cp:coreProperties>
</file>