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6585" windowHeight="4635" tabRatio="875" activeTab="0"/>
  </bookViews>
  <sheets>
    <sheet name="Rekapitulace stavby" sheetId="9" r:id="rId1"/>
    <sheet name="O01 - Molo" sheetId="10" r:id="rId2"/>
    <sheet name="O02 - Sportovní zázemí" sheetId="11" r:id="rId3"/>
    <sheet name="O03 - Věž plavčíka" sheetId="12" r:id="rId4"/>
    <sheet name="O04 - Skokanská věž" sheetId="13" r:id="rId5"/>
    <sheet name="SO02 - Plovoucí část" sheetId="14" r:id="rId6"/>
    <sheet name="Příloha - plovoucí část" sheetId="1" r:id="rId7"/>
    <sheet name="Pokyny pro vyplnění" sheetId="8" r:id="rId8"/>
  </sheets>
  <externalReferences>
    <externalReference r:id="rId11"/>
  </externalReferences>
  <definedNames>
    <definedName name="_xlnm._FilterDatabase" localSheetId="1" hidden="1">'O01 - Molo'!$C$94:$K$94</definedName>
    <definedName name="_xlnm._FilterDatabase" localSheetId="2" hidden="1">'O02 - Sportovní zázemí'!$C$95:$K$95</definedName>
    <definedName name="_xlnm._FilterDatabase" localSheetId="3" hidden="1">'O03 - Věž plavčíka'!$C$95:$K$95</definedName>
    <definedName name="_xlnm._FilterDatabase" localSheetId="4" hidden="1">'O04 - Skokanská věž'!$C$91:$K$91</definedName>
    <definedName name="_xlnm._FilterDatabase" localSheetId="5" hidden="1">'SO02 - Plovoucí část'!$C$79:$K$79</definedName>
    <definedName name="dub">#REF!</definedName>
    <definedName name="jer">#REF!</definedName>
    <definedName name="marze">#REF!</definedName>
    <definedName name="mont">#REF!</definedName>
    <definedName name="nerez">#REF!</definedName>
    <definedName name="_xlnm.Print_Area" localSheetId="1">'O01 - Molo'!$C$4:$J$38,'O01 - Molo'!$C$44:$J$74,'O01 - Molo'!$C$80:$K$211</definedName>
    <definedName name="_xlnm.Print_Area" localSheetId="2">'O02 - Sportovní zázemí'!$C$4:$J$38,'O02 - Sportovní zázemí'!$C$44:$J$75,'O02 - Sportovní zázemí'!$C$81:$K$209</definedName>
    <definedName name="_xlnm.Print_Area" localSheetId="3">'O03 - Věž plavčíka'!$C$4:$J$38,'O03 - Věž plavčíka'!$C$44:$J$75,'O03 - Věž plavčíka'!$C$81:$K$208</definedName>
    <definedName name="_xlnm.Print_Area" localSheetId="4">'O04 - Skokanská věž'!$C$4:$J$38,'O04 - Skokanská věž'!$C$44:$J$71,'O04 - Skokanská věž'!$C$77:$K$140</definedName>
    <definedName name="_xlnm.Print_Area" localSheetId="7">'Pokyny pro vyplnění'!$B$2:$K$69,'Pokyny pro vyplnění'!$B$72:$K$116,'Pokyny pro vyplnění'!$B$119:$K$188,'Pokyny pro vyplnění'!$B$192:$K$212</definedName>
    <definedName name="_xlnm.Print_Area" localSheetId="6">'Příloha - plovoucí část'!$A$1:$J$118</definedName>
    <definedName name="_xlnm.Print_Area" localSheetId="0">'Rekapitulace stavby'!$D$4:$AO$33,'Rekapitulace stavby'!$C$39:$AQ$58</definedName>
    <definedName name="_xlnm.Print_Area" localSheetId="5">'SO02 - Plovoucí část'!$C$4:$J$36,'SO02 - Plovoucí část'!$C$42:$J$61,'SO02 - Plovoucí část'!$C$67:$K$108</definedName>
    <definedName name="ocel">#REF!</definedName>
    <definedName name="plochaa">#REF!</definedName>
    <definedName name="plochab">#REF!</definedName>
    <definedName name="plochabeton">#REF!</definedName>
    <definedName name="sm">#REF!</definedName>
    <definedName name="smn">#REF!</definedName>
    <definedName name="valacek1">#REF!</definedName>
    <definedName name="valecek1">#REF!</definedName>
    <definedName name="vruty">#REF!</definedName>
    <definedName name="vxps">'[1]BETON'!$B$7</definedName>
    <definedName name="_xlnm.Print_Titles" localSheetId="0">'Rekapitulace stavby'!$49:$49</definedName>
    <definedName name="_xlnm.Print_Titles" localSheetId="1">'O01 - Molo'!$94:$94</definedName>
    <definedName name="_xlnm.Print_Titles" localSheetId="2">'O02 - Sportovní zázemí'!$95:$95</definedName>
    <definedName name="_xlnm.Print_Titles" localSheetId="3">'O03 - Věž plavčíka'!$95:$95</definedName>
    <definedName name="_xlnm.Print_Titles" localSheetId="4">'O04 - Skokanská věž'!$91:$91</definedName>
    <definedName name="_xlnm.Print_Titles" localSheetId="5">'SO02 - Plovoucí část'!$79:$79</definedName>
  </definedNames>
  <calcPr calcId="152511"/>
  <extLst/>
</workbook>
</file>

<file path=xl/sharedStrings.xml><?xml version="1.0" encoding="utf-8"?>
<sst xmlns="http://schemas.openxmlformats.org/spreadsheetml/2006/main" count="5277" uniqueCount="908">
  <si>
    <t>ČS</t>
  </si>
  <si>
    <t>Sekce</t>
  </si>
  <si>
    <t>MJ</t>
  </si>
  <si>
    <t>Počet</t>
  </si>
  <si>
    <t>Název</t>
  </si>
  <si>
    <t>Váha</t>
  </si>
  <si>
    <t>Poznámka</t>
  </si>
  <si>
    <t>Jednotková cena</t>
  </si>
  <si>
    <t>Celková cena</t>
  </si>
  <si>
    <t>Páteřní molo</t>
  </si>
  <si>
    <t>kpt.</t>
  </si>
  <si>
    <t>Relaxační molo</t>
  </si>
  <si>
    <t>Bazén 1</t>
  </si>
  <si>
    <t>Bazén 2</t>
  </si>
  <si>
    <t>50-ka</t>
  </si>
  <si>
    <t>Plavčík</t>
  </si>
  <si>
    <t>Věž</t>
  </si>
  <si>
    <t>Startér</t>
  </si>
  <si>
    <t>Kotvení</t>
  </si>
  <si>
    <t>Vystrojení</t>
  </si>
  <si>
    <t>Položka</t>
  </si>
  <si>
    <t>Popis</t>
  </si>
  <si>
    <t>Materiál</t>
  </si>
  <si>
    <t>BETONOVÝ PLOVÁK</t>
  </si>
  <si>
    <t>10 x 2,4 x 1,1 m včetně montáže</t>
  </si>
  <si>
    <t>Kotevní objímka</t>
  </si>
  <si>
    <t>ocelová konstrukce žárově zinkovaná</t>
  </si>
  <si>
    <t>Příčná spojka - lanová</t>
  </si>
  <si>
    <t>ks</t>
  </si>
  <si>
    <t>Příčná spojka - "O" fender</t>
  </si>
  <si>
    <t>Příčná spojka - podložka velkoplošná</t>
  </si>
  <si>
    <t>Pl.10 140 x 140 středový otvor D25</t>
  </si>
  <si>
    <t>Příčná spojka - podložka 23</t>
  </si>
  <si>
    <t>DIN 125 A2/A4</t>
  </si>
  <si>
    <t>Příčná spojka - matice M20</t>
  </si>
  <si>
    <t>DIN 934 A2/A4</t>
  </si>
  <si>
    <t>Podélná spojka - lanová</t>
  </si>
  <si>
    <t>Pl.10 D140 středový otvor D25</t>
  </si>
  <si>
    <t>Zábradlí</t>
  </si>
  <si>
    <t>Nosný rošt pro výdřevu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</si>
  <si>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</si>
  <si>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lať 40x60 hoblovaná, impregnovná  s EDPM podkladem, kotvená do betononu</t>
  </si>
  <si>
    <t>Výdřeva - sibiřský modřín</t>
  </si>
  <si>
    <t>terasové prkno 145 x 28 materiál SIBIŘSKÝ MODŘÍN (deklarovaný)                                       oboustranná impregnace decking oil na alkydové či vodní bázi                                      spojovací materiál A4                    kotveno do betonu ocel. kotvami M8</t>
  </si>
  <si>
    <t>Boční výdřeva</t>
  </si>
  <si>
    <t>terasové prkno 145 x 28 materiál SIBIŘSKÝ MODŘÍN (deklarovaný)                                       oboustranná impregnace decking oil na alkydové či vodní bázi                                      spojovací materiál A4                    kotveno vruty do podélných latí</t>
  </si>
  <si>
    <t>Šikmina pravá</t>
  </si>
  <si>
    <t>Š - P, ocelová konstrukce žárově zinkovaná, výdřeva sibiřský modřín</t>
  </si>
  <si>
    <t>Šikmina levá</t>
  </si>
  <si>
    <t>Š - L, ocelová konstrukce žárově zinkovaná, výdřeva sibiřský modřín</t>
  </si>
  <si>
    <t>Schodiště směr 100-ka</t>
  </si>
  <si>
    <t>schodiště v. 1,65 š. 7,2 m komporzitní konstrukce</t>
  </si>
  <si>
    <t>CELKEM</t>
  </si>
  <si>
    <t>FS PLOVÁK</t>
  </si>
  <si>
    <t>6 x 2 x 0,52 včetně montáže</t>
  </si>
  <si>
    <t>Spojky</t>
  </si>
  <si>
    <t>včetně spojovacího materiálu</t>
  </si>
  <si>
    <t>Bazénovová vložka</t>
  </si>
  <si>
    <t>18 X 10 m hloubka 1/1,5 m                         SCH - A1 schodiště v. 1,45 š. 1,25                                        SCH - A2 schodiště v. 1,95 š. 1,25</t>
  </si>
  <si>
    <t>Žebřík pro plavce</t>
  </si>
  <si>
    <t>Ž - 1nerez š. 0,5 m</t>
  </si>
  <si>
    <t>lať 40x60 hoblovaná, impregnovná  s EDPM podkladem, kotvená k podkladovým profilům</t>
  </si>
  <si>
    <t>terasové prkno 145 x 28 materiál SIBIŘSKÝ MODŘÍN (deklarovaný), oboustranná impregnace decking oil na alkydové či vodní bázi,spojovací materiál A4, kotveno vruty do podélných latí</t>
  </si>
  <si>
    <t>Bazén 1 - výukový</t>
  </si>
  <si>
    <t>Bazénová vložka</t>
  </si>
  <si>
    <t>18,45 x 8 hloubka 1,25 m                             SCH - C1 schodiště v. 1,7 š. 1,25</t>
  </si>
  <si>
    <t>Bazén 2 - sportovní</t>
  </si>
  <si>
    <t>dle PD - č.v.</t>
  </si>
  <si>
    <t>Ž - 2, nerez š. 0,5 m</t>
  </si>
  <si>
    <t>6 x 2 x 0,57 včetně montáže</t>
  </si>
  <si>
    <t>Ž - 5, nerez š. 0,5 m</t>
  </si>
  <si>
    <t>Balast</t>
  </si>
  <si>
    <t>kg</t>
  </si>
  <si>
    <t>Nástupní můstek</t>
  </si>
  <si>
    <t>1 x 4,8 m - ocelová konstrukce s výdřevou</t>
  </si>
  <si>
    <t>Spojení betonových a FS plováků</t>
  </si>
  <si>
    <t>ocelová vodítka</t>
  </si>
  <si>
    <t>Kotevní sestava</t>
  </si>
  <si>
    <t>betonový blok s kotevním řetězem</t>
  </si>
  <si>
    <t>Patky pro instalaci veřejného osvětlení</t>
  </si>
  <si>
    <t>RS01 - vystrojení standart</t>
  </si>
  <si>
    <t>ADH-SM-00 s zamykatelnými dvířky</t>
  </si>
  <si>
    <t>RS02 - vystrojení marine</t>
  </si>
  <si>
    <t>kabel H07-RN-F 5Cx10 mm2</t>
  </si>
  <si>
    <t>bm</t>
  </si>
  <si>
    <t>včetně instalace</t>
  </si>
  <si>
    <t>kabel H07-RN-F 3Cx1,50 mm2</t>
  </si>
  <si>
    <t>kabel CYA 25 mm2</t>
  </si>
  <si>
    <t>Záchranný kruh s vrhacím lanem v ochranném krytu</t>
  </si>
  <si>
    <t>PROVOZNÍ ŘÁD</t>
  </si>
  <si>
    <t>2</t>
  </si>
  <si>
    <t/>
  </si>
  <si>
    <t>{45db53b6-54d2-4c50-83aa-bb8d48ae0b0d}</t>
  </si>
  <si>
    <t>{a5c38149-0dd3-4d2d-9b73-8b50ec0623b3}</t>
  </si>
  <si>
    <t>IMPORT</t>
  </si>
  <si>
    <t>1</t>
  </si>
  <si>
    <t>STA</t>
  </si>
  <si>
    <t>Plovoucí část</t>
  </si>
  <si>
    <t>SO02</t>
  </si>
  <si>
    <t>/</t>
  </si>
  <si>
    <t>{39709860-e8db-4f5b-8910-ec8b8ff11088}</t>
  </si>
  <si>
    <t>{947b3e8f-1954-435d-953d-222dc5c23b2d}</t>
  </si>
  <si>
    <t>Soupis</t>
  </si>
  <si>
    <t>Skokanská věž</t>
  </si>
  <si>
    <t>O04</t>
  </si>
  <si>
    <t>{d264f3ff-47c2-4dfa-95f8-ab4e09593d3a}</t>
  </si>
  <si>
    <t>Věž plavčíka</t>
  </si>
  <si>
    <t>O03</t>
  </si>
  <si>
    <t>{5e5d6df9-395e-45fa-a32e-5384e7288acf}</t>
  </si>
  <si>
    <t>Sportovní zázemí</t>
  </si>
  <si>
    <t>O02</t>
  </si>
  <si>
    <t>{4fecf58b-1fbe-40d5-b26b-c577740a95c8}</t>
  </si>
  <si>
    <t>Molo</t>
  </si>
  <si>
    <t>O01</t>
  </si>
  <si>
    <t>###NOIMPORT###</t>
  </si>
  <si>
    <t>D</t>
  </si>
  <si>
    <t>SO01</t>
  </si>
  <si>
    <t>{00000000-0000-0000-0000-000000000000}</t>
  </si>
  <si>
    <t>0</t>
  </si>
  <si>
    <t>Náklady stavby celkem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</si>
  <si>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</si>
  <si>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</si>
  <si>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</si>
  <si>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</si>
  <si>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</si>
  <si>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</si>
  <si>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</si>
  <si>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</si>
  <si>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</si>
  <si>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</si>
  <si>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DPH [CZK]</t>
  </si>
  <si>
    <t>z toho Ostat.
náklady [CZK]</t>
  </si>
  <si>
    <t>Typ</t>
  </si>
  <si>
    <t>Cena s DPH [CZK]</t>
  </si>
  <si>
    <t>Cena bez DPH [CZK]</t>
  </si>
  <si>
    <t>Objekt, Soupis prací</t>
  </si>
  <si>
    <t>Kód</t>
  </si>
  <si>
    <t>Uchazeč:</t>
  </si>
  <si>
    <t>Informatívní údaje z listů zakázek</t>
  </si>
  <si>
    <t>Projektant:</t>
  </si>
  <si>
    <t>Zadavatel:</t>
  </si>
  <si>
    <t>Datum:</t>
  </si>
  <si>
    <t>Místo:</t>
  </si>
  <si>
    <t>Stavba:</t>
  </si>
  <si>
    <t>Kód:</t>
  </si>
  <si>
    <t>REKAPITULACE OBJEKTŮ STAVBY A SOUPISŮ PRACÍ</t>
  </si>
  <si>
    <t>CZK</t>
  </si>
  <si>
    <t>v</t>
  </si>
  <si>
    <t>Cena s DPH</t>
  </si>
  <si>
    <t>nulová</t>
  </si>
  <si>
    <t>sníž. přenesená</t>
  </si>
  <si>
    <t>zákl. přenesená</t>
  </si>
  <si>
    <t>snížená</t>
  </si>
  <si>
    <t>základní</t>
  </si>
  <si>
    <t>DPH</t>
  </si>
  <si>
    <t>Výše daně</t>
  </si>
  <si>
    <t>Základ daně</t>
  </si>
  <si>
    <t>Sazba daně</t>
  </si>
  <si>
    <t>Cena bez DPH</t>
  </si>
  <si>
    <t>False</t>
  </si>
  <si>
    <t>0,01</t>
  </si>
  <si>
    <t>Poznámka:</t>
  </si>
  <si>
    <t>True</t>
  </si>
  <si>
    <t>CZ25494741</t>
  </si>
  <si>
    <t>DIČ:</t>
  </si>
  <si>
    <t>SM - PROJEKT spol. s.r.o.</t>
  </si>
  <si>
    <t>25494741</t>
  </si>
  <si>
    <t>IČ:</t>
  </si>
  <si>
    <t>0,1</t>
  </si>
  <si>
    <t>Vyplň údaj</t>
  </si>
  <si>
    <t xml:space="preserve"> </t>
  </si>
  <si>
    <t>100</t>
  </si>
  <si>
    <t>10</t>
  </si>
  <si>
    <t>28.11.2016</t>
  </si>
  <si>
    <t>Chomutov</t>
  </si>
  <si>
    <t>CC-CZ:</t>
  </si>
  <si>
    <t>KSO:</t>
  </si>
  <si>
    <t>Molo Kamencové jezero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</si>
  <si>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</si>
  <si>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16-43</t>
  </si>
  <si>
    <t>0,001</t>
  </si>
  <si>
    <t>Návod na vyplnění</t>
  </si>
  <si>
    <t>v ---  níže se nacházejí doplnkové a pomocné údaje k sestavám  --- v</t>
  </si>
  <si>
    <t>REKAPITULACE STAVBY</t>
  </si>
  <si>
    <t>15</t>
  </si>
  <si>
    <t>21</t>
  </si>
  <si>
    <t>ZAMOK</t>
  </si>
  <si>
    <t>3.0</t>
  </si>
  <si>
    <t>2) Rekapitulace objektů stavby a soupisů prací</t>
  </si>
  <si>
    <t>1) Rekapitulace stavby</t>
  </si>
  <si>
    <t>List obsahuje:</t>
  </si>
  <si>
    <t>Export VZ</t>
  </si>
  <si>
    <t>PP</t>
  </si>
  <si>
    <t>-1805277153</t>
  </si>
  <si>
    <t>1024</t>
  </si>
  <si>
    <t>ROZPOCET</t>
  </si>
  <si>
    <t>K</t>
  </si>
  <si>
    <t>CS ÚRS 2016 01</t>
  </si>
  <si>
    <t>kpl</t>
  </si>
  <si>
    <t>Ostatní náklady</t>
  </si>
  <si>
    <t>090001000</t>
  </si>
  <si>
    <t>35</t>
  </si>
  <si>
    <t>5</t>
  </si>
  <si>
    <t>VRN9</t>
  </si>
  <si>
    <t>-1068831523</t>
  </si>
  <si>
    <t>Zařízení staveniště</t>
  </si>
  <si>
    <t>030001000</t>
  </si>
  <si>
    <t>34</t>
  </si>
  <si>
    <t>VRN3</t>
  </si>
  <si>
    <t>Vedlejší rozpočtové náklady</t>
  </si>
  <si>
    <t>VRN</t>
  </si>
  <si>
    <t>Přesun hmot pro oddíl ostatní</t>
  </si>
  <si>
    <t>-687918980</t>
  </si>
  <si>
    <t>512</t>
  </si>
  <si>
    <t>t</t>
  </si>
  <si>
    <t>R99800101</t>
  </si>
  <si>
    <t>33</t>
  </si>
  <si>
    <t>1463229479</t>
  </si>
  <si>
    <t>R52840843</t>
  </si>
  <si>
    <t>32</t>
  </si>
  <si>
    <t>-626881580</t>
  </si>
  <si>
    <t>M+D Bazénový zvedák delfín, nostnost 110kg, tlak vody 0,4MPa, min. hloubka bazénu 1100mm</t>
  </si>
  <si>
    <t>R08496</t>
  </si>
  <si>
    <t>31</t>
  </si>
  <si>
    <t>Vybourání stávajících podlah mol, zábradlí, zábran, bazénů, věžě plavčíka, skokanské věže, vč. odvozu na skládku a likvidace</t>
  </si>
  <si>
    <t>-910833667</t>
  </si>
  <si>
    <t>M+D Ukotvení podélných profilů do betonového základu pomocí nerezového plechu P 10 a svorníků M22</t>
  </si>
  <si>
    <t>R00100013</t>
  </si>
  <si>
    <t>30</t>
  </si>
  <si>
    <t>VV</t>
  </si>
  <si>
    <t>114+72+8</t>
  </si>
  <si>
    <t>nerezový svorník M22 - délka cca 120 mm</t>
  </si>
  <si>
    <t>-1283543773</t>
  </si>
  <si>
    <t>M</t>
  </si>
  <si>
    <t>kus</t>
  </si>
  <si>
    <t>M55300018</t>
  </si>
  <si>
    <t>29</t>
  </si>
  <si>
    <t>Montáž spojovacích nerez svorníků pro podélnou a příčnou konstrukci</t>
  </si>
  <si>
    <t>108922624</t>
  </si>
  <si>
    <t>R00100011</t>
  </si>
  <si>
    <t>28</t>
  </si>
  <si>
    <t>závětrná stěna z pozink. trubky 80/80/4 opláštěná vodovzdornou překližkou 20 mm - kotvená na kraj mola</t>
  </si>
  <si>
    <t>-952516201</t>
  </si>
  <si>
    <t>m</t>
  </si>
  <si>
    <t>M60500030</t>
  </si>
  <si>
    <t>27</t>
  </si>
  <si>
    <t>Montáž závětrné stěny na kraji mola</t>
  </si>
  <si>
    <t>-1852126924</t>
  </si>
  <si>
    <t>R00100008</t>
  </si>
  <si>
    <t>26</t>
  </si>
  <si>
    <t>závětrná stěna z pozink. trubky 80/80/4 opláštěná vodovzdornou překližkou 20 mm - kotvená na obě strany - v prostoru</t>
  </si>
  <si>
    <t>-580397098</t>
  </si>
  <si>
    <t>M60500029.1</t>
  </si>
  <si>
    <t>25</t>
  </si>
  <si>
    <t>4</t>
  </si>
  <si>
    <t>Součet</t>
  </si>
  <si>
    <t>22</t>
  </si>
  <si>
    <t>Montáž závětrné stěny v prostoru</t>
  </si>
  <si>
    <t>603632804</t>
  </si>
  <si>
    <t>R00100007</t>
  </si>
  <si>
    <t>24</t>
  </si>
  <si>
    <t>-343771578</t>
  </si>
  <si>
    <t>Nosná nerezová hlavice typ "L" - výpis prvků na výkrese - cca 60kg</t>
  </si>
  <si>
    <t>M55300029</t>
  </si>
  <si>
    <t>23</t>
  </si>
  <si>
    <t>-1578413106</t>
  </si>
  <si>
    <t>Nosná nerezová hlavice typ "X" - výpis prvků na výkrese - cca 100kg</t>
  </si>
  <si>
    <t>M55300019</t>
  </si>
  <si>
    <t>Nosná nerezová hlavice typ "E" - výpis prvků na výkrese - cca 70 kg</t>
  </si>
  <si>
    <t>-309831529</t>
  </si>
  <si>
    <t>Nosná nerezová hlavice typ "T" - výpis prvků na výkrese - cca 70 kg</t>
  </si>
  <si>
    <t>M55300008</t>
  </si>
  <si>
    <t>6+4+4+2</t>
  </si>
  <si>
    <t>Vyvrtání svislého otvoru průměru 35 mm x 600 mm, osazení nerezové nosné hlavice</t>
  </si>
  <si>
    <t>113918603</t>
  </si>
  <si>
    <t>R00100006</t>
  </si>
  <si>
    <t>20</t>
  </si>
  <si>
    <t>podlahový panel z modřínových prken 40/215 - "P1" - 2360 x 1350 mm</t>
  </si>
  <si>
    <t>587188191</t>
  </si>
  <si>
    <t>M60500004</t>
  </si>
  <si>
    <t>19</t>
  </si>
  <si>
    <t>2,36*1,35*20</t>
  </si>
  <si>
    <t>Montáž podlahových panelů z modřínových prken 40/215 - z pevniny</t>
  </si>
  <si>
    <t>-2035535913</t>
  </si>
  <si>
    <t>m2</t>
  </si>
  <si>
    <t>Montáž podlahových panelů z modřínových prken 40/215 - z pevniny/mola</t>
  </si>
  <si>
    <t>R00100003</t>
  </si>
  <si>
    <t>18</t>
  </si>
  <si>
    <t>0,628*1,04 'Přepočtené koeficientem množství</t>
  </si>
  <si>
    <t>20*2,18*0,08*0,18</t>
  </si>
  <si>
    <t>dubový podlahový podélný trám 80/180</t>
  </si>
  <si>
    <t>540581457</t>
  </si>
  <si>
    <t>m3</t>
  </si>
  <si>
    <t>M60500029</t>
  </si>
  <si>
    <t>17</t>
  </si>
  <si>
    <t>3,851*1,04 'Přepočtené koeficientem množství</t>
  </si>
  <si>
    <t>128,38*2*0,06*0,25</t>
  </si>
  <si>
    <t>dubový podlahový podélný trám 2x60/250</t>
  </si>
  <si>
    <t>-705718568</t>
  </si>
  <si>
    <t>M60500028</t>
  </si>
  <si>
    <t>16</t>
  </si>
  <si>
    <t>20*2,18</t>
  </si>
  <si>
    <t>27,06+27,06+27,06+(10*4,72)</t>
  </si>
  <si>
    <t>Montáž z vody a pod vodou příčné konstrukce podlah mol, nosné konstrukce bazénů, podlahy bazénů</t>
  </si>
  <si>
    <t>-867101020</t>
  </si>
  <si>
    <t>Montáž z vody podélné konstrukce podlah mol</t>
  </si>
  <si>
    <t>R00100002</t>
  </si>
  <si>
    <t>Ostatní</t>
  </si>
  <si>
    <t>OST</t>
  </si>
  <si>
    <t>Přesun hmot pro zámečnické konstrukce v objektech výšky do 6 m</t>
  </si>
  <si>
    <t>1579651438</t>
  </si>
  <si>
    <t>Přesun hmot pro zámečnické konstrukce v objektech v do 6 m</t>
  </si>
  <si>
    <t>998767101</t>
  </si>
  <si>
    <t>14</t>
  </si>
  <si>
    <t>262*1,01</t>
  </si>
  <si>
    <t>zábradlí ze sloupků z ploché oceli, vč. kotvení nerezovou ocelí, spoj. prvků, konopného provazu, dubového madla</t>
  </si>
  <si>
    <t>-516224639</t>
  </si>
  <si>
    <t>zábradlí ze sloupků z ploché oceli, vč. kotvení nerezovou ocelí, spoj. prvků, konopného provazu, dubového madla, sloupky obloženy dřevěným profilem 2x80/30mm</t>
  </si>
  <si>
    <t>M55300006</t>
  </si>
  <si>
    <t>13</t>
  </si>
  <si>
    <t>262</t>
  </si>
  <si>
    <t>Montáž zábradlí rovného z profilové oceli na ocelovou konstrukci, hmotnosti 1 m  zábradlí přes 60 kg</t>
  </si>
  <si>
    <t>-919835184</t>
  </si>
  <si>
    <t>Montáž zábradlí rovného z profilové oceli do ocelové konstrukce hmotnosti přes 60 kg</t>
  </si>
  <si>
    <t>767162250</t>
  </si>
  <si>
    <t>12</t>
  </si>
  <si>
    <t>Konstrukce zámečnické</t>
  </si>
  <si>
    <t>767</t>
  </si>
  <si>
    <t>Práce a dodávky PSV</t>
  </si>
  <si>
    <t>PSV</t>
  </si>
  <si>
    <t>3</t>
  </si>
  <si>
    <t>164,852-162-1,078</t>
  </si>
  <si>
    <t>X Přesun hmot pro objekty plavební (832-5) jakékoliv</t>
  </si>
  <si>
    <t>354415180</t>
  </si>
  <si>
    <t>Přesun hmot pro objekty plavební</t>
  </si>
  <si>
    <t>998325011</t>
  </si>
  <si>
    <t>11</t>
  </si>
  <si>
    <t>Přesun hmot</t>
  </si>
  <si>
    <t>99</t>
  </si>
  <si>
    <t>Ostatní konstrukce a práce-bourání</t>
  </si>
  <si>
    <t>9</t>
  </si>
  <si>
    <t>115*1,04 'Přepočtené koeficientem množství</t>
  </si>
  <si>
    <t>115</t>
  </si>
  <si>
    <t xml:space="preserve">dubový palisádový kůl DN 100 mm, délky 1000 mm </t>
  </si>
  <si>
    <t>-457008335</t>
  </si>
  <si>
    <t>8</t>
  </si>
  <si>
    <t>M60500033</t>
  </si>
  <si>
    <t>110</t>
  </si>
  <si>
    <t>Osazování palisád dřevěných (dubových) kulatých DN 100 mm hromadně se zaberaněním</t>
  </si>
  <si>
    <t>932091400</t>
  </si>
  <si>
    <t>R33131115</t>
  </si>
  <si>
    <t>Svislé a kompletní konstrukce</t>
  </si>
  <si>
    <t>X Výztuž základových zdí nosných svislých nebo odkloněných od svislice, rovinných nebo oblých, deskových nebo žebrových, včetně výztuže jejich žeber ze svařovaných sítí Odstranění bednění stěn základových patek</t>
  </si>
  <si>
    <t>2126059378</t>
  </si>
  <si>
    <t>Odstranění bednění stěn základových patek</t>
  </si>
  <si>
    <t>275351216</t>
  </si>
  <si>
    <t>0,3*0,65*4*3</t>
  </si>
  <si>
    <t>X Výztuž základových zdí nosných svislých nebo odkloněných od svislice, rovinných nebo oblých, deskových nebo žebrových, včetně výztuže jejich žeber ze svařovaných sítí Zřízení bednění stěn základových patek</t>
  </si>
  <si>
    <t>-356960032</t>
  </si>
  <si>
    <t>Zřízení bednění stěn základových patek</t>
  </si>
  <si>
    <t>275351215</t>
  </si>
  <si>
    <t>7</t>
  </si>
  <si>
    <t>0,3*0,3*0,65*3</t>
  </si>
  <si>
    <t>X Výztuž základových zdí nosných svislých nebo odkloněných od svislice, rovinných nebo oblých, deskových nebo žebrových, včetně výztuže jejich žeber ze svařovaných sítí Základové patky z betonu tř. C 20/25</t>
  </si>
  <si>
    <t>-2116227638</t>
  </si>
  <si>
    <t>Základové patky z betonu tř. C 20/25</t>
  </si>
  <si>
    <t>275313711</t>
  </si>
  <si>
    <t>6</t>
  </si>
  <si>
    <t>3,424*1,04 'Přepočtené koeficientem množství</t>
  </si>
  <si>
    <t>3,14*0,105*0,105*(16*3)*1,03</t>
  </si>
  <si>
    <t>3,14*0,105*0,105*(12*4)*1,03</t>
  </si>
  <si>
    <t>dubové kůly (piloty) s okovanou špicí D 210 mm</t>
  </si>
  <si>
    <t>-223065419</t>
  </si>
  <si>
    <t>M60556103</t>
  </si>
  <si>
    <t>12*4</t>
  </si>
  <si>
    <t>"kruhové"</t>
  </si>
  <si>
    <t>Zaražení nebo nastražení a zaberanění dřevěných kůlů nebo pilot svislých průměru přes 120 mm, na délku od 0 do 5 m</t>
  </si>
  <si>
    <t>1975880664</t>
  </si>
  <si>
    <t>Zaražení dřevěných pilot svisle D nad 120 mm hl do 5 m</t>
  </si>
  <si>
    <t>232321122</t>
  </si>
  <si>
    <t>18*3</t>
  </si>
  <si>
    <t>Zaražení nebo nastražení a zaberanění dřevěných kůlů nebo pilot svislých průměru přes 120 mm, na délku od 0 do 3 m</t>
  </si>
  <si>
    <t>-787474217</t>
  </si>
  <si>
    <t>Zaražení dřevěných pilot svisle D nad 120 mm hl do 3 m</t>
  </si>
  <si>
    <t>232321121</t>
  </si>
  <si>
    <t>Zakládání</t>
  </si>
  <si>
    <t>0,78*2</t>
  </si>
  <si>
    <t>kamenivo přírodní těžené pro stavební účely  PTK  (drobné, hrubé, štěrkopísky) štěrkopísky ČSN 72  1511-2 frakce   netříděná</t>
  </si>
  <si>
    <t>-1999448825</t>
  </si>
  <si>
    <t>štěrkopísek frakce netříděná</t>
  </si>
  <si>
    <t>583373680</t>
  </si>
  <si>
    <t>Zásyp sypaninou z jakékoliv horniny s uložením výkopku ve vrstvách se zhutněním jam, šachet, rýh nebo kolem objektů v těchto vykopávkách</t>
  </si>
  <si>
    <t>-449236713</t>
  </si>
  <si>
    <t>Zásyp jam, šachet rýh nebo kolem objektů sypaninou se zhutněním</t>
  </si>
  <si>
    <t>174101101</t>
  </si>
  <si>
    <t>Zemní práce</t>
  </si>
  <si>
    <t>Práce a dodávky HSV</t>
  </si>
  <si>
    <t>HSV</t>
  </si>
  <si>
    <t>-1</t>
  </si>
  <si>
    <t>Náklady soupisu celkem</t>
  </si>
  <si>
    <t>Suť Celkem [t]</t>
  </si>
  <si>
    <t>J. suť [t]</t>
  </si>
  <si>
    <t>Hmotnost
celkem [t]</t>
  </si>
  <si>
    <t>J. hmotnost
[t]</t>
  </si>
  <si>
    <t>Nh celkem [h]</t>
  </si>
  <si>
    <t>J. Nh [h]</t>
  </si>
  <si>
    <t>Cenová soustava</t>
  </si>
  <si>
    <t>Cena celkem [CZK]</t>
  </si>
  <si>
    <t>J.cena [CZK]</t>
  </si>
  <si>
    <t>Množství</t>
  </si>
  <si>
    <t>PČ</t>
  </si>
  <si>
    <t>Soupis:</t>
  </si>
  <si>
    <t>SO01 - Molo</t>
  </si>
  <si>
    <t>Objekt:</t>
  </si>
  <si>
    <t>SOUPIS PRACÍ</t>
  </si>
  <si>
    <t xml:space="preserve">    VRN9 - Ostatní náklady</t>
  </si>
  <si>
    <t xml:space="preserve">    VRN3 - Zařízení staveniště</t>
  </si>
  <si>
    <t>VRN - Vedlejší rozpočtové náklady</t>
  </si>
  <si>
    <t xml:space="preserve">    O01 - Ostatní</t>
  </si>
  <si>
    <t>OST - Ostatní</t>
  </si>
  <si>
    <t xml:space="preserve">    767 - Konstrukce zámečnické</t>
  </si>
  <si>
    <t>PSV - Práce a dodávky PSV</t>
  </si>
  <si>
    <t xml:space="preserve">      99 - Přesun hmot</t>
  </si>
  <si>
    <t xml:space="preserve">    9 - Ostatní konstrukce a práce-bourání</t>
  </si>
  <si>
    <t xml:space="preserve">    3 - Svislé a kompletní konstrukce</t>
  </si>
  <si>
    <t xml:space="preserve">    2 - Zakládání</t>
  </si>
  <si>
    <t xml:space="preserve">    1 - Zemní práce</t>
  </si>
  <si>
    <t>HSV - Práce a dodávky HSV</t>
  </si>
  <si>
    <t>Kód dílu - Popis</t>
  </si>
  <si>
    <t>REKAPITULACE ČLENĚNÍ SOUPISU PRACÍ</t>
  </si>
  <si>
    <t>O01 - Molo</t>
  </si>
  <si>
    <t>KRYCÍ LIST SOUPISU</t>
  </si>
  <si>
    <t>Rekapitulace stavby</t>
  </si>
  <si>
    <t>Zpět na list:</t>
  </si>
  <si>
    <t>3) Soupis prací</t>
  </si>
  <si>
    <t>2) Rekapitulace</t>
  </si>
  <si>
    <t>1) Krycí list soupisu</t>
  </si>
  <si>
    <t>91370240</t>
  </si>
  <si>
    <t>40</t>
  </si>
  <si>
    <t>-310933890</t>
  </si>
  <si>
    <t>39</t>
  </si>
  <si>
    <t xml:space="preserve">M+D zábradlí schodiště z trubek na ocelovou konstrukci hmotnosti do 25 kg, žárově zinkované </t>
  </si>
  <si>
    <t>-260704644</t>
  </si>
  <si>
    <t>R67220220</t>
  </si>
  <si>
    <t>38</t>
  </si>
  <si>
    <t>Povrch - vypalovaný lak světle šedý
Kování - klika-klika bezpečnostní zámek</t>
  </si>
  <si>
    <t>857177047</t>
  </si>
  <si>
    <t>M+D Vnější dřevěné dveře 900/1970mm, kruhové okénko R400mm, bezpečnostní sklo lemované plechovou rozetou š 50mm, včetně tesařské zárubně, kování</t>
  </si>
  <si>
    <t>R048978005</t>
  </si>
  <si>
    <t>Rozeta přichycena pomocí 8ks vrutů, spáry vyplněny silikonovým tmelem</t>
  </si>
  <si>
    <t>-1491239974</t>
  </si>
  <si>
    <t>M+D Kruhové okénko jednoduše zasklené R400mm, osazeno mezi plech vnitřního ostění a vnější plechovou rozetu, včetně kování</t>
  </si>
  <si>
    <t>R0489736</t>
  </si>
  <si>
    <t>37</t>
  </si>
  <si>
    <t>-1078232520</t>
  </si>
  <si>
    <t>M+D Kruhové okénko jednoduše zasklené R600mm, osazeno mezi plech vnitřního ostění a vnější plechovou rozetu, včetně kování</t>
  </si>
  <si>
    <t>R0489735</t>
  </si>
  <si>
    <t>36</t>
  </si>
  <si>
    <t>14*0,8</t>
  </si>
  <si>
    <t>M+D Schodišťových stupňů z modřínových fošen 135/3</t>
  </si>
  <si>
    <t>1277615565</t>
  </si>
  <si>
    <t>R0489648</t>
  </si>
  <si>
    <t>Přesun hmot pro konstrukce truhlářské stanovený z hmotnosti přesunovaného materiálu vodorovná dopravní vzdálenost do 50 m v objektech výšky do 6 m</t>
  </si>
  <si>
    <t>-1842558171</t>
  </si>
  <si>
    <t>Přesun hmot tonážní pro konstrukce truhlářské v objektech v do 6 m</t>
  </si>
  <si>
    <t>998766101</t>
  </si>
  <si>
    <t>Obložení dřevěné palubky obkladové - bez povrchové úpravy, provedení na pero a drážku - cena za m2 vč. pera, délka 2,4 - 5 m, balené ve fólii dřevina smrk profil tatranský tl. x š (mm)      jakost 20 x 96               A/B</t>
  </si>
  <si>
    <t>359051205</t>
  </si>
  <si>
    <t>palubky obkladové SM profil tatranský 20 x 96 mm A/B</t>
  </si>
  <si>
    <t>611911560</t>
  </si>
  <si>
    <t>Montáž obložení podhledů jednoduchých palubkami na pero a drážku z tvrdého dřeva, šířky přes 80 do 100 mm</t>
  </si>
  <si>
    <t>664569940</t>
  </si>
  <si>
    <t>Montáž obložení podhledů jednoduchých palubkami z tvrdého dřeva š do 100 mm</t>
  </si>
  <si>
    <t>766421233</t>
  </si>
  <si>
    <t>18*0,06*0,04*1,1</t>
  </si>
  <si>
    <t>Řezivo jehličnaté drobné, neopracované (lišty a latě), (ČSN 49 1503, ČSN 49 2100) jehličnaté - latě střešní latě jakost I - II délka 2 - 3,5 m latě impregnované</t>
  </si>
  <si>
    <t>-1379666007</t>
  </si>
  <si>
    <t>řezivo jehličnaté,střešní latě impregnované dl 2 - 3,5 m</t>
  </si>
  <si>
    <t>605141130</t>
  </si>
  <si>
    <t>Montáž obložení stěn rošt podkladový</t>
  </si>
  <si>
    <t>809893682</t>
  </si>
  <si>
    <t>Montáž obložení stěn podkladového roštu</t>
  </si>
  <si>
    <t>766417211</t>
  </si>
  <si>
    <t>680099500</t>
  </si>
  <si>
    <t>Montáž obložení stěn plochy přes 1 m2 palubkami na pero a drážku z tvrdého dřeva, šířky přes 80 do 100 mm</t>
  </si>
  <si>
    <t>-1426213209</t>
  </si>
  <si>
    <t>Montáž obložení stěn plochy přes 1 m2 palubkami z tvrdého dřeva š do 100 mm</t>
  </si>
  <si>
    <t>766412233</t>
  </si>
  <si>
    <t>Obložení dřevěné palubky obkladové - bez povrchové úpravy, provedení na pero a drážku - cena za m2 vč. pera, délka 2,4 - 5 m, balené ve fólii dřevina modřín profil klasický 21 x 100 x 2400 mm A/B</t>
  </si>
  <si>
    <t>-353832635</t>
  </si>
  <si>
    <t>palubky obkladové modřín profil klasický 19 x 100 mm A/B</t>
  </si>
  <si>
    <t>611911570</t>
  </si>
  <si>
    <t>Montáž obložení stěn plochy přes 1 m2 palubkami na pero a drážku modřínovými, šířky přes 80 do 100 mm</t>
  </si>
  <si>
    <t>-353284108</t>
  </si>
  <si>
    <t>Montáž obložení stěn plochy přes 1 m2 palubkami modřínovými š do 100 mm</t>
  </si>
  <si>
    <t>766412223</t>
  </si>
  <si>
    <t>Modřínová fošna 150/30</t>
  </si>
  <si>
    <t>1172022845</t>
  </si>
  <si>
    <t>M046765</t>
  </si>
  <si>
    <t>4,4+4,4+4+4</t>
  </si>
  <si>
    <t>Montáž madel schodišťových dřevěných z jednoho kusu dílčích, šířky do 150 mm</t>
  </si>
  <si>
    <t>287559677</t>
  </si>
  <si>
    <t>Montáž madel schodišťových dřevených dílčích z jednoho kusu š do 15 cm</t>
  </si>
  <si>
    <t>766211400</t>
  </si>
  <si>
    <t>Konstrukce truhlářské</t>
  </si>
  <si>
    <t>766</t>
  </si>
  <si>
    <t>Přesun hmot pro konstrukce klempířské stanovený z hmotnosti přesunovaného materiálu vodorovná dopravní vzdálenost do 50 m v objektech výšky do 6 m</t>
  </si>
  <si>
    <t>-1120296140</t>
  </si>
  <si>
    <t>Přesun hmot tonážní pro konstrukce klempířské v objektech v do 6 m</t>
  </si>
  <si>
    <t>998764101</t>
  </si>
  <si>
    <t>Lemování zdí z pozinkovaného plechu boční nebo horní rovné, střech s krytinou prejzovou nebo vlnitou rš 250 mm</t>
  </si>
  <si>
    <t>-1782049286</t>
  </si>
  <si>
    <t>Lemování rovných zdí střech  z Pz plechu rš 250 mm</t>
  </si>
  <si>
    <t>764311403</t>
  </si>
  <si>
    <t>Oplechování střešních prvků z pozinkovaného plechu okapu okapovým plechem střechy rovné rš 200 mm</t>
  </si>
  <si>
    <t>238983269</t>
  </si>
  <si>
    <t>Oplechování rovné okapové hrany z Pz plechu rš 200 mm</t>
  </si>
  <si>
    <t>764212432</t>
  </si>
  <si>
    <t>Konstrukce klempířské</t>
  </si>
  <si>
    <t>764</t>
  </si>
  <si>
    <t>4,1*2*2,3*1,05</t>
  </si>
  <si>
    <t>3,7*2*2,3*1,05</t>
  </si>
  <si>
    <t>Stěna z  fošen 80/40mm, izol. minerální 60 mm, OSB 20 mm</t>
  </si>
  <si>
    <t>-1054067918</t>
  </si>
  <si>
    <t>R763713130</t>
  </si>
  <si>
    <t>Přesun hmot pro konstrukce tesařské stanovený z hmotnosti přesunovaného materiálu vodorovná dopravní vzdálenost do 50 m v objektech výšky do 6 m</t>
  </si>
  <si>
    <t>-2062824403</t>
  </si>
  <si>
    <t>Přesun hmot tonážní pro kce tesařské v objektech v do 6 m</t>
  </si>
  <si>
    <t>998762101</t>
  </si>
  <si>
    <t>17,600*2</t>
  </si>
  <si>
    <t>672977176</t>
  </si>
  <si>
    <t>762511156</t>
  </si>
  <si>
    <t>Konstrukce tesařské</t>
  </si>
  <si>
    <t>762</t>
  </si>
  <si>
    <t>Přesun hmot pro izolace tepelné stanovený z hmotnosti přesunovaného materiálu vodorovná dopravní vzdálenost do 50 m v objektech výšky do 6 m</t>
  </si>
  <si>
    <t>-366626177</t>
  </si>
  <si>
    <t>Přesun hmot tonážní pro izolace tepelné v objektech v do 6 m</t>
  </si>
  <si>
    <t>998713101</t>
  </si>
  <si>
    <t>17,6*1,02 'Přepočtené koeficientem množství</t>
  </si>
  <si>
    <t>-345847082</t>
  </si>
  <si>
    <t>631481520</t>
  </si>
  <si>
    <t>Montáž tepelné izolace stropů rohožemi, pásy, dílci, deskami, bloky (izolační materiál ve specifikaci) vrchem bez překrytí lepenkou kladenými volně</t>
  </si>
  <si>
    <t>2118796560</t>
  </si>
  <si>
    <t>Montáž izolace tepelné vrchem stropů volně kladenými rohožemi, pásy, dílci, deskami</t>
  </si>
  <si>
    <t>713111111</t>
  </si>
  <si>
    <t>Izolace tepelné</t>
  </si>
  <si>
    <t>713</t>
  </si>
  <si>
    <t>Přesun hmot pro povlakové krytiny stanovený z hmotnosti přesunovaného materiálu vodorovná dopravní vzdálenost do 50 m v objektech výšky do 6 m</t>
  </si>
  <si>
    <t>-1432617700</t>
  </si>
  <si>
    <t>Přesun hmot tonážní tonážní pro krytiny povlakové v objektech v do 6 m</t>
  </si>
  <si>
    <t>998712101</t>
  </si>
  <si>
    <t>17,6*1,15 'Přepočtené koeficientem množství</t>
  </si>
  <si>
    <t>-978371870</t>
  </si>
  <si>
    <t>283220000</t>
  </si>
  <si>
    <t>Provedení povlakové krytiny střech plochých do 10 st. fólií termoplastickou mPVC (měkčené PVC) aplikace fólie na oplechování (na tzv. fóliový plech) horkovzdušným navařením v plné ploše</t>
  </si>
  <si>
    <t>-1030842350</t>
  </si>
  <si>
    <t>Provedení povlakové krytiny střech do 10° navařením fólie PVC na oplechování v plné ploše</t>
  </si>
  <si>
    <t>712363005</t>
  </si>
  <si>
    <t>Povlakové krytiny</t>
  </si>
  <si>
    <t>712</t>
  </si>
  <si>
    <t>Přesun hmot pro budovy a haly občanské výstavby, bydlení, výrobu a služby s nosnou svislou konstrukcí montovanou z dílců kovových vodorovná dopravní vzdálenost do 100 m, pro budovy a haly jednopodlažní</t>
  </si>
  <si>
    <t>-1239554301</t>
  </si>
  <si>
    <t>Přesun hmot pro budovy jednopodlažní z kovových dílců</t>
  </si>
  <si>
    <t>998014211</t>
  </si>
  <si>
    <t>998</t>
  </si>
  <si>
    <t>M+D Ventilační mřížka ALU 900/150mm se síťkou proti hymzu</t>
  </si>
  <si>
    <t>1569122253</t>
  </si>
  <si>
    <t>R8464761</t>
  </si>
  <si>
    <t>(4,4+4,4+4+4)*3</t>
  </si>
  <si>
    <t>M+D Konopné lano R12mm</t>
  </si>
  <si>
    <t>-1845798636</t>
  </si>
  <si>
    <t>R08416453</t>
  </si>
  <si>
    <t>M+D Odvětrávací komínek DN 110</t>
  </si>
  <si>
    <t>1274336047</t>
  </si>
  <si>
    <t>R0496184</t>
  </si>
  <si>
    <t xml:space="preserve">Spojovací materiál </t>
  </si>
  <si>
    <t>-1566717420</t>
  </si>
  <si>
    <t>M02985461</t>
  </si>
  <si>
    <t>Plech 5/30 žárově pozinkovaný</t>
  </si>
  <si>
    <t>-1996698263</t>
  </si>
  <si>
    <t>M05651432</t>
  </si>
  <si>
    <t>"80/40/4"  6,6*0,006908*1,05</t>
  </si>
  <si>
    <t>"100/60/4"  11*0,0095*1,05</t>
  </si>
  <si>
    <t>"60/6"   25,6*0,0092*1,05</t>
  </si>
  <si>
    <t>"100/4"  17,6*0,0125*1,05</t>
  </si>
  <si>
    <t>"150/6"  17,6*0,0258*1,05</t>
  </si>
  <si>
    <t>"150/4"  33*0,0175*1,05</t>
  </si>
  <si>
    <t>jäckl ocelový žárově zinkovaný, v jakosti 11 375</t>
  </si>
  <si>
    <t>-1270345215</t>
  </si>
  <si>
    <t>R30101500</t>
  </si>
  <si>
    <t>Montáž atypických ocelových konstrukcí profilů hmotnosti přes 13 do 30 kg/m, hmotnosti konstrukce přes 1 do 2,5 t</t>
  </si>
  <si>
    <t>1480297505</t>
  </si>
  <si>
    <t>Montáž atypických ocelových kcí hmotnosti do 2,5 t z profilů hmotnosti do 30 kg/m</t>
  </si>
  <si>
    <t>953946122</t>
  </si>
  <si>
    <t>Lešení pomocné pracovní pro objekty pozemních staveb pro zatížení do 150 kg/m2, o výšce lešeňové podlahy přes 1,9 do 3,5 m</t>
  </si>
  <si>
    <t>1212000009</t>
  </si>
  <si>
    <t>Lešení pomocné pro objekty pozemních staveb s lešeňovou podlahou v do 3,5 m zatížení do 150 kg/m2</t>
  </si>
  <si>
    <t>949101112</t>
  </si>
  <si>
    <t>Ostatní konstrukce a práce, bourání</t>
  </si>
  <si>
    <t>Cementoepoxidový potěr tl do 30 mm voděodolný s protiskluzným povrchem provedený v ploše</t>
  </si>
  <si>
    <t>-2046170765</t>
  </si>
  <si>
    <t>R32450132</t>
  </si>
  <si>
    <t>Úpravy povrchů, podlahy a osazování výplní</t>
  </si>
  <si>
    <t xml:space="preserve">    766 - Konstrukce truhlářské</t>
  </si>
  <si>
    <t xml:space="preserve">    764 - Konstrukce klempířské</t>
  </si>
  <si>
    <t xml:space="preserve">    762 - Konstrukce tesařské</t>
  </si>
  <si>
    <t xml:space="preserve">    713 - Izolace tepelné</t>
  </si>
  <si>
    <t xml:space="preserve">    712 - Povlakové krytiny</t>
  </si>
  <si>
    <t xml:space="preserve">    998 - Přesun hmot</t>
  </si>
  <si>
    <t xml:space="preserve">    9 - Ostatní konstrukce a práce, bourání</t>
  </si>
  <si>
    <t xml:space="preserve">    6 - Úpravy povrchů, podlahy a osazování výplní</t>
  </si>
  <si>
    <t>O02 - Sportovní zázemí</t>
  </si>
  <si>
    <t>-1811041328</t>
  </si>
  <si>
    <t>1146969328</t>
  </si>
  <si>
    <t>110985185</t>
  </si>
  <si>
    <t>207867287</t>
  </si>
  <si>
    <t>-763536536</t>
  </si>
  <si>
    <t>346096056</t>
  </si>
  <si>
    <t>-938413014</t>
  </si>
  <si>
    <t>449802404</t>
  </si>
  <si>
    <t>-1542383431</t>
  </si>
  <si>
    <t>-822483515</t>
  </si>
  <si>
    <t>-1185720460</t>
  </si>
  <si>
    <t>1956177870</t>
  </si>
  <si>
    <t>761713741</t>
  </si>
  <si>
    <t>1108208575</t>
  </si>
  <si>
    <t>85351054</t>
  </si>
  <si>
    <t>1384615678</t>
  </si>
  <si>
    <t>-464656634</t>
  </si>
  <si>
    <t>4+4+5,2+5,2</t>
  </si>
  <si>
    <t>1201889593</t>
  </si>
  <si>
    <t>-1488861693</t>
  </si>
  <si>
    <t>803257671</t>
  </si>
  <si>
    <t>13,5</t>
  </si>
  <si>
    <t>-677921433</t>
  </si>
  <si>
    <t>24,9*1,05</t>
  </si>
  <si>
    <t>2003033047</t>
  </si>
  <si>
    <t>890264048</t>
  </si>
  <si>
    <t>19,3*2</t>
  </si>
  <si>
    <t>418700881</t>
  </si>
  <si>
    <t>933398263</t>
  </si>
  <si>
    <t>19,3*1,02 'Přepočtené koeficientem množství</t>
  </si>
  <si>
    <t>1759466976</t>
  </si>
  <si>
    <t>-494611839</t>
  </si>
  <si>
    <t>1403619518</t>
  </si>
  <si>
    <t>20,2*1,15 'Přepočtené koeficientem množství</t>
  </si>
  <si>
    <t>-1264483269</t>
  </si>
  <si>
    <t>-1914493377</t>
  </si>
  <si>
    <t>1176915090</t>
  </si>
  <si>
    <t>-1980105456</t>
  </si>
  <si>
    <t>18,4*3</t>
  </si>
  <si>
    <t>-1162516362</t>
  </si>
  <si>
    <t>-1773569089</t>
  </si>
  <si>
    <t>-1401901200</t>
  </si>
  <si>
    <t>154653837</t>
  </si>
  <si>
    <t>"80/4"  4,6*0,0105*1,05</t>
  </si>
  <si>
    <t>"100/60/4"  5*0,0095*1,05</t>
  </si>
  <si>
    <t>"60/4"   18,6*0,0081*1,05</t>
  </si>
  <si>
    <t>"100/4"  20,8*0,0125*1,05</t>
  </si>
  <si>
    <t>"150/6"  4*0,0258*1,05</t>
  </si>
  <si>
    <t>"150/4"  71,4*0,0175*1,05</t>
  </si>
  <si>
    <t>2084083253</t>
  </si>
  <si>
    <t>1598863308</t>
  </si>
  <si>
    <t>-974446777</t>
  </si>
  <si>
    <t>1658479164</t>
  </si>
  <si>
    <t>O03 - Věž plavčíka</t>
  </si>
  <si>
    <t>451218915</t>
  </si>
  <si>
    <t>-586854937</t>
  </si>
  <si>
    <t>-506272641</t>
  </si>
  <si>
    <t>8*0,9</t>
  </si>
  <si>
    <t>487537648</t>
  </si>
  <si>
    <t>-1978196588</t>
  </si>
  <si>
    <t>3,5+7,7</t>
  </si>
  <si>
    <t>1550242012</t>
  </si>
  <si>
    <t>-1832845914</t>
  </si>
  <si>
    <t>2,7*2,5</t>
  </si>
  <si>
    <t>Položení podlah hoblovaných na sraz z fošen</t>
  </si>
  <si>
    <t>-954248402</t>
  </si>
  <si>
    <t>Položení podlahy z hoblovaných fošen na sraz</t>
  </si>
  <si>
    <t>762523108</t>
  </si>
  <si>
    <t>1197095705</t>
  </si>
  <si>
    <t>(7,7)*3</t>
  </si>
  <si>
    <t>650608158</t>
  </si>
  <si>
    <t>-990420529</t>
  </si>
  <si>
    <t>"80/40/4"  1,8*0,0092*1,05</t>
  </si>
  <si>
    <t>"100/60/4"  9*0,0095*1,05</t>
  </si>
  <si>
    <t>"60/4"   18,2*0,0092*1,05</t>
  </si>
  <si>
    <t>"120/4"  3*0,0156*1,05</t>
  </si>
  <si>
    <t>"150/4"  32*0,0175*1,05</t>
  </si>
  <si>
    <t>1368629304</t>
  </si>
  <si>
    <t>649534298</t>
  </si>
  <si>
    <t>293355078</t>
  </si>
  <si>
    <t>O04 - Skokanská věž</t>
  </si>
  <si>
    <t>-480192210</t>
  </si>
  <si>
    <t>K010</t>
  </si>
  <si>
    <t>834320987</t>
  </si>
  <si>
    <t>K009</t>
  </si>
  <si>
    <t>442752544</t>
  </si>
  <si>
    <t>K008</t>
  </si>
  <si>
    <t>-1401917184</t>
  </si>
  <si>
    <t>K007</t>
  </si>
  <si>
    <t>-849166661</t>
  </si>
  <si>
    <t>K006</t>
  </si>
  <si>
    <t>-631280332</t>
  </si>
  <si>
    <t>K005</t>
  </si>
  <si>
    <t>2017714828</t>
  </si>
  <si>
    <t>K004</t>
  </si>
  <si>
    <t>1074698224</t>
  </si>
  <si>
    <t>K003</t>
  </si>
  <si>
    <t>-1479144946</t>
  </si>
  <si>
    <t>K002</t>
  </si>
  <si>
    <t>928822037</t>
  </si>
  <si>
    <t>K001</t>
  </si>
  <si>
    <t>Plouvoucí část - příloha</t>
  </si>
  <si>
    <t>OST - Plouvoucí část - příloha</t>
  </si>
  <si>
    <t>SO02 - Plovoucí část</t>
  </si>
  <si>
    <t>Položka typu OST</t>
  </si>
  <si>
    <t>Položka typu M</t>
  </si>
  <si>
    <t>Položka typu PSV</t>
  </si>
  <si>
    <t>Položka typu HSV</t>
  </si>
  <si>
    <t>eGTypPolozky</t>
  </si>
  <si>
    <t>Vedlejší a ostatní náklady</t>
  </si>
  <si>
    <t>VON</t>
  </si>
  <si>
    <t>Inženýrský objekt</t>
  </si>
  <si>
    <t>ING</t>
  </si>
  <si>
    <t>Provozní soubor</t>
  </si>
  <si>
    <t>PRO</t>
  </si>
  <si>
    <t>Stavební objekt</t>
  </si>
  <si>
    <t>eGTypZakazky</t>
  </si>
  <si>
    <t>Snížená sazba DPH přenesená</t>
  </si>
  <si>
    <t>Základní sazba DPH přenesená</t>
  </si>
  <si>
    <t>Nulová sazba DPH</t>
  </si>
  <si>
    <t>Snížená sazba DPH</t>
  </si>
  <si>
    <t>Základní sazba DPH</t>
  </si>
  <si>
    <t>eGSazbaDPH</t>
  </si>
  <si>
    <t>Význam</t>
  </si>
  <si>
    <t>Hodnota</t>
  </si>
  <si>
    <t>Typ věty</t>
  </si>
  <si>
    <t>Datová věta</t>
  </si>
  <si>
    <t>20, 150</t>
  </si>
  <si>
    <t>Text,Text,Double</t>
  </si>
  <si>
    <t>Výkaz výměr (figura, výraz, výměra) ze soupisu</t>
  </si>
  <si>
    <t>N</t>
  </si>
  <si>
    <t>vv</t>
  </si>
  <si>
    <t>Memo</t>
  </si>
  <si>
    <t>Plný popis položky ze soupisu</t>
  </si>
  <si>
    <t>pp</t>
  </si>
  <si>
    <t>Poznámka k souboru cen ze soupisu</t>
  </si>
  <si>
    <t>psc</t>
  </si>
  <si>
    <t>Poznámka položky ze soupisu</t>
  </si>
  <si>
    <t>p</t>
  </si>
  <si>
    <t>String</t>
  </si>
  <si>
    <t>Zařazení položky do cenové soustavy</t>
  </si>
  <si>
    <t>Double</t>
  </si>
  <si>
    <t>Cena celkem vyčíslena jako J.Cena * Množství</t>
  </si>
  <si>
    <t>A</t>
  </si>
  <si>
    <t>Cena celkem</t>
  </si>
  <si>
    <t>Jednotková cena položky</t>
  </si>
  <si>
    <t>J.Cena</t>
  </si>
  <si>
    <t>Množství položky soupisu</t>
  </si>
  <si>
    <t>Měrná jednotka položky</t>
  </si>
  <si>
    <t>Popis položky ze soupisu</t>
  </si>
  <si>
    <t>Kód položky ze soupisu</t>
  </si>
  <si>
    <t>Typ položky soupisu</t>
  </si>
  <si>
    <t>Long</t>
  </si>
  <si>
    <t>Pořadové číslo položky soupisu</t>
  </si>
  <si>
    <t>Přebírá se z Krycího listu soupisu</t>
  </si>
  <si>
    <t>Uchazeč</t>
  </si>
  <si>
    <t>Projektant</t>
  </si>
  <si>
    <t>Zadavatel</t>
  </si>
  <si>
    <t>Date</t>
  </si>
  <si>
    <t>Datum</t>
  </si>
  <si>
    <t>Místo</t>
  </si>
  <si>
    <t>20 + 120</t>
  </si>
  <si>
    <t>Kód a název objektu</t>
  </si>
  <si>
    <t>Objekt</t>
  </si>
  <si>
    <t>Přebírá se z Rekapitulace stavby</t>
  </si>
  <si>
    <t>Stavba</t>
  </si>
  <si>
    <t>znaků</t>
  </si>
  <si>
    <t>(A/N)</t>
  </si>
  <si>
    <t>atributu</t>
  </si>
  <si>
    <t>Max. počet</t>
  </si>
  <si>
    <t>Povinný</t>
  </si>
  <si>
    <t>Soupis prací</t>
  </si>
  <si>
    <t>Cena celkem za díl ze soupisu</t>
  </si>
  <si>
    <t>20 + 100</t>
  </si>
  <si>
    <t>Kód a název dílu ze soupisu</t>
  </si>
  <si>
    <t>Kód a název objektu, přebírá se z Krycího listu soupisu</t>
  </si>
  <si>
    <t>Kód a název objektu, přebírá se z Krycího listu soupisu</t>
  </si>
  <si>
    <t>Rekapitulace členění soupisu prací</t>
  </si>
  <si>
    <t>Cena s DPH za daný soupis</t>
  </si>
  <si>
    <t>Cena s DPH</t>
  </si>
  <si>
    <t>Cena bez DPH za daný soupis</t>
  </si>
  <si>
    <t>Hodnota DPH</t>
  </si>
  <si>
    <t>Základna DPH určena součtem celkové ceny z položek aktuálního soupisu</t>
  </si>
  <si>
    <t>Základna DPH</t>
  </si>
  <si>
    <t>eGSazbaDph</t>
  </si>
  <si>
    <t>Rekapitulace sazeb DPH na položkách aktuálního soupisu</t>
  </si>
  <si>
    <t>Sazba DPH</t>
  </si>
  <si>
    <t>Poznámka k soupisu prací</t>
  </si>
  <si>
    <t>Klasifikace produkce podle činností</t>
  </si>
  <si>
    <t>CZ-CPA</t>
  </si>
  <si>
    <t>Společný slovník pro veřejné zakázky</t>
  </si>
  <si>
    <t>CZ-CPV</t>
  </si>
  <si>
    <t>Klasifikace stavbeních děl</t>
  </si>
  <si>
    <t>CC-CZ</t>
  </si>
  <si>
    <t>Klasifikace stavebního objektu</t>
  </si>
  <si>
    <t>KSO</t>
  </si>
  <si>
    <t>Kód a název soupisu</t>
  </si>
  <si>
    <t>Krycí list soupisu</t>
  </si>
  <si>
    <t>Typ zakázky</t>
  </si>
  <si>
    <t>Cena spolu s DPH za daný objekt</t>
  </si>
  <si>
    <t>Cena bez DPH za daný objekt</t>
  </si>
  <si>
    <t>Název objektu</t>
  </si>
  <si>
    <t>Objektu, Soupis prací</t>
  </si>
  <si>
    <t>Kód objektu</t>
  </si>
  <si>
    <t>Rekapitulace objektů stavby a soupisů prací</t>
  </si>
  <si>
    <t>Celková cena s DPH za celou stavbu</t>
  </si>
  <si>
    <t>Celková cena bez DPH za celou stavbu. Sčítává se ze všech listů.</t>
  </si>
  <si>
    <t>Základna DPH určena součtem celkové ceny z položek soupisů</t>
  </si>
  <si>
    <t>Rekapitulace sazeb DPH u položek soupisů</t>
  </si>
  <si>
    <t>Poznámka k zadání</t>
  </si>
  <si>
    <t>Uchazeč veřejné zakázky</t>
  </si>
  <si>
    <t>DIČ zadavatele zadaní</t>
  </si>
  <si>
    <t>DIČ</t>
  </si>
  <si>
    <t>IČ zadavatele zadaní</t>
  </si>
  <si>
    <t>IČ</t>
  </si>
  <si>
    <t>Zadavatel zadaní</t>
  </si>
  <si>
    <t>Datum vykonaného exportu</t>
  </si>
  <si>
    <t>Místo stavby</t>
  </si>
  <si>
    <t>Název stavby</t>
  </si>
  <si>
    <t>Kód stavby</t>
  </si>
  <si>
    <t>aby pole J.montáž bylo vyplněno nulou. Není však přípustné, aby obě pole - J.materiál, J.Montáž byly u jedné položky vyplněny nulou.</t>
  </si>
  <si>
    <t>neobsahuje žádný materiál je přípustné, aby pole J.materiál bylo vyplněno nulou. V případech, kdy položka neobsahuje žádnou montáž je přípustné,</t>
  </si>
  <si>
    <t>Uchazeč je v tomto případě povinen vyplnit všechna pole J.materiál a pole J.montáž nenulovými kladnými číslicemi. V případech, kdy položka</t>
  </si>
  <si>
    <t xml:space="preserve"> - J.montáž - jednotková cena montáže</t>
  </si>
  <si>
    <t xml:space="preserve"> - J.materiál - jednotková cena materiálu </t>
  </si>
  <si>
    <t>V případě, že sestavy soupisů prací neobsahují pole J.cena, potom ve všech soupisech prací obsahují pole:</t>
  </si>
  <si>
    <t>Poznámka - nepovinný údaj pro položku soupisu</t>
  </si>
  <si>
    <t>- pokud sestavy soupisů prací obsahují pole J.cena, musí být všechna tato pole vyplněna nenulovými kladnými číslicemi</t>
  </si>
  <si>
    <t>J.cena = jednotková cena v sestavě Soupis prací o maximálním počtu desetinných míst uvedených v poli</t>
  </si>
  <si>
    <t>Datum v sestavě Rekapitulace stavby - zde uchazeč vyplní datum vytvoření nabídky</t>
  </si>
  <si>
    <t>Pole IČ a DIČ v sestavě Rekapitulace stavby - zde uchazeč vyplní svoje IČ a DIČ</t>
  </si>
  <si>
    <t xml:space="preserve">Pole Uchazeč v sestavě Rekapitulace stavby - zde uchazeč vyplní svůj název (název subjektu) </t>
  </si>
  <si>
    <t xml:space="preserve">Uchazeč je pro podání nabídky povinen vyplnit žlutě podbarvená pole: </t>
  </si>
  <si>
    <t>modifikovány.</t>
  </si>
  <si>
    <t>Jednotlivé sestavy jsou v souboru provázány. Editovatelné pole jsou zvýrazněny žlutým podbarvením, ostatní pole neslouží k editaci a nesmí být jakkoliv</t>
  </si>
  <si>
    <t xml:space="preserve">Metodika pro zpracování </t>
  </si>
  <si>
    <t>Pokud je k řádku výkazu výměr evidovaný údaj ve sloupci Kód, jedná se o definovaný odkaz, na který se může odvolávat výkaz výměr z jiné položky.</t>
  </si>
  <si>
    <t>Výkaz výměr</t>
  </si>
  <si>
    <t>Poznámka k souboru cen a poznámka zadavatele</t>
  </si>
  <si>
    <t>Plný popis položky</t>
  </si>
  <si>
    <t>Ke každé položce soupisu prací se na samostatných řádcích může zobrazovat:</t>
  </si>
  <si>
    <t>Příslušnost položky do cenové soustavy</t>
  </si>
  <si>
    <t>Celková cena položky daná jako součin množství a j.ceny</t>
  </si>
  <si>
    <t xml:space="preserve">Cena celkem </t>
  </si>
  <si>
    <t>J.cenu položky.</t>
  </si>
  <si>
    <t xml:space="preserve">Jednotková cena položky. Zadaní může obsahovat namísto J.ceny sloupce J.materiál a J.montáž, jejichž součet definuje </t>
  </si>
  <si>
    <t>J.cena</t>
  </si>
  <si>
    <t>Množství v měrné jednotce</t>
  </si>
  <si>
    <t>Zkrácený popis položky</t>
  </si>
  <si>
    <t>Kód položky</t>
  </si>
  <si>
    <t>Typ položky: K - konstrukce, M - materiál, PP - plný popis, PSC - poznámka k souboru cen,  P - poznámka k položce, VV - výkaz výměr</t>
  </si>
  <si>
    <t>TYP</t>
  </si>
  <si>
    <t>Pořadové číslo položky v aktuálním soupisu</t>
  </si>
  <si>
    <t>Pro položky soupisu prací se zobrazují následující informace:</t>
  </si>
  <si>
    <t>inženýrského objektu, provozního souboru, vedlejších a ostatních nákladů.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</si>
  <si>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</si>
  <si>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</si>
  <si>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</si>
  <si>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</si>
  <si>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</si>
  <si>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i objekt stavby v případě, že neobsahuje podřízenou zakázku.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</si>
  <si>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</si>
  <si>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Soupis prací pro daný typ objektu</t>
  </si>
  <si>
    <t>Stavební objekt inženýrský</t>
  </si>
  <si>
    <t>Stavební objekt pozemní</t>
  </si>
  <si>
    <t>identifikovat, zda se jedná o objekt nebo soupis prací pro daný objekt:</t>
  </si>
  <si>
    <t>vedlejších a ostatních nákladů a ostatních nákladů s rekapitulací nabídkové ceny za jednotlivé soupisy prací. Na základě údaje Typ je možné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</si>
  <si>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</si>
  <si>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</si>
  <si>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</si>
  <si>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</si>
  <si>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t>ještě samostatné sestavy vymezené orámovaním a nadpisem sestavy.</t>
  </si>
  <si>
    <t>Soubor je složen ze záložky Rekapitulace stavby a záložek s názvem soupisu prací pro jednotlivé objekty ve formátu XLS. Každá ze záložek přitom obsahuje</t>
  </si>
  <si>
    <t>Struktura</t>
  </si>
  <si>
    <t>Struktura údajů, formát souboru a metodika pro zpracování</t>
  </si>
  <si>
    <t>Základní rozdělení průvodních činností a nákladů ostatní náklady, zejm. dokumentace skutečného provedení ověřená/schválená certifikační autoritou dle Zákona č. 114/1995 Sb., dokumentace skutečného provedení SO 01 objekt molo ověřená autorizovanou osobou, provozní řád schválený certifikační autoritou dle Zákona č. 114/1995 Sb., revize, atesty, protokoly o zkouškách, prohlášení o shodě, geodetické zaměření skutečného stavu SO 01 objekt molo, dílenská dokumentace (zábradlí, plováky, stavební objekty, bazény, klémpířské prvky a ocelové konstrukce atd.), svařovací dokumentace</t>
  </si>
  <si>
    <t>zejména oplocení nebo jiné bezpečnostní zajištění staveniště, zázemí pro pracovníky zhotovitele, energie, voda, likvidace odpadů, uvedení do původního stavu</t>
  </si>
  <si>
    <t xml:space="preserve">-          neprůhledná PVC duše a neprůhledný PVC obal + dvouvrstvé opletení vysocepevnostní polyesterou přízí
-          hadice je certifikovaná pro pitnou vodu
-          pracovní teplota: -20°C až +100°C
-          Balení : 25 nebo 50m
</t>
  </si>
  <si>
    <t xml:space="preserve">M+D Pitná nerez fontánka s nerez odběrným sloupkem, hadící 88 bm průměr 15mm - Elastická a pružná průmyslová PVC hadice, včetně napojení a armatur </t>
  </si>
  <si>
    <t>Základní rozdělení průvodních činností a nákladů ostatní náklady, zejm. dokumentace skutečného provedení ověřená/schválená certifikační autoritou dle Zákona č. 114/1995 Sb., provozní řád schválený certifikační autoritou dle Zákona č. 114/1995 Sb., revize, atesty, protokoly o zkouškách, prohlášení o shodě, dílenská dokumentace (zábradlí, plováky, stavební objekty, bazény, klémpířské prvky a ocelové konstrukce atd.), svařovací dokumentace</t>
  </si>
  <si>
    <t>Podlahové konstrukce podkladové z cementotřískových desek jednovrstvých šroubovaných na pero a drážku 22 mm nebroušených, tloušťky desky</t>
  </si>
  <si>
    <t>Podlahové kce podkladové z desek cementotřískových tl 22 mm na nebroušených na pero a drážku šroubovaných</t>
  </si>
  <si>
    <t>Vlákno minerální a výrobky z něj (desky, skruže, pásy, rohože, vložkové pytle apod.) z minerální plsti  - izolace pro suchou výstavbu deska provětrávané fasády, lehké obvodové zdivo rozměr 600x1200 tl. 60 mm</t>
  </si>
  <si>
    <t>deska minerální izolační  600x1200 mm tl. 60 mm</t>
  </si>
  <si>
    <t>Fólie z měkčeného polyvinylchloridu a jednoduché výrobky z nich hydroizolační fólie   mPVC fólie střešní š 1200 mm tl 2 mm  šedá</t>
  </si>
  <si>
    <t>fólie hydroizolační střešní  tl 2 mm š 1200 mm šedá</t>
  </si>
  <si>
    <t>Podlahové konstrukce podkladové z cementotřískových desek  jednovrstvých šroubovaných na pero a drážku 22 mm nebroušených, tloušťky desky</t>
  </si>
  <si>
    <t>deska minerální izolační 600x1200 mm tl. 60 mm</t>
  </si>
  <si>
    <t>Fólie z měkčeného polyvinylchloridu a jednoduché výrobky z nich hydroizolační fólie   mPVC fólie střešní š 1200 mm 804 tl 2 mm  šedá</t>
  </si>
  <si>
    <t>fólie hydroizolační střešní tl 2 mm š 1200 mm šedá</t>
  </si>
  <si>
    <t>1099761096</t>
  </si>
  <si>
    <t>1743927278</t>
  </si>
  <si>
    <t>6x36- pr.14,0 mm koncovka, délka 0,85 m</t>
  </si>
  <si>
    <t>150X75 , délka 500</t>
  </si>
  <si>
    <t>6x36- pr.14,0 mm koncovka , délka 7,3 m</t>
  </si>
  <si>
    <t>certifikovaný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</si>
</sst>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dd\.mm\.yyyy"/>
    <numFmt numFmtId="166" formatCode="#,##0.00%"/>
    <numFmt numFmtId="167" formatCode="#,##0.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Trebuchet MS"/>
      <family val="2"/>
    </font>
    <font>
      <sz val="11"/>
      <name val="Trebuchet MS"/>
      <family val="2"/>
    </font>
    <font>
      <sz val="11"/>
      <color rgb="FF969696"/>
      <name val="Trebuchet MS"/>
      <family val="2"/>
    </font>
    <font>
      <b/>
      <sz val="11"/>
      <name val="Trebuchet MS"/>
      <family val="2"/>
    </font>
    <font>
      <sz val="11"/>
      <color rgb="FF003366"/>
      <name val="Trebuchet MS"/>
      <family val="2"/>
    </font>
    <font>
      <b/>
      <sz val="11"/>
      <color rgb="FF003366"/>
      <name val="Trebuchet MS"/>
      <family val="2"/>
    </font>
    <font>
      <u val="single"/>
      <sz val="11"/>
      <color theme="10"/>
      <name val="Calibri"/>
      <family val="2"/>
    </font>
    <font>
      <sz val="18"/>
      <color theme="10"/>
      <name val="Wingdings 2"/>
      <family val="1"/>
    </font>
    <font>
      <sz val="10"/>
      <name val="Trebuchet MS"/>
      <family val="2"/>
    </font>
    <font>
      <sz val="10"/>
      <color rgb="FF969696"/>
      <name val="Trebuchet MS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9696"/>
      <name val="Trebuchet MS"/>
      <family val="2"/>
    </font>
    <font>
      <sz val="8"/>
      <color rgb="FF3366FF"/>
      <name val="Trebuchet MS"/>
      <family val="2"/>
    </font>
    <font>
      <sz val="8"/>
      <color rgb="FFFAE682"/>
      <name val="Trebuchet MS"/>
      <family val="2"/>
    </font>
    <font>
      <u val="single"/>
      <sz val="10"/>
      <color theme="10"/>
      <name val="Trebuchet MS"/>
      <family val="2"/>
    </font>
    <font>
      <sz val="10"/>
      <color rgb="FF960000"/>
      <name val="Trebuchet MS"/>
      <family val="2"/>
    </font>
    <font>
      <sz val="7"/>
      <name val="Trebuchet MS"/>
      <family val="2"/>
    </font>
    <font>
      <sz val="7"/>
      <color rgb="FF969696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8"/>
      <color rgb="FF505050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b/>
      <sz val="8"/>
      <name val="Trebuchet MS"/>
      <family val="2"/>
    </font>
    <font>
      <sz val="8"/>
      <color rgb="FF960000"/>
      <name val="Trebuchet MS"/>
      <family val="2"/>
    </font>
    <font>
      <sz val="9"/>
      <color rgb="FF000000"/>
      <name val="Trebuchet MS"/>
      <family val="2"/>
    </font>
    <font>
      <b/>
      <sz val="12"/>
      <color rgb="FF800000"/>
      <name val="Trebuchet MS"/>
      <family val="2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68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/>
      <top style="dotted">
        <color rgb="FF969696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>
      <alignment/>
      <protection locked="0"/>
    </xf>
  </cellStyleXfs>
  <cellXfs count="41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0" fontId="0" fillId="0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3" fillId="2" borderId="3" xfId="0" applyNumberFormat="1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1" fontId="6" fillId="3" borderId="3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3" fontId="0" fillId="0" borderId="0" xfId="0" applyNumberFormat="1"/>
    <xf numFmtId="0" fontId="5" fillId="0" borderId="4" xfId="0" applyFont="1" applyFill="1" applyBorder="1"/>
    <xf numFmtId="0" fontId="12" fillId="0" borderId="5" xfId="42" applyFont="1" applyBorder="1" applyAlignment="1">
      <alignment vertical="center"/>
      <protection/>
    </xf>
    <xf numFmtId="0" fontId="12" fillId="0" borderId="6" xfId="42" applyFont="1" applyBorder="1" applyAlignment="1">
      <alignment vertical="center"/>
      <protection/>
    </xf>
    <xf numFmtId="0" fontId="12" fillId="0" borderId="7" xfId="42" applyFont="1" applyBorder="1" applyAlignment="1">
      <alignment vertical="center"/>
      <protection/>
    </xf>
    <xf numFmtId="0" fontId="13" fillId="0" borderId="0" xfId="42" applyFont="1" applyAlignment="1">
      <alignment vertical="center"/>
      <protection/>
    </xf>
    <xf numFmtId="0" fontId="13" fillId="0" borderId="0" xfId="42" applyFont="1" applyAlignment="1">
      <alignment horizontal="left" vertical="center"/>
      <protection/>
    </xf>
    <xf numFmtId="4" fontId="14" fillId="0" borderId="8" xfId="42" applyNumberFormat="1" applyFont="1" applyBorder="1" applyAlignment="1">
      <alignment vertical="center"/>
      <protection/>
    </xf>
    <xf numFmtId="4" fontId="14" fillId="0" borderId="9" xfId="42" applyNumberFormat="1" applyFont="1" applyBorder="1" applyAlignment="1">
      <alignment vertical="center"/>
      <protection/>
    </xf>
    <xf numFmtId="164" fontId="14" fillId="0" borderId="9" xfId="42" applyNumberFormat="1" applyFont="1" applyBorder="1" applyAlignment="1">
      <alignment vertical="center"/>
      <protection/>
    </xf>
    <xf numFmtId="4" fontId="14" fillId="0" borderId="10" xfId="42" applyNumberFormat="1" applyFont="1" applyBorder="1" applyAlignment="1">
      <alignment vertical="center"/>
      <protection/>
    </xf>
    <xf numFmtId="0" fontId="13" fillId="0" borderId="5" xfId="42" applyFont="1" applyBorder="1" applyAlignment="1">
      <alignment vertical="center"/>
      <protection/>
    </xf>
    <xf numFmtId="0" fontId="15" fillId="0" borderId="0" xfId="42" applyFont="1" applyAlignment="1">
      <alignment horizontal="center" vertical="center"/>
      <protection/>
    </xf>
    <xf numFmtId="0" fontId="16" fillId="0" borderId="0" xfId="42" applyFont="1" applyAlignment="1">
      <alignment vertical="center"/>
      <protection/>
    </xf>
    <xf numFmtId="0" fontId="17" fillId="0" borderId="0" xfId="42" applyFont="1" applyAlignment="1">
      <alignment vertical="center"/>
      <protection/>
    </xf>
    <xf numFmtId="0" fontId="19" fillId="0" borderId="0" xfId="43" applyFont="1" applyAlignment="1">
      <alignment horizontal="center" vertical="center"/>
    </xf>
    <xf numFmtId="0" fontId="20" fillId="0" borderId="0" xfId="42" applyFont="1" applyAlignment="1">
      <alignment vertical="center"/>
      <protection/>
    </xf>
    <xf numFmtId="0" fontId="20" fillId="0" borderId="0" xfId="42" applyFont="1" applyAlignment="1">
      <alignment horizontal="left" vertical="center"/>
      <protection/>
    </xf>
    <xf numFmtId="4" fontId="21" fillId="0" borderId="11" xfId="42" applyNumberFormat="1" applyFont="1" applyBorder="1" applyAlignment="1">
      <alignment vertical="center"/>
      <protection/>
    </xf>
    <xf numFmtId="4" fontId="21" fillId="0" borderId="0" xfId="42" applyNumberFormat="1" applyFont="1" applyBorder="1" applyAlignment="1">
      <alignment vertical="center"/>
      <protection/>
    </xf>
    <xf numFmtId="164" fontId="21" fillId="0" borderId="0" xfId="42" applyNumberFormat="1" applyFont="1" applyBorder="1" applyAlignment="1">
      <alignment vertical="center"/>
      <protection/>
    </xf>
    <xf numFmtId="4" fontId="21" fillId="0" borderId="12" xfId="42" applyNumberFormat="1" applyFont="1" applyBorder="1" applyAlignment="1">
      <alignment vertical="center"/>
      <protection/>
    </xf>
    <xf numFmtId="0" fontId="20" fillId="0" borderId="5" xfId="42" applyFont="1" applyBorder="1" applyAlignment="1">
      <alignment vertical="center"/>
      <protection/>
    </xf>
    <xf numFmtId="0" fontId="20" fillId="0" borderId="0" xfId="42" applyFont="1" applyAlignment="1">
      <alignment horizontal="center" vertical="center"/>
      <protection/>
    </xf>
    <xf numFmtId="0" fontId="22" fillId="0" borderId="0" xfId="42" applyFont="1" applyAlignment="1">
      <alignment vertical="center"/>
      <protection/>
    </xf>
    <xf numFmtId="4" fontId="14" fillId="0" borderId="11" xfId="42" applyNumberFormat="1" applyFont="1" applyBorder="1" applyAlignment="1">
      <alignment vertical="center"/>
      <protection/>
    </xf>
    <xf numFmtId="4" fontId="14" fillId="0" borderId="0" xfId="42" applyNumberFormat="1" applyFont="1" applyBorder="1" applyAlignment="1">
      <alignment vertical="center"/>
      <protection/>
    </xf>
    <xf numFmtId="164" fontId="14" fillId="0" borderId="0" xfId="42" applyNumberFormat="1" applyFont="1" applyBorder="1" applyAlignment="1">
      <alignment vertical="center"/>
      <protection/>
    </xf>
    <xf numFmtId="4" fontId="14" fillId="0" borderId="12" xfId="42" applyNumberFormat="1" applyFont="1" applyBorder="1" applyAlignment="1">
      <alignment vertical="center"/>
      <protection/>
    </xf>
    <xf numFmtId="0" fontId="24" fillId="0" borderId="0" xfId="42" applyFont="1" applyAlignment="1">
      <alignment horizontal="left" vertical="center"/>
      <protection/>
    </xf>
    <xf numFmtId="0" fontId="25" fillId="0" borderId="0" xfId="42" applyFont="1" applyAlignment="1">
      <alignment horizontal="left" vertical="center"/>
      <protection/>
    </xf>
    <xf numFmtId="4" fontId="26" fillId="0" borderId="11" xfId="42" applyNumberFormat="1" applyFont="1" applyBorder="1" applyAlignment="1">
      <alignment vertical="center"/>
      <protection/>
    </xf>
    <xf numFmtId="4" fontId="26" fillId="0" borderId="0" xfId="42" applyNumberFormat="1" applyFont="1" applyBorder="1" applyAlignment="1">
      <alignment vertical="center"/>
      <protection/>
    </xf>
    <xf numFmtId="164" fontId="26" fillId="0" borderId="0" xfId="42" applyNumberFormat="1" applyFont="1" applyBorder="1" applyAlignment="1">
      <alignment vertical="center"/>
      <protection/>
    </xf>
    <xf numFmtId="4" fontId="26" fillId="0" borderId="12" xfId="42" applyNumberFormat="1" applyFont="1" applyBorder="1" applyAlignment="1">
      <alignment vertical="center"/>
      <protection/>
    </xf>
    <xf numFmtId="0" fontId="24" fillId="0" borderId="5" xfId="42" applyFont="1" applyBorder="1" applyAlignment="1">
      <alignment vertical="center"/>
      <protection/>
    </xf>
    <xf numFmtId="0" fontId="24" fillId="0" borderId="0" xfId="42" applyFont="1" applyAlignment="1">
      <alignment horizontal="center" vertical="center"/>
      <protection/>
    </xf>
    <xf numFmtId="0" fontId="27" fillId="0" borderId="0" xfId="42" applyFont="1" applyAlignment="1">
      <alignment vertical="center"/>
      <protection/>
    </xf>
    <xf numFmtId="0" fontId="27" fillId="0" borderId="0" xfId="42" applyFont="1" applyAlignment="1">
      <alignment horizontal="left" vertical="center"/>
      <protection/>
    </xf>
    <xf numFmtId="0" fontId="12" fillId="0" borderId="13" xfId="42" applyFont="1" applyBorder="1" applyAlignment="1">
      <alignment vertical="center"/>
      <protection/>
    </xf>
    <xf numFmtId="0" fontId="12" fillId="0" borderId="14" xfId="42" applyFont="1" applyBorder="1" applyAlignment="1">
      <alignment vertical="center"/>
      <protection/>
    </xf>
    <xf numFmtId="0" fontId="28" fillId="0" borderId="15" xfId="42" applyFont="1" applyBorder="1" applyAlignment="1">
      <alignment horizontal="center" vertical="center" wrapText="1"/>
      <protection/>
    </xf>
    <xf numFmtId="0" fontId="28" fillId="0" borderId="16" xfId="42" applyFont="1" applyBorder="1" applyAlignment="1">
      <alignment horizontal="center" vertical="center" wrapText="1"/>
      <protection/>
    </xf>
    <xf numFmtId="0" fontId="28" fillId="0" borderId="17" xfId="42" applyFont="1" applyBorder="1" applyAlignment="1">
      <alignment horizontal="center" vertical="center" wrapText="1"/>
      <protection/>
    </xf>
    <xf numFmtId="0" fontId="29" fillId="4" borderId="18" xfId="42" applyFont="1" applyFill="1" applyBorder="1" applyAlignment="1">
      <alignment horizontal="center" vertical="center"/>
      <protection/>
    </xf>
    <xf numFmtId="0" fontId="12" fillId="4" borderId="19" xfId="42" applyFont="1" applyFill="1" applyBorder="1" applyAlignment="1">
      <alignment vertical="center"/>
      <protection/>
    </xf>
    <xf numFmtId="0" fontId="12" fillId="0" borderId="11" xfId="42" applyFont="1" applyBorder="1" applyAlignment="1">
      <alignment vertical="center"/>
      <protection/>
    </xf>
    <xf numFmtId="0" fontId="12" fillId="0" borderId="0" xfId="42" applyFont="1" applyBorder="1" applyAlignment="1">
      <alignment vertical="center"/>
      <protection/>
    </xf>
    <xf numFmtId="0" fontId="28" fillId="0" borderId="0" xfId="42" applyFont="1" applyAlignment="1">
      <alignment horizontal="left" vertical="center"/>
      <protection/>
    </xf>
    <xf numFmtId="0" fontId="12" fillId="0" borderId="20" xfId="42" applyFont="1" applyBorder="1" applyAlignment="1">
      <alignment vertical="center"/>
      <protection/>
    </xf>
    <xf numFmtId="0" fontId="12" fillId="0" borderId="0" xfId="42" applyFont="1" applyAlignment="1">
      <alignment vertical="center"/>
      <protection/>
    </xf>
    <xf numFmtId="0" fontId="29" fillId="0" borderId="0" xfId="42" applyFont="1" applyAlignment="1">
      <alignment vertical="center"/>
      <protection/>
    </xf>
    <xf numFmtId="0" fontId="30" fillId="0" borderId="0" xfId="42" applyFont="1" applyAlignment="1">
      <alignment vertical="center"/>
      <protection/>
    </xf>
    <xf numFmtId="0" fontId="24" fillId="0" borderId="0" xfId="42" applyFont="1" applyAlignment="1">
      <alignment vertical="center"/>
      <protection/>
    </xf>
    <xf numFmtId="0" fontId="29" fillId="0" borderId="5" xfId="42" applyFont="1" applyBorder="1" applyAlignment="1">
      <alignment vertical="center"/>
      <protection/>
    </xf>
    <xf numFmtId="0" fontId="31" fillId="0" borderId="0" xfId="42" applyFont="1" applyAlignment="1">
      <alignment horizontal="left" vertical="center"/>
      <protection/>
    </xf>
    <xf numFmtId="0" fontId="12" fillId="0" borderId="21" xfId="42" applyFont="1" applyBorder="1" applyAlignment="1">
      <alignment vertical="center"/>
      <protection/>
    </xf>
    <xf numFmtId="0" fontId="12" fillId="0" borderId="22" xfId="42" applyFont="1" applyBorder="1" applyAlignment="1">
      <alignment vertical="center"/>
      <protection/>
    </xf>
    <xf numFmtId="0" fontId="12" fillId="0" borderId="23" xfId="42" applyFont="1" applyBorder="1" applyAlignment="1">
      <alignment vertical="center"/>
      <protection/>
    </xf>
    <xf numFmtId="0" fontId="12" fillId="0" borderId="24" xfId="42" applyFont="1" applyBorder="1" applyAlignment="1">
      <alignment vertical="center"/>
      <protection/>
    </xf>
    <xf numFmtId="0" fontId="12" fillId="5" borderId="24" xfId="42" applyFont="1" applyFill="1" applyBorder="1" applyAlignment="1">
      <alignment vertical="center"/>
      <protection/>
    </xf>
    <xf numFmtId="0" fontId="12" fillId="5" borderId="0" xfId="42" applyFont="1" applyFill="1" applyBorder="1" applyAlignment="1">
      <alignment vertical="center"/>
      <protection/>
    </xf>
    <xf numFmtId="0" fontId="12" fillId="5" borderId="19" xfId="42" applyFont="1" applyFill="1" applyBorder="1" applyAlignment="1">
      <alignment vertical="center"/>
      <protection/>
    </xf>
    <xf numFmtId="0" fontId="24" fillId="5" borderId="19" xfId="42" applyFont="1" applyFill="1" applyBorder="1" applyAlignment="1">
      <alignment horizontal="center" vertical="center"/>
      <protection/>
    </xf>
    <xf numFmtId="0" fontId="24" fillId="5" borderId="25" xfId="42" applyFont="1" applyFill="1" applyBorder="1" applyAlignment="1">
      <alignment horizontal="left" vertical="center"/>
      <protection/>
    </xf>
    <xf numFmtId="0" fontId="32" fillId="0" borderId="0" xfId="42" applyFont="1" applyAlignment="1">
      <alignment vertical="center"/>
      <protection/>
    </xf>
    <xf numFmtId="0" fontId="32" fillId="0" borderId="24" xfId="42" applyFont="1" applyBorder="1" applyAlignment="1">
      <alignment vertical="center"/>
      <protection/>
    </xf>
    <xf numFmtId="0" fontId="32" fillId="0" borderId="0" xfId="42" applyFont="1" applyBorder="1" applyAlignment="1">
      <alignment vertical="center"/>
      <protection/>
    </xf>
    <xf numFmtId="0" fontId="32" fillId="0" borderId="0" xfId="42" applyFont="1" applyBorder="1" applyAlignment="1">
      <alignment horizontal="left" vertical="center"/>
      <protection/>
    </xf>
    <xf numFmtId="0" fontId="32" fillId="0" borderId="5" xfId="42" applyFont="1" applyBorder="1" applyAlignment="1">
      <alignment vertical="center"/>
      <protection/>
    </xf>
    <xf numFmtId="0" fontId="12" fillId="0" borderId="26" xfId="42" applyFont="1" applyBorder="1" applyAlignment="1">
      <alignment vertical="center"/>
      <protection/>
    </xf>
    <xf numFmtId="0" fontId="34" fillId="0" borderId="26" xfId="42" applyFont="1" applyBorder="1" applyAlignment="1">
      <alignment horizontal="left" vertical="center"/>
      <protection/>
    </xf>
    <xf numFmtId="0" fontId="12" fillId="0" borderId="0" xfId="42" applyFont="1">
      <alignment/>
      <protection/>
    </xf>
    <xf numFmtId="0" fontId="12" fillId="0" borderId="24" xfId="42" applyFont="1" applyBorder="1">
      <alignment/>
      <protection/>
    </xf>
    <xf numFmtId="0" fontId="12" fillId="0" borderId="27" xfId="42" applyFont="1" applyBorder="1">
      <alignment/>
      <protection/>
    </xf>
    <xf numFmtId="0" fontId="12" fillId="0" borderId="5" xfId="42" applyFont="1" applyBorder="1">
      <alignment/>
      <protection/>
    </xf>
    <xf numFmtId="0" fontId="12" fillId="0" borderId="0" xfId="42" applyFont="1" applyAlignment="1">
      <alignment horizontal="left" vertical="center"/>
      <protection/>
    </xf>
    <xf numFmtId="0" fontId="12" fillId="0" borderId="0" xfId="42" applyFont="1" applyBorder="1">
      <alignment/>
      <protection/>
    </xf>
    <xf numFmtId="0" fontId="28" fillId="0" borderId="0" xfId="42" applyFont="1" applyBorder="1" applyAlignment="1">
      <alignment horizontal="left" vertical="center"/>
      <protection/>
    </xf>
    <xf numFmtId="49" fontId="29" fillId="6" borderId="0" xfId="42" applyNumberFormat="1" applyFont="1" applyFill="1" applyBorder="1" applyAlignment="1" applyProtection="1">
      <alignment horizontal="left" vertical="center"/>
      <protection locked="0"/>
    </xf>
    <xf numFmtId="0" fontId="29" fillId="6" borderId="0" xfId="42" applyFont="1" applyFill="1" applyBorder="1" applyAlignment="1" applyProtection="1">
      <alignment horizontal="left" vertical="center"/>
      <protection locked="0"/>
    </xf>
    <xf numFmtId="0" fontId="24" fillId="0" borderId="0" xfId="42" applyFont="1" applyBorder="1" applyAlignment="1">
      <alignment horizontal="left" vertical="top"/>
      <protection/>
    </xf>
    <xf numFmtId="0" fontId="29" fillId="0" borderId="0" xfId="42" applyFont="1" applyBorder="1" applyAlignment="1">
      <alignment horizontal="left" vertical="center"/>
      <protection/>
    </xf>
    <xf numFmtId="0" fontId="28" fillId="0" borderId="0" xfId="42" applyFont="1" applyBorder="1" applyAlignment="1">
      <alignment horizontal="left" vertical="top"/>
      <protection/>
    </xf>
    <xf numFmtId="0" fontId="35" fillId="0" borderId="0" xfId="42" applyFont="1" applyAlignment="1">
      <alignment horizontal="left" vertical="center"/>
      <protection/>
    </xf>
    <xf numFmtId="0" fontId="36" fillId="0" borderId="0" xfId="42" applyFont="1" applyAlignment="1">
      <alignment horizontal="left" vertical="center"/>
      <protection/>
    </xf>
    <xf numFmtId="0" fontId="31" fillId="0" borderId="0" xfId="42" applyFont="1" applyBorder="1" applyAlignment="1">
      <alignment horizontal="left" vertical="center"/>
      <protection/>
    </xf>
    <xf numFmtId="0" fontId="12" fillId="0" borderId="28" xfId="42" applyFont="1" applyBorder="1">
      <alignment/>
      <protection/>
    </xf>
    <xf numFmtId="0" fontId="12" fillId="0" borderId="21" xfId="42" applyFont="1" applyBorder="1">
      <alignment/>
      <protection/>
    </xf>
    <xf numFmtId="0" fontId="12" fillId="0" borderId="22" xfId="42" applyFont="1" applyBorder="1">
      <alignment/>
      <protection/>
    </xf>
    <xf numFmtId="0" fontId="37" fillId="0" borderId="0" xfId="42" applyFont="1" applyAlignment="1">
      <alignment horizontal="left" vertical="center"/>
      <protection/>
    </xf>
    <xf numFmtId="0" fontId="12" fillId="7" borderId="0" xfId="42" applyFont="1" applyFill="1">
      <alignment/>
      <protection/>
    </xf>
    <xf numFmtId="0" fontId="37" fillId="7" borderId="0" xfId="42" applyFont="1" applyFill="1" applyAlignment="1">
      <alignment horizontal="left" vertical="center"/>
      <protection/>
    </xf>
    <xf numFmtId="0" fontId="18" fillId="7" borderId="0" xfId="43" applyFill="1"/>
    <xf numFmtId="0" fontId="38" fillId="7" borderId="0" xfId="43" applyFont="1" applyFill="1" applyAlignment="1" applyProtection="1">
      <alignment vertical="center"/>
      <protection/>
    </xf>
    <xf numFmtId="0" fontId="20" fillId="7" borderId="0" xfId="42" applyFont="1" applyFill="1" applyAlignment="1" applyProtection="1">
      <alignment vertical="center"/>
      <protection/>
    </xf>
    <xf numFmtId="0" fontId="39" fillId="7" borderId="0" xfId="42" applyFont="1" applyFill="1" applyAlignment="1" applyProtection="1">
      <alignment horizontal="left" vertical="center"/>
      <protection/>
    </xf>
    <xf numFmtId="0" fontId="37" fillId="7" borderId="0" xfId="42" applyFont="1" applyFill="1" applyAlignment="1" applyProtection="1">
      <alignment horizontal="left" vertical="center"/>
      <protection/>
    </xf>
    <xf numFmtId="0" fontId="12" fillId="0" borderId="0" xfId="42" applyFont="1" applyProtection="1">
      <alignment/>
      <protection locked="0"/>
    </xf>
    <xf numFmtId="0" fontId="12" fillId="0" borderId="0" xfId="42" applyFont="1" applyAlignment="1">
      <alignment/>
      <protection/>
    </xf>
    <xf numFmtId="0" fontId="12" fillId="0" borderId="6" xfId="42" applyFont="1" applyBorder="1" applyAlignment="1" applyProtection="1">
      <alignment vertical="center"/>
      <protection locked="0"/>
    </xf>
    <xf numFmtId="0" fontId="12" fillId="0" borderId="8" xfId="42" applyFont="1" applyBorder="1" applyAlignment="1">
      <alignment vertical="center"/>
      <protection/>
    </xf>
    <xf numFmtId="0" fontId="12" fillId="0" borderId="9" xfId="42" applyFont="1" applyBorder="1" applyAlignment="1">
      <alignment vertical="center"/>
      <protection/>
    </xf>
    <xf numFmtId="0" fontId="12" fillId="0" borderId="10" xfId="42" applyFont="1" applyBorder="1" applyAlignment="1">
      <alignment vertical="center"/>
      <protection/>
    </xf>
    <xf numFmtId="0" fontId="12" fillId="0" borderId="0" xfId="42" applyFont="1" applyAlignment="1" applyProtection="1">
      <alignment vertical="center"/>
      <protection locked="0"/>
    </xf>
    <xf numFmtId="0" fontId="40" fillId="0" borderId="0" xfId="42" applyFont="1" applyAlignment="1">
      <alignment horizontal="left" vertical="center" wrapText="1"/>
      <protection/>
    </xf>
    <xf numFmtId="0" fontId="41" fillId="0" borderId="0" xfId="42" applyFont="1" applyAlignment="1">
      <alignment horizontal="left" vertical="center"/>
      <protection/>
    </xf>
    <xf numFmtId="4" fontId="12" fillId="0" borderId="0" xfId="42" applyNumberFormat="1" applyFont="1" applyAlignment="1">
      <alignment vertical="center"/>
      <protection/>
    </xf>
    <xf numFmtId="164" fontId="32" fillId="0" borderId="11" xfId="42" applyNumberFormat="1" applyFont="1" applyBorder="1" applyAlignment="1">
      <alignment vertical="center"/>
      <protection/>
    </xf>
    <xf numFmtId="164" fontId="32" fillId="0" borderId="0" xfId="42" applyNumberFormat="1" applyFont="1" applyBorder="1" applyAlignment="1">
      <alignment vertical="center"/>
      <protection/>
    </xf>
    <xf numFmtId="0" fontId="32" fillId="0" borderId="0" xfId="42" applyFont="1" applyBorder="1" applyAlignment="1">
      <alignment horizontal="center" vertical="center"/>
      <protection/>
    </xf>
    <xf numFmtId="0" fontId="32" fillId="6" borderId="29" xfId="42" applyFont="1" applyFill="1" applyBorder="1" applyAlignment="1" applyProtection="1">
      <alignment horizontal="left" vertical="center"/>
      <protection locked="0"/>
    </xf>
    <xf numFmtId="0" fontId="12" fillId="0" borderId="29" xfId="42" applyFont="1" applyBorder="1" applyAlignment="1" applyProtection="1">
      <alignment horizontal="left" vertical="center" wrapText="1"/>
      <protection/>
    </xf>
    <xf numFmtId="4" fontId="12" fillId="0" borderId="29" xfId="42" applyNumberFormat="1" applyFont="1" applyBorder="1" applyAlignment="1" applyProtection="1">
      <alignment vertical="center"/>
      <protection/>
    </xf>
    <xf numFmtId="4" fontId="12" fillId="6" borderId="29" xfId="42" applyNumberFormat="1" applyFont="1" applyFill="1" applyBorder="1" applyAlignment="1" applyProtection="1">
      <alignment vertical="center"/>
      <protection locked="0"/>
    </xf>
    <xf numFmtId="167" fontId="12" fillId="0" borderId="29" xfId="42" applyNumberFormat="1" applyFont="1" applyBorder="1" applyAlignment="1" applyProtection="1">
      <alignment vertical="center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49" fontId="12" fillId="0" borderId="29" xfId="42" applyNumberFormat="1" applyFont="1" applyBorder="1" applyAlignment="1" applyProtection="1">
      <alignment horizontal="left" vertical="center" wrapText="1"/>
      <protection/>
    </xf>
    <xf numFmtId="0" fontId="12" fillId="0" borderId="29" xfId="42" applyFont="1" applyBorder="1" applyAlignment="1" applyProtection="1">
      <alignment horizontal="center" vertical="center"/>
      <protection/>
    </xf>
    <xf numFmtId="0" fontId="12" fillId="0" borderId="5" xfId="42" applyFont="1" applyBorder="1" applyAlignment="1" applyProtection="1">
      <alignment vertical="center"/>
      <protection/>
    </xf>
    <xf numFmtId="0" fontId="42" fillId="0" borderId="0" xfId="42" applyFont="1" applyAlignment="1">
      <alignment/>
      <protection/>
    </xf>
    <xf numFmtId="4" fontId="42" fillId="0" borderId="0" xfId="42" applyNumberFormat="1" applyFont="1" applyAlignment="1">
      <alignment vertical="center"/>
      <protection/>
    </xf>
    <xf numFmtId="0" fontId="42" fillId="0" borderId="0" xfId="42" applyFont="1" applyAlignment="1">
      <alignment horizontal="left"/>
      <protection/>
    </xf>
    <xf numFmtId="0" fontId="42" fillId="0" borderId="0" xfId="42" applyFont="1" applyAlignment="1">
      <alignment horizontal="center"/>
      <protection/>
    </xf>
    <xf numFmtId="164" fontId="42" fillId="0" borderId="11" xfId="42" applyNumberFormat="1" applyFont="1" applyBorder="1" applyAlignment="1">
      <alignment/>
      <protection/>
    </xf>
    <xf numFmtId="0" fontId="42" fillId="0" borderId="0" xfId="42" applyFont="1" applyBorder="1" applyAlignment="1">
      <alignment/>
      <protection/>
    </xf>
    <xf numFmtId="164" fontId="42" fillId="0" borderId="0" xfId="42" applyNumberFormat="1" applyFont="1" applyBorder="1" applyAlignment="1">
      <alignment/>
      <protection/>
    </xf>
    <xf numFmtId="0" fontId="42" fillId="0" borderId="12" xfId="42" applyFont="1" applyBorder="1" applyAlignment="1">
      <alignment/>
      <protection/>
    </xf>
    <xf numFmtId="0" fontId="42" fillId="0" borderId="5" xfId="42" applyFont="1" applyBorder="1" applyAlignment="1">
      <alignment/>
      <protection/>
    </xf>
    <xf numFmtId="4" fontId="22" fillId="0" borderId="0" xfId="42" applyNumberFormat="1" applyFont="1" applyBorder="1" applyAlignment="1">
      <alignment/>
      <protection/>
    </xf>
    <xf numFmtId="0" fontId="42" fillId="0" borderId="0" xfId="42" applyFont="1" applyAlignment="1" applyProtection="1">
      <alignment/>
      <protection locked="0"/>
    </xf>
    <xf numFmtId="0" fontId="22" fillId="0" borderId="0" xfId="42" applyFont="1" applyBorder="1" applyAlignment="1">
      <alignment horizontal="left"/>
      <protection/>
    </xf>
    <xf numFmtId="0" fontId="42" fillId="0" borderId="0" xfId="42" applyFont="1" applyBorder="1" applyAlignment="1">
      <alignment horizontal="left"/>
      <protection/>
    </xf>
    <xf numFmtId="0" fontId="12" fillId="0" borderId="12" xfId="42" applyFont="1" applyBorder="1" applyAlignment="1">
      <alignment vertical="center"/>
      <protection/>
    </xf>
    <xf numFmtId="4" fontId="43" fillId="0" borderId="0" xfId="42" applyNumberFormat="1" applyFont="1" applyAlignment="1">
      <alignment/>
      <protection/>
    </xf>
    <xf numFmtId="0" fontId="43" fillId="0" borderId="0" xfId="42" applyFont="1" applyAlignment="1">
      <alignment horizontal="left"/>
      <protection/>
    </xf>
    <xf numFmtId="0" fontId="40" fillId="0" borderId="0" xfId="42" applyFont="1" applyBorder="1" applyAlignment="1">
      <alignment horizontal="left" vertical="center" wrapText="1"/>
      <protection/>
    </xf>
    <xf numFmtId="0" fontId="41" fillId="0" borderId="0" xfId="42" applyFont="1" applyBorder="1" applyAlignment="1">
      <alignment horizontal="left" vertical="center"/>
      <protection/>
    </xf>
    <xf numFmtId="0" fontId="44" fillId="0" borderId="0" xfId="42" applyFont="1" applyAlignment="1">
      <alignment vertical="center"/>
      <protection/>
    </xf>
    <xf numFmtId="0" fontId="44" fillId="0" borderId="0" xfId="42" applyFont="1" applyAlignment="1">
      <alignment horizontal="left" vertical="center"/>
      <protection/>
    </xf>
    <xf numFmtId="0" fontId="44" fillId="0" borderId="11" xfId="42" applyFont="1" applyBorder="1" applyAlignment="1">
      <alignment vertical="center"/>
      <protection/>
    </xf>
    <xf numFmtId="0" fontId="44" fillId="0" borderId="0" xfId="42" applyFont="1" applyBorder="1" applyAlignment="1">
      <alignment vertical="center"/>
      <protection/>
    </xf>
    <xf numFmtId="0" fontId="44" fillId="0" borderId="12" xfId="42" applyFont="1" applyBorder="1" applyAlignment="1">
      <alignment vertical="center"/>
      <protection/>
    </xf>
    <xf numFmtId="0" fontId="44" fillId="0" borderId="5" xfId="42" applyFont="1" applyBorder="1" applyAlignment="1">
      <alignment vertical="center"/>
      <protection/>
    </xf>
    <xf numFmtId="0" fontId="44" fillId="0" borderId="0" xfId="42" applyFont="1" applyAlignment="1" applyProtection="1">
      <alignment vertical="center"/>
      <protection locked="0"/>
    </xf>
    <xf numFmtId="167" fontId="44" fillId="0" borderId="0" xfId="42" applyNumberFormat="1" applyFont="1" applyBorder="1" applyAlignment="1">
      <alignment vertical="center"/>
      <protection/>
    </xf>
    <xf numFmtId="0" fontId="44" fillId="0" borderId="0" xfId="42" applyFont="1" applyBorder="1" applyAlignment="1">
      <alignment horizontal="left" vertical="center" wrapText="1"/>
      <protection/>
    </xf>
    <xf numFmtId="0" fontId="44" fillId="0" borderId="0" xfId="42" applyFont="1" applyBorder="1" applyAlignment="1">
      <alignment horizontal="left" vertical="center"/>
      <protection/>
    </xf>
    <xf numFmtId="0" fontId="45" fillId="0" borderId="0" xfId="42" applyFont="1" applyBorder="1" applyAlignment="1">
      <alignment horizontal="center" vertical="center"/>
      <protection/>
    </xf>
    <xf numFmtId="0" fontId="45" fillId="6" borderId="29" xfId="42" applyFont="1" applyFill="1" applyBorder="1" applyAlignment="1" applyProtection="1">
      <alignment horizontal="left" vertical="center"/>
      <protection locked="0"/>
    </xf>
    <xf numFmtId="0" fontId="45" fillId="0" borderId="5" xfId="42" applyFont="1" applyBorder="1" applyAlignment="1">
      <alignment vertical="center"/>
      <protection/>
    </xf>
    <xf numFmtId="0" fontId="45" fillId="0" borderId="29" xfId="42" applyFont="1" applyBorder="1" applyAlignment="1" applyProtection="1">
      <alignment horizontal="left" vertical="center" wrapText="1"/>
      <protection/>
    </xf>
    <xf numFmtId="4" fontId="45" fillId="0" borderId="29" xfId="42" applyNumberFormat="1" applyFont="1" applyBorder="1" applyAlignment="1" applyProtection="1">
      <alignment vertical="center"/>
      <protection/>
    </xf>
    <xf numFmtId="4" fontId="45" fillId="6" borderId="29" xfId="42" applyNumberFormat="1" applyFont="1" applyFill="1" applyBorder="1" applyAlignment="1" applyProtection="1">
      <alignment vertical="center"/>
      <protection locked="0"/>
    </xf>
    <xf numFmtId="167" fontId="45" fillId="0" borderId="29" xfId="42" applyNumberFormat="1" applyFont="1" applyBorder="1" applyAlignment="1" applyProtection="1">
      <alignment vertical="center"/>
      <protection/>
    </xf>
    <xf numFmtId="0" fontId="45" fillId="0" borderId="29" xfId="42" applyFont="1" applyBorder="1" applyAlignment="1" applyProtection="1">
      <alignment horizontal="center" vertical="center" wrapText="1"/>
      <protection/>
    </xf>
    <xf numFmtId="49" fontId="45" fillId="0" borderId="29" xfId="42" applyNumberFormat="1" applyFont="1" applyBorder="1" applyAlignment="1" applyProtection="1">
      <alignment horizontal="left" vertical="center" wrapText="1"/>
      <protection/>
    </xf>
    <xf numFmtId="0" fontId="45" fillId="0" borderId="29" xfId="42" applyFont="1" applyBorder="1" applyAlignment="1" applyProtection="1">
      <alignment horizontal="center" vertical="center"/>
      <protection/>
    </xf>
    <xf numFmtId="0" fontId="46" fillId="0" borderId="0" xfId="42" applyFont="1" applyAlignment="1">
      <alignment vertical="center"/>
      <protection/>
    </xf>
    <xf numFmtId="0" fontId="46" fillId="0" borderId="0" xfId="42" applyFont="1" applyAlignment="1">
      <alignment horizontal="left" vertical="center"/>
      <protection/>
    </xf>
    <xf numFmtId="0" fontId="46" fillId="0" borderId="11" xfId="42" applyFont="1" applyBorder="1" applyAlignment="1">
      <alignment vertical="center"/>
      <protection/>
    </xf>
    <xf numFmtId="0" fontId="46" fillId="0" borderId="0" xfId="42" applyFont="1" applyBorder="1" applyAlignment="1">
      <alignment vertical="center"/>
      <protection/>
    </xf>
    <xf numFmtId="0" fontId="46" fillId="0" borderId="12" xfId="42" applyFont="1" applyBorder="1" applyAlignment="1">
      <alignment vertical="center"/>
      <protection/>
    </xf>
    <xf numFmtId="0" fontId="46" fillId="0" borderId="5" xfId="42" applyFont="1" applyBorder="1" applyAlignment="1">
      <alignment vertical="center"/>
      <protection/>
    </xf>
    <xf numFmtId="0" fontId="46" fillId="0" borderId="0" xfId="42" applyFont="1" applyAlignment="1" applyProtection="1">
      <alignment vertical="center"/>
      <protection locked="0"/>
    </xf>
    <xf numFmtId="167" fontId="46" fillId="0" borderId="0" xfId="42" applyNumberFormat="1" applyFont="1" applyBorder="1" applyAlignment="1">
      <alignment vertical="center"/>
      <protection/>
    </xf>
    <xf numFmtId="0" fontId="46" fillId="0" borderId="0" xfId="42" applyFont="1" applyBorder="1" applyAlignment="1">
      <alignment horizontal="left" vertical="center" wrapText="1"/>
      <protection/>
    </xf>
    <xf numFmtId="0" fontId="46" fillId="0" borderId="0" xfId="42" applyFont="1" applyBorder="1" applyAlignment="1">
      <alignment horizontal="left" vertical="center"/>
      <protection/>
    </xf>
    <xf numFmtId="167" fontId="44" fillId="0" borderId="0" xfId="42" applyNumberFormat="1" applyFont="1" applyAlignment="1">
      <alignment vertical="center"/>
      <protection/>
    </xf>
    <xf numFmtId="0" fontId="44" fillId="0" borderId="0" xfId="42" applyFont="1" applyAlignment="1">
      <alignment horizontal="left" vertical="center" wrapText="1"/>
      <protection/>
    </xf>
    <xf numFmtId="167" fontId="46" fillId="0" borderId="0" xfId="42" applyNumberFormat="1" applyFont="1" applyAlignment="1">
      <alignment vertical="center"/>
      <protection/>
    </xf>
    <xf numFmtId="0" fontId="46" fillId="0" borderId="0" xfId="42" applyFont="1" applyAlignment="1">
      <alignment horizontal="left" vertical="center" wrapText="1"/>
      <protection/>
    </xf>
    <xf numFmtId="4" fontId="22" fillId="0" borderId="0" xfId="42" applyNumberFormat="1" applyFont="1" applyAlignment="1">
      <alignment/>
      <protection/>
    </xf>
    <xf numFmtId="0" fontId="22" fillId="0" borderId="0" xfId="42" applyFont="1" applyAlignment="1">
      <alignment horizontal="left"/>
      <protection/>
    </xf>
    <xf numFmtId="0" fontId="47" fillId="0" borderId="0" xfId="42" applyFont="1" applyAlignment="1">
      <alignment vertical="center"/>
      <protection/>
    </xf>
    <xf numFmtId="0" fontId="47" fillId="0" borderId="0" xfId="42" applyFont="1" applyAlignment="1">
      <alignment horizontal="left" vertical="center"/>
      <protection/>
    </xf>
    <xf numFmtId="0" fontId="47" fillId="0" borderId="11" xfId="42" applyFont="1" applyBorder="1" applyAlignment="1">
      <alignment vertical="center"/>
      <protection/>
    </xf>
    <xf numFmtId="0" fontId="47" fillId="0" borderId="0" xfId="42" applyFont="1" applyBorder="1" applyAlignment="1">
      <alignment vertical="center"/>
      <protection/>
    </xf>
    <xf numFmtId="0" fontId="47" fillId="0" borderId="12" xfId="42" applyFont="1" applyBorder="1" applyAlignment="1">
      <alignment vertical="center"/>
      <protection/>
    </xf>
    <xf numFmtId="0" fontId="47" fillId="0" borderId="5" xfId="42" applyFont="1" applyBorder="1" applyAlignment="1">
      <alignment vertical="center"/>
      <protection/>
    </xf>
    <xf numFmtId="0" fontId="47" fillId="0" borderId="0" xfId="42" applyFont="1" applyAlignment="1" applyProtection="1">
      <alignment vertical="center"/>
      <protection locked="0"/>
    </xf>
    <xf numFmtId="0" fontId="47" fillId="0" borderId="0" xfId="42" applyFont="1" applyAlignment="1">
      <alignment horizontal="left" vertical="center" wrapText="1"/>
      <protection/>
    </xf>
    <xf numFmtId="4" fontId="48" fillId="0" borderId="0" xfId="42" applyNumberFormat="1" applyFont="1" applyAlignment="1">
      <alignment vertical="center"/>
      <protection/>
    </xf>
    <xf numFmtId="164" fontId="49" fillId="0" borderId="13" xfId="42" applyNumberFormat="1" applyFont="1" applyBorder="1" applyAlignment="1">
      <alignment/>
      <protection/>
    </xf>
    <xf numFmtId="164" fontId="49" fillId="0" borderId="20" xfId="42" applyNumberFormat="1" applyFont="1" applyBorder="1" applyAlignment="1">
      <alignment/>
      <protection/>
    </xf>
    <xf numFmtId="4" fontId="27" fillId="0" borderId="0" xfId="42" applyNumberFormat="1" applyFont="1" applyAlignment="1">
      <alignment/>
      <protection/>
    </xf>
    <xf numFmtId="0" fontId="12" fillId="0" borderId="0" xfId="42" applyFont="1" applyAlignment="1">
      <alignment horizontal="center" vertical="center" wrapText="1"/>
      <protection/>
    </xf>
    <xf numFmtId="0" fontId="12" fillId="0" borderId="5" xfId="42" applyFont="1" applyBorder="1" applyAlignment="1">
      <alignment horizontal="center" vertical="center" wrapText="1"/>
      <protection/>
    </xf>
    <xf numFmtId="0" fontId="29" fillId="4" borderId="15" xfId="42" applyFont="1" applyFill="1" applyBorder="1" applyAlignment="1">
      <alignment horizontal="center" vertical="center" wrapText="1"/>
      <protection/>
    </xf>
    <xf numFmtId="0" fontId="29" fillId="4" borderId="16" xfId="42" applyFont="1" applyFill="1" applyBorder="1" applyAlignment="1">
      <alignment horizontal="center" vertical="center" wrapText="1"/>
      <protection/>
    </xf>
    <xf numFmtId="0" fontId="50" fillId="4" borderId="16" xfId="42" applyFont="1" applyFill="1" applyBorder="1" applyAlignment="1" applyProtection="1">
      <alignment horizontal="center" vertical="center" wrapText="1"/>
      <protection locked="0"/>
    </xf>
    <xf numFmtId="0" fontId="29" fillId="4" borderId="17" xfId="42" applyFont="1" applyFill="1" applyBorder="1" applyAlignment="1">
      <alignment horizontal="center" vertical="center" wrapText="1"/>
      <protection/>
    </xf>
    <xf numFmtId="0" fontId="29" fillId="0" borderId="0" xfId="42" applyFont="1" applyAlignment="1">
      <alignment horizontal="left" vertical="center"/>
      <protection/>
    </xf>
    <xf numFmtId="0" fontId="28" fillId="0" borderId="0" xfId="42" applyFont="1" applyAlignment="1" applyProtection="1">
      <alignment horizontal="left" vertical="center"/>
      <protection locked="0"/>
    </xf>
    <xf numFmtId="165" fontId="29" fillId="0" borderId="0" xfId="42" applyNumberFormat="1" applyFont="1" applyAlignment="1">
      <alignment horizontal="left" vertical="center"/>
      <protection/>
    </xf>
    <xf numFmtId="0" fontId="12" fillId="0" borderId="21" xfId="42" applyFont="1" applyBorder="1" applyAlignment="1" applyProtection="1">
      <alignment vertical="center"/>
      <protection locked="0"/>
    </xf>
    <xf numFmtId="0" fontId="12" fillId="0" borderId="0" xfId="42" applyFont="1" applyBorder="1" applyAlignment="1" applyProtection="1">
      <alignment vertical="center"/>
      <protection locked="0"/>
    </xf>
    <xf numFmtId="0" fontId="22" fillId="0" borderId="24" xfId="42" applyFont="1" applyBorder="1" applyAlignment="1">
      <alignment vertical="center"/>
      <protection/>
    </xf>
    <xf numFmtId="4" fontId="22" fillId="0" borderId="9" xfId="42" applyNumberFormat="1" applyFont="1" applyBorder="1" applyAlignment="1">
      <alignment vertical="center"/>
      <protection/>
    </xf>
    <xf numFmtId="0" fontId="22" fillId="0" borderId="9" xfId="42" applyFont="1" applyBorder="1" applyAlignment="1" applyProtection="1">
      <alignment vertical="center"/>
      <protection locked="0"/>
    </xf>
    <xf numFmtId="0" fontId="22" fillId="0" borderId="9" xfId="42" applyFont="1" applyBorder="1" applyAlignment="1">
      <alignment vertical="center"/>
      <protection/>
    </xf>
    <xf numFmtId="0" fontId="22" fillId="0" borderId="9" xfId="42" applyFont="1" applyBorder="1" applyAlignment="1">
      <alignment horizontal="left" vertical="center"/>
      <protection/>
    </xf>
    <xf numFmtId="0" fontId="22" fillId="0" borderId="0" xfId="42" applyFont="1" applyBorder="1" applyAlignment="1">
      <alignment vertical="center"/>
      <protection/>
    </xf>
    <xf numFmtId="0" fontId="22" fillId="0" borderId="5" xfId="42" applyFont="1" applyBorder="1" applyAlignment="1">
      <alignment vertical="center"/>
      <protection/>
    </xf>
    <xf numFmtId="0" fontId="43" fillId="0" borderId="0" xfId="42" applyFont="1" applyAlignment="1">
      <alignment vertical="center"/>
      <protection/>
    </xf>
    <xf numFmtId="0" fontId="43" fillId="0" borderId="24" xfId="42" applyFont="1" applyBorder="1" applyAlignment="1">
      <alignment vertical="center"/>
      <protection/>
    </xf>
    <xf numFmtId="4" fontId="43" fillId="0" borderId="9" xfId="42" applyNumberFormat="1" applyFont="1" applyBorder="1" applyAlignment="1">
      <alignment vertical="center"/>
      <protection/>
    </xf>
    <xf numFmtId="0" fontId="43" fillId="0" borderId="9" xfId="42" applyFont="1" applyBorder="1" applyAlignment="1" applyProtection="1">
      <alignment vertical="center"/>
      <protection locked="0"/>
    </xf>
    <xf numFmtId="0" fontId="43" fillId="0" borderId="9" xfId="42" applyFont="1" applyBorder="1" applyAlignment="1">
      <alignment vertical="center"/>
      <protection/>
    </xf>
    <xf numFmtId="0" fontId="43" fillId="0" borderId="9" xfId="42" applyFont="1" applyBorder="1" applyAlignment="1">
      <alignment horizontal="left" vertical="center"/>
      <protection/>
    </xf>
    <xf numFmtId="0" fontId="43" fillId="0" borderId="0" xfId="42" applyFont="1" applyBorder="1" applyAlignment="1">
      <alignment vertical="center"/>
      <protection/>
    </xf>
    <xf numFmtId="0" fontId="43" fillId="0" borderId="5" xfId="42" applyFont="1" applyBorder="1" applyAlignment="1">
      <alignment vertical="center"/>
      <protection/>
    </xf>
    <xf numFmtId="4" fontId="27" fillId="0" borderId="0" xfId="42" applyNumberFormat="1" applyFont="1" applyBorder="1" applyAlignment="1">
      <alignment vertical="center"/>
      <protection/>
    </xf>
    <xf numFmtId="0" fontId="51" fillId="0" borderId="0" xfId="42" applyFont="1" applyBorder="1" applyAlignment="1">
      <alignment horizontal="left" vertical="center"/>
      <protection/>
    </xf>
    <xf numFmtId="0" fontId="12" fillId="4" borderId="24" xfId="42" applyFont="1" applyFill="1" applyBorder="1" applyAlignment="1">
      <alignment vertical="center"/>
      <protection/>
    </xf>
    <xf numFmtId="0" fontId="29" fillId="4" borderId="0" xfId="42" applyFont="1" applyFill="1" applyBorder="1" applyAlignment="1">
      <alignment horizontal="right" vertical="center"/>
      <protection/>
    </xf>
    <xf numFmtId="0" fontId="12" fillId="4" borderId="0" xfId="42" applyFont="1" applyFill="1" applyBorder="1" applyAlignment="1" applyProtection="1">
      <alignment vertical="center"/>
      <protection locked="0"/>
    </xf>
    <xf numFmtId="0" fontId="12" fillId="4" borderId="0" xfId="42" applyFont="1" applyFill="1" applyBorder="1" applyAlignment="1">
      <alignment vertical="center"/>
      <protection/>
    </xf>
    <xf numFmtId="0" fontId="29" fillId="4" borderId="0" xfId="42" applyFont="1" applyFill="1" applyBorder="1" applyAlignment="1">
      <alignment horizontal="left" vertical="center"/>
      <protection/>
    </xf>
    <xf numFmtId="0" fontId="28" fillId="0" borderId="0" xfId="42" applyFont="1" applyBorder="1" applyAlignment="1" applyProtection="1">
      <alignment horizontal="left" vertical="center"/>
      <protection locked="0"/>
    </xf>
    <xf numFmtId="165" fontId="29" fillId="0" borderId="0" xfId="42" applyNumberFormat="1" applyFont="1" applyBorder="1" applyAlignment="1">
      <alignment horizontal="left" vertical="center"/>
      <protection/>
    </xf>
    <xf numFmtId="0" fontId="12" fillId="0" borderId="0" xfId="42" applyFont="1" applyBorder="1" applyProtection="1">
      <alignment/>
      <protection locked="0"/>
    </xf>
    <xf numFmtId="0" fontId="12" fillId="0" borderId="28" xfId="42" applyFont="1" applyBorder="1" applyAlignment="1">
      <alignment vertical="center"/>
      <protection/>
    </xf>
    <xf numFmtId="0" fontId="12" fillId="4" borderId="30" xfId="42" applyFont="1" applyFill="1" applyBorder="1" applyAlignment="1">
      <alignment vertical="center"/>
      <protection/>
    </xf>
    <xf numFmtId="4" fontId="24" fillId="4" borderId="19" xfId="42" applyNumberFormat="1" applyFont="1" applyFill="1" applyBorder="1" applyAlignment="1">
      <alignment vertical="center"/>
      <protection/>
    </xf>
    <xf numFmtId="0" fontId="12" fillId="4" borderId="19" xfId="42" applyFont="1" applyFill="1" applyBorder="1" applyAlignment="1" applyProtection="1">
      <alignment vertical="center"/>
      <protection locked="0"/>
    </xf>
    <xf numFmtId="0" fontId="24" fillId="4" borderId="19" xfId="42" applyFont="1" applyFill="1" applyBorder="1" applyAlignment="1">
      <alignment horizontal="center" vertical="center"/>
      <protection/>
    </xf>
    <xf numFmtId="0" fontId="24" fillId="4" borderId="19" xfId="42" applyFont="1" applyFill="1" applyBorder="1" applyAlignment="1">
      <alignment horizontal="right" vertical="center"/>
      <protection/>
    </xf>
    <xf numFmtId="0" fontId="24" fillId="4" borderId="25" xfId="42" applyFont="1" applyFill="1" applyBorder="1" applyAlignment="1">
      <alignment horizontal="left" vertical="center"/>
      <protection/>
    </xf>
    <xf numFmtId="4" fontId="32" fillId="0" borderId="0" xfId="42" applyNumberFormat="1" applyFont="1" applyBorder="1" applyAlignment="1">
      <alignment vertical="center"/>
      <protection/>
    </xf>
    <xf numFmtId="166" fontId="32" fillId="0" borderId="0" xfId="42" applyNumberFormat="1" applyFont="1" applyBorder="1" applyAlignment="1" applyProtection="1">
      <alignment horizontal="right" vertical="center"/>
      <protection locked="0"/>
    </xf>
    <xf numFmtId="0" fontId="32" fillId="0" borderId="0" xfId="42" applyFont="1" applyBorder="1" applyAlignment="1">
      <alignment horizontal="right" vertical="center"/>
      <protection/>
    </xf>
    <xf numFmtId="0" fontId="32" fillId="0" borderId="0" xfId="42" applyFont="1" applyBorder="1" applyAlignment="1" applyProtection="1">
      <alignment horizontal="right" vertical="center"/>
      <protection locked="0"/>
    </xf>
    <xf numFmtId="0" fontId="12" fillId="0" borderId="31" xfId="42" applyFont="1" applyBorder="1" applyAlignment="1">
      <alignment vertical="center"/>
      <protection/>
    </xf>
    <xf numFmtId="0" fontId="12" fillId="0" borderId="20" xfId="42" applyFont="1" applyBorder="1" applyAlignment="1" applyProtection="1">
      <alignment vertical="center"/>
      <protection locked="0"/>
    </xf>
    <xf numFmtId="0" fontId="34" fillId="0" borderId="0" xfId="42" applyFont="1" applyBorder="1" applyAlignment="1">
      <alignment horizontal="left" vertical="center"/>
      <protection/>
    </xf>
    <xf numFmtId="0" fontId="12" fillId="0" borderId="0" xfId="42" applyFont="1" applyAlignment="1">
      <alignment vertical="center" wrapText="1"/>
      <protection/>
    </xf>
    <xf numFmtId="0" fontId="12" fillId="0" borderId="24" xfId="42" applyFont="1" applyBorder="1" applyAlignment="1">
      <alignment vertical="center" wrapText="1"/>
      <protection/>
    </xf>
    <xf numFmtId="0" fontId="12" fillId="0" borderId="0" xfId="42" applyFont="1" applyBorder="1" applyAlignment="1" applyProtection="1">
      <alignment vertical="center" wrapText="1"/>
      <protection locked="0"/>
    </xf>
    <xf numFmtId="0" fontId="12" fillId="0" borderId="0" xfId="42" applyFont="1" applyBorder="1" applyAlignment="1">
      <alignment vertical="center" wrapText="1"/>
      <protection/>
    </xf>
    <xf numFmtId="0" fontId="12" fillId="0" borderId="5" xfId="42" applyFont="1" applyBorder="1" applyAlignment="1">
      <alignment vertical="center" wrapText="1"/>
      <protection/>
    </xf>
    <xf numFmtId="0" fontId="12" fillId="0" borderId="21" xfId="42" applyFont="1" applyBorder="1" applyProtection="1">
      <alignment/>
      <protection locked="0"/>
    </xf>
    <xf numFmtId="0" fontId="39" fillId="7" borderId="0" xfId="42" applyFont="1" applyFill="1" applyAlignment="1">
      <alignment horizontal="left" vertical="center"/>
      <protection/>
    </xf>
    <xf numFmtId="0" fontId="20" fillId="7" borderId="0" xfId="42" applyFont="1" applyFill="1" applyAlignment="1" applyProtection="1">
      <alignment vertical="center"/>
      <protection locked="0"/>
    </xf>
    <xf numFmtId="0" fontId="38" fillId="7" borderId="0" xfId="43" applyFont="1" applyFill="1" applyAlignment="1">
      <alignment vertical="center"/>
    </xf>
    <xf numFmtId="0" fontId="20" fillId="7" borderId="0" xfId="42" applyFont="1" applyFill="1" applyAlignment="1">
      <alignment vertical="center"/>
      <protection/>
    </xf>
    <xf numFmtId="4" fontId="43" fillId="0" borderId="0" xfId="42" applyNumberFormat="1" applyFont="1" applyBorder="1" applyAlignment="1">
      <alignment/>
      <protection/>
    </xf>
    <xf numFmtId="0" fontId="43" fillId="0" borderId="0" xfId="42" applyFont="1" applyBorder="1" applyAlignment="1">
      <alignment horizontal="left"/>
      <protection/>
    </xf>
    <xf numFmtId="0" fontId="12" fillId="0" borderId="0" xfId="44" applyAlignment="1" applyProtection="1">
      <alignment vertical="top"/>
      <protection locked="0"/>
    </xf>
    <xf numFmtId="0" fontId="12" fillId="0" borderId="32" xfId="44" applyFont="1" applyBorder="1" applyAlignment="1" applyProtection="1">
      <alignment vertical="top"/>
      <protection locked="0"/>
    </xf>
    <xf numFmtId="0" fontId="12" fillId="0" borderId="33" xfId="44" applyFont="1" applyBorder="1" applyAlignment="1" applyProtection="1">
      <alignment vertical="top"/>
      <protection locked="0"/>
    </xf>
    <xf numFmtId="0" fontId="12" fillId="0" borderId="34" xfId="44" applyFont="1" applyBorder="1" applyAlignment="1" applyProtection="1">
      <alignment vertical="top"/>
      <protection locked="0"/>
    </xf>
    <xf numFmtId="0" fontId="12" fillId="0" borderId="35" xfId="44" applyFont="1" applyBorder="1" applyAlignment="1" applyProtection="1">
      <alignment vertical="top"/>
      <protection locked="0"/>
    </xf>
    <xf numFmtId="0" fontId="12" fillId="0" borderId="0" xfId="44" applyFont="1" applyBorder="1" applyAlignment="1" applyProtection="1">
      <alignment vertical="top"/>
      <protection locked="0"/>
    </xf>
    <xf numFmtId="0" fontId="29" fillId="0" borderId="0" xfId="44" applyFont="1" applyBorder="1" applyAlignment="1" applyProtection="1">
      <alignment horizontal="center" vertical="center"/>
      <protection locked="0"/>
    </xf>
    <xf numFmtId="0" fontId="12" fillId="0" borderId="0" xfId="44" applyFont="1" applyBorder="1" applyAlignment="1" applyProtection="1">
      <alignment horizontal="left" vertical="center"/>
      <protection locked="0"/>
    </xf>
    <xf numFmtId="0" fontId="12" fillId="0" borderId="36" xfId="44" applyFont="1" applyBorder="1" applyAlignment="1" applyProtection="1">
      <alignment vertical="top"/>
      <protection locked="0"/>
    </xf>
    <xf numFmtId="0" fontId="29" fillId="0" borderId="0" xfId="44" applyFont="1" applyBorder="1" applyAlignment="1" applyProtection="1">
      <alignment horizontal="left" vertical="center"/>
      <protection locked="0"/>
    </xf>
    <xf numFmtId="0" fontId="12" fillId="0" borderId="0" xfId="44" applyFont="1" applyBorder="1" applyAlignment="1" applyProtection="1">
      <alignment horizontal="left" vertical="top"/>
      <protection locked="0"/>
    </xf>
    <xf numFmtId="0" fontId="12" fillId="0" borderId="0" xfId="44" applyFont="1" applyBorder="1" applyAlignment="1" applyProtection="1">
      <alignment horizontal="center" vertical="center"/>
      <protection locked="0"/>
    </xf>
    <xf numFmtId="0" fontId="29" fillId="0" borderId="35" xfId="44" applyFont="1" applyBorder="1" applyAlignment="1" applyProtection="1">
      <alignment horizontal="left" vertical="center"/>
      <protection locked="0"/>
    </xf>
    <xf numFmtId="0" fontId="29" fillId="0" borderId="36" xfId="44" applyFont="1" applyBorder="1" applyAlignment="1" applyProtection="1">
      <alignment horizontal="left" vertical="center"/>
      <protection locked="0"/>
    </xf>
    <xf numFmtId="0" fontId="30" fillId="0" borderId="0" xfId="44" applyFont="1" applyBorder="1" applyAlignment="1" applyProtection="1">
      <alignment horizontal="left" vertical="center"/>
      <protection locked="0"/>
    </xf>
    <xf numFmtId="0" fontId="12" fillId="0" borderId="35" xfId="44" applyFont="1" applyBorder="1" applyAlignment="1" applyProtection="1">
      <alignment horizontal="center" vertical="center" wrapText="1"/>
      <protection locked="0"/>
    </xf>
    <xf numFmtId="0" fontId="13" fillId="0" borderId="33" xfId="44" applyFont="1" applyBorder="1" applyAlignment="1" applyProtection="1">
      <alignment/>
      <protection locked="0"/>
    </xf>
    <xf numFmtId="0" fontId="15" fillId="0" borderId="33" xfId="44" applyFont="1" applyBorder="1" applyAlignment="1" applyProtection="1">
      <alignment horizontal="left"/>
      <protection locked="0"/>
    </xf>
    <xf numFmtId="0" fontId="12" fillId="0" borderId="36" xfId="44" applyFont="1" applyBorder="1" applyAlignment="1" applyProtection="1">
      <alignment horizontal="center" vertical="center" wrapText="1"/>
      <protection locked="0"/>
    </xf>
    <xf numFmtId="0" fontId="12" fillId="0" borderId="37" xfId="44" applyFont="1" applyBorder="1" applyAlignment="1" applyProtection="1">
      <alignment vertical="center" wrapText="1"/>
      <protection locked="0"/>
    </xf>
    <xf numFmtId="0" fontId="12" fillId="0" borderId="38" xfId="44" applyFont="1" applyBorder="1" applyAlignment="1" applyProtection="1">
      <alignment vertical="center" wrapText="1"/>
      <protection locked="0"/>
    </xf>
    <xf numFmtId="0" fontId="12" fillId="0" borderId="39" xfId="44" applyFont="1" applyBorder="1" applyAlignment="1" applyProtection="1">
      <alignment vertical="center" wrapText="1"/>
      <protection locked="0"/>
    </xf>
    <xf numFmtId="0" fontId="12" fillId="0" borderId="0" xfId="44" applyFont="1" applyAlignment="1" applyProtection="1">
      <alignment vertical="top"/>
      <protection locked="0"/>
    </xf>
    <xf numFmtId="0" fontId="29" fillId="0" borderId="0" xfId="44" applyFont="1" applyBorder="1" applyAlignment="1" applyProtection="1">
      <alignment horizontal="left" vertical="center" wrapText="1"/>
      <protection locked="0"/>
    </xf>
    <xf numFmtId="0" fontId="29" fillId="0" borderId="38" xfId="44" applyFont="1" applyBorder="1" applyAlignment="1" applyProtection="1">
      <alignment horizontal="center" vertical="center"/>
      <protection locked="0"/>
    </xf>
    <xf numFmtId="0" fontId="29" fillId="0" borderId="38" xfId="44" applyFont="1" applyBorder="1" applyAlignment="1" applyProtection="1">
      <alignment horizontal="left" vertical="center"/>
      <protection locked="0"/>
    </xf>
    <xf numFmtId="0" fontId="29" fillId="0" borderId="38" xfId="44" applyFont="1" applyBorder="1" applyAlignment="1" applyProtection="1">
      <alignment horizontal="left" vertical="center" wrapText="1"/>
      <protection locked="0"/>
    </xf>
    <xf numFmtId="0" fontId="29" fillId="0" borderId="32" xfId="44" applyFont="1" applyBorder="1" applyAlignment="1" applyProtection="1">
      <alignment horizontal="left" vertical="center"/>
      <protection locked="0"/>
    </xf>
    <xf numFmtId="0" fontId="29" fillId="0" borderId="33" xfId="44" applyFont="1" applyBorder="1" applyAlignment="1" applyProtection="1">
      <alignment horizontal="left" vertical="center"/>
      <protection locked="0"/>
    </xf>
    <xf numFmtId="0" fontId="12" fillId="0" borderId="33" xfId="44" applyBorder="1" applyAlignment="1" applyProtection="1">
      <alignment vertical="top"/>
      <protection locked="0"/>
    </xf>
    <xf numFmtId="0" fontId="29" fillId="0" borderId="34" xfId="44" applyFont="1" applyBorder="1" applyAlignment="1" applyProtection="1">
      <alignment horizontal="left" vertical="center"/>
      <protection locked="0"/>
    </xf>
    <xf numFmtId="49" fontId="29" fillId="0" borderId="0" xfId="44" applyNumberFormat="1" applyFont="1" applyBorder="1" applyAlignment="1" applyProtection="1">
      <alignment horizontal="left" vertical="center"/>
      <protection locked="0"/>
    </xf>
    <xf numFmtId="0" fontId="12" fillId="0" borderId="0" xfId="44" applyBorder="1" applyAlignment="1" applyProtection="1">
      <alignment vertical="top"/>
      <protection locked="0"/>
    </xf>
    <xf numFmtId="0" fontId="29" fillId="0" borderId="0" xfId="44" applyFont="1" applyAlignment="1" applyProtection="1">
      <alignment horizontal="left" vertical="center"/>
      <protection locked="0"/>
    </xf>
    <xf numFmtId="0" fontId="12" fillId="0" borderId="35" xfId="44" applyFont="1" applyBorder="1" applyAlignment="1" applyProtection="1">
      <alignment vertical="center" wrapText="1"/>
      <protection locked="0"/>
    </xf>
    <xf numFmtId="0" fontId="15" fillId="0" borderId="33" xfId="44" applyFont="1" applyBorder="1" applyAlignment="1" applyProtection="1">
      <alignment horizontal="left" vertical="center"/>
      <protection locked="0"/>
    </xf>
    <xf numFmtId="0" fontId="15" fillId="0" borderId="33" xfId="44" applyFont="1" applyBorder="1" applyAlignment="1" applyProtection="1">
      <alignment vertical="center"/>
      <protection locked="0"/>
    </xf>
    <xf numFmtId="0" fontId="13" fillId="0" borderId="33" xfId="44" applyFont="1" applyBorder="1" applyAlignment="1" applyProtection="1">
      <alignment vertical="center"/>
      <protection locked="0"/>
    </xf>
    <xf numFmtId="0" fontId="15" fillId="0" borderId="33" xfId="44" applyFont="1" applyBorder="1" applyAlignment="1" applyProtection="1">
      <alignment horizontal="center" vertical="center"/>
      <protection locked="0"/>
    </xf>
    <xf numFmtId="0" fontId="12" fillId="0" borderId="36" xfId="44" applyFont="1" applyBorder="1" applyAlignment="1" applyProtection="1">
      <alignment vertical="center" wrapText="1"/>
      <protection locked="0"/>
    </xf>
    <xf numFmtId="0" fontId="15" fillId="0" borderId="0" xfId="44" applyFont="1" applyBorder="1" applyAlignment="1" applyProtection="1">
      <alignment horizontal="left" vertical="center"/>
      <protection locked="0"/>
    </xf>
    <xf numFmtId="0" fontId="15" fillId="0" borderId="0" xfId="44" applyFont="1" applyBorder="1" applyAlignment="1" applyProtection="1">
      <alignment vertical="center"/>
      <protection locked="0"/>
    </xf>
    <xf numFmtId="0" fontId="13" fillId="0" borderId="0" xfId="44" applyFont="1" applyAlignment="1" applyProtection="1">
      <alignment vertical="center"/>
      <protection locked="0"/>
    </xf>
    <xf numFmtId="0" fontId="29" fillId="0" borderId="0" xfId="44" applyFont="1" applyBorder="1" applyAlignment="1" applyProtection="1">
      <alignment horizontal="left" vertical="top"/>
      <protection locked="0"/>
    </xf>
    <xf numFmtId="0" fontId="29" fillId="0" borderId="0" xfId="44" applyFont="1" applyBorder="1" applyAlignment="1" applyProtection="1">
      <alignment horizontal="center" vertical="top"/>
      <protection locked="0"/>
    </xf>
    <xf numFmtId="0" fontId="12" fillId="0" borderId="35" xfId="44" applyFont="1" applyBorder="1" applyAlignment="1" applyProtection="1">
      <alignment horizontal="left" vertical="center"/>
      <protection locked="0"/>
    </xf>
    <xf numFmtId="0" fontId="13" fillId="0" borderId="33" xfId="44" applyFont="1" applyBorder="1" applyAlignment="1" applyProtection="1">
      <alignment horizontal="left" vertical="center"/>
      <protection locked="0"/>
    </xf>
    <xf numFmtId="0" fontId="12" fillId="0" borderId="36" xfId="44" applyFont="1" applyBorder="1" applyAlignment="1" applyProtection="1">
      <alignment horizontal="left" vertical="center"/>
      <protection locked="0"/>
    </xf>
    <xf numFmtId="0" fontId="13" fillId="0" borderId="0" xfId="44" applyFont="1" applyAlignment="1" applyProtection="1">
      <alignment horizontal="left" vertical="center"/>
      <protection locked="0"/>
    </xf>
    <xf numFmtId="0" fontId="12" fillId="0" borderId="37" xfId="44" applyFont="1" applyBorder="1" applyAlignment="1" applyProtection="1">
      <alignment horizontal="left" vertical="center"/>
      <protection locked="0"/>
    </xf>
    <xf numFmtId="0" fontId="12" fillId="0" borderId="38" xfId="44" applyFont="1" applyBorder="1" applyAlignment="1" applyProtection="1">
      <alignment horizontal="left" vertical="center"/>
      <protection locked="0"/>
    </xf>
    <xf numFmtId="0" fontId="12" fillId="0" borderId="39" xfId="44" applyFont="1" applyBorder="1" applyAlignment="1" applyProtection="1">
      <alignment horizontal="left" vertical="center"/>
      <protection locked="0"/>
    </xf>
    <xf numFmtId="0" fontId="29" fillId="0" borderId="0" xfId="44" applyFont="1" applyBorder="1" applyAlignment="1" applyProtection="1">
      <alignment horizontal="center" vertical="center" wrapText="1"/>
      <protection locked="0"/>
    </xf>
    <xf numFmtId="0" fontId="29" fillId="0" borderId="32" xfId="44" applyFont="1" applyBorder="1" applyAlignment="1" applyProtection="1">
      <alignment horizontal="left" vertical="center" wrapText="1"/>
      <protection locked="0"/>
    </xf>
    <xf numFmtId="0" fontId="29" fillId="0" borderId="33" xfId="44" applyFont="1" applyBorder="1" applyAlignment="1" applyProtection="1">
      <alignment horizontal="left" vertical="center" wrapText="1"/>
      <protection locked="0"/>
    </xf>
    <xf numFmtId="0" fontId="29" fillId="0" borderId="34" xfId="44" applyFont="1" applyBorder="1" applyAlignment="1" applyProtection="1">
      <alignment horizontal="left" vertical="center" wrapText="1"/>
      <protection locked="0"/>
    </xf>
    <xf numFmtId="0" fontId="29" fillId="0" borderId="36" xfId="44" applyFont="1" applyBorder="1" applyAlignment="1" applyProtection="1">
      <alignment horizontal="left" vertical="center" wrapText="1"/>
      <protection locked="0"/>
    </xf>
    <xf numFmtId="0" fontId="29" fillId="0" borderId="0" xfId="44" applyFont="1" applyFill="1" applyBorder="1" applyAlignment="1" applyProtection="1">
      <alignment horizontal="left" vertical="center"/>
      <protection locked="0"/>
    </xf>
    <xf numFmtId="0" fontId="29" fillId="0" borderId="0" xfId="44" applyFont="1" applyFill="1" applyBorder="1" applyAlignment="1" applyProtection="1">
      <alignment horizontal="center" vertical="center"/>
      <protection locked="0"/>
    </xf>
    <xf numFmtId="0" fontId="29" fillId="0" borderId="35" xfId="44" applyFont="1" applyBorder="1" applyAlignment="1" applyProtection="1">
      <alignment horizontal="left" vertical="center" wrapText="1"/>
      <protection locked="0"/>
    </xf>
    <xf numFmtId="0" fontId="13" fillId="0" borderId="35" xfId="44" applyFont="1" applyBorder="1" applyAlignment="1" applyProtection="1">
      <alignment horizontal="left" vertical="center" wrapText="1"/>
      <protection locked="0"/>
    </xf>
    <xf numFmtId="0" fontId="13" fillId="0" borderId="36" xfId="44" applyFont="1" applyBorder="1" applyAlignment="1" applyProtection="1">
      <alignment horizontal="left" vertical="center" wrapText="1"/>
      <protection locked="0"/>
    </xf>
    <xf numFmtId="0" fontId="12" fillId="0" borderId="35" xfId="44" applyFont="1" applyBorder="1" applyAlignment="1" applyProtection="1">
      <alignment horizontal="left" vertical="center" wrapText="1"/>
      <protection locked="0"/>
    </xf>
    <xf numFmtId="0" fontId="12" fillId="0" borderId="36" xfId="44" applyFont="1" applyBorder="1" applyAlignment="1" applyProtection="1">
      <alignment horizontal="left" vertical="center" wrapText="1"/>
      <protection locked="0"/>
    </xf>
    <xf numFmtId="0" fontId="12" fillId="0" borderId="37" xfId="44" applyFont="1" applyBorder="1" applyAlignment="1" applyProtection="1">
      <alignment horizontal="left" vertical="center" wrapText="1"/>
      <protection locked="0"/>
    </xf>
    <xf numFmtId="0" fontId="12" fillId="0" borderId="38" xfId="44" applyFont="1" applyBorder="1" applyAlignment="1" applyProtection="1">
      <alignment horizontal="left" vertical="center" wrapText="1"/>
      <protection locked="0"/>
    </xf>
    <xf numFmtId="0" fontId="12" fillId="0" borderId="39" xfId="44" applyFont="1" applyBorder="1" applyAlignment="1" applyProtection="1">
      <alignment horizontal="left" vertical="center" wrapText="1"/>
      <protection locked="0"/>
    </xf>
    <xf numFmtId="0" fontId="12" fillId="0" borderId="0" xfId="44" applyFont="1" applyBorder="1" applyAlignment="1" applyProtection="1">
      <alignment horizontal="left" vertical="center" wrapText="1"/>
      <protection locked="0"/>
    </xf>
    <xf numFmtId="0" fontId="12" fillId="0" borderId="32" xfId="44" applyFont="1" applyBorder="1" applyAlignment="1" applyProtection="1">
      <alignment horizontal="left" vertical="center"/>
      <protection locked="0"/>
    </xf>
    <xf numFmtId="0" fontId="12" fillId="0" borderId="34" xfId="44" applyFont="1" applyBorder="1" applyAlignment="1" applyProtection="1">
      <alignment horizontal="left" vertical="center"/>
      <protection locked="0"/>
    </xf>
    <xf numFmtId="0" fontId="13" fillId="0" borderId="0" xfId="44" applyFont="1" applyBorder="1" applyAlignment="1" applyProtection="1">
      <alignment horizontal="left" vertical="center"/>
      <protection locked="0"/>
    </xf>
    <xf numFmtId="0" fontId="20" fillId="0" borderId="0" xfId="44" applyFont="1" applyBorder="1" applyAlignment="1" applyProtection="1">
      <alignment horizontal="left" vertical="center"/>
      <protection locked="0"/>
    </xf>
    <xf numFmtId="0" fontId="20" fillId="0" borderId="33" xfId="44" applyFont="1" applyBorder="1" applyAlignment="1" applyProtection="1">
      <alignment horizontal="left" vertical="center"/>
      <protection locked="0"/>
    </xf>
    <xf numFmtId="0" fontId="12" fillId="0" borderId="32" xfId="44" applyFont="1" applyBorder="1" applyAlignment="1" applyProtection="1">
      <alignment vertical="center" wrapText="1"/>
      <protection locked="0"/>
    </xf>
    <xf numFmtId="0" fontId="20" fillId="0" borderId="33" xfId="44" applyFont="1" applyBorder="1" applyAlignment="1" applyProtection="1">
      <alignment vertical="center" wrapText="1"/>
      <protection locked="0"/>
    </xf>
    <xf numFmtId="0" fontId="12" fillId="0" borderId="34" xfId="44" applyFont="1" applyBorder="1" applyAlignment="1" applyProtection="1">
      <alignment vertical="center" wrapText="1"/>
      <protection locked="0"/>
    </xf>
    <xf numFmtId="0" fontId="29" fillId="0" borderId="0" xfId="44" applyFont="1" applyBorder="1" applyAlignment="1" applyProtection="1">
      <alignment vertical="center" wrapText="1"/>
      <protection locked="0"/>
    </xf>
    <xf numFmtId="49" fontId="29" fillId="0" borderId="0" xfId="44" applyNumberFormat="1" applyFont="1" applyBorder="1" applyAlignment="1" applyProtection="1">
      <alignment vertical="center" wrapText="1"/>
      <protection locked="0"/>
    </xf>
    <xf numFmtId="0" fontId="15" fillId="0" borderId="0" xfId="44" applyFont="1" applyBorder="1" applyAlignment="1" applyProtection="1">
      <alignment horizontal="left" vertical="center" wrapText="1"/>
      <protection locked="0"/>
    </xf>
    <xf numFmtId="0" fontId="29" fillId="0" borderId="36" xfId="44" applyFont="1" applyBorder="1" applyAlignment="1" applyProtection="1">
      <alignment vertical="center" wrapText="1"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12" fillId="0" borderId="0" xfId="44" applyAlignment="1" applyProtection="1">
      <alignment horizontal="center" vertical="center"/>
      <protection locked="0"/>
    </xf>
    <xf numFmtId="0" fontId="12" fillId="0" borderId="0" xfId="42" applyFont="1">
      <alignment/>
      <protection/>
    </xf>
    <xf numFmtId="4" fontId="16" fillId="0" borderId="0" xfId="42" applyNumberFormat="1" applyFont="1" applyAlignment="1">
      <alignment vertical="center"/>
      <protection/>
    </xf>
    <xf numFmtId="0" fontId="16" fillId="0" borderId="0" xfId="42" applyFont="1" applyAlignment="1">
      <alignment vertical="center"/>
      <protection/>
    </xf>
    <xf numFmtId="0" fontId="17" fillId="0" borderId="0" xfId="42" applyFont="1" applyAlignment="1">
      <alignment horizontal="left" vertical="center" wrapText="1"/>
      <protection/>
    </xf>
    <xf numFmtId="4" fontId="27" fillId="0" borderId="0" xfId="42" applyNumberFormat="1" applyFont="1" applyAlignment="1">
      <alignment horizontal="right" vertical="center"/>
      <protection/>
    </xf>
    <xf numFmtId="4" fontId="27" fillId="0" borderId="0" xfId="42" applyNumberFormat="1" applyFont="1" applyAlignment="1">
      <alignment vertical="center"/>
      <protection/>
    </xf>
    <xf numFmtId="4" fontId="22" fillId="0" borderId="0" xfId="42" applyNumberFormat="1" applyFont="1" applyAlignment="1">
      <alignment vertical="center"/>
      <protection/>
    </xf>
    <xf numFmtId="0" fontId="22" fillId="0" borderId="0" xfId="42" applyFont="1" applyAlignment="1">
      <alignment vertical="center"/>
      <protection/>
    </xf>
    <xf numFmtId="0" fontId="23" fillId="0" borderId="0" xfId="42" applyFont="1" applyAlignment="1">
      <alignment horizontal="left" vertical="center" wrapText="1"/>
      <protection/>
    </xf>
    <xf numFmtId="0" fontId="29" fillId="4" borderId="25" xfId="42" applyFont="1" applyFill="1" applyBorder="1" applyAlignment="1">
      <alignment horizontal="center" vertical="center"/>
      <protection/>
    </xf>
    <xf numFmtId="0" fontId="12" fillId="4" borderId="19" xfId="42" applyFont="1" applyFill="1" applyBorder="1" applyAlignment="1">
      <alignment vertical="center"/>
      <protection/>
    </xf>
    <xf numFmtId="0" fontId="29" fillId="4" borderId="19" xfId="42" applyFont="1" applyFill="1" applyBorder="1" applyAlignment="1">
      <alignment horizontal="center" vertical="center"/>
      <protection/>
    </xf>
    <xf numFmtId="0" fontId="29" fillId="4" borderId="19" xfId="42" applyFont="1" applyFill="1" applyBorder="1" applyAlignment="1">
      <alignment horizontal="right" vertical="center"/>
      <protection/>
    </xf>
    <xf numFmtId="4" fontId="16" fillId="0" borderId="0" xfId="42" applyNumberFormat="1" applyFont="1" applyAlignment="1">
      <alignment horizontal="right" vertical="center"/>
      <protection/>
    </xf>
    <xf numFmtId="0" fontId="24" fillId="5" borderId="19" xfId="42" applyFont="1" applyFill="1" applyBorder="1" applyAlignment="1">
      <alignment horizontal="left" vertical="center"/>
      <protection/>
    </xf>
    <xf numFmtId="0" fontId="12" fillId="5" borderId="19" xfId="42" applyFont="1" applyFill="1" applyBorder="1" applyAlignment="1">
      <alignment vertical="center"/>
      <protection/>
    </xf>
    <xf numFmtId="4" fontId="24" fillId="5" borderId="19" xfId="42" applyNumberFormat="1" applyFont="1" applyFill="1" applyBorder="1" applyAlignment="1">
      <alignment vertical="center"/>
      <protection/>
    </xf>
    <xf numFmtId="0" fontId="12" fillId="5" borderId="18" xfId="42" applyFont="1" applyFill="1" applyBorder="1" applyAlignment="1">
      <alignment vertical="center"/>
      <protection/>
    </xf>
    <xf numFmtId="0" fontId="24" fillId="0" borderId="0" xfId="42" applyFont="1" applyAlignment="1">
      <alignment horizontal="left" vertical="center" wrapText="1"/>
      <protection/>
    </xf>
    <xf numFmtId="0" fontId="24" fillId="0" borderId="0" xfId="42" applyFont="1" applyAlignment="1">
      <alignment vertical="center"/>
      <protection/>
    </xf>
    <xf numFmtId="165" fontId="29" fillId="0" borderId="0" xfId="42" applyNumberFormat="1" applyFont="1" applyAlignment="1">
      <alignment horizontal="left" vertical="center"/>
      <protection/>
    </xf>
    <xf numFmtId="0" fontId="12" fillId="0" borderId="0" xfId="42" applyFont="1" applyAlignment="1">
      <alignment vertical="center"/>
      <protection/>
    </xf>
    <xf numFmtId="0" fontId="29" fillId="0" borderId="0" xfId="42" applyFont="1" applyAlignment="1">
      <alignment vertical="center"/>
      <protection/>
    </xf>
    <xf numFmtId="0" fontId="26" fillId="0" borderId="14" xfId="42" applyFont="1" applyBorder="1" applyAlignment="1">
      <alignment horizontal="center" vertical="center"/>
      <protection/>
    </xf>
    <xf numFmtId="0" fontId="12" fillId="0" borderId="20" xfId="42" applyFont="1" applyBorder="1" applyAlignment="1">
      <alignment vertical="center"/>
      <protection/>
    </xf>
    <xf numFmtId="0" fontId="12" fillId="0" borderId="12" xfId="42" applyFont="1" applyBorder="1" applyAlignment="1">
      <alignment vertical="center"/>
      <protection/>
    </xf>
    <xf numFmtId="0" fontId="12" fillId="0" borderId="0" xfId="42" applyFont="1" applyBorder="1" applyAlignment="1">
      <alignment vertical="center"/>
      <protection/>
    </xf>
    <xf numFmtId="166" fontId="32" fillId="0" borderId="0" xfId="42" applyNumberFormat="1" applyFont="1" applyBorder="1" applyAlignment="1">
      <alignment horizontal="center" vertical="center"/>
      <protection/>
    </xf>
    <xf numFmtId="0" fontId="32" fillId="0" borderId="0" xfId="42" applyFont="1" applyBorder="1" applyAlignment="1">
      <alignment vertical="center"/>
      <protection/>
    </xf>
    <xf numFmtId="4" fontId="33" fillId="0" borderId="0" xfId="42" applyNumberFormat="1" applyFont="1" applyBorder="1" applyAlignment="1">
      <alignment vertical="center"/>
      <protection/>
    </xf>
    <xf numFmtId="0" fontId="33" fillId="0" borderId="0" xfId="42" applyFont="1" applyAlignment="1">
      <alignment horizontal="left" vertical="top" wrapText="1"/>
      <protection/>
    </xf>
    <xf numFmtId="0" fontId="32" fillId="0" borderId="0" xfId="42" applyFont="1" applyAlignment="1">
      <alignment vertical="center"/>
      <protection/>
    </xf>
    <xf numFmtId="0" fontId="29" fillId="0" borderId="0" xfId="42" applyFont="1" applyBorder="1" applyAlignment="1">
      <alignment horizontal="left" vertical="center"/>
      <protection/>
    </xf>
    <xf numFmtId="0" fontId="12" fillId="0" borderId="0" xfId="42" applyFont="1" applyBorder="1">
      <alignment/>
      <protection/>
    </xf>
    <xf numFmtId="0" fontId="24" fillId="0" borderId="0" xfId="42" applyFont="1" applyBorder="1" applyAlignment="1">
      <alignment horizontal="left" vertical="top" wrapText="1"/>
      <protection/>
    </xf>
    <xf numFmtId="49" fontId="29" fillId="6" borderId="0" xfId="42" applyNumberFormat="1" applyFont="1" applyFill="1" applyBorder="1" applyAlignment="1" applyProtection="1">
      <alignment horizontal="left" vertical="center"/>
      <protection locked="0"/>
    </xf>
    <xf numFmtId="0" fontId="29" fillId="0" borderId="0" xfId="42" applyFont="1" applyBorder="1" applyAlignment="1">
      <alignment horizontal="left" vertical="center" wrapText="1"/>
      <protection/>
    </xf>
    <xf numFmtId="4" fontId="34" fillId="0" borderId="26" xfId="42" applyNumberFormat="1" applyFont="1" applyBorder="1" applyAlignment="1">
      <alignment vertical="center"/>
      <protection/>
    </xf>
    <xf numFmtId="0" fontId="12" fillId="0" borderId="26" xfId="42" applyFont="1" applyBorder="1" applyAlignment="1">
      <alignment vertical="center"/>
      <protection/>
    </xf>
    <xf numFmtId="0" fontId="32" fillId="0" borderId="0" xfId="42" applyFont="1" applyBorder="1" applyAlignment="1">
      <alignment horizontal="right" vertical="center"/>
      <protection/>
    </xf>
    <xf numFmtId="0" fontId="38" fillId="7" borderId="0" xfId="43" applyFont="1" applyFill="1" applyAlignment="1">
      <alignment vertical="center"/>
    </xf>
    <xf numFmtId="0" fontId="28" fillId="0" borderId="0" xfId="42" applyFont="1" applyBorder="1" applyAlignment="1">
      <alignment horizontal="left" vertical="center" wrapText="1"/>
      <protection/>
    </xf>
    <xf numFmtId="0" fontId="24" fillId="0" borderId="0" xfId="42" applyFont="1" applyBorder="1" applyAlignment="1">
      <alignment horizontal="left" vertical="center" wrapText="1"/>
      <protection/>
    </xf>
    <xf numFmtId="0" fontId="12" fillId="0" borderId="0" xfId="42" applyFont="1" applyBorder="1" applyAlignment="1">
      <alignment vertical="center" wrapText="1"/>
      <protection/>
    </xf>
    <xf numFmtId="0" fontId="28" fillId="0" borderId="0" xfId="42" applyFont="1" applyAlignment="1">
      <alignment horizontal="left" vertical="center" wrapText="1"/>
      <protection/>
    </xf>
    <xf numFmtId="0" fontId="29" fillId="0" borderId="0" xfId="44" applyFont="1" applyBorder="1" applyAlignment="1" applyProtection="1">
      <alignment horizontal="left" vertical="top"/>
      <protection locked="0"/>
    </xf>
    <xf numFmtId="0" fontId="29" fillId="0" borderId="0" xfId="44" applyFont="1" applyBorder="1" applyAlignment="1" applyProtection="1">
      <alignment horizontal="left" vertical="center"/>
      <protection locked="0"/>
    </xf>
    <xf numFmtId="0" fontId="31" fillId="0" borderId="0" xfId="44" applyFont="1" applyBorder="1" applyAlignment="1" applyProtection="1">
      <alignment horizontal="center" vertical="center" wrapText="1"/>
      <protection locked="0"/>
    </xf>
    <xf numFmtId="0" fontId="15" fillId="0" borderId="33" xfId="44" applyFont="1" applyBorder="1" applyAlignment="1" applyProtection="1">
      <alignment horizontal="left"/>
      <protection locked="0"/>
    </xf>
    <xf numFmtId="0" fontId="29" fillId="0" borderId="0" xfId="44" applyFont="1" applyBorder="1" applyAlignment="1" applyProtection="1">
      <alignment horizontal="left" vertical="center" wrapText="1"/>
      <protection locked="0"/>
    </xf>
    <xf numFmtId="0" fontId="31" fillId="0" borderId="0" xfId="44" applyFont="1" applyBorder="1" applyAlignment="1" applyProtection="1">
      <alignment horizontal="center" vertical="center"/>
      <protection locked="0"/>
    </xf>
    <xf numFmtId="49" fontId="29" fillId="0" borderId="0" xfId="44" applyNumberFormat="1" applyFont="1" applyBorder="1" applyAlignment="1" applyProtection="1">
      <alignment horizontal="left" vertical="center" wrapText="1"/>
      <protection locked="0"/>
    </xf>
    <xf numFmtId="0" fontId="15" fillId="0" borderId="33" xfId="44" applyFont="1" applyBorder="1" applyAlignment="1" applyProtection="1">
      <alignment horizontal="left" wrapText="1"/>
      <protection locked="0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Normální 2" xfId="42"/>
    <cellStyle name="Hypertextový odkaz" xfId="43"/>
    <cellStyle name="Normální 2 2" xfId="4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66700" cy="266700"/>
    <xdr:pic>
      <xdr:nvPicPr>
        <xdr:cNvPr id="2" name="Obrázek 1" descr="C:\KrosData\System\Temp\radEA2D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D96C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0D202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4CC0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28670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Obrázek 1" descr="C:\KrosData\System\Temp\rad41453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liborpisa\Dropbox\2_PONTONY\0_AAAA_KAMENCOV&#201;%20JEZERO\5_POLO&#381;KOV&#221;%20ROZPO&#268;ET\KJ_POLO&#381;KOV&#221;%20P&#344;EHLED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Bazény"/>
      <sheetName val="BETON"/>
      <sheetName val="Projekce"/>
      <sheetName val="Plováky"/>
      <sheetName val="moje poznámky"/>
    </sheetNames>
    <sheetDataSet>
      <sheetData sheetId="0"/>
      <sheetData sheetId="1"/>
      <sheetData sheetId="2">
        <row r="7">
          <cell r="B7">
            <v>32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33" width="2.28125" style="105" customWidth="1"/>
    <col min="34" max="34" width="2.8515625" style="105" customWidth="1"/>
    <col min="35" max="35" width="27.140625" style="105" customWidth="1"/>
    <col min="36" max="37" width="2.140625" style="105" customWidth="1"/>
    <col min="38" max="38" width="7.140625" style="105" customWidth="1"/>
    <col min="39" max="39" width="2.8515625" style="105" customWidth="1"/>
    <col min="40" max="40" width="11.421875" style="105" customWidth="1"/>
    <col min="41" max="41" width="6.421875" style="105" customWidth="1"/>
    <col min="42" max="42" width="3.57421875" style="105" customWidth="1"/>
    <col min="43" max="43" width="13.421875" style="105" customWidth="1"/>
    <col min="44" max="44" width="11.7109375" style="105" customWidth="1"/>
    <col min="45" max="47" width="22.140625" style="105" hidden="1" customWidth="1"/>
    <col min="48" max="52" width="18.57421875" style="105" hidden="1" customWidth="1"/>
    <col min="53" max="53" width="16.421875" style="105" hidden="1" customWidth="1"/>
    <col min="54" max="54" width="21.421875" style="105" hidden="1" customWidth="1"/>
    <col min="55" max="56" width="16.421875" style="105" hidden="1" customWidth="1"/>
    <col min="57" max="57" width="57.00390625" style="105" customWidth="1"/>
    <col min="58" max="70" width="9.140625" style="105" customWidth="1"/>
    <col min="71" max="91" width="8.00390625" style="105" hidden="1" customWidth="1"/>
    <col min="92" max="16384" width="9.140625" style="105" customWidth="1"/>
  </cols>
  <sheetData>
    <row r="1" spans="1:74" ht="21.4" customHeight="1">
      <c r="A1" s="130" t="s">
        <v>191</v>
      </c>
      <c r="B1" s="128"/>
      <c r="C1" s="128"/>
      <c r="D1" s="129" t="s">
        <v>190</v>
      </c>
      <c r="E1" s="128"/>
      <c r="F1" s="128"/>
      <c r="G1" s="128"/>
      <c r="H1" s="128"/>
      <c r="I1" s="128"/>
      <c r="J1" s="128"/>
      <c r="K1" s="127" t="s">
        <v>189</v>
      </c>
      <c r="L1" s="127"/>
      <c r="M1" s="127"/>
      <c r="N1" s="127"/>
      <c r="O1" s="127"/>
      <c r="P1" s="127"/>
      <c r="Q1" s="127"/>
      <c r="R1" s="127"/>
      <c r="S1" s="127"/>
      <c r="T1" s="128"/>
      <c r="U1" s="128"/>
      <c r="V1" s="128"/>
      <c r="W1" s="127" t="s">
        <v>188</v>
      </c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6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5" t="s">
        <v>187</v>
      </c>
      <c r="BB1" s="125" t="s">
        <v>186</v>
      </c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T1" s="123" t="s">
        <v>159</v>
      </c>
      <c r="BU1" s="123" t="s">
        <v>159</v>
      </c>
      <c r="BV1" s="123" t="s">
        <v>92</v>
      </c>
    </row>
    <row r="2" spans="3:72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109" t="s">
        <v>160</v>
      </c>
      <c r="BT2" s="109" t="s">
        <v>185</v>
      </c>
    </row>
    <row r="3" spans="2:72" ht="6.95" customHeight="1">
      <c r="B3" s="12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0"/>
      <c r="BS3" s="109" t="s">
        <v>160</v>
      </c>
      <c r="BT3" s="109" t="s">
        <v>184</v>
      </c>
    </row>
    <row r="4" spans="2:71" ht="36.95" customHeight="1">
      <c r="B4" s="108"/>
      <c r="C4" s="110"/>
      <c r="D4" s="119" t="s">
        <v>183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06"/>
      <c r="AS4" s="118" t="s">
        <v>182</v>
      </c>
      <c r="BE4" s="117" t="s">
        <v>181</v>
      </c>
      <c r="BS4" s="109" t="s">
        <v>180</v>
      </c>
    </row>
    <row r="5" spans="2:71" ht="14.45" customHeight="1">
      <c r="B5" s="108"/>
      <c r="C5" s="110"/>
      <c r="D5" s="116" t="s">
        <v>144</v>
      </c>
      <c r="E5" s="110"/>
      <c r="F5" s="110"/>
      <c r="G5" s="110"/>
      <c r="H5" s="110"/>
      <c r="I5" s="110"/>
      <c r="J5" s="110"/>
      <c r="K5" s="395" t="s">
        <v>179</v>
      </c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110"/>
      <c r="AQ5" s="106"/>
      <c r="BE5" s="393" t="s">
        <v>178</v>
      </c>
      <c r="BS5" s="109" t="s">
        <v>160</v>
      </c>
    </row>
    <row r="6" spans="2:71" ht="36.95" customHeight="1">
      <c r="B6" s="108"/>
      <c r="C6" s="110"/>
      <c r="D6" s="114" t="s">
        <v>143</v>
      </c>
      <c r="E6" s="110"/>
      <c r="F6" s="110"/>
      <c r="G6" s="110"/>
      <c r="H6" s="110"/>
      <c r="I6" s="110"/>
      <c r="J6" s="110"/>
      <c r="K6" s="397" t="s">
        <v>177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110"/>
      <c r="AQ6" s="106"/>
      <c r="BE6" s="363"/>
      <c r="BS6" s="109" t="s">
        <v>168</v>
      </c>
    </row>
    <row r="7" spans="2:71" ht="14.45" customHeight="1">
      <c r="B7" s="108"/>
      <c r="C7" s="110"/>
      <c r="D7" s="111" t="s">
        <v>176</v>
      </c>
      <c r="E7" s="110"/>
      <c r="F7" s="110"/>
      <c r="G7" s="110"/>
      <c r="H7" s="110"/>
      <c r="I7" s="110"/>
      <c r="J7" s="110"/>
      <c r="K7" s="115" t="s">
        <v>91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1" t="s">
        <v>175</v>
      </c>
      <c r="AL7" s="110"/>
      <c r="AM7" s="110"/>
      <c r="AN7" s="115" t="s">
        <v>91</v>
      </c>
      <c r="AO7" s="110"/>
      <c r="AP7" s="110"/>
      <c r="AQ7" s="106"/>
      <c r="BE7" s="363"/>
      <c r="BS7" s="109" t="s">
        <v>95</v>
      </c>
    </row>
    <row r="8" spans="2:71" ht="14.45" customHeight="1">
      <c r="B8" s="108"/>
      <c r="C8" s="110"/>
      <c r="D8" s="111" t="s">
        <v>142</v>
      </c>
      <c r="E8" s="110"/>
      <c r="F8" s="110"/>
      <c r="G8" s="110"/>
      <c r="H8" s="110"/>
      <c r="I8" s="110"/>
      <c r="J8" s="110"/>
      <c r="K8" s="115" t="s">
        <v>174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1" t="s">
        <v>141</v>
      </c>
      <c r="AL8" s="110"/>
      <c r="AM8" s="110"/>
      <c r="AN8" s="113" t="s">
        <v>173</v>
      </c>
      <c r="AO8" s="110"/>
      <c r="AP8" s="110"/>
      <c r="AQ8" s="106"/>
      <c r="BE8" s="363"/>
      <c r="BS8" s="109" t="s">
        <v>172</v>
      </c>
    </row>
    <row r="9" spans="2:71" ht="14.45" customHeight="1">
      <c r="B9" s="10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06"/>
      <c r="BE9" s="363"/>
      <c r="BS9" s="109" t="s">
        <v>171</v>
      </c>
    </row>
    <row r="10" spans="2:71" ht="14.45" customHeight="1">
      <c r="B10" s="108"/>
      <c r="C10" s="110"/>
      <c r="D10" s="111" t="s">
        <v>140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1" t="s">
        <v>167</v>
      </c>
      <c r="AL10" s="110"/>
      <c r="AM10" s="110"/>
      <c r="AN10" s="115" t="s">
        <v>91</v>
      </c>
      <c r="AO10" s="110"/>
      <c r="AP10" s="110"/>
      <c r="AQ10" s="106"/>
      <c r="BE10" s="363"/>
      <c r="BS10" s="109" t="s">
        <v>168</v>
      </c>
    </row>
    <row r="11" spans="2:71" ht="18.4" customHeight="1">
      <c r="B11" s="108"/>
      <c r="C11" s="110"/>
      <c r="D11" s="110"/>
      <c r="E11" s="115" t="s">
        <v>170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 t="s">
        <v>164</v>
      </c>
      <c r="AL11" s="110"/>
      <c r="AM11" s="110"/>
      <c r="AN11" s="115" t="s">
        <v>91</v>
      </c>
      <c r="AO11" s="110"/>
      <c r="AP11" s="110"/>
      <c r="AQ11" s="106"/>
      <c r="BE11" s="363"/>
      <c r="BS11" s="109" t="s">
        <v>168</v>
      </c>
    </row>
    <row r="12" spans="2:71" ht="6.95" customHeight="1">
      <c r="B12" s="10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06"/>
      <c r="BE12" s="363"/>
      <c r="BS12" s="109" t="s">
        <v>168</v>
      </c>
    </row>
    <row r="13" spans="2:71" ht="14.45" customHeight="1">
      <c r="B13" s="108"/>
      <c r="C13" s="110"/>
      <c r="D13" s="111" t="s">
        <v>137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 t="s">
        <v>167</v>
      </c>
      <c r="AL13" s="110"/>
      <c r="AM13" s="110"/>
      <c r="AN13" s="112" t="s">
        <v>169</v>
      </c>
      <c r="AO13" s="110"/>
      <c r="AP13" s="110"/>
      <c r="AQ13" s="106"/>
      <c r="BE13" s="363"/>
      <c r="BS13" s="109" t="s">
        <v>168</v>
      </c>
    </row>
    <row r="14" spans="2:71" ht="15">
      <c r="B14" s="108"/>
      <c r="C14" s="110"/>
      <c r="D14" s="110"/>
      <c r="E14" s="398" t="s">
        <v>169</v>
      </c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111" t="s">
        <v>164</v>
      </c>
      <c r="AL14" s="110"/>
      <c r="AM14" s="110"/>
      <c r="AN14" s="112" t="s">
        <v>169</v>
      </c>
      <c r="AO14" s="110"/>
      <c r="AP14" s="110"/>
      <c r="AQ14" s="106"/>
      <c r="BE14" s="363"/>
      <c r="BS14" s="109" t="s">
        <v>168</v>
      </c>
    </row>
    <row r="15" spans="2:71" ht="6.95" customHeight="1">
      <c r="B15" s="10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06"/>
      <c r="BE15" s="363"/>
      <c r="BS15" s="109" t="s">
        <v>159</v>
      </c>
    </row>
    <row r="16" spans="2:71" ht="14.45" customHeight="1">
      <c r="B16" s="108"/>
      <c r="C16" s="110"/>
      <c r="D16" s="111" t="s">
        <v>139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 t="s">
        <v>167</v>
      </c>
      <c r="AL16" s="110"/>
      <c r="AM16" s="110"/>
      <c r="AN16" s="115" t="s">
        <v>166</v>
      </c>
      <c r="AO16" s="110"/>
      <c r="AP16" s="110"/>
      <c r="AQ16" s="106"/>
      <c r="BE16" s="363"/>
      <c r="BS16" s="109" t="s">
        <v>159</v>
      </c>
    </row>
    <row r="17" spans="2:71" ht="18.4" customHeight="1">
      <c r="B17" s="108"/>
      <c r="C17" s="110"/>
      <c r="D17" s="110"/>
      <c r="E17" s="115" t="s">
        <v>165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1" t="s">
        <v>164</v>
      </c>
      <c r="AL17" s="110"/>
      <c r="AM17" s="110"/>
      <c r="AN17" s="115" t="s">
        <v>163</v>
      </c>
      <c r="AO17" s="110"/>
      <c r="AP17" s="110"/>
      <c r="AQ17" s="106"/>
      <c r="BE17" s="363"/>
      <c r="BS17" s="109" t="s">
        <v>162</v>
      </c>
    </row>
    <row r="18" spans="2:71" ht="6.95" customHeight="1"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06"/>
      <c r="BE18" s="363"/>
      <c r="BS18" s="109" t="s">
        <v>160</v>
      </c>
    </row>
    <row r="19" spans="2:71" ht="14.45" customHeight="1">
      <c r="B19" s="108"/>
      <c r="C19" s="110"/>
      <c r="D19" s="111" t="s">
        <v>161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06"/>
      <c r="BE19" s="363"/>
      <c r="BS19" s="109" t="s">
        <v>160</v>
      </c>
    </row>
    <row r="20" spans="2:71" ht="22.5" customHeight="1">
      <c r="B20" s="108"/>
      <c r="C20" s="110"/>
      <c r="D20" s="110"/>
      <c r="E20" s="399" t="s">
        <v>91</v>
      </c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110"/>
      <c r="AP20" s="110"/>
      <c r="AQ20" s="106"/>
      <c r="BE20" s="363"/>
      <c r="BS20" s="109" t="s">
        <v>159</v>
      </c>
    </row>
    <row r="21" spans="2:57" ht="6.95" customHeight="1">
      <c r="B21" s="108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06"/>
      <c r="BE21" s="363"/>
    </row>
    <row r="22" spans="2:57" ht="6.95" customHeight="1">
      <c r="B22" s="108"/>
      <c r="C22" s="110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10"/>
      <c r="AQ22" s="106"/>
      <c r="BE22" s="363"/>
    </row>
    <row r="23" spans="2:57" s="83" customFormat="1" ht="25.9" customHeight="1">
      <c r="B23" s="35"/>
      <c r="C23" s="80"/>
      <c r="D23" s="104" t="s">
        <v>158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400">
        <f>ROUND(AG51,2)</f>
        <v>0</v>
      </c>
      <c r="AL23" s="401"/>
      <c r="AM23" s="401"/>
      <c r="AN23" s="401"/>
      <c r="AO23" s="401"/>
      <c r="AP23" s="80"/>
      <c r="AQ23" s="92"/>
      <c r="BE23" s="384"/>
    </row>
    <row r="24" spans="2:57" s="83" customFormat="1" ht="6.95" customHeight="1">
      <c r="B24" s="35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92"/>
      <c r="BE24" s="384"/>
    </row>
    <row r="25" spans="2:57" s="83" customFormat="1" ht="15">
      <c r="B25" s="35"/>
      <c r="C25" s="80"/>
      <c r="D25" s="80"/>
      <c r="E25" s="80"/>
      <c r="F25" s="80"/>
      <c r="G25" s="80"/>
      <c r="H25" s="80"/>
      <c r="I25" s="80"/>
      <c r="J25" s="80"/>
      <c r="K25" s="80"/>
      <c r="L25" s="402" t="s">
        <v>157</v>
      </c>
      <c r="M25" s="389"/>
      <c r="N25" s="389"/>
      <c r="O25" s="389"/>
      <c r="P25" s="80"/>
      <c r="Q25" s="80"/>
      <c r="R25" s="80"/>
      <c r="S25" s="80"/>
      <c r="T25" s="80"/>
      <c r="U25" s="80"/>
      <c r="V25" s="80"/>
      <c r="W25" s="402" t="s">
        <v>156</v>
      </c>
      <c r="X25" s="389"/>
      <c r="Y25" s="389"/>
      <c r="Z25" s="389"/>
      <c r="AA25" s="389"/>
      <c r="AB25" s="389"/>
      <c r="AC25" s="389"/>
      <c r="AD25" s="389"/>
      <c r="AE25" s="389"/>
      <c r="AF25" s="80"/>
      <c r="AG25" s="80"/>
      <c r="AH25" s="80"/>
      <c r="AI25" s="80"/>
      <c r="AJ25" s="80"/>
      <c r="AK25" s="402" t="s">
        <v>155</v>
      </c>
      <c r="AL25" s="389"/>
      <c r="AM25" s="389"/>
      <c r="AN25" s="389"/>
      <c r="AO25" s="389"/>
      <c r="AP25" s="80"/>
      <c r="AQ25" s="92"/>
      <c r="BE25" s="384"/>
    </row>
    <row r="26" spans="2:57" s="98" customFormat="1" ht="14.45" customHeight="1">
      <c r="B26" s="102"/>
      <c r="C26" s="100"/>
      <c r="D26" s="101" t="s">
        <v>154</v>
      </c>
      <c r="E26" s="100"/>
      <c r="F26" s="101" t="s">
        <v>153</v>
      </c>
      <c r="G26" s="100"/>
      <c r="H26" s="100"/>
      <c r="I26" s="100"/>
      <c r="J26" s="100"/>
      <c r="K26" s="100"/>
      <c r="L26" s="390">
        <v>0.21</v>
      </c>
      <c r="M26" s="391"/>
      <c r="N26" s="391"/>
      <c r="O26" s="391"/>
      <c r="P26" s="100"/>
      <c r="Q26" s="100"/>
      <c r="R26" s="100"/>
      <c r="S26" s="100"/>
      <c r="T26" s="100"/>
      <c r="U26" s="100"/>
      <c r="V26" s="100"/>
      <c r="W26" s="392">
        <f>ROUND(AZ51,2)</f>
        <v>0</v>
      </c>
      <c r="X26" s="391"/>
      <c r="Y26" s="391"/>
      <c r="Z26" s="391"/>
      <c r="AA26" s="391"/>
      <c r="AB26" s="391"/>
      <c r="AC26" s="391"/>
      <c r="AD26" s="391"/>
      <c r="AE26" s="391"/>
      <c r="AF26" s="100"/>
      <c r="AG26" s="100"/>
      <c r="AH26" s="100"/>
      <c r="AI26" s="100"/>
      <c r="AJ26" s="100"/>
      <c r="AK26" s="392">
        <f>ROUND(AV51,2)</f>
        <v>0</v>
      </c>
      <c r="AL26" s="391"/>
      <c r="AM26" s="391"/>
      <c r="AN26" s="391"/>
      <c r="AO26" s="391"/>
      <c r="AP26" s="100"/>
      <c r="AQ26" s="99"/>
      <c r="BE26" s="394"/>
    </row>
    <row r="27" spans="2:57" s="98" customFormat="1" ht="14.45" customHeight="1">
      <c r="B27" s="102"/>
      <c r="C27" s="100"/>
      <c r="D27" s="100"/>
      <c r="E27" s="100"/>
      <c r="F27" s="101" t="s">
        <v>152</v>
      </c>
      <c r="G27" s="100"/>
      <c r="H27" s="100"/>
      <c r="I27" s="100"/>
      <c r="J27" s="100"/>
      <c r="K27" s="100"/>
      <c r="L27" s="390">
        <v>0.15</v>
      </c>
      <c r="M27" s="391"/>
      <c r="N27" s="391"/>
      <c r="O27" s="391"/>
      <c r="P27" s="100"/>
      <c r="Q27" s="100"/>
      <c r="R27" s="100"/>
      <c r="S27" s="100"/>
      <c r="T27" s="100"/>
      <c r="U27" s="100"/>
      <c r="V27" s="100"/>
      <c r="W27" s="392">
        <f>ROUND(BA51,2)</f>
        <v>0</v>
      </c>
      <c r="X27" s="391"/>
      <c r="Y27" s="391"/>
      <c r="Z27" s="391"/>
      <c r="AA27" s="391"/>
      <c r="AB27" s="391"/>
      <c r="AC27" s="391"/>
      <c r="AD27" s="391"/>
      <c r="AE27" s="391"/>
      <c r="AF27" s="100"/>
      <c r="AG27" s="100"/>
      <c r="AH27" s="100"/>
      <c r="AI27" s="100"/>
      <c r="AJ27" s="100"/>
      <c r="AK27" s="392">
        <f>ROUND(AW51,2)</f>
        <v>0</v>
      </c>
      <c r="AL27" s="391"/>
      <c r="AM27" s="391"/>
      <c r="AN27" s="391"/>
      <c r="AO27" s="391"/>
      <c r="AP27" s="100"/>
      <c r="AQ27" s="99"/>
      <c r="BE27" s="394"/>
    </row>
    <row r="28" spans="2:57" s="98" customFormat="1" ht="14.45" customHeight="1" hidden="1">
      <c r="B28" s="102"/>
      <c r="C28" s="100"/>
      <c r="D28" s="100"/>
      <c r="E28" s="100"/>
      <c r="F28" s="101" t="s">
        <v>151</v>
      </c>
      <c r="G28" s="100"/>
      <c r="H28" s="100"/>
      <c r="I28" s="100"/>
      <c r="J28" s="100"/>
      <c r="K28" s="100"/>
      <c r="L28" s="390">
        <v>0.21</v>
      </c>
      <c r="M28" s="391"/>
      <c r="N28" s="391"/>
      <c r="O28" s="391"/>
      <c r="P28" s="100"/>
      <c r="Q28" s="100"/>
      <c r="R28" s="100"/>
      <c r="S28" s="100"/>
      <c r="T28" s="100"/>
      <c r="U28" s="100"/>
      <c r="V28" s="100"/>
      <c r="W28" s="392">
        <f>ROUND(BB51,2)</f>
        <v>0</v>
      </c>
      <c r="X28" s="391"/>
      <c r="Y28" s="391"/>
      <c r="Z28" s="391"/>
      <c r="AA28" s="391"/>
      <c r="AB28" s="391"/>
      <c r="AC28" s="391"/>
      <c r="AD28" s="391"/>
      <c r="AE28" s="391"/>
      <c r="AF28" s="100"/>
      <c r="AG28" s="100"/>
      <c r="AH28" s="100"/>
      <c r="AI28" s="100"/>
      <c r="AJ28" s="100"/>
      <c r="AK28" s="392">
        <v>0</v>
      </c>
      <c r="AL28" s="391"/>
      <c r="AM28" s="391"/>
      <c r="AN28" s="391"/>
      <c r="AO28" s="391"/>
      <c r="AP28" s="100"/>
      <c r="AQ28" s="99"/>
      <c r="BE28" s="394"/>
    </row>
    <row r="29" spans="2:57" s="98" customFormat="1" ht="14.45" customHeight="1" hidden="1">
      <c r="B29" s="102"/>
      <c r="C29" s="100"/>
      <c r="D29" s="100"/>
      <c r="E29" s="100"/>
      <c r="F29" s="101" t="s">
        <v>150</v>
      </c>
      <c r="G29" s="100"/>
      <c r="H29" s="100"/>
      <c r="I29" s="100"/>
      <c r="J29" s="100"/>
      <c r="K29" s="100"/>
      <c r="L29" s="390">
        <v>0.15</v>
      </c>
      <c r="M29" s="391"/>
      <c r="N29" s="391"/>
      <c r="O29" s="391"/>
      <c r="P29" s="100"/>
      <c r="Q29" s="100"/>
      <c r="R29" s="100"/>
      <c r="S29" s="100"/>
      <c r="T29" s="100"/>
      <c r="U29" s="100"/>
      <c r="V29" s="100"/>
      <c r="W29" s="392">
        <f>ROUND(BC51,2)</f>
        <v>0</v>
      </c>
      <c r="X29" s="391"/>
      <c r="Y29" s="391"/>
      <c r="Z29" s="391"/>
      <c r="AA29" s="391"/>
      <c r="AB29" s="391"/>
      <c r="AC29" s="391"/>
      <c r="AD29" s="391"/>
      <c r="AE29" s="391"/>
      <c r="AF29" s="100"/>
      <c r="AG29" s="100"/>
      <c r="AH29" s="100"/>
      <c r="AI29" s="100"/>
      <c r="AJ29" s="100"/>
      <c r="AK29" s="392">
        <v>0</v>
      </c>
      <c r="AL29" s="391"/>
      <c r="AM29" s="391"/>
      <c r="AN29" s="391"/>
      <c r="AO29" s="391"/>
      <c r="AP29" s="100"/>
      <c r="AQ29" s="99"/>
      <c r="BE29" s="394"/>
    </row>
    <row r="30" spans="2:57" s="98" customFormat="1" ht="14.45" customHeight="1" hidden="1">
      <c r="B30" s="102"/>
      <c r="C30" s="100"/>
      <c r="D30" s="100"/>
      <c r="E30" s="100"/>
      <c r="F30" s="101" t="s">
        <v>149</v>
      </c>
      <c r="G30" s="100"/>
      <c r="H30" s="100"/>
      <c r="I30" s="100"/>
      <c r="J30" s="100"/>
      <c r="K30" s="100"/>
      <c r="L30" s="390">
        <v>0</v>
      </c>
      <c r="M30" s="391"/>
      <c r="N30" s="391"/>
      <c r="O30" s="391"/>
      <c r="P30" s="100"/>
      <c r="Q30" s="100"/>
      <c r="R30" s="100"/>
      <c r="S30" s="100"/>
      <c r="T30" s="100"/>
      <c r="U30" s="100"/>
      <c r="V30" s="100"/>
      <c r="W30" s="392">
        <f>ROUND(BD51,2)</f>
        <v>0</v>
      </c>
      <c r="X30" s="391"/>
      <c r="Y30" s="391"/>
      <c r="Z30" s="391"/>
      <c r="AA30" s="391"/>
      <c r="AB30" s="391"/>
      <c r="AC30" s="391"/>
      <c r="AD30" s="391"/>
      <c r="AE30" s="391"/>
      <c r="AF30" s="100"/>
      <c r="AG30" s="100"/>
      <c r="AH30" s="100"/>
      <c r="AI30" s="100"/>
      <c r="AJ30" s="100"/>
      <c r="AK30" s="392">
        <v>0</v>
      </c>
      <c r="AL30" s="391"/>
      <c r="AM30" s="391"/>
      <c r="AN30" s="391"/>
      <c r="AO30" s="391"/>
      <c r="AP30" s="100"/>
      <c r="AQ30" s="99"/>
      <c r="BE30" s="394"/>
    </row>
    <row r="31" spans="2:57" s="83" customFormat="1" ht="6.95" customHeight="1">
      <c r="B31" s="35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92"/>
      <c r="BE31" s="384"/>
    </row>
    <row r="32" spans="2:57" s="83" customFormat="1" ht="25.9" customHeight="1">
      <c r="B32" s="35"/>
      <c r="C32" s="94"/>
      <c r="D32" s="97" t="s">
        <v>148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6" t="s">
        <v>147</v>
      </c>
      <c r="U32" s="95"/>
      <c r="V32" s="95"/>
      <c r="W32" s="95"/>
      <c r="X32" s="377" t="s">
        <v>146</v>
      </c>
      <c r="Y32" s="378"/>
      <c r="Z32" s="378"/>
      <c r="AA32" s="378"/>
      <c r="AB32" s="378"/>
      <c r="AC32" s="95"/>
      <c r="AD32" s="95"/>
      <c r="AE32" s="95"/>
      <c r="AF32" s="95"/>
      <c r="AG32" s="95"/>
      <c r="AH32" s="95"/>
      <c r="AI32" s="95"/>
      <c r="AJ32" s="95"/>
      <c r="AK32" s="379">
        <f>SUM(AK23:AK30)</f>
        <v>0</v>
      </c>
      <c r="AL32" s="378"/>
      <c r="AM32" s="378"/>
      <c r="AN32" s="378"/>
      <c r="AO32" s="380"/>
      <c r="AP32" s="94"/>
      <c r="AQ32" s="93"/>
      <c r="BE32" s="384"/>
    </row>
    <row r="33" spans="2:43" s="83" customFormat="1" ht="6.95" customHeight="1">
      <c r="B33" s="35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92"/>
    </row>
    <row r="34" spans="2:43" s="83" customFormat="1" ht="6.95" customHeight="1"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91"/>
    </row>
    <row r="38" spans="2:44" s="83" customFormat="1" ht="6.95" customHeight="1">
      <c r="B38" s="9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35"/>
    </row>
    <row r="39" spans="2:44" s="83" customFormat="1" ht="36.95" customHeight="1">
      <c r="B39" s="35"/>
      <c r="C39" s="88" t="s">
        <v>145</v>
      </c>
      <c r="AR39" s="35"/>
    </row>
    <row r="40" spans="2:44" s="83" customFormat="1" ht="6.95" customHeight="1">
      <c r="B40" s="35"/>
      <c r="AR40" s="35"/>
    </row>
    <row r="41" spans="2:44" s="84" customFormat="1" ht="14.45" customHeight="1">
      <c r="B41" s="87"/>
      <c r="C41" s="81" t="s">
        <v>144</v>
      </c>
      <c r="L41" s="84" t="str">
        <f>K5</f>
        <v>16-43</v>
      </c>
      <c r="AR41" s="87"/>
    </row>
    <row r="42" spans="2:44" s="86" customFormat="1" ht="36.95" customHeight="1">
      <c r="B42" s="68"/>
      <c r="C42" s="62" t="s">
        <v>143</v>
      </c>
      <c r="L42" s="381" t="str">
        <f>K6</f>
        <v>Molo Kamencové jezero</v>
      </c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R42" s="68"/>
    </row>
    <row r="43" spans="2:44" s="83" customFormat="1" ht="6.95" customHeight="1">
      <c r="B43" s="35"/>
      <c r="AR43" s="35"/>
    </row>
    <row r="44" spans="2:44" s="83" customFormat="1" ht="15">
      <c r="B44" s="35"/>
      <c r="C44" s="81" t="s">
        <v>142</v>
      </c>
      <c r="L44" s="85" t="str">
        <f>IF(K8="","",K8)</f>
        <v>Chomutov</v>
      </c>
      <c r="AI44" s="81" t="s">
        <v>141</v>
      </c>
      <c r="AM44" s="383" t="str">
        <f>IF(AN8="","",AN8)</f>
        <v>28.11.2016</v>
      </c>
      <c r="AN44" s="384"/>
      <c r="AR44" s="35"/>
    </row>
    <row r="45" spans="2:44" s="83" customFormat="1" ht="6.95" customHeight="1">
      <c r="B45" s="35"/>
      <c r="AR45" s="35"/>
    </row>
    <row r="46" spans="2:56" s="83" customFormat="1" ht="15">
      <c r="B46" s="35"/>
      <c r="C46" s="81" t="s">
        <v>140</v>
      </c>
      <c r="L46" s="84" t="str">
        <f>IF(E11="","",E11)</f>
        <v xml:space="preserve"> </v>
      </c>
      <c r="AI46" s="81" t="s">
        <v>139</v>
      </c>
      <c r="AM46" s="385" t="str">
        <f>IF(E17="","",E17)</f>
        <v>SM - PROJEKT spol. s.r.o.</v>
      </c>
      <c r="AN46" s="384"/>
      <c r="AO46" s="384"/>
      <c r="AP46" s="384"/>
      <c r="AR46" s="35"/>
      <c r="AS46" s="386" t="s">
        <v>138</v>
      </c>
      <c r="AT46" s="387"/>
      <c r="AU46" s="82"/>
      <c r="AV46" s="82"/>
      <c r="AW46" s="82"/>
      <c r="AX46" s="82"/>
      <c r="AY46" s="82"/>
      <c r="AZ46" s="82"/>
      <c r="BA46" s="82"/>
      <c r="BB46" s="82"/>
      <c r="BC46" s="82"/>
      <c r="BD46" s="72"/>
    </row>
    <row r="47" spans="2:56" s="83" customFormat="1" ht="15">
      <c r="B47" s="35"/>
      <c r="C47" s="81" t="s">
        <v>137</v>
      </c>
      <c r="L47" s="84" t="str">
        <f>IF(E14="Vyplň údaj","",E14)</f>
        <v/>
      </c>
      <c r="AR47" s="35"/>
      <c r="AS47" s="388"/>
      <c r="AT47" s="389"/>
      <c r="AU47" s="80"/>
      <c r="AV47" s="80"/>
      <c r="AW47" s="80"/>
      <c r="AX47" s="80"/>
      <c r="AY47" s="80"/>
      <c r="AZ47" s="80"/>
      <c r="BA47" s="80"/>
      <c r="BB47" s="80"/>
      <c r="BC47" s="80"/>
      <c r="BD47" s="79"/>
    </row>
    <row r="48" spans="2:56" s="83" customFormat="1" ht="10.9" customHeight="1">
      <c r="B48" s="35"/>
      <c r="AR48" s="35"/>
      <c r="AS48" s="388"/>
      <c r="AT48" s="389"/>
      <c r="AU48" s="80"/>
      <c r="AV48" s="80"/>
      <c r="AW48" s="80"/>
      <c r="AX48" s="80"/>
      <c r="AY48" s="80"/>
      <c r="AZ48" s="80"/>
      <c r="BA48" s="80"/>
      <c r="BB48" s="80"/>
      <c r="BC48" s="80"/>
      <c r="BD48" s="79"/>
    </row>
    <row r="49" spans="2:56" s="83" customFormat="1" ht="29.25" customHeight="1">
      <c r="B49" s="35"/>
      <c r="C49" s="372" t="s">
        <v>136</v>
      </c>
      <c r="D49" s="373"/>
      <c r="E49" s="373"/>
      <c r="F49" s="373"/>
      <c r="G49" s="373"/>
      <c r="H49" s="78"/>
      <c r="I49" s="374" t="s">
        <v>135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134</v>
      </c>
      <c r="AH49" s="373"/>
      <c r="AI49" s="373"/>
      <c r="AJ49" s="373"/>
      <c r="AK49" s="373"/>
      <c r="AL49" s="373"/>
      <c r="AM49" s="373"/>
      <c r="AN49" s="374" t="s">
        <v>133</v>
      </c>
      <c r="AO49" s="373"/>
      <c r="AP49" s="373"/>
      <c r="AQ49" s="77" t="s">
        <v>132</v>
      </c>
      <c r="AR49" s="35"/>
      <c r="AS49" s="76" t="s">
        <v>131</v>
      </c>
      <c r="AT49" s="75" t="s">
        <v>130</v>
      </c>
      <c r="AU49" s="75" t="s">
        <v>129</v>
      </c>
      <c r="AV49" s="75" t="s">
        <v>128</v>
      </c>
      <c r="AW49" s="75" t="s">
        <v>127</v>
      </c>
      <c r="AX49" s="75" t="s">
        <v>126</v>
      </c>
      <c r="AY49" s="75" t="s">
        <v>125</v>
      </c>
      <c r="AZ49" s="75" t="s">
        <v>124</v>
      </c>
      <c r="BA49" s="75" t="s">
        <v>123</v>
      </c>
      <c r="BB49" s="75" t="s">
        <v>122</v>
      </c>
      <c r="BC49" s="75" t="s">
        <v>121</v>
      </c>
      <c r="BD49" s="74" t="s">
        <v>120</v>
      </c>
    </row>
    <row r="50" spans="2:56" s="83" customFormat="1" ht="10.9" customHeight="1">
      <c r="B50" s="35"/>
      <c r="AR50" s="35"/>
      <c r="AS50" s="73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72"/>
    </row>
    <row r="51" spans="2:90" s="86" customFormat="1" ht="32.45" customHeight="1">
      <c r="B51" s="68"/>
      <c r="C51" s="71" t="s">
        <v>119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67">
        <f>ROUND(AG52+AG57,2)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69" t="s">
        <v>91</v>
      </c>
      <c r="AR51" s="68"/>
      <c r="AS51" s="67">
        <f>ROUND(AS52+AS57,2)</f>
        <v>0</v>
      </c>
      <c r="AT51" s="65">
        <f>ROUND(SUM(AV51:AW51),2)</f>
        <v>0</v>
      </c>
      <c r="AU51" s="66">
        <f>ROUND(AU52+AU57,5)</f>
        <v>0</v>
      </c>
      <c r="AV51" s="65">
        <f>ROUND(AZ51*L26,2)</f>
        <v>0</v>
      </c>
      <c r="AW51" s="65">
        <f>ROUND(BA51*L27,2)</f>
        <v>0</v>
      </c>
      <c r="AX51" s="65">
        <f>ROUND(BB51*L26,2)</f>
        <v>0</v>
      </c>
      <c r="AY51" s="65">
        <f>ROUND(BC51*L27,2)</f>
        <v>0</v>
      </c>
      <c r="AZ51" s="65">
        <f>ROUND(AZ52+AZ57,2)</f>
        <v>0</v>
      </c>
      <c r="BA51" s="65">
        <f>ROUND(BA52+BA57,2)</f>
        <v>0</v>
      </c>
      <c r="BB51" s="65">
        <f>ROUND(BB52+BB57,2)</f>
        <v>0</v>
      </c>
      <c r="BC51" s="65">
        <f>ROUND(BC52+BC57,2)</f>
        <v>0</v>
      </c>
      <c r="BD51" s="64">
        <f>ROUND(BD52+BD57,2)</f>
        <v>0</v>
      </c>
      <c r="BS51" s="62" t="s">
        <v>115</v>
      </c>
      <c r="BT51" s="62" t="s">
        <v>118</v>
      </c>
      <c r="BU51" s="63" t="s">
        <v>114</v>
      </c>
      <c r="BV51" s="62" t="s">
        <v>94</v>
      </c>
      <c r="BW51" s="62" t="s">
        <v>92</v>
      </c>
      <c r="BX51" s="62" t="s">
        <v>117</v>
      </c>
      <c r="CL51" s="62" t="s">
        <v>91</v>
      </c>
    </row>
    <row r="52" spans="2:91" s="38" customFormat="1" ht="27.4" customHeight="1">
      <c r="B52" s="44"/>
      <c r="C52" s="47"/>
      <c r="D52" s="366" t="s">
        <v>116</v>
      </c>
      <c r="E52" s="365"/>
      <c r="F52" s="365"/>
      <c r="G52" s="365"/>
      <c r="H52" s="365"/>
      <c r="I52" s="46"/>
      <c r="J52" s="366" t="s">
        <v>112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76">
        <f>ROUND(SUM(AG53:AG56),2)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45" t="s">
        <v>96</v>
      </c>
      <c r="AR52" s="44"/>
      <c r="AS52" s="61">
        <f>ROUND(SUM(AS53:AS56),2)</f>
        <v>0</v>
      </c>
      <c r="AT52" s="59">
        <f>ROUND(SUM(AV52:AW52),2)</f>
        <v>0</v>
      </c>
      <c r="AU52" s="60">
        <f>ROUND(SUM(AU53:AU56),5)</f>
        <v>0</v>
      </c>
      <c r="AV52" s="59">
        <f>ROUND(AZ52*L26,2)</f>
        <v>0</v>
      </c>
      <c r="AW52" s="59">
        <f>ROUND(BA52*L27,2)</f>
        <v>0</v>
      </c>
      <c r="AX52" s="59">
        <f>ROUND(BB52*L26,2)</f>
        <v>0</v>
      </c>
      <c r="AY52" s="59">
        <f>ROUND(BC52*L27,2)</f>
        <v>0</v>
      </c>
      <c r="AZ52" s="59">
        <f>ROUND(SUM(AZ53:AZ56),2)</f>
        <v>0</v>
      </c>
      <c r="BA52" s="59">
        <f>ROUND(SUM(BA53:BA56),2)</f>
        <v>0</v>
      </c>
      <c r="BB52" s="59">
        <f>ROUND(SUM(BB53:BB56),2)</f>
        <v>0</v>
      </c>
      <c r="BC52" s="59">
        <f>ROUND(SUM(BC53:BC56),2)</f>
        <v>0</v>
      </c>
      <c r="BD52" s="58">
        <f>ROUND(SUM(BD53:BD56),2)</f>
        <v>0</v>
      </c>
      <c r="BS52" s="39" t="s">
        <v>115</v>
      </c>
      <c r="BT52" s="39" t="s">
        <v>95</v>
      </c>
      <c r="BU52" s="39" t="s">
        <v>114</v>
      </c>
      <c r="BV52" s="39" t="s">
        <v>94</v>
      </c>
      <c r="BW52" s="39" t="s">
        <v>100</v>
      </c>
      <c r="BX52" s="39" t="s">
        <v>92</v>
      </c>
      <c r="CL52" s="39" t="s">
        <v>91</v>
      </c>
      <c r="CM52" s="39" t="s">
        <v>90</v>
      </c>
    </row>
    <row r="53" spans="1:90" s="49" customFormat="1" ht="22.35" customHeight="1">
      <c r="A53" s="48" t="s">
        <v>99</v>
      </c>
      <c r="B53" s="55"/>
      <c r="C53" s="57"/>
      <c r="D53" s="57"/>
      <c r="E53" s="371" t="s">
        <v>113</v>
      </c>
      <c r="F53" s="370"/>
      <c r="G53" s="370"/>
      <c r="H53" s="370"/>
      <c r="I53" s="370"/>
      <c r="J53" s="57"/>
      <c r="K53" s="371" t="s">
        <v>112</v>
      </c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69">
        <f>'O01 - Molo'!J29</f>
        <v>0</v>
      </c>
      <c r="AH53" s="370"/>
      <c r="AI53" s="370"/>
      <c r="AJ53" s="370"/>
      <c r="AK53" s="370"/>
      <c r="AL53" s="370"/>
      <c r="AM53" s="370"/>
      <c r="AN53" s="369">
        <f>SUM(AG53,AT53)</f>
        <v>0</v>
      </c>
      <c r="AO53" s="370"/>
      <c r="AP53" s="370"/>
      <c r="AQ53" s="56" t="s">
        <v>102</v>
      </c>
      <c r="AR53" s="55"/>
      <c r="AS53" s="54">
        <v>0</v>
      </c>
      <c r="AT53" s="52">
        <f>ROUND(SUM(AV53:AW53),2)</f>
        <v>0</v>
      </c>
      <c r="AU53" s="53">
        <f>'O01 - Molo'!P95</f>
        <v>0</v>
      </c>
      <c r="AV53" s="52">
        <f>'O01 - Molo'!J32</f>
        <v>0</v>
      </c>
      <c r="AW53" s="52">
        <f>'O01 - Molo'!J33</f>
        <v>0</v>
      </c>
      <c r="AX53" s="52">
        <f>'O01 - Molo'!J34</f>
        <v>0</v>
      </c>
      <c r="AY53" s="52">
        <f>'O01 - Molo'!J35</f>
        <v>0</v>
      </c>
      <c r="AZ53" s="52">
        <f>'O01 - Molo'!F32</f>
        <v>0</v>
      </c>
      <c r="BA53" s="52">
        <f>'O01 - Molo'!F33</f>
        <v>0</v>
      </c>
      <c r="BB53" s="52">
        <f>'O01 - Molo'!F34</f>
        <v>0</v>
      </c>
      <c r="BC53" s="52">
        <f>'O01 - Molo'!F35</f>
        <v>0</v>
      </c>
      <c r="BD53" s="51">
        <f>'O01 - Molo'!F36</f>
        <v>0</v>
      </c>
      <c r="BT53" s="50" t="s">
        <v>90</v>
      </c>
      <c r="BV53" s="50" t="s">
        <v>94</v>
      </c>
      <c r="BW53" s="50" t="s">
        <v>111</v>
      </c>
      <c r="BX53" s="50" t="s">
        <v>100</v>
      </c>
      <c r="CL53" s="50" t="s">
        <v>91</v>
      </c>
    </row>
    <row r="54" spans="1:90" s="49" customFormat="1" ht="22.35" customHeight="1">
      <c r="A54" s="48" t="s">
        <v>99</v>
      </c>
      <c r="B54" s="55"/>
      <c r="C54" s="57"/>
      <c r="D54" s="57"/>
      <c r="E54" s="371" t="s">
        <v>110</v>
      </c>
      <c r="F54" s="370"/>
      <c r="G54" s="370"/>
      <c r="H54" s="370"/>
      <c r="I54" s="370"/>
      <c r="J54" s="57"/>
      <c r="K54" s="371" t="s">
        <v>109</v>
      </c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69">
        <f>'O02 - Sportovní zázemí'!J29</f>
        <v>0</v>
      </c>
      <c r="AH54" s="370"/>
      <c r="AI54" s="370"/>
      <c r="AJ54" s="370"/>
      <c r="AK54" s="370"/>
      <c r="AL54" s="370"/>
      <c r="AM54" s="370"/>
      <c r="AN54" s="369">
        <f>SUM(AG54,AT54)</f>
        <v>0</v>
      </c>
      <c r="AO54" s="370"/>
      <c r="AP54" s="370"/>
      <c r="AQ54" s="56" t="s">
        <v>102</v>
      </c>
      <c r="AR54" s="55"/>
      <c r="AS54" s="54">
        <v>0</v>
      </c>
      <c r="AT54" s="52">
        <f>ROUND(SUM(AV54:AW54),2)</f>
        <v>0</v>
      </c>
      <c r="AU54" s="53">
        <f>'O02 - Sportovní zázemí'!P96</f>
        <v>0</v>
      </c>
      <c r="AV54" s="52">
        <f>'O02 - Sportovní zázemí'!J32</f>
        <v>0</v>
      </c>
      <c r="AW54" s="52">
        <f>'O02 - Sportovní zázemí'!J33</f>
        <v>0</v>
      </c>
      <c r="AX54" s="52">
        <f>'O02 - Sportovní zázemí'!J34</f>
        <v>0</v>
      </c>
      <c r="AY54" s="52">
        <f>'O02 - Sportovní zázemí'!J35</f>
        <v>0</v>
      </c>
      <c r="AZ54" s="52">
        <f>'O02 - Sportovní zázemí'!F32</f>
        <v>0</v>
      </c>
      <c r="BA54" s="52">
        <f>'O02 - Sportovní zázemí'!F33</f>
        <v>0</v>
      </c>
      <c r="BB54" s="52">
        <f>'O02 - Sportovní zázemí'!F34</f>
        <v>0</v>
      </c>
      <c r="BC54" s="52">
        <f>'O02 - Sportovní zázemí'!F35</f>
        <v>0</v>
      </c>
      <c r="BD54" s="51">
        <f>'O02 - Sportovní zázemí'!F36</f>
        <v>0</v>
      </c>
      <c r="BT54" s="50" t="s">
        <v>90</v>
      </c>
      <c r="BV54" s="50" t="s">
        <v>94</v>
      </c>
      <c r="BW54" s="50" t="s">
        <v>108</v>
      </c>
      <c r="BX54" s="50" t="s">
        <v>100</v>
      </c>
      <c r="CL54" s="50" t="s">
        <v>91</v>
      </c>
    </row>
    <row r="55" spans="1:90" s="49" customFormat="1" ht="22.35" customHeight="1">
      <c r="A55" s="48" t="s">
        <v>99</v>
      </c>
      <c r="B55" s="55"/>
      <c r="C55" s="57"/>
      <c r="D55" s="57"/>
      <c r="E55" s="371" t="s">
        <v>107</v>
      </c>
      <c r="F55" s="370"/>
      <c r="G55" s="370"/>
      <c r="H55" s="370"/>
      <c r="I55" s="370"/>
      <c r="J55" s="57"/>
      <c r="K55" s="371" t="s">
        <v>106</v>
      </c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9">
        <f>'O03 - Věž plavčíka'!J29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56" t="s">
        <v>102</v>
      </c>
      <c r="AR55" s="55"/>
      <c r="AS55" s="54">
        <v>0</v>
      </c>
      <c r="AT55" s="52">
        <f>ROUND(SUM(AV55:AW55),2)</f>
        <v>0</v>
      </c>
      <c r="AU55" s="53">
        <f>'O03 - Věž plavčíka'!P96</f>
        <v>0</v>
      </c>
      <c r="AV55" s="52">
        <f>'O03 - Věž plavčíka'!J32</f>
        <v>0</v>
      </c>
      <c r="AW55" s="52">
        <f>'O03 - Věž plavčíka'!J33</f>
        <v>0</v>
      </c>
      <c r="AX55" s="52">
        <f>'O03 - Věž plavčíka'!J34</f>
        <v>0</v>
      </c>
      <c r="AY55" s="52">
        <f>'O03 - Věž plavčíka'!J35</f>
        <v>0</v>
      </c>
      <c r="AZ55" s="52">
        <f>'O03 - Věž plavčíka'!F32</f>
        <v>0</v>
      </c>
      <c r="BA55" s="52">
        <f>'O03 - Věž plavčíka'!F33</f>
        <v>0</v>
      </c>
      <c r="BB55" s="52">
        <f>'O03 - Věž plavčíka'!F34</f>
        <v>0</v>
      </c>
      <c r="BC55" s="52">
        <f>'O03 - Věž plavčíka'!F35</f>
        <v>0</v>
      </c>
      <c r="BD55" s="51">
        <f>'O03 - Věž plavčíka'!F36</f>
        <v>0</v>
      </c>
      <c r="BT55" s="50" t="s">
        <v>90</v>
      </c>
      <c r="BV55" s="50" t="s">
        <v>94</v>
      </c>
      <c r="BW55" s="50" t="s">
        <v>105</v>
      </c>
      <c r="BX55" s="50" t="s">
        <v>100</v>
      </c>
      <c r="CL55" s="50" t="s">
        <v>91</v>
      </c>
    </row>
    <row r="56" spans="1:90" s="49" customFormat="1" ht="22.35" customHeight="1">
      <c r="A56" s="48" t="s">
        <v>99</v>
      </c>
      <c r="B56" s="55"/>
      <c r="C56" s="57"/>
      <c r="D56" s="57"/>
      <c r="E56" s="371" t="s">
        <v>104</v>
      </c>
      <c r="F56" s="370"/>
      <c r="G56" s="370"/>
      <c r="H56" s="370"/>
      <c r="I56" s="370"/>
      <c r="J56" s="57"/>
      <c r="K56" s="371" t="s">
        <v>103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9">
        <f>'O04 - Skokanská věž'!J29</f>
        <v>0</v>
      </c>
      <c r="AH56" s="370"/>
      <c r="AI56" s="370"/>
      <c r="AJ56" s="370"/>
      <c r="AK56" s="370"/>
      <c r="AL56" s="370"/>
      <c r="AM56" s="370"/>
      <c r="AN56" s="369">
        <f>SUM(AG56,AT56)</f>
        <v>0</v>
      </c>
      <c r="AO56" s="370"/>
      <c r="AP56" s="370"/>
      <c r="AQ56" s="56" t="s">
        <v>102</v>
      </c>
      <c r="AR56" s="55"/>
      <c r="AS56" s="54">
        <v>0</v>
      </c>
      <c r="AT56" s="52">
        <f>ROUND(SUM(AV56:AW56),2)</f>
        <v>0</v>
      </c>
      <c r="AU56" s="53">
        <f>'O04 - Skokanská věž'!P92</f>
        <v>0</v>
      </c>
      <c r="AV56" s="52">
        <f>'O04 - Skokanská věž'!J32</f>
        <v>0</v>
      </c>
      <c r="AW56" s="52">
        <f>'O04 - Skokanská věž'!J33</f>
        <v>0</v>
      </c>
      <c r="AX56" s="52">
        <f>'O04 - Skokanská věž'!J34</f>
        <v>0</v>
      </c>
      <c r="AY56" s="52">
        <f>'O04 - Skokanská věž'!J35</f>
        <v>0</v>
      </c>
      <c r="AZ56" s="52">
        <f>'O04 - Skokanská věž'!F32</f>
        <v>0</v>
      </c>
      <c r="BA56" s="52">
        <f>'O04 - Skokanská věž'!F33</f>
        <v>0</v>
      </c>
      <c r="BB56" s="52">
        <f>'O04 - Skokanská věž'!F34</f>
        <v>0</v>
      </c>
      <c r="BC56" s="52">
        <f>'O04 - Skokanská věž'!F35</f>
        <v>0</v>
      </c>
      <c r="BD56" s="51">
        <f>'O04 - Skokanská věž'!F36</f>
        <v>0</v>
      </c>
      <c r="BT56" s="50" t="s">
        <v>90</v>
      </c>
      <c r="BV56" s="50" t="s">
        <v>94</v>
      </c>
      <c r="BW56" s="50" t="s">
        <v>101</v>
      </c>
      <c r="BX56" s="50" t="s">
        <v>100</v>
      </c>
      <c r="CL56" s="50" t="s">
        <v>91</v>
      </c>
    </row>
    <row r="57" spans="1:91" s="38" customFormat="1" ht="27.4" customHeight="1">
      <c r="A57" s="48" t="s">
        <v>99</v>
      </c>
      <c r="B57" s="44"/>
      <c r="C57" s="47"/>
      <c r="D57" s="366" t="s">
        <v>98</v>
      </c>
      <c r="E57" s="365"/>
      <c r="F57" s="365"/>
      <c r="G57" s="365"/>
      <c r="H57" s="365"/>
      <c r="I57" s="46"/>
      <c r="J57" s="366" t="s">
        <v>97</v>
      </c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4">
        <f>'SO02 - Plovoucí část'!J27</f>
        <v>0</v>
      </c>
      <c r="AH57" s="365"/>
      <c r="AI57" s="365"/>
      <c r="AJ57" s="365"/>
      <c r="AK57" s="365"/>
      <c r="AL57" s="365"/>
      <c r="AM57" s="365"/>
      <c r="AN57" s="364">
        <f>SUM(AG57,AT57)</f>
        <v>0</v>
      </c>
      <c r="AO57" s="365"/>
      <c r="AP57" s="365"/>
      <c r="AQ57" s="45" t="s">
        <v>96</v>
      </c>
      <c r="AR57" s="44"/>
      <c r="AS57" s="43">
        <v>0</v>
      </c>
      <c r="AT57" s="41">
        <f>ROUND(SUM(AV57:AW57),2)</f>
        <v>0</v>
      </c>
      <c r="AU57" s="42">
        <f>'SO02 - Plovoucí část'!P80</f>
        <v>0</v>
      </c>
      <c r="AV57" s="41">
        <f>'SO02 - Plovoucí část'!J30</f>
        <v>0</v>
      </c>
      <c r="AW57" s="41">
        <f>'SO02 - Plovoucí část'!J31</f>
        <v>0</v>
      </c>
      <c r="AX57" s="41">
        <f>'SO02 - Plovoucí část'!J32</f>
        <v>0</v>
      </c>
      <c r="AY57" s="41">
        <f>'SO02 - Plovoucí část'!J33</f>
        <v>0</v>
      </c>
      <c r="AZ57" s="41">
        <f>'SO02 - Plovoucí část'!F30</f>
        <v>0</v>
      </c>
      <c r="BA57" s="41">
        <f>'SO02 - Plovoucí část'!F31</f>
        <v>0</v>
      </c>
      <c r="BB57" s="41">
        <f>'SO02 - Plovoucí část'!F32</f>
        <v>0</v>
      </c>
      <c r="BC57" s="41">
        <f>'SO02 - Plovoucí část'!F33</f>
        <v>0</v>
      </c>
      <c r="BD57" s="40">
        <f>'SO02 - Plovoucí část'!F34</f>
        <v>0</v>
      </c>
      <c r="BT57" s="39" t="s">
        <v>95</v>
      </c>
      <c r="BV57" s="39" t="s">
        <v>94</v>
      </c>
      <c r="BW57" s="39" t="s">
        <v>93</v>
      </c>
      <c r="BX57" s="39" t="s">
        <v>92</v>
      </c>
      <c r="CL57" s="39" t="s">
        <v>91</v>
      </c>
      <c r="CM57" s="39" t="s">
        <v>90</v>
      </c>
    </row>
    <row r="58" spans="2:44" s="83" customFormat="1" ht="30" customHeight="1">
      <c r="B58" s="35"/>
      <c r="AR58" s="35"/>
    </row>
    <row r="59" spans="2:44" s="83" customFormat="1" ht="6.95" customHeight="1"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5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D57:H57"/>
    <mergeCell ref="J57:AF57"/>
    <mergeCell ref="AG51:AM51"/>
    <mergeCell ref="AN51:AP51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O01 - Molo'!C2" tooltip="O01 - Molo" display="/"/>
    <hyperlink ref="A54" location="'O02 - Sportovní zázemí'!C2" tooltip="O02 - Sportovní zázemí" display="/"/>
    <hyperlink ref="A55" location="'O03 - Věž plavčíka'!C2" tooltip="O03 - Věž plavčíka" display="/"/>
    <hyperlink ref="A56" location="'O04 - Skokanská věž'!C2" tooltip="O04 - Skokanská věž" display="/"/>
    <hyperlink ref="A57" location="'SO02 - Plovoucí část'!C2" tooltip="SO02 - Plovoucí část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4" width="3.7109375" style="105" customWidth="1"/>
    <col min="5" max="5" width="14.7109375" style="105" customWidth="1"/>
    <col min="6" max="6" width="64.28125" style="105" customWidth="1"/>
    <col min="7" max="7" width="7.421875" style="105" customWidth="1"/>
    <col min="8" max="8" width="9.57421875" style="105" customWidth="1"/>
    <col min="9" max="9" width="10.8515625" style="131" customWidth="1"/>
    <col min="10" max="10" width="20.140625" style="105" customWidth="1"/>
    <col min="11" max="11" width="13.28125" style="105" customWidth="1"/>
    <col min="12" max="12" width="9.140625" style="105" customWidth="1"/>
    <col min="13" max="18" width="8.00390625" style="105" hidden="1" customWidth="1"/>
    <col min="19" max="19" width="7.00390625" style="105" hidden="1" customWidth="1"/>
    <col min="20" max="20" width="25.421875" style="105" hidden="1" customWidth="1"/>
    <col min="21" max="21" width="14.00390625" style="105" hidden="1" customWidth="1"/>
    <col min="22" max="22" width="10.57421875" style="105" customWidth="1"/>
    <col min="23" max="23" width="14.00390625" style="105" customWidth="1"/>
    <col min="24" max="24" width="10.57421875" style="105" customWidth="1"/>
    <col min="25" max="25" width="12.8515625" style="105" customWidth="1"/>
    <col min="26" max="26" width="9.421875" style="105" customWidth="1"/>
    <col min="27" max="27" width="12.8515625" style="105" customWidth="1"/>
    <col min="28" max="28" width="14.00390625" style="105" customWidth="1"/>
    <col min="29" max="29" width="9.421875" style="105" customWidth="1"/>
    <col min="30" max="30" width="12.8515625" style="105" customWidth="1"/>
    <col min="31" max="31" width="14.00390625" style="105" customWidth="1"/>
    <col min="32" max="43" width="9.140625" style="105" customWidth="1"/>
    <col min="44" max="65" width="8.00390625" style="105" hidden="1" customWidth="1"/>
    <col min="66" max="16384" width="9.140625" style="105" customWidth="1"/>
  </cols>
  <sheetData>
    <row r="1" spans="1:70" ht="21.75" customHeight="1">
      <c r="A1" s="124"/>
      <c r="B1" s="278"/>
      <c r="C1" s="278"/>
      <c r="D1" s="275" t="s">
        <v>190</v>
      </c>
      <c r="E1" s="278"/>
      <c r="F1" s="277" t="s">
        <v>436</v>
      </c>
      <c r="G1" s="403" t="s">
        <v>435</v>
      </c>
      <c r="H1" s="403"/>
      <c r="I1" s="276"/>
      <c r="J1" s="277" t="s">
        <v>434</v>
      </c>
      <c r="K1" s="275" t="s">
        <v>433</v>
      </c>
      <c r="L1" s="277" t="s">
        <v>432</v>
      </c>
      <c r="M1" s="277"/>
      <c r="N1" s="277"/>
      <c r="O1" s="277"/>
      <c r="P1" s="277"/>
      <c r="Q1" s="277"/>
      <c r="R1" s="277"/>
      <c r="S1" s="277"/>
      <c r="T1" s="277"/>
      <c r="U1" s="126"/>
      <c r="V1" s="12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09" t="s">
        <v>111</v>
      </c>
    </row>
    <row r="3" spans="2:46" ht="6.95" customHeight="1">
      <c r="B3" s="122"/>
      <c r="C3" s="121"/>
      <c r="D3" s="121"/>
      <c r="E3" s="121"/>
      <c r="F3" s="121"/>
      <c r="G3" s="121"/>
      <c r="H3" s="121"/>
      <c r="I3" s="274"/>
      <c r="J3" s="121"/>
      <c r="K3" s="120"/>
      <c r="AT3" s="109" t="s">
        <v>90</v>
      </c>
    </row>
    <row r="4" spans="2:46" ht="36.95" customHeight="1">
      <c r="B4" s="108"/>
      <c r="C4" s="110"/>
      <c r="D4" s="119" t="s">
        <v>431</v>
      </c>
      <c r="E4" s="110"/>
      <c r="F4" s="110"/>
      <c r="G4" s="110"/>
      <c r="H4" s="110"/>
      <c r="I4" s="254"/>
      <c r="J4" s="110"/>
      <c r="K4" s="106"/>
      <c r="M4" s="118" t="s">
        <v>182</v>
      </c>
      <c r="AT4" s="109" t="s">
        <v>159</v>
      </c>
    </row>
    <row r="5" spans="2:11" ht="6.95" customHeight="1">
      <c r="B5" s="108"/>
      <c r="C5" s="110"/>
      <c r="D5" s="110"/>
      <c r="E5" s="110"/>
      <c r="F5" s="110"/>
      <c r="G5" s="110"/>
      <c r="H5" s="110"/>
      <c r="I5" s="254"/>
      <c r="J5" s="110"/>
      <c r="K5" s="106"/>
    </row>
    <row r="6" spans="2:11" ht="15">
      <c r="B6" s="108"/>
      <c r="C6" s="110"/>
      <c r="D6" s="111" t="s">
        <v>143</v>
      </c>
      <c r="E6" s="110"/>
      <c r="F6" s="110"/>
      <c r="G6" s="110"/>
      <c r="H6" s="110"/>
      <c r="I6" s="254"/>
      <c r="J6" s="110"/>
      <c r="K6" s="106"/>
    </row>
    <row r="7" spans="2:11" ht="22.5" customHeight="1">
      <c r="B7" s="108"/>
      <c r="C7" s="110"/>
      <c r="D7" s="110"/>
      <c r="E7" s="404" t="str">
        <f>'Rekapitulace stavby'!K6</f>
        <v>Molo Kamencové jezero</v>
      </c>
      <c r="F7" s="396"/>
      <c r="G7" s="396"/>
      <c r="H7" s="396"/>
      <c r="I7" s="254"/>
      <c r="J7" s="110"/>
      <c r="K7" s="106"/>
    </row>
    <row r="8" spans="2:11" ht="15">
      <c r="B8" s="108"/>
      <c r="C8" s="110"/>
      <c r="D8" s="111" t="s">
        <v>413</v>
      </c>
      <c r="E8" s="110"/>
      <c r="F8" s="110"/>
      <c r="G8" s="110"/>
      <c r="H8" s="110"/>
      <c r="I8" s="254"/>
      <c r="J8" s="110"/>
      <c r="K8" s="106"/>
    </row>
    <row r="9" spans="2:11" s="83" customFormat="1" ht="22.5" customHeight="1">
      <c r="B9" s="35"/>
      <c r="C9" s="80"/>
      <c r="D9" s="80"/>
      <c r="E9" s="404" t="s">
        <v>412</v>
      </c>
      <c r="F9" s="389"/>
      <c r="G9" s="389"/>
      <c r="H9" s="389"/>
      <c r="I9" s="229"/>
      <c r="J9" s="80"/>
      <c r="K9" s="92"/>
    </row>
    <row r="10" spans="2:11" s="83" customFormat="1" ht="15">
      <c r="B10" s="35"/>
      <c r="C10" s="80"/>
      <c r="D10" s="111" t="s">
        <v>411</v>
      </c>
      <c r="E10" s="80"/>
      <c r="F10" s="80"/>
      <c r="G10" s="80"/>
      <c r="H10" s="80"/>
      <c r="I10" s="229"/>
      <c r="J10" s="80"/>
      <c r="K10" s="92"/>
    </row>
    <row r="11" spans="2:11" s="83" customFormat="1" ht="36.95" customHeight="1">
      <c r="B11" s="35"/>
      <c r="C11" s="80"/>
      <c r="D11" s="80"/>
      <c r="E11" s="405" t="s">
        <v>430</v>
      </c>
      <c r="F11" s="389"/>
      <c r="G11" s="389"/>
      <c r="H11" s="389"/>
      <c r="I11" s="229"/>
      <c r="J11" s="80"/>
      <c r="K11" s="92"/>
    </row>
    <row r="12" spans="2:11" s="83" customFormat="1" ht="15">
      <c r="B12" s="35"/>
      <c r="C12" s="80"/>
      <c r="D12" s="80"/>
      <c r="E12" s="80"/>
      <c r="F12" s="80"/>
      <c r="G12" s="80"/>
      <c r="H12" s="80"/>
      <c r="I12" s="229"/>
      <c r="J12" s="80"/>
      <c r="K12" s="92"/>
    </row>
    <row r="13" spans="2:11" s="83" customFormat="1" ht="14.45" customHeight="1">
      <c r="B13" s="35"/>
      <c r="C13" s="80"/>
      <c r="D13" s="111" t="s">
        <v>176</v>
      </c>
      <c r="E13" s="80"/>
      <c r="F13" s="115" t="s">
        <v>91</v>
      </c>
      <c r="G13" s="80"/>
      <c r="H13" s="80"/>
      <c r="I13" s="252" t="s">
        <v>175</v>
      </c>
      <c r="J13" s="115" t="s">
        <v>91</v>
      </c>
      <c r="K13" s="92"/>
    </row>
    <row r="14" spans="2:11" s="83" customFormat="1" ht="14.45" customHeight="1">
      <c r="B14" s="35"/>
      <c r="C14" s="80"/>
      <c r="D14" s="111" t="s">
        <v>142</v>
      </c>
      <c r="E14" s="80"/>
      <c r="F14" s="115" t="s">
        <v>174</v>
      </c>
      <c r="G14" s="80"/>
      <c r="H14" s="80"/>
      <c r="I14" s="252" t="s">
        <v>141</v>
      </c>
      <c r="J14" s="253" t="str">
        <f>'Rekapitulace stavby'!AN8</f>
        <v>28.11.2016</v>
      </c>
      <c r="K14" s="92"/>
    </row>
    <row r="15" spans="2:11" s="83" customFormat="1" ht="10.9" customHeight="1">
      <c r="B15" s="35"/>
      <c r="C15" s="80"/>
      <c r="D15" s="80"/>
      <c r="E15" s="80"/>
      <c r="F15" s="80"/>
      <c r="G15" s="80"/>
      <c r="H15" s="80"/>
      <c r="I15" s="229"/>
      <c r="J15" s="80"/>
      <c r="K15" s="92"/>
    </row>
    <row r="16" spans="2:11" s="83" customFormat="1" ht="14.45" customHeight="1">
      <c r="B16" s="35"/>
      <c r="C16" s="80"/>
      <c r="D16" s="111" t="s">
        <v>140</v>
      </c>
      <c r="E16" s="80"/>
      <c r="F16" s="80"/>
      <c r="G16" s="80"/>
      <c r="H16" s="80"/>
      <c r="I16" s="252" t="s">
        <v>167</v>
      </c>
      <c r="J16" s="115" t="str">
        <f>IF('Rekapitulace stavby'!AN10="","",'Rekapitulace stavby'!AN10)</f>
        <v/>
      </c>
      <c r="K16" s="92"/>
    </row>
    <row r="17" spans="2:11" s="83" customFormat="1" ht="18" customHeight="1">
      <c r="B17" s="35"/>
      <c r="C17" s="80"/>
      <c r="D17" s="80"/>
      <c r="E17" s="115" t="str">
        <f>IF('Rekapitulace stavby'!E11="","",'Rekapitulace stavby'!E11)</f>
        <v xml:space="preserve"> </v>
      </c>
      <c r="F17" s="80"/>
      <c r="G17" s="80"/>
      <c r="H17" s="80"/>
      <c r="I17" s="252" t="s">
        <v>164</v>
      </c>
      <c r="J17" s="115" t="str">
        <f>IF('Rekapitulace stavby'!AN11="","",'Rekapitulace stavby'!AN11)</f>
        <v/>
      </c>
      <c r="K17" s="92"/>
    </row>
    <row r="18" spans="2:11" s="83" customFormat="1" ht="6.95" customHeight="1">
      <c r="B18" s="35"/>
      <c r="C18" s="80"/>
      <c r="D18" s="80"/>
      <c r="E18" s="80"/>
      <c r="F18" s="80"/>
      <c r="G18" s="80"/>
      <c r="H18" s="80"/>
      <c r="I18" s="229"/>
      <c r="J18" s="80"/>
      <c r="K18" s="92"/>
    </row>
    <row r="19" spans="2:11" s="83" customFormat="1" ht="14.45" customHeight="1">
      <c r="B19" s="35"/>
      <c r="C19" s="80"/>
      <c r="D19" s="111" t="s">
        <v>137</v>
      </c>
      <c r="E19" s="80"/>
      <c r="F19" s="80"/>
      <c r="G19" s="80"/>
      <c r="H19" s="80"/>
      <c r="I19" s="252" t="s">
        <v>167</v>
      </c>
      <c r="J19" s="115" t="str">
        <f>IF('Rekapitulace stavby'!AN13="Vyplň údaj","",IF('Rekapitulace stavby'!AN13="","",'Rekapitulace stavby'!AN13))</f>
        <v/>
      </c>
      <c r="K19" s="92"/>
    </row>
    <row r="20" spans="2:11" s="83" customFormat="1" ht="18" customHeight="1">
      <c r="B20" s="35"/>
      <c r="C20" s="80"/>
      <c r="D20" s="80"/>
      <c r="E20" s="115" t="str">
        <f>IF('Rekapitulace stavby'!E14="Vyplň údaj","",IF('Rekapitulace stavby'!E14="","",'Rekapitulace stavby'!E14))</f>
        <v/>
      </c>
      <c r="F20" s="80"/>
      <c r="G20" s="80"/>
      <c r="H20" s="80"/>
      <c r="I20" s="252" t="s">
        <v>164</v>
      </c>
      <c r="J20" s="115" t="str">
        <f>IF('Rekapitulace stavby'!AN14="Vyplň údaj","",IF('Rekapitulace stavby'!AN14="","",'Rekapitulace stavby'!AN14))</f>
        <v/>
      </c>
      <c r="K20" s="92"/>
    </row>
    <row r="21" spans="2:11" s="83" customFormat="1" ht="6.95" customHeight="1">
      <c r="B21" s="35"/>
      <c r="C21" s="80"/>
      <c r="D21" s="80"/>
      <c r="E21" s="80"/>
      <c r="F21" s="80"/>
      <c r="G21" s="80"/>
      <c r="H21" s="80"/>
      <c r="I21" s="229"/>
      <c r="J21" s="80"/>
      <c r="K21" s="92"/>
    </row>
    <row r="22" spans="2:11" s="83" customFormat="1" ht="14.45" customHeight="1">
      <c r="B22" s="35"/>
      <c r="C22" s="80"/>
      <c r="D22" s="111" t="s">
        <v>139</v>
      </c>
      <c r="E22" s="80"/>
      <c r="F22" s="80"/>
      <c r="G22" s="80"/>
      <c r="H22" s="80"/>
      <c r="I22" s="252" t="s">
        <v>167</v>
      </c>
      <c r="J22" s="115" t="s">
        <v>166</v>
      </c>
      <c r="K22" s="92"/>
    </row>
    <row r="23" spans="2:11" s="83" customFormat="1" ht="18" customHeight="1">
      <c r="B23" s="35"/>
      <c r="C23" s="80"/>
      <c r="D23" s="80"/>
      <c r="E23" s="115" t="s">
        <v>165</v>
      </c>
      <c r="F23" s="80"/>
      <c r="G23" s="80"/>
      <c r="H23" s="80"/>
      <c r="I23" s="252" t="s">
        <v>164</v>
      </c>
      <c r="J23" s="115" t="s">
        <v>163</v>
      </c>
      <c r="K23" s="92"/>
    </row>
    <row r="24" spans="2:11" s="83" customFormat="1" ht="6.95" customHeight="1">
      <c r="B24" s="35"/>
      <c r="C24" s="80"/>
      <c r="D24" s="80"/>
      <c r="E24" s="80"/>
      <c r="F24" s="80"/>
      <c r="G24" s="80"/>
      <c r="H24" s="80"/>
      <c r="I24" s="229"/>
      <c r="J24" s="80"/>
      <c r="K24" s="92"/>
    </row>
    <row r="25" spans="2:11" s="83" customFormat="1" ht="14.45" customHeight="1">
      <c r="B25" s="35"/>
      <c r="C25" s="80"/>
      <c r="D25" s="111" t="s">
        <v>161</v>
      </c>
      <c r="E25" s="80"/>
      <c r="F25" s="80"/>
      <c r="G25" s="80"/>
      <c r="H25" s="80"/>
      <c r="I25" s="229"/>
      <c r="J25" s="80"/>
      <c r="K25" s="92"/>
    </row>
    <row r="26" spans="2:11" s="269" customFormat="1" ht="22.5" customHeight="1">
      <c r="B26" s="273"/>
      <c r="C26" s="272"/>
      <c r="D26" s="272"/>
      <c r="E26" s="399" t="s">
        <v>91</v>
      </c>
      <c r="F26" s="406"/>
      <c r="G26" s="406"/>
      <c r="H26" s="406"/>
      <c r="I26" s="271"/>
      <c r="J26" s="272"/>
      <c r="K26" s="270"/>
    </row>
    <row r="27" spans="2:11" s="83" customFormat="1" ht="6.95" customHeight="1">
      <c r="B27" s="35"/>
      <c r="C27" s="80"/>
      <c r="D27" s="80"/>
      <c r="E27" s="80"/>
      <c r="F27" s="80"/>
      <c r="G27" s="80"/>
      <c r="H27" s="80"/>
      <c r="I27" s="229"/>
      <c r="J27" s="80"/>
      <c r="K27" s="92"/>
    </row>
    <row r="28" spans="2:11" s="83" customFormat="1" ht="6.95" customHeight="1">
      <c r="B28" s="35"/>
      <c r="C28" s="80"/>
      <c r="D28" s="82"/>
      <c r="E28" s="82"/>
      <c r="F28" s="82"/>
      <c r="G28" s="82"/>
      <c r="H28" s="82"/>
      <c r="I28" s="267"/>
      <c r="J28" s="82"/>
      <c r="K28" s="266"/>
    </row>
    <row r="29" spans="2:11" s="83" customFormat="1" ht="25.35" customHeight="1">
      <c r="B29" s="35"/>
      <c r="C29" s="80"/>
      <c r="D29" s="268" t="s">
        <v>158</v>
      </c>
      <c r="E29" s="80"/>
      <c r="F29" s="80"/>
      <c r="G29" s="80"/>
      <c r="H29" s="80"/>
      <c r="I29" s="229"/>
      <c r="J29" s="245">
        <f>ROUND(J95,2)</f>
        <v>0</v>
      </c>
      <c r="K29" s="92"/>
    </row>
    <row r="30" spans="2:11" s="83" customFormat="1" ht="6.95" customHeight="1">
      <c r="B30" s="35"/>
      <c r="C30" s="80"/>
      <c r="D30" s="82"/>
      <c r="E30" s="82"/>
      <c r="F30" s="82"/>
      <c r="G30" s="82"/>
      <c r="H30" s="82"/>
      <c r="I30" s="267"/>
      <c r="J30" s="82"/>
      <c r="K30" s="266"/>
    </row>
    <row r="31" spans="2:11" s="83" customFormat="1" ht="14.45" customHeight="1">
      <c r="B31" s="35"/>
      <c r="C31" s="80"/>
      <c r="D31" s="80"/>
      <c r="E31" s="80"/>
      <c r="F31" s="264" t="s">
        <v>156</v>
      </c>
      <c r="G31" s="80"/>
      <c r="H31" s="80"/>
      <c r="I31" s="265" t="s">
        <v>157</v>
      </c>
      <c r="J31" s="264" t="s">
        <v>155</v>
      </c>
      <c r="K31" s="92"/>
    </row>
    <row r="32" spans="2:11" s="83" customFormat="1" ht="14.45" customHeight="1">
      <c r="B32" s="35"/>
      <c r="C32" s="80"/>
      <c r="D32" s="101" t="s">
        <v>154</v>
      </c>
      <c r="E32" s="101" t="s">
        <v>153</v>
      </c>
      <c r="F32" s="262">
        <f>ROUND(SUM(BE95:BE211),2)</f>
        <v>0</v>
      </c>
      <c r="G32" s="80"/>
      <c r="H32" s="80"/>
      <c r="I32" s="263">
        <v>0.21</v>
      </c>
      <c r="J32" s="262">
        <f>ROUND(ROUND((SUM(BE95:BE211)),2)*I32,2)</f>
        <v>0</v>
      </c>
      <c r="K32" s="92"/>
    </row>
    <row r="33" spans="2:11" s="83" customFormat="1" ht="14.45" customHeight="1">
      <c r="B33" s="35"/>
      <c r="C33" s="80"/>
      <c r="D33" s="80"/>
      <c r="E33" s="101" t="s">
        <v>152</v>
      </c>
      <c r="F33" s="262">
        <f>ROUND(SUM(BF95:BF211),2)</f>
        <v>0</v>
      </c>
      <c r="G33" s="80"/>
      <c r="H33" s="80"/>
      <c r="I33" s="263">
        <v>0.15</v>
      </c>
      <c r="J33" s="262">
        <f>ROUND(ROUND((SUM(BF95:BF211)),2)*I33,2)</f>
        <v>0</v>
      </c>
      <c r="K33" s="92"/>
    </row>
    <row r="34" spans="2:11" s="83" customFormat="1" ht="14.45" customHeight="1" hidden="1">
      <c r="B34" s="35"/>
      <c r="C34" s="80"/>
      <c r="D34" s="80"/>
      <c r="E34" s="101" t="s">
        <v>151</v>
      </c>
      <c r="F34" s="262">
        <f>ROUND(SUM(BG95:BG211),2)</f>
        <v>0</v>
      </c>
      <c r="G34" s="80"/>
      <c r="H34" s="80"/>
      <c r="I34" s="263">
        <v>0.21</v>
      </c>
      <c r="J34" s="262">
        <v>0</v>
      </c>
      <c r="K34" s="92"/>
    </row>
    <row r="35" spans="2:11" s="83" customFormat="1" ht="14.45" customHeight="1" hidden="1">
      <c r="B35" s="35"/>
      <c r="C35" s="80"/>
      <c r="D35" s="80"/>
      <c r="E35" s="101" t="s">
        <v>150</v>
      </c>
      <c r="F35" s="262">
        <f>ROUND(SUM(BH95:BH211),2)</f>
        <v>0</v>
      </c>
      <c r="G35" s="80"/>
      <c r="H35" s="80"/>
      <c r="I35" s="263">
        <v>0.15</v>
      </c>
      <c r="J35" s="262">
        <v>0</v>
      </c>
      <c r="K35" s="92"/>
    </row>
    <row r="36" spans="2:11" s="83" customFormat="1" ht="14.45" customHeight="1" hidden="1">
      <c r="B36" s="35"/>
      <c r="C36" s="80"/>
      <c r="D36" s="80"/>
      <c r="E36" s="101" t="s">
        <v>149</v>
      </c>
      <c r="F36" s="262">
        <f>ROUND(SUM(BI95:BI211),2)</f>
        <v>0</v>
      </c>
      <c r="G36" s="80"/>
      <c r="H36" s="80"/>
      <c r="I36" s="263">
        <v>0</v>
      </c>
      <c r="J36" s="262">
        <v>0</v>
      </c>
      <c r="K36" s="92"/>
    </row>
    <row r="37" spans="2:11" s="83" customFormat="1" ht="6.95" customHeight="1">
      <c r="B37" s="35"/>
      <c r="C37" s="80"/>
      <c r="D37" s="80"/>
      <c r="E37" s="80"/>
      <c r="F37" s="80"/>
      <c r="G37" s="80"/>
      <c r="H37" s="80"/>
      <c r="I37" s="229"/>
      <c r="J37" s="80"/>
      <c r="K37" s="92"/>
    </row>
    <row r="38" spans="2:11" s="83" customFormat="1" ht="25.35" customHeight="1">
      <c r="B38" s="35"/>
      <c r="C38" s="250"/>
      <c r="D38" s="261" t="s">
        <v>148</v>
      </c>
      <c r="E38" s="78"/>
      <c r="F38" s="78"/>
      <c r="G38" s="260" t="s">
        <v>147</v>
      </c>
      <c r="H38" s="259" t="s">
        <v>146</v>
      </c>
      <c r="I38" s="258"/>
      <c r="J38" s="257">
        <f>SUM(J29:J36)</f>
        <v>0</v>
      </c>
      <c r="K38" s="256"/>
    </row>
    <row r="39" spans="2:11" s="83" customFormat="1" ht="14.45" customHeight="1">
      <c r="B39" s="37"/>
      <c r="C39" s="36"/>
      <c r="D39" s="36"/>
      <c r="E39" s="36"/>
      <c r="F39" s="36"/>
      <c r="G39" s="36"/>
      <c r="H39" s="36"/>
      <c r="I39" s="133"/>
      <c r="J39" s="36"/>
      <c r="K39" s="91"/>
    </row>
    <row r="43" spans="2:11" s="83" customFormat="1" ht="6.95" customHeight="1">
      <c r="B43" s="90"/>
      <c r="C43" s="89"/>
      <c r="D43" s="89"/>
      <c r="E43" s="89"/>
      <c r="F43" s="89"/>
      <c r="G43" s="89"/>
      <c r="H43" s="89"/>
      <c r="I43" s="228"/>
      <c r="J43" s="89"/>
      <c r="K43" s="255"/>
    </row>
    <row r="44" spans="2:11" s="83" customFormat="1" ht="36.95" customHeight="1">
      <c r="B44" s="35"/>
      <c r="C44" s="119" t="s">
        <v>429</v>
      </c>
      <c r="D44" s="80"/>
      <c r="E44" s="80"/>
      <c r="F44" s="80"/>
      <c r="G44" s="80"/>
      <c r="H44" s="80"/>
      <c r="I44" s="229"/>
      <c r="J44" s="80"/>
      <c r="K44" s="92"/>
    </row>
    <row r="45" spans="2:11" s="83" customFormat="1" ht="6.95" customHeight="1">
      <c r="B45" s="35"/>
      <c r="C45" s="80"/>
      <c r="D45" s="80"/>
      <c r="E45" s="80"/>
      <c r="F45" s="80"/>
      <c r="G45" s="80"/>
      <c r="H45" s="80"/>
      <c r="I45" s="229"/>
      <c r="J45" s="80"/>
      <c r="K45" s="92"/>
    </row>
    <row r="46" spans="2:11" s="83" customFormat="1" ht="14.45" customHeight="1">
      <c r="B46" s="35"/>
      <c r="C46" s="111" t="s">
        <v>143</v>
      </c>
      <c r="D46" s="80"/>
      <c r="E46" s="80"/>
      <c r="F46" s="80"/>
      <c r="G46" s="80"/>
      <c r="H46" s="80"/>
      <c r="I46" s="229"/>
      <c r="J46" s="80"/>
      <c r="K46" s="92"/>
    </row>
    <row r="47" spans="2:11" s="83" customFormat="1" ht="22.5" customHeight="1">
      <c r="B47" s="35"/>
      <c r="C47" s="80"/>
      <c r="D47" s="80"/>
      <c r="E47" s="404" t="str">
        <f>E7</f>
        <v>Molo Kamencové jezero</v>
      </c>
      <c r="F47" s="389"/>
      <c r="G47" s="389"/>
      <c r="H47" s="389"/>
      <c r="I47" s="229"/>
      <c r="J47" s="80"/>
      <c r="K47" s="92"/>
    </row>
    <row r="48" spans="2:11" ht="15">
      <c r="B48" s="108"/>
      <c r="C48" s="111" t="s">
        <v>413</v>
      </c>
      <c r="D48" s="110"/>
      <c r="E48" s="110"/>
      <c r="F48" s="110"/>
      <c r="G48" s="110"/>
      <c r="H48" s="110"/>
      <c r="I48" s="254"/>
      <c r="J48" s="110"/>
      <c r="K48" s="106"/>
    </row>
    <row r="49" spans="2:11" s="83" customFormat="1" ht="22.5" customHeight="1">
      <c r="B49" s="35"/>
      <c r="C49" s="80"/>
      <c r="D49" s="80"/>
      <c r="E49" s="404" t="s">
        <v>412</v>
      </c>
      <c r="F49" s="389"/>
      <c r="G49" s="389"/>
      <c r="H49" s="389"/>
      <c r="I49" s="229"/>
      <c r="J49" s="80"/>
      <c r="K49" s="92"/>
    </row>
    <row r="50" spans="2:11" s="83" customFormat="1" ht="14.45" customHeight="1">
      <c r="B50" s="35"/>
      <c r="C50" s="111" t="s">
        <v>411</v>
      </c>
      <c r="D50" s="80"/>
      <c r="E50" s="80"/>
      <c r="F50" s="80"/>
      <c r="G50" s="80"/>
      <c r="H50" s="80"/>
      <c r="I50" s="229"/>
      <c r="J50" s="80"/>
      <c r="K50" s="92"/>
    </row>
    <row r="51" spans="2:11" s="83" customFormat="1" ht="23.25" customHeight="1">
      <c r="B51" s="35"/>
      <c r="C51" s="80"/>
      <c r="D51" s="80"/>
      <c r="E51" s="405" t="str">
        <f>E11</f>
        <v>O01 - Molo</v>
      </c>
      <c r="F51" s="389"/>
      <c r="G51" s="389"/>
      <c r="H51" s="389"/>
      <c r="I51" s="229"/>
      <c r="J51" s="80"/>
      <c r="K51" s="92"/>
    </row>
    <row r="52" spans="2:11" s="83" customFormat="1" ht="6.95" customHeight="1">
      <c r="B52" s="35"/>
      <c r="C52" s="80"/>
      <c r="D52" s="80"/>
      <c r="E52" s="80"/>
      <c r="F52" s="80"/>
      <c r="G52" s="80"/>
      <c r="H52" s="80"/>
      <c r="I52" s="229"/>
      <c r="J52" s="80"/>
      <c r="K52" s="92"/>
    </row>
    <row r="53" spans="2:11" s="83" customFormat="1" ht="18" customHeight="1">
      <c r="B53" s="35"/>
      <c r="C53" s="111" t="s">
        <v>142</v>
      </c>
      <c r="D53" s="80"/>
      <c r="E53" s="80"/>
      <c r="F53" s="115" t="str">
        <f>F14</f>
        <v>Chomutov</v>
      </c>
      <c r="G53" s="80"/>
      <c r="H53" s="80"/>
      <c r="I53" s="252" t="s">
        <v>141</v>
      </c>
      <c r="J53" s="253" t="str">
        <f>IF(J14="","",J14)</f>
        <v>28.11.2016</v>
      </c>
      <c r="K53" s="92"/>
    </row>
    <row r="54" spans="2:11" s="83" customFormat="1" ht="6.95" customHeight="1">
      <c r="B54" s="35"/>
      <c r="C54" s="80"/>
      <c r="D54" s="80"/>
      <c r="E54" s="80"/>
      <c r="F54" s="80"/>
      <c r="G54" s="80"/>
      <c r="H54" s="80"/>
      <c r="I54" s="229"/>
      <c r="J54" s="80"/>
      <c r="K54" s="92"/>
    </row>
    <row r="55" spans="2:11" s="83" customFormat="1" ht="15">
      <c r="B55" s="35"/>
      <c r="C55" s="111" t="s">
        <v>140</v>
      </c>
      <c r="D55" s="80"/>
      <c r="E55" s="80"/>
      <c r="F55" s="115" t="str">
        <f>E17</f>
        <v xml:space="preserve"> </v>
      </c>
      <c r="G55" s="80"/>
      <c r="H55" s="80"/>
      <c r="I55" s="252" t="s">
        <v>139</v>
      </c>
      <c r="J55" s="115" t="str">
        <f>E23</f>
        <v>SM - PROJEKT spol. s.r.o.</v>
      </c>
      <c r="K55" s="92"/>
    </row>
    <row r="56" spans="2:11" s="83" customFormat="1" ht="14.45" customHeight="1">
      <c r="B56" s="35"/>
      <c r="C56" s="111" t="s">
        <v>137</v>
      </c>
      <c r="D56" s="80"/>
      <c r="E56" s="80"/>
      <c r="F56" s="115" t="str">
        <f>IF(E20="","",E20)</f>
        <v/>
      </c>
      <c r="G56" s="80"/>
      <c r="H56" s="80"/>
      <c r="I56" s="229"/>
      <c r="J56" s="80"/>
      <c r="K56" s="92"/>
    </row>
    <row r="57" spans="2:11" s="83" customFormat="1" ht="10.35" customHeight="1">
      <c r="B57" s="35"/>
      <c r="C57" s="80"/>
      <c r="D57" s="80"/>
      <c r="E57" s="80"/>
      <c r="F57" s="80"/>
      <c r="G57" s="80"/>
      <c r="H57" s="80"/>
      <c r="I57" s="229"/>
      <c r="J57" s="80"/>
      <c r="K57" s="92"/>
    </row>
    <row r="58" spans="2:11" s="83" customFormat="1" ht="29.25" customHeight="1">
      <c r="B58" s="35"/>
      <c r="C58" s="251" t="s">
        <v>428</v>
      </c>
      <c r="D58" s="250"/>
      <c r="E58" s="250"/>
      <c r="F58" s="250"/>
      <c r="G58" s="250"/>
      <c r="H58" s="250"/>
      <c r="I58" s="249"/>
      <c r="J58" s="248" t="s">
        <v>407</v>
      </c>
      <c r="K58" s="247"/>
    </row>
    <row r="59" spans="2:11" s="83" customFormat="1" ht="10.35" customHeight="1">
      <c r="B59" s="35"/>
      <c r="C59" s="80"/>
      <c r="D59" s="80"/>
      <c r="E59" s="80"/>
      <c r="F59" s="80"/>
      <c r="G59" s="80"/>
      <c r="H59" s="80"/>
      <c r="I59" s="229"/>
      <c r="J59" s="80"/>
      <c r="K59" s="92"/>
    </row>
    <row r="60" spans="2:47" s="83" customFormat="1" ht="29.25" customHeight="1">
      <c r="B60" s="35"/>
      <c r="C60" s="246" t="s">
        <v>399</v>
      </c>
      <c r="D60" s="80"/>
      <c r="E60" s="80"/>
      <c r="F60" s="80"/>
      <c r="G60" s="80"/>
      <c r="H60" s="80"/>
      <c r="I60" s="229"/>
      <c r="J60" s="245">
        <f>J95</f>
        <v>0</v>
      </c>
      <c r="K60" s="92"/>
      <c r="AU60" s="109" t="s">
        <v>398</v>
      </c>
    </row>
    <row r="61" spans="2:11" s="237" customFormat="1" ht="24.95" customHeight="1">
      <c r="B61" s="244"/>
      <c r="C61" s="243"/>
      <c r="D61" s="242" t="s">
        <v>427</v>
      </c>
      <c r="E61" s="241"/>
      <c r="F61" s="241"/>
      <c r="G61" s="241"/>
      <c r="H61" s="241"/>
      <c r="I61" s="240"/>
      <c r="J61" s="239">
        <f>J96</f>
        <v>0</v>
      </c>
      <c r="K61" s="238"/>
    </row>
    <row r="62" spans="2:11" s="57" customFormat="1" ht="19.9" customHeight="1">
      <c r="B62" s="236"/>
      <c r="C62" s="235"/>
      <c r="D62" s="234" t="s">
        <v>426</v>
      </c>
      <c r="E62" s="233"/>
      <c r="F62" s="233"/>
      <c r="G62" s="233"/>
      <c r="H62" s="233"/>
      <c r="I62" s="232"/>
      <c r="J62" s="231">
        <f>J97</f>
        <v>0</v>
      </c>
      <c r="K62" s="230"/>
    </row>
    <row r="63" spans="2:11" s="57" customFormat="1" ht="19.9" customHeight="1">
      <c r="B63" s="236"/>
      <c r="C63" s="235"/>
      <c r="D63" s="234" t="s">
        <v>425</v>
      </c>
      <c r="E63" s="233"/>
      <c r="F63" s="233"/>
      <c r="G63" s="233"/>
      <c r="H63" s="233"/>
      <c r="I63" s="232"/>
      <c r="J63" s="231">
        <f>J103</f>
        <v>0</v>
      </c>
      <c r="K63" s="230"/>
    </row>
    <row r="64" spans="2:11" s="57" customFormat="1" ht="19.9" customHeight="1">
      <c r="B64" s="236"/>
      <c r="C64" s="235"/>
      <c r="D64" s="234" t="s">
        <v>424</v>
      </c>
      <c r="E64" s="233"/>
      <c r="F64" s="233"/>
      <c r="G64" s="233"/>
      <c r="H64" s="233"/>
      <c r="I64" s="232"/>
      <c r="J64" s="231">
        <f>J126</f>
        <v>0</v>
      </c>
      <c r="K64" s="230"/>
    </row>
    <row r="65" spans="2:11" s="57" customFormat="1" ht="19.9" customHeight="1">
      <c r="B65" s="236"/>
      <c r="C65" s="235"/>
      <c r="D65" s="234" t="s">
        <v>423</v>
      </c>
      <c r="E65" s="233"/>
      <c r="F65" s="233"/>
      <c r="G65" s="233"/>
      <c r="H65" s="233"/>
      <c r="I65" s="232"/>
      <c r="J65" s="231">
        <f>J135</f>
        <v>0</v>
      </c>
      <c r="K65" s="230"/>
    </row>
    <row r="66" spans="2:11" s="57" customFormat="1" ht="14.85" customHeight="1">
      <c r="B66" s="236"/>
      <c r="C66" s="235"/>
      <c r="D66" s="234" t="s">
        <v>422</v>
      </c>
      <c r="E66" s="233"/>
      <c r="F66" s="233"/>
      <c r="G66" s="233"/>
      <c r="H66" s="233"/>
      <c r="I66" s="232"/>
      <c r="J66" s="231">
        <f>J136</f>
        <v>0</v>
      </c>
      <c r="K66" s="230"/>
    </row>
    <row r="67" spans="2:11" s="237" customFormat="1" ht="24.95" customHeight="1">
      <c r="B67" s="244"/>
      <c r="C67" s="243"/>
      <c r="D67" s="242" t="s">
        <v>421</v>
      </c>
      <c r="E67" s="241"/>
      <c r="F67" s="241"/>
      <c r="G67" s="241"/>
      <c r="H67" s="241"/>
      <c r="I67" s="240"/>
      <c r="J67" s="239">
        <f>J140</f>
        <v>0</v>
      </c>
      <c r="K67" s="238"/>
    </row>
    <row r="68" spans="2:11" s="57" customFormat="1" ht="19.9" customHeight="1">
      <c r="B68" s="236"/>
      <c r="C68" s="235"/>
      <c r="D68" s="234" t="s">
        <v>420</v>
      </c>
      <c r="E68" s="233"/>
      <c r="F68" s="233"/>
      <c r="G68" s="233"/>
      <c r="H68" s="233"/>
      <c r="I68" s="232"/>
      <c r="J68" s="231">
        <f>J141</f>
        <v>0</v>
      </c>
      <c r="K68" s="230"/>
    </row>
    <row r="69" spans="2:11" s="237" customFormat="1" ht="24.95" customHeight="1">
      <c r="B69" s="244"/>
      <c r="C69" s="243"/>
      <c r="D69" s="242" t="s">
        <v>419</v>
      </c>
      <c r="E69" s="241"/>
      <c r="F69" s="241"/>
      <c r="G69" s="241"/>
      <c r="H69" s="241"/>
      <c r="I69" s="240"/>
      <c r="J69" s="239">
        <f>J151</f>
        <v>0</v>
      </c>
      <c r="K69" s="238"/>
    </row>
    <row r="70" spans="2:11" s="57" customFormat="1" ht="19.9" customHeight="1">
      <c r="B70" s="236"/>
      <c r="C70" s="235"/>
      <c r="D70" s="234" t="s">
        <v>418</v>
      </c>
      <c r="E70" s="233"/>
      <c r="F70" s="233"/>
      <c r="G70" s="233"/>
      <c r="H70" s="233"/>
      <c r="I70" s="232"/>
      <c r="J70" s="231">
        <f>J152</f>
        <v>0</v>
      </c>
      <c r="K70" s="230"/>
    </row>
    <row r="71" spans="2:11" s="237" customFormat="1" ht="24.95" customHeight="1">
      <c r="B71" s="244"/>
      <c r="C71" s="243"/>
      <c r="D71" s="242" t="s">
        <v>417</v>
      </c>
      <c r="E71" s="241"/>
      <c r="F71" s="241"/>
      <c r="G71" s="241"/>
      <c r="H71" s="241"/>
      <c r="I71" s="240"/>
      <c r="J71" s="239">
        <f>J205</f>
        <v>0</v>
      </c>
      <c r="K71" s="238"/>
    </row>
    <row r="72" spans="2:11" s="57" customFormat="1" ht="19.9" customHeight="1">
      <c r="B72" s="236"/>
      <c r="C72" s="235"/>
      <c r="D72" s="234" t="s">
        <v>416</v>
      </c>
      <c r="E72" s="233"/>
      <c r="F72" s="233"/>
      <c r="G72" s="233"/>
      <c r="H72" s="233"/>
      <c r="I72" s="232"/>
      <c r="J72" s="231">
        <f>J206</f>
        <v>0</v>
      </c>
      <c r="K72" s="230"/>
    </row>
    <row r="73" spans="2:11" s="57" customFormat="1" ht="19.9" customHeight="1">
      <c r="B73" s="236"/>
      <c r="C73" s="235"/>
      <c r="D73" s="234" t="s">
        <v>415</v>
      </c>
      <c r="E73" s="233"/>
      <c r="F73" s="233"/>
      <c r="G73" s="233"/>
      <c r="H73" s="233"/>
      <c r="I73" s="232"/>
      <c r="J73" s="231">
        <f>J209</f>
        <v>0</v>
      </c>
      <c r="K73" s="230"/>
    </row>
    <row r="74" spans="2:11" s="83" customFormat="1" ht="21.75" customHeight="1">
      <c r="B74" s="35"/>
      <c r="C74" s="80"/>
      <c r="D74" s="80"/>
      <c r="E74" s="80"/>
      <c r="F74" s="80"/>
      <c r="G74" s="80"/>
      <c r="H74" s="80"/>
      <c r="I74" s="229"/>
      <c r="J74" s="80"/>
      <c r="K74" s="92"/>
    </row>
    <row r="75" spans="2:11" s="83" customFormat="1" ht="6.95" customHeight="1">
      <c r="B75" s="37"/>
      <c r="C75" s="36"/>
      <c r="D75" s="36"/>
      <c r="E75" s="36"/>
      <c r="F75" s="36"/>
      <c r="G75" s="36"/>
      <c r="H75" s="36"/>
      <c r="I75" s="133"/>
      <c r="J75" s="36"/>
      <c r="K75" s="91"/>
    </row>
    <row r="79" spans="2:12" s="83" customFormat="1" ht="6.95" customHeight="1">
      <c r="B79" s="90"/>
      <c r="C79" s="89"/>
      <c r="D79" s="89"/>
      <c r="E79" s="89"/>
      <c r="F79" s="89"/>
      <c r="G79" s="89"/>
      <c r="H79" s="89"/>
      <c r="I79" s="228"/>
      <c r="J79" s="89"/>
      <c r="K79" s="89"/>
      <c r="L79" s="35"/>
    </row>
    <row r="80" spans="2:12" s="83" customFormat="1" ht="36.95" customHeight="1">
      <c r="B80" s="35"/>
      <c r="C80" s="88" t="s">
        <v>414</v>
      </c>
      <c r="I80" s="137"/>
      <c r="L80" s="35"/>
    </row>
    <row r="81" spans="2:12" s="83" customFormat="1" ht="6.95" customHeight="1">
      <c r="B81" s="35"/>
      <c r="I81" s="137"/>
      <c r="L81" s="35"/>
    </row>
    <row r="82" spans="2:12" s="83" customFormat="1" ht="14.45" customHeight="1">
      <c r="B82" s="35"/>
      <c r="C82" s="81" t="s">
        <v>143</v>
      </c>
      <c r="I82" s="137"/>
      <c r="L82" s="35"/>
    </row>
    <row r="83" spans="2:12" s="83" customFormat="1" ht="22.5" customHeight="1">
      <c r="B83" s="35"/>
      <c r="E83" s="407" t="str">
        <f>E7</f>
        <v>Molo Kamencové jezero</v>
      </c>
      <c r="F83" s="384"/>
      <c r="G83" s="384"/>
      <c r="H83" s="384"/>
      <c r="I83" s="137"/>
      <c r="L83" s="35"/>
    </row>
    <row r="84" spans="2:12" ht="15">
      <c r="B84" s="108"/>
      <c r="C84" s="81" t="s">
        <v>413</v>
      </c>
      <c r="L84" s="108"/>
    </row>
    <row r="85" spans="2:12" s="83" customFormat="1" ht="22.5" customHeight="1">
      <c r="B85" s="35"/>
      <c r="E85" s="407" t="s">
        <v>412</v>
      </c>
      <c r="F85" s="384"/>
      <c r="G85" s="384"/>
      <c r="H85" s="384"/>
      <c r="I85" s="137"/>
      <c r="L85" s="35"/>
    </row>
    <row r="86" spans="2:12" s="83" customFormat="1" ht="14.45" customHeight="1">
      <c r="B86" s="35"/>
      <c r="C86" s="81" t="s">
        <v>411</v>
      </c>
      <c r="I86" s="137"/>
      <c r="L86" s="35"/>
    </row>
    <row r="87" spans="2:12" s="83" customFormat="1" ht="23.25" customHeight="1">
      <c r="B87" s="35"/>
      <c r="E87" s="381" t="str">
        <f>E11</f>
        <v>O01 - Molo</v>
      </c>
      <c r="F87" s="384"/>
      <c r="G87" s="384"/>
      <c r="H87" s="384"/>
      <c r="I87" s="137"/>
      <c r="L87" s="35"/>
    </row>
    <row r="88" spans="2:12" s="83" customFormat="1" ht="6.95" customHeight="1">
      <c r="B88" s="35"/>
      <c r="I88" s="137"/>
      <c r="L88" s="35"/>
    </row>
    <row r="89" spans="2:12" s="83" customFormat="1" ht="18" customHeight="1">
      <c r="B89" s="35"/>
      <c r="C89" s="81" t="s">
        <v>142</v>
      </c>
      <c r="F89" s="225" t="str">
        <f>F14</f>
        <v>Chomutov</v>
      </c>
      <c r="I89" s="226" t="s">
        <v>141</v>
      </c>
      <c r="J89" s="227" t="str">
        <f>IF(J14="","",J14)</f>
        <v>28.11.2016</v>
      </c>
      <c r="L89" s="35"/>
    </row>
    <row r="90" spans="2:12" s="83" customFormat="1" ht="6.95" customHeight="1">
      <c r="B90" s="35"/>
      <c r="I90" s="137"/>
      <c r="L90" s="35"/>
    </row>
    <row r="91" spans="2:12" s="83" customFormat="1" ht="15">
      <c r="B91" s="35"/>
      <c r="C91" s="81" t="s">
        <v>140</v>
      </c>
      <c r="F91" s="225" t="str">
        <f>E17</f>
        <v xml:space="preserve"> </v>
      </c>
      <c r="I91" s="226" t="s">
        <v>139</v>
      </c>
      <c r="J91" s="225" t="str">
        <f>E23</f>
        <v>SM - PROJEKT spol. s.r.o.</v>
      </c>
      <c r="L91" s="35"/>
    </row>
    <row r="92" spans="2:12" s="83" customFormat="1" ht="14.45" customHeight="1">
      <c r="B92" s="35"/>
      <c r="C92" s="81" t="s">
        <v>137</v>
      </c>
      <c r="F92" s="225" t="str">
        <f>IF(E20="","",E20)</f>
        <v/>
      </c>
      <c r="I92" s="137"/>
      <c r="L92" s="35"/>
    </row>
    <row r="93" spans="2:12" s="83" customFormat="1" ht="10.35" customHeight="1">
      <c r="B93" s="35"/>
      <c r="I93" s="137"/>
      <c r="L93" s="35"/>
    </row>
    <row r="94" spans="2:20" s="219" customFormat="1" ht="29.25" customHeight="1">
      <c r="B94" s="220"/>
      <c r="C94" s="224" t="s">
        <v>410</v>
      </c>
      <c r="D94" s="222" t="s">
        <v>132</v>
      </c>
      <c r="E94" s="222" t="s">
        <v>136</v>
      </c>
      <c r="F94" s="222" t="s">
        <v>21</v>
      </c>
      <c r="G94" s="222" t="s">
        <v>2</v>
      </c>
      <c r="H94" s="222" t="s">
        <v>409</v>
      </c>
      <c r="I94" s="223" t="s">
        <v>408</v>
      </c>
      <c r="J94" s="222" t="s">
        <v>407</v>
      </c>
      <c r="K94" s="221" t="s">
        <v>406</v>
      </c>
      <c r="L94" s="220"/>
      <c r="M94" s="76" t="s">
        <v>6</v>
      </c>
      <c r="N94" s="75" t="s">
        <v>154</v>
      </c>
      <c r="O94" s="75" t="s">
        <v>405</v>
      </c>
      <c r="P94" s="75" t="s">
        <v>404</v>
      </c>
      <c r="Q94" s="75" t="s">
        <v>403</v>
      </c>
      <c r="R94" s="75" t="s">
        <v>402</v>
      </c>
      <c r="S94" s="75" t="s">
        <v>401</v>
      </c>
      <c r="T94" s="74" t="s">
        <v>400</v>
      </c>
    </row>
    <row r="95" spans="2:63" s="83" customFormat="1" ht="29.25" customHeight="1">
      <c r="B95" s="35"/>
      <c r="C95" s="71" t="s">
        <v>399</v>
      </c>
      <c r="I95" s="137"/>
      <c r="J95" s="218">
        <f>BK95</f>
        <v>0</v>
      </c>
      <c r="L95" s="35"/>
      <c r="M95" s="73"/>
      <c r="N95" s="82"/>
      <c r="O95" s="82"/>
      <c r="P95" s="217">
        <f>P96+P140+P151+P205</f>
        <v>0</v>
      </c>
      <c r="Q95" s="82"/>
      <c r="R95" s="217">
        <f>R96+R140+R151+R205</f>
        <v>52.440970039999996</v>
      </c>
      <c r="S95" s="82"/>
      <c r="T95" s="216">
        <f>T96+T140+T151+T205</f>
        <v>0</v>
      </c>
      <c r="AT95" s="109" t="s">
        <v>115</v>
      </c>
      <c r="AU95" s="109" t="s">
        <v>398</v>
      </c>
      <c r="BK95" s="215">
        <f>BK96+BK140+BK151+BK205</f>
        <v>0</v>
      </c>
    </row>
    <row r="96" spans="2:63" s="153" customFormat="1" ht="37.35" customHeight="1">
      <c r="B96" s="161"/>
      <c r="D96" s="155" t="s">
        <v>115</v>
      </c>
      <c r="E96" s="168" t="s">
        <v>397</v>
      </c>
      <c r="F96" s="168" t="s">
        <v>396</v>
      </c>
      <c r="I96" s="163"/>
      <c r="J96" s="167">
        <f>BK96</f>
        <v>0</v>
      </c>
      <c r="L96" s="161"/>
      <c r="M96" s="160"/>
      <c r="N96" s="158"/>
      <c r="O96" s="158"/>
      <c r="P96" s="159">
        <f>P97+P103+P126+P135</f>
        <v>0</v>
      </c>
      <c r="Q96" s="158"/>
      <c r="R96" s="159">
        <f>R97+R103+R126+R135</f>
        <v>4.432770039999999</v>
      </c>
      <c r="S96" s="158"/>
      <c r="T96" s="157">
        <f>T97+T103+T126+T135</f>
        <v>0</v>
      </c>
      <c r="AR96" s="155" t="s">
        <v>95</v>
      </c>
      <c r="AT96" s="156" t="s">
        <v>115</v>
      </c>
      <c r="AU96" s="156" t="s">
        <v>118</v>
      </c>
      <c r="AY96" s="155" t="s">
        <v>195</v>
      </c>
      <c r="BK96" s="154">
        <f>BK97+BK103+BK126+BK135</f>
        <v>0</v>
      </c>
    </row>
    <row r="97" spans="2:63" s="153" customFormat="1" ht="19.9" customHeight="1">
      <c r="B97" s="161"/>
      <c r="D97" s="165" t="s">
        <v>115</v>
      </c>
      <c r="E97" s="164" t="s">
        <v>95</v>
      </c>
      <c r="F97" s="164" t="s">
        <v>395</v>
      </c>
      <c r="I97" s="163"/>
      <c r="J97" s="162">
        <f>BK97</f>
        <v>0</v>
      </c>
      <c r="L97" s="161"/>
      <c r="M97" s="160"/>
      <c r="N97" s="158"/>
      <c r="O97" s="158"/>
      <c r="P97" s="159">
        <f>SUM(P98:P102)</f>
        <v>0</v>
      </c>
      <c r="Q97" s="158"/>
      <c r="R97" s="159">
        <f>SUM(R98:R102)</f>
        <v>1.56</v>
      </c>
      <c r="S97" s="158"/>
      <c r="T97" s="157">
        <f>SUM(T98:T102)</f>
        <v>0</v>
      </c>
      <c r="AR97" s="155" t="s">
        <v>95</v>
      </c>
      <c r="AT97" s="156" t="s">
        <v>115</v>
      </c>
      <c r="AU97" s="156" t="s">
        <v>95</v>
      </c>
      <c r="AY97" s="155" t="s">
        <v>195</v>
      </c>
      <c r="BK97" s="154">
        <f>SUM(BK98:BK102)</f>
        <v>0</v>
      </c>
    </row>
    <row r="98" spans="2:65" s="83" customFormat="1" ht="22.5" customHeight="1">
      <c r="B98" s="152"/>
      <c r="C98" s="151" t="s">
        <v>95</v>
      </c>
      <c r="D98" s="151" t="s">
        <v>196</v>
      </c>
      <c r="E98" s="150" t="s">
        <v>394</v>
      </c>
      <c r="F98" s="145" t="s">
        <v>393</v>
      </c>
      <c r="G98" s="149" t="s">
        <v>292</v>
      </c>
      <c r="H98" s="148">
        <v>0.825</v>
      </c>
      <c r="I98" s="147"/>
      <c r="J98" s="146">
        <f>ROUND(I98*H98,2)</f>
        <v>0</v>
      </c>
      <c r="K98" s="145" t="s">
        <v>91</v>
      </c>
      <c r="L98" s="35"/>
      <c r="M98" s="144" t="s">
        <v>91</v>
      </c>
      <c r="N98" s="143" t="s">
        <v>153</v>
      </c>
      <c r="O98" s="80"/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1">
        <f>S98*H98</f>
        <v>0</v>
      </c>
      <c r="AR98" s="109" t="s">
        <v>254</v>
      </c>
      <c r="AT98" s="109" t="s">
        <v>196</v>
      </c>
      <c r="AU98" s="109" t="s">
        <v>90</v>
      </c>
      <c r="AY98" s="109" t="s">
        <v>195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09" t="s">
        <v>95</v>
      </c>
      <c r="BK98" s="140">
        <f>ROUND(I98*H98,2)</f>
        <v>0</v>
      </c>
      <c r="BL98" s="109" t="s">
        <v>254</v>
      </c>
      <c r="BM98" s="109" t="s">
        <v>392</v>
      </c>
    </row>
    <row r="99" spans="2:47" s="83" customFormat="1" ht="27">
      <c r="B99" s="35"/>
      <c r="D99" s="170" t="s">
        <v>192</v>
      </c>
      <c r="F99" s="169" t="s">
        <v>391</v>
      </c>
      <c r="I99" s="137"/>
      <c r="L99" s="35"/>
      <c r="M99" s="166"/>
      <c r="N99" s="80"/>
      <c r="O99" s="80"/>
      <c r="P99" s="80"/>
      <c r="Q99" s="80"/>
      <c r="R99" s="80"/>
      <c r="S99" s="80"/>
      <c r="T99" s="79"/>
      <c r="AT99" s="109" t="s">
        <v>192</v>
      </c>
      <c r="AU99" s="109" t="s">
        <v>90</v>
      </c>
    </row>
    <row r="100" spans="2:65" s="83" customFormat="1" ht="22.5" customHeight="1">
      <c r="B100" s="152"/>
      <c r="C100" s="190" t="s">
        <v>90</v>
      </c>
      <c r="D100" s="190" t="s">
        <v>233</v>
      </c>
      <c r="E100" s="189" t="s">
        <v>390</v>
      </c>
      <c r="F100" s="184" t="s">
        <v>389</v>
      </c>
      <c r="G100" s="188" t="s">
        <v>214</v>
      </c>
      <c r="H100" s="187">
        <v>1.56</v>
      </c>
      <c r="I100" s="186"/>
      <c r="J100" s="185">
        <f>ROUND(I100*H100,2)</f>
        <v>0</v>
      </c>
      <c r="K100" s="184" t="s">
        <v>91</v>
      </c>
      <c r="L100" s="183"/>
      <c r="M100" s="182" t="s">
        <v>91</v>
      </c>
      <c r="N100" s="181" t="s">
        <v>153</v>
      </c>
      <c r="O100" s="80"/>
      <c r="P100" s="142">
        <f>O100*H100</f>
        <v>0</v>
      </c>
      <c r="Q100" s="142">
        <v>1</v>
      </c>
      <c r="R100" s="142">
        <f>Q100*H100</f>
        <v>1.56</v>
      </c>
      <c r="S100" s="142">
        <v>0</v>
      </c>
      <c r="T100" s="141">
        <f>S100*H100</f>
        <v>0</v>
      </c>
      <c r="AR100" s="109" t="s">
        <v>345</v>
      </c>
      <c r="AT100" s="109" t="s">
        <v>233</v>
      </c>
      <c r="AU100" s="109" t="s">
        <v>90</v>
      </c>
      <c r="AY100" s="109" t="s">
        <v>195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09" t="s">
        <v>95</v>
      </c>
      <c r="BK100" s="140">
        <f>ROUND(I100*H100,2)</f>
        <v>0</v>
      </c>
      <c r="BL100" s="109" t="s">
        <v>254</v>
      </c>
      <c r="BM100" s="109" t="s">
        <v>388</v>
      </c>
    </row>
    <row r="101" spans="2:47" s="83" customFormat="1" ht="27">
      <c r="B101" s="35"/>
      <c r="D101" s="139" t="s">
        <v>192</v>
      </c>
      <c r="F101" s="138" t="s">
        <v>387</v>
      </c>
      <c r="I101" s="137"/>
      <c r="L101" s="35"/>
      <c r="M101" s="166"/>
      <c r="N101" s="80"/>
      <c r="O101" s="80"/>
      <c r="P101" s="80"/>
      <c r="Q101" s="80"/>
      <c r="R101" s="80"/>
      <c r="S101" s="80"/>
      <c r="T101" s="79"/>
      <c r="AT101" s="109" t="s">
        <v>192</v>
      </c>
      <c r="AU101" s="109" t="s">
        <v>90</v>
      </c>
    </row>
    <row r="102" spans="2:51" s="171" customFormat="1" ht="15">
      <c r="B102" s="176"/>
      <c r="D102" s="139" t="s">
        <v>229</v>
      </c>
      <c r="E102" s="172" t="s">
        <v>91</v>
      </c>
      <c r="F102" s="202" t="s">
        <v>386</v>
      </c>
      <c r="H102" s="201">
        <v>1.56</v>
      </c>
      <c r="I102" s="177"/>
      <c r="L102" s="176"/>
      <c r="M102" s="175"/>
      <c r="N102" s="174"/>
      <c r="O102" s="174"/>
      <c r="P102" s="174"/>
      <c r="Q102" s="174"/>
      <c r="R102" s="174"/>
      <c r="S102" s="174"/>
      <c r="T102" s="173"/>
      <c r="AT102" s="172" t="s">
        <v>229</v>
      </c>
      <c r="AU102" s="172" t="s">
        <v>90</v>
      </c>
      <c r="AV102" s="171" t="s">
        <v>90</v>
      </c>
      <c r="AW102" s="171" t="s">
        <v>162</v>
      </c>
      <c r="AX102" s="171" t="s">
        <v>95</v>
      </c>
      <c r="AY102" s="172" t="s">
        <v>195</v>
      </c>
    </row>
    <row r="103" spans="2:63" s="153" customFormat="1" ht="29.85" customHeight="1">
      <c r="B103" s="161"/>
      <c r="D103" s="165" t="s">
        <v>115</v>
      </c>
      <c r="E103" s="164" t="s">
        <v>90</v>
      </c>
      <c r="F103" s="164" t="s">
        <v>385</v>
      </c>
      <c r="I103" s="163"/>
      <c r="J103" s="162">
        <f>BK103</f>
        <v>0</v>
      </c>
      <c r="L103" s="161"/>
      <c r="M103" s="160"/>
      <c r="N103" s="158"/>
      <c r="O103" s="158"/>
      <c r="P103" s="159">
        <f>SUM(P104:P125)</f>
        <v>0</v>
      </c>
      <c r="Q103" s="158"/>
      <c r="R103" s="159">
        <f>SUM(R104:R125)</f>
        <v>2.21497004</v>
      </c>
      <c r="S103" s="158"/>
      <c r="T103" s="157">
        <f>SUM(T104:T125)</f>
        <v>0</v>
      </c>
      <c r="AR103" s="155" t="s">
        <v>95</v>
      </c>
      <c r="AT103" s="156" t="s">
        <v>115</v>
      </c>
      <c r="AU103" s="156" t="s">
        <v>95</v>
      </c>
      <c r="AY103" s="155" t="s">
        <v>195</v>
      </c>
      <c r="BK103" s="154">
        <f>SUM(BK104:BK125)</f>
        <v>0</v>
      </c>
    </row>
    <row r="104" spans="2:65" s="83" customFormat="1" ht="22.5" customHeight="1">
      <c r="B104" s="152"/>
      <c r="C104" s="151" t="s">
        <v>330</v>
      </c>
      <c r="D104" s="151" t="s">
        <v>196</v>
      </c>
      <c r="E104" s="150" t="s">
        <v>384</v>
      </c>
      <c r="F104" s="145" t="s">
        <v>383</v>
      </c>
      <c r="G104" s="149" t="s">
        <v>243</v>
      </c>
      <c r="H104" s="148">
        <v>54</v>
      </c>
      <c r="I104" s="147"/>
      <c r="J104" s="146">
        <f>ROUND(I104*H104,2)</f>
        <v>0</v>
      </c>
      <c r="K104" s="145" t="s">
        <v>91</v>
      </c>
      <c r="L104" s="35"/>
      <c r="M104" s="144" t="s">
        <v>91</v>
      </c>
      <c r="N104" s="143" t="s">
        <v>153</v>
      </c>
      <c r="O104" s="80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1">
        <f>S104*H104</f>
        <v>0</v>
      </c>
      <c r="AR104" s="109" t="s">
        <v>254</v>
      </c>
      <c r="AT104" s="109" t="s">
        <v>196</v>
      </c>
      <c r="AU104" s="109" t="s">
        <v>90</v>
      </c>
      <c r="AY104" s="109" t="s">
        <v>195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09" t="s">
        <v>95</v>
      </c>
      <c r="BK104" s="140">
        <f>ROUND(I104*H104,2)</f>
        <v>0</v>
      </c>
      <c r="BL104" s="109" t="s">
        <v>254</v>
      </c>
      <c r="BM104" s="109" t="s">
        <v>382</v>
      </c>
    </row>
    <row r="105" spans="2:47" s="83" customFormat="1" ht="27">
      <c r="B105" s="35"/>
      <c r="D105" s="139" t="s">
        <v>192</v>
      </c>
      <c r="F105" s="138" t="s">
        <v>381</v>
      </c>
      <c r="I105" s="137"/>
      <c r="L105" s="35"/>
      <c r="M105" s="166"/>
      <c r="N105" s="80"/>
      <c r="O105" s="80"/>
      <c r="P105" s="80"/>
      <c r="Q105" s="80"/>
      <c r="R105" s="80"/>
      <c r="S105" s="80"/>
      <c r="T105" s="79"/>
      <c r="AT105" s="109" t="s">
        <v>192</v>
      </c>
      <c r="AU105" s="109" t="s">
        <v>90</v>
      </c>
    </row>
    <row r="106" spans="2:51" s="171" customFormat="1" ht="15">
      <c r="B106" s="176"/>
      <c r="D106" s="139" t="s">
        <v>229</v>
      </c>
      <c r="E106" s="172" t="s">
        <v>91</v>
      </c>
      <c r="F106" s="202" t="s">
        <v>380</v>
      </c>
      <c r="H106" s="201">
        <v>54</v>
      </c>
      <c r="I106" s="177"/>
      <c r="L106" s="176"/>
      <c r="M106" s="175"/>
      <c r="N106" s="174"/>
      <c r="O106" s="174"/>
      <c r="P106" s="174"/>
      <c r="Q106" s="174"/>
      <c r="R106" s="174"/>
      <c r="S106" s="174"/>
      <c r="T106" s="173"/>
      <c r="AT106" s="172" t="s">
        <v>229</v>
      </c>
      <c r="AU106" s="172" t="s">
        <v>90</v>
      </c>
      <c r="AV106" s="171" t="s">
        <v>90</v>
      </c>
      <c r="AW106" s="171" t="s">
        <v>162</v>
      </c>
      <c r="AX106" s="171" t="s">
        <v>118</v>
      </c>
      <c r="AY106" s="172" t="s">
        <v>195</v>
      </c>
    </row>
    <row r="107" spans="2:51" s="191" customFormat="1" ht="15">
      <c r="B107" s="196"/>
      <c r="D107" s="170" t="s">
        <v>229</v>
      </c>
      <c r="E107" s="200" t="s">
        <v>91</v>
      </c>
      <c r="F107" s="199" t="s">
        <v>255</v>
      </c>
      <c r="H107" s="198">
        <v>54</v>
      </c>
      <c r="I107" s="197"/>
      <c r="L107" s="196"/>
      <c r="M107" s="195"/>
      <c r="N107" s="194"/>
      <c r="O107" s="194"/>
      <c r="P107" s="194"/>
      <c r="Q107" s="194"/>
      <c r="R107" s="194"/>
      <c r="S107" s="194"/>
      <c r="T107" s="193"/>
      <c r="AT107" s="192" t="s">
        <v>229</v>
      </c>
      <c r="AU107" s="192" t="s">
        <v>90</v>
      </c>
      <c r="AV107" s="191" t="s">
        <v>254</v>
      </c>
      <c r="AW107" s="191" t="s">
        <v>162</v>
      </c>
      <c r="AX107" s="191" t="s">
        <v>95</v>
      </c>
      <c r="AY107" s="192" t="s">
        <v>195</v>
      </c>
    </row>
    <row r="108" spans="2:65" s="83" customFormat="1" ht="22.5" customHeight="1">
      <c r="B108" s="152"/>
      <c r="C108" s="151" t="s">
        <v>254</v>
      </c>
      <c r="D108" s="151" t="s">
        <v>196</v>
      </c>
      <c r="E108" s="150" t="s">
        <v>379</v>
      </c>
      <c r="F108" s="145" t="s">
        <v>378</v>
      </c>
      <c r="G108" s="149" t="s">
        <v>243</v>
      </c>
      <c r="H108" s="148">
        <v>48</v>
      </c>
      <c r="I108" s="147"/>
      <c r="J108" s="146">
        <f>ROUND(I108*H108,2)</f>
        <v>0</v>
      </c>
      <c r="K108" s="145" t="s">
        <v>91</v>
      </c>
      <c r="L108" s="35"/>
      <c r="M108" s="144" t="s">
        <v>91</v>
      </c>
      <c r="N108" s="143" t="s">
        <v>153</v>
      </c>
      <c r="O108" s="80"/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1">
        <f>S108*H108</f>
        <v>0</v>
      </c>
      <c r="AR108" s="109" t="s">
        <v>254</v>
      </c>
      <c r="AT108" s="109" t="s">
        <v>196</v>
      </c>
      <c r="AU108" s="109" t="s">
        <v>90</v>
      </c>
      <c r="AY108" s="109" t="s">
        <v>195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09" t="s">
        <v>95</v>
      </c>
      <c r="BK108" s="140">
        <f>ROUND(I108*H108,2)</f>
        <v>0</v>
      </c>
      <c r="BL108" s="109" t="s">
        <v>254</v>
      </c>
      <c r="BM108" s="109" t="s">
        <v>377</v>
      </c>
    </row>
    <row r="109" spans="2:47" s="83" customFormat="1" ht="27">
      <c r="B109" s="35"/>
      <c r="D109" s="139" t="s">
        <v>192</v>
      </c>
      <c r="F109" s="138" t="s">
        <v>376</v>
      </c>
      <c r="I109" s="137"/>
      <c r="L109" s="35"/>
      <c r="M109" s="166"/>
      <c r="N109" s="80"/>
      <c r="O109" s="80"/>
      <c r="P109" s="80"/>
      <c r="Q109" s="80"/>
      <c r="R109" s="80"/>
      <c r="S109" s="80"/>
      <c r="T109" s="79"/>
      <c r="AT109" s="109" t="s">
        <v>192</v>
      </c>
      <c r="AU109" s="109" t="s">
        <v>90</v>
      </c>
    </row>
    <row r="110" spans="2:51" s="207" customFormat="1" ht="15">
      <c r="B110" s="212"/>
      <c r="D110" s="139" t="s">
        <v>229</v>
      </c>
      <c r="E110" s="208" t="s">
        <v>91</v>
      </c>
      <c r="F110" s="214" t="s">
        <v>375</v>
      </c>
      <c r="H110" s="208" t="s">
        <v>91</v>
      </c>
      <c r="I110" s="213"/>
      <c r="L110" s="212"/>
      <c r="M110" s="211"/>
      <c r="N110" s="210"/>
      <c r="O110" s="210"/>
      <c r="P110" s="210"/>
      <c r="Q110" s="210"/>
      <c r="R110" s="210"/>
      <c r="S110" s="210"/>
      <c r="T110" s="209"/>
      <c r="AT110" s="208" t="s">
        <v>229</v>
      </c>
      <c r="AU110" s="208" t="s">
        <v>90</v>
      </c>
      <c r="AV110" s="207" t="s">
        <v>95</v>
      </c>
      <c r="AW110" s="207" t="s">
        <v>162</v>
      </c>
      <c r="AX110" s="207" t="s">
        <v>118</v>
      </c>
      <c r="AY110" s="208" t="s">
        <v>195</v>
      </c>
    </row>
    <row r="111" spans="2:51" s="171" customFormat="1" ht="15">
      <c r="B111" s="176"/>
      <c r="D111" s="170" t="s">
        <v>229</v>
      </c>
      <c r="E111" s="180" t="s">
        <v>91</v>
      </c>
      <c r="F111" s="179" t="s">
        <v>374</v>
      </c>
      <c r="H111" s="178">
        <v>48</v>
      </c>
      <c r="I111" s="177"/>
      <c r="L111" s="176"/>
      <c r="M111" s="175"/>
      <c r="N111" s="174"/>
      <c r="O111" s="174"/>
      <c r="P111" s="174"/>
      <c r="Q111" s="174"/>
      <c r="R111" s="174"/>
      <c r="S111" s="174"/>
      <c r="T111" s="173"/>
      <c r="AT111" s="172" t="s">
        <v>229</v>
      </c>
      <c r="AU111" s="172" t="s">
        <v>90</v>
      </c>
      <c r="AV111" s="171" t="s">
        <v>90</v>
      </c>
      <c r="AW111" s="171" t="s">
        <v>162</v>
      </c>
      <c r="AX111" s="171" t="s">
        <v>95</v>
      </c>
      <c r="AY111" s="172" t="s">
        <v>195</v>
      </c>
    </row>
    <row r="112" spans="2:65" s="83" customFormat="1" ht="22.5" customHeight="1">
      <c r="B112" s="152"/>
      <c r="C112" s="190" t="s">
        <v>202</v>
      </c>
      <c r="D112" s="190" t="s">
        <v>233</v>
      </c>
      <c r="E112" s="189" t="s">
        <v>373</v>
      </c>
      <c r="F112" s="184" t="s">
        <v>371</v>
      </c>
      <c r="G112" s="188" t="s">
        <v>292</v>
      </c>
      <c r="H112" s="187">
        <v>3.561</v>
      </c>
      <c r="I112" s="186"/>
      <c r="J112" s="185">
        <f>ROUND(I112*H112,2)</f>
        <v>0</v>
      </c>
      <c r="K112" s="184" t="s">
        <v>91</v>
      </c>
      <c r="L112" s="183"/>
      <c r="M112" s="182" t="s">
        <v>91</v>
      </c>
      <c r="N112" s="181" t="s">
        <v>153</v>
      </c>
      <c r="O112" s="80"/>
      <c r="P112" s="142">
        <f>O112*H112</f>
        <v>0</v>
      </c>
      <c r="Q112" s="142">
        <v>0.5</v>
      </c>
      <c r="R112" s="142">
        <f>Q112*H112</f>
        <v>1.7805</v>
      </c>
      <c r="S112" s="142">
        <v>0</v>
      </c>
      <c r="T112" s="141">
        <f>S112*H112</f>
        <v>0</v>
      </c>
      <c r="AR112" s="109" t="s">
        <v>345</v>
      </c>
      <c r="AT112" s="109" t="s">
        <v>233</v>
      </c>
      <c r="AU112" s="109" t="s">
        <v>90</v>
      </c>
      <c r="AY112" s="109" t="s">
        <v>195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09" t="s">
        <v>95</v>
      </c>
      <c r="BK112" s="140">
        <f>ROUND(I112*H112,2)</f>
        <v>0</v>
      </c>
      <c r="BL112" s="109" t="s">
        <v>254</v>
      </c>
      <c r="BM112" s="109" t="s">
        <v>372</v>
      </c>
    </row>
    <row r="113" spans="2:47" s="83" customFormat="1" ht="15">
      <c r="B113" s="35"/>
      <c r="D113" s="139" t="s">
        <v>192</v>
      </c>
      <c r="F113" s="138" t="s">
        <v>371</v>
      </c>
      <c r="I113" s="137"/>
      <c r="L113" s="35"/>
      <c r="M113" s="166"/>
      <c r="N113" s="80"/>
      <c r="O113" s="80"/>
      <c r="P113" s="80"/>
      <c r="Q113" s="80"/>
      <c r="R113" s="80"/>
      <c r="S113" s="80"/>
      <c r="T113" s="79"/>
      <c r="AT113" s="109" t="s">
        <v>192</v>
      </c>
      <c r="AU113" s="109" t="s">
        <v>90</v>
      </c>
    </row>
    <row r="114" spans="2:51" s="171" customFormat="1" ht="15">
      <c r="B114" s="176"/>
      <c r="D114" s="139" t="s">
        <v>229</v>
      </c>
      <c r="E114" s="172" t="s">
        <v>91</v>
      </c>
      <c r="F114" s="202" t="s">
        <v>370</v>
      </c>
      <c r="H114" s="201">
        <v>1.712</v>
      </c>
      <c r="I114" s="177"/>
      <c r="L114" s="176"/>
      <c r="M114" s="175"/>
      <c r="N114" s="174"/>
      <c r="O114" s="174"/>
      <c r="P114" s="174"/>
      <c r="Q114" s="174"/>
      <c r="R114" s="174"/>
      <c r="S114" s="174"/>
      <c r="T114" s="173"/>
      <c r="AT114" s="172" t="s">
        <v>229</v>
      </c>
      <c r="AU114" s="172" t="s">
        <v>90</v>
      </c>
      <c r="AV114" s="171" t="s">
        <v>90</v>
      </c>
      <c r="AW114" s="171" t="s">
        <v>162</v>
      </c>
      <c r="AX114" s="171" t="s">
        <v>118</v>
      </c>
      <c r="AY114" s="172" t="s">
        <v>195</v>
      </c>
    </row>
    <row r="115" spans="2:51" s="171" customFormat="1" ht="15">
      <c r="B115" s="176"/>
      <c r="D115" s="139" t="s">
        <v>229</v>
      </c>
      <c r="E115" s="172" t="s">
        <v>91</v>
      </c>
      <c r="F115" s="202" t="s">
        <v>369</v>
      </c>
      <c r="H115" s="201">
        <v>1.712</v>
      </c>
      <c r="I115" s="177"/>
      <c r="L115" s="176"/>
      <c r="M115" s="175"/>
      <c r="N115" s="174"/>
      <c r="O115" s="174"/>
      <c r="P115" s="174"/>
      <c r="Q115" s="174"/>
      <c r="R115" s="174"/>
      <c r="S115" s="174"/>
      <c r="T115" s="173"/>
      <c r="AT115" s="172" t="s">
        <v>229</v>
      </c>
      <c r="AU115" s="172" t="s">
        <v>90</v>
      </c>
      <c r="AV115" s="171" t="s">
        <v>90</v>
      </c>
      <c r="AW115" s="171" t="s">
        <v>162</v>
      </c>
      <c r="AX115" s="171" t="s">
        <v>118</v>
      </c>
      <c r="AY115" s="172" t="s">
        <v>195</v>
      </c>
    </row>
    <row r="116" spans="2:51" s="191" customFormat="1" ht="15">
      <c r="B116" s="196"/>
      <c r="D116" s="139" t="s">
        <v>229</v>
      </c>
      <c r="E116" s="192" t="s">
        <v>91</v>
      </c>
      <c r="F116" s="204" t="s">
        <v>255</v>
      </c>
      <c r="H116" s="203">
        <v>3.424</v>
      </c>
      <c r="I116" s="197"/>
      <c r="L116" s="196"/>
      <c r="M116" s="195"/>
      <c r="N116" s="194"/>
      <c r="O116" s="194"/>
      <c r="P116" s="194"/>
      <c r="Q116" s="194"/>
      <c r="R116" s="194"/>
      <c r="S116" s="194"/>
      <c r="T116" s="193"/>
      <c r="AT116" s="192" t="s">
        <v>229</v>
      </c>
      <c r="AU116" s="192" t="s">
        <v>90</v>
      </c>
      <c r="AV116" s="191" t="s">
        <v>254</v>
      </c>
      <c r="AW116" s="191" t="s">
        <v>162</v>
      </c>
      <c r="AX116" s="191" t="s">
        <v>95</v>
      </c>
      <c r="AY116" s="192" t="s">
        <v>195</v>
      </c>
    </row>
    <row r="117" spans="2:51" s="171" customFormat="1" ht="15">
      <c r="B117" s="176"/>
      <c r="D117" s="170" t="s">
        <v>229</v>
      </c>
      <c r="F117" s="179" t="s">
        <v>368</v>
      </c>
      <c r="H117" s="178">
        <v>3.561</v>
      </c>
      <c r="I117" s="177"/>
      <c r="L117" s="176"/>
      <c r="M117" s="175"/>
      <c r="N117" s="174"/>
      <c r="O117" s="174"/>
      <c r="P117" s="174"/>
      <c r="Q117" s="174"/>
      <c r="R117" s="174"/>
      <c r="S117" s="174"/>
      <c r="T117" s="173"/>
      <c r="AT117" s="172" t="s">
        <v>229</v>
      </c>
      <c r="AU117" s="172" t="s">
        <v>90</v>
      </c>
      <c r="AV117" s="171" t="s">
        <v>90</v>
      </c>
      <c r="AW117" s="171" t="s">
        <v>159</v>
      </c>
      <c r="AX117" s="171" t="s">
        <v>95</v>
      </c>
      <c r="AY117" s="172" t="s">
        <v>195</v>
      </c>
    </row>
    <row r="118" spans="2:65" s="83" customFormat="1" ht="22.5" customHeight="1">
      <c r="B118" s="152"/>
      <c r="C118" s="151" t="s">
        <v>367</v>
      </c>
      <c r="D118" s="151" t="s">
        <v>196</v>
      </c>
      <c r="E118" s="150" t="s">
        <v>366</v>
      </c>
      <c r="F118" s="145" t="s">
        <v>365</v>
      </c>
      <c r="G118" s="149" t="s">
        <v>292</v>
      </c>
      <c r="H118" s="148">
        <v>0.176</v>
      </c>
      <c r="I118" s="147"/>
      <c r="J118" s="146">
        <f>ROUND(I118*H118,2)</f>
        <v>0</v>
      </c>
      <c r="K118" s="145" t="s">
        <v>91</v>
      </c>
      <c r="L118" s="35"/>
      <c r="M118" s="144" t="s">
        <v>91</v>
      </c>
      <c r="N118" s="143" t="s">
        <v>153</v>
      </c>
      <c r="O118" s="80"/>
      <c r="P118" s="142">
        <f>O118*H118</f>
        <v>0</v>
      </c>
      <c r="Q118" s="142">
        <v>2.45329</v>
      </c>
      <c r="R118" s="142">
        <f>Q118*H118</f>
        <v>0.43177903999999995</v>
      </c>
      <c r="S118" s="142">
        <v>0</v>
      </c>
      <c r="T118" s="141">
        <f>S118*H118</f>
        <v>0</v>
      </c>
      <c r="AR118" s="109" t="s">
        <v>254</v>
      </c>
      <c r="AT118" s="109" t="s">
        <v>196</v>
      </c>
      <c r="AU118" s="109" t="s">
        <v>90</v>
      </c>
      <c r="AY118" s="109" t="s">
        <v>195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09" t="s">
        <v>95</v>
      </c>
      <c r="BK118" s="140">
        <f>ROUND(I118*H118,2)</f>
        <v>0</v>
      </c>
      <c r="BL118" s="109" t="s">
        <v>254</v>
      </c>
      <c r="BM118" s="109" t="s">
        <v>364</v>
      </c>
    </row>
    <row r="119" spans="2:47" s="83" customFormat="1" ht="40.5">
      <c r="B119" s="35"/>
      <c r="D119" s="139" t="s">
        <v>192</v>
      </c>
      <c r="F119" s="138" t="s">
        <v>363</v>
      </c>
      <c r="I119" s="137"/>
      <c r="L119" s="35"/>
      <c r="M119" s="166"/>
      <c r="N119" s="80"/>
      <c r="O119" s="80"/>
      <c r="P119" s="80"/>
      <c r="Q119" s="80"/>
      <c r="R119" s="80"/>
      <c r="S119" s="80"/>
      <c r="T119" s="79"/>
      <c r="AT119" s="109" t="s">
        <v>192</v>
      </c>
      <c r="AU119" s="109" t="s">
        <v>90</v>
      </c>
    </row>
    <row r="120" spans="2:51" s="171" customFormat="1" ht="15">
      <c r="B120" s="176"/>
      <c r="D120" s="170" t="s">
        <v>229</v>
      </c>
      <c r="E120" s="180" t="s">
        <v>91</v>
      </c>
      <c r="F120" s="179" t="s">
        <v>362</v>
      </c>
      <c r="H120" s="178">
        <v>0.176</v>
      </c>
      <c r="I120" s="177"/>
      <c r="L120" s="176"/>
      <c r="M120" s="175"/>
      <c r="N120" s="174"/>
      <c r="O120" s="174"/>
      <c r="P120" s="174"/>
      <c r="Q120" s="174"/>
      <c r="R120" s="174"/>
      <c r="S120" s="174"/>
      <c r="T120" s="173"/>
      <c r="AT120" s="172" t="s">
        <v>229</v>
      </c>
      <c r="AU120" s="172" t="s">
        <v>90</v>
      </c>
      <c r="AV120" s="171" t="s">
        <v>90</v>
      </c>
      <c r="AW120" s="171" t="s">
        <v>162</v>
      </c>
      <c r="AX120" s="171" t="s">
        <v>95</v>
      </c>
      <c r="AY120" s="172" t="s">
        <v>195</v>
      </c>
    </row>
    <row r="121" spans="2:65" s="83" customFormat="1" ht="22.5" customHeight="1">
      <c r="B121" s="152"/>
      <c r="C121" s="151" t="s">
        <v>361</v>
      </c>
      <c r="D121" s="151" t="s">
        <v>196</v>
      </c>
      <c r="E121" s="150" t="s">
        <v>360</v>
      </c>
      <c r="F121" s="145" t="s">
        <v>359</v>
      </c>
      <c r="G121" s="149" t="s">
        <v>284</v>
      </c>
      <c r="H121" s="148">
        <v>2.34</v>
      </c>
      <c r="I121" s="147"/>
      <c r="J121" s="146">
        <f>ROUND(I121*H121,2)</f>
        <v>0</v>
      </c>
      <c r="K121" s="145" t="s">
        <v>91</v>
      </c>
      <c r="L121" s="35"/>
      <c r="M121" s="144" t="s">
        <v>91</v>
      </c>
      <c r="N121" s="143" t="s">
        <v>153</v>
      </c>
      <c r="O121" s="80"/>
      <c r="P121" s="142">
        <f>O121*H121</f>
        <v>0</v>
      </c>
      <c r="Q121" s="142">
        <v>0.00115</v>
      </c>
      <c r="R121" s="142">
        <f>Q121*H121</f>
        <v>0.002691</v>
      </c>
      <c r="S121" s="142">
        <v>0</v>
      </c>
      <c r="T121" s="141">
        <f>S121*H121</f>
        <v>0</v>
      </c>
      <c r="AR121" s="109" t="s">
        <v>254</v>
      </c>
      <c r="AT121" s="109" t="s">
        <v>196</v>
      </c>
      <c r="AU121" s="109" t="s">
        <v>90</v>
      </c>
      <c r="AY121" s="109" t="s">
        <v>195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09" t="s">
        <v>95</v>
      </c>
      <c r="BK121" s="140">
        <f>ROUND(I121*H121,2)</f>
        <v>0</v>
      </c>
      <c r="BL121" s="109" t="s">
        <v>254</v>
      </c>
      <c r="BM121" s="109" t="s">
        <v>358</v>
      </c>
    </row>
    <row r="122" spans="2:47" s="83" customFormat="1" ht="40.5">
      <c r="B122" s="35"/>
      <c r="D122" s="139" t="s">
        <v>192</v>
      </c>
      <c r="F122" s="138" t="s">
        <v>357</v>
      </c>
      <c r="I122" s="137"/>
      <c r="L122" s="35"/>
      <c r="M122" s="166"/>
      <c r="N122" s="80"/>
      <c r="O122" s="80"/>
      <c r="P122" s="80"/>
      <c r="Q122" s="80"/>
      <c r="R122" s="80"/>
      <c r="S122" s="80"/>
      <c r="T122" s="79"/>
      <c r="AT122" s="109" t="s">
        <v>192</v>
      </c>
      <c r="AU122" s="109" t="s">
        <v>90</v>
      </c>
    </row>
    <row r="123" spans="2:51" s="171" customFormat="1" ht="15">
      <c r="B123" s="176"/>
      <c r="D123" s="170" t="s">
        <v>229</v>
      </c>
      <c r="E123" s="180" t="s">
        <v>91</v>
      </c>
      <c r="F123" s="179" t="s">
        <v>356</v>
      </c>
      <c r="H123" s="178">
        <v>2.34</v>
      </c>
      <c r="I123" s="177"/>
      <c r="L123" s="176"/>
      <c r="M123" s="175"/>
      <c r="N123" s="174"/>
      <c r="O123" s="174"/>
      <c r="P123" s="174"/>
      <c r="Q123" s="174"/>
      <c r="R123" s="174"/>
      <c r="S123" s="174"/>
      <c r="T123" s="173"/>
      <c r="AT123" s="172" t="s">
        <v>229</v>
      </c>
      <c r="AU123" s="172" t="s">
        <v>90</v>
      </c>
      <c r="AV123" s="171" t="s">
        <v>90</v>
      </c>
      <c r="AW123" s="171" t="s">
        <v>162</v>
      </c>
      <c r="AX123" s="171" t="s">
        <v>95</v>
      </c>
      <c r="AY123" s="172" t="s">
        <v>195</v>
      </c>
    </row>
    <row r="124" spans="2:65" s="83" customFormat="1" ht="22.5" customHeight="1">
      <c r="B124" s="152"/>
      <c r="C124" s="151" t="s">
        <v>345</v>
      </c>
      <c r="D124" s="151" t="s">
        <v>196</v>
      </c>
      <c r="E124" s="150" t="s">
        <v>355</v>
      </c>
      <c r="F124" s="145" t="s">
        <v>354</v>
      </c>
      <c r="G124" s="149" t="s">
        <v>284</v>
      </c>
      <c r="H124" s="148">
        <v>2.34</v>
      </c>
      <c r="I124" s="147"/>
      <c r="J124" s="146">
        <f>ROUND(I124*H124,2)</f>
        <v>0</v>
      </c>
      <c r="K124" s="145" t="s">
        <v>91</v>
      </c>
      <c r="L124" s="35"/>
      <c r="M124" s="144" t="s">
        <v>91</v>
      </c>
      <c r="N124" s="143" t="s">
        <v>153</v>
      </c>
      <c r="O124" s="80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1">
        <f>S124*H124</f>
        <v>0</v>
      </c>
      <c r="AR124" s="109" t="s">
        <v>254</v>
      </c>
      <c r="AT124" s="109" t="s">
        <v>196</v>
      </c>
      <c r="AU124" s="109" t="s">
        <v>90</v>
      </c>
      <c r="AY124" s="109" t="s">
        <v>195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09" t="s">
        <v>95</v>
      </c>
      <c r="BK124" s="140">
        <f>ROUND(I124*H124,2)</f>
        <v>0</v>
      </c>
      <c r="BL124" s="109" t="s">
        <v>254</v>
      </c>
      <c r="BM124" s="109" t="s">
        <v>353</v>
      </c>
    </row>
    <row r="125" spans="2:47" s="83" customFormat="1" ht="40.5">
      <c r="B125" s="35"/>
      <c r="D125" s="139" t="s">
        <v>192</v>
      </c>
      <c r="F125" s="138" t="s">
        <v>352</v>
      </c>
      <c r="I125" s="137"/>
      <c r="L125" s="35"/>
      <c r="M125" s="166"/>
      <c r="N125" s="80"/>
      <c r="O125" s="80"/>
      <c r="P125" s="80"/>
      <c r="Q125" s="80"/>
      <c r="R125" s="80"/>
      <c r="S125" s="80"/>
      <c r="T125" s="79"/>
      <c r="AT125" s="109" t="s">
        <v>192</v>
      </c>
      <c r="AU125" s="109" t="s">
        <v>90</v>
      </c>
    </row>
    <row r="126" spans="2:63" s="153" customFormat="1" ht="29.85" customHeight="1">
      <c r="B126" s="161"/>
      <c r="D126" s="165" t="s">
        <v>115</v>
      </c>
      <c r="E126" s="164" t="s">
        <v>330</v>
      </c>
      <c r="F126" s="164" t="s">
        <v>351</v>
      </c>
      <c r="I126" s="163"/>
      <c r="J126" s="162">
        <f>BK126</f>
        <v>0</v>
      </c>
      <c r="L126" s="161"/>
      <c r="M126" s="160"/>
      <c r="N126" s="158"/>
      <c r="O126" s="158"/>
      <c r="P126" s="159">
        <f>SUM(P127:P134)</f>
        <v>0</v>
      </c>
      <c r="Q126" s="158"/>
      <c r="R126" s="159">
        <f>SUM(R127:R134)</f>
        <v>0.6577999999999999</v>
      </c>
      <c r="S126" s="158"/>
      <c r="T126" s="157">
        <f>SUM(T127:T134)</f>
        <v>0</v>
      </c>
      <c r="AR126" s="155" t="s">
        <v>95</v>
      </c>
      <c r="AT126" s="156" t="s">
        <v>115</v>
      </c>
      <c r="AU126" s="156" t="s">
        <v>95</v>
      </c>
      <c r="AY126" s="155" t="s">
        <v>195</v>
      </c>
      <c r="BK126" s="154">
        <f>SUM(BK127:BK134)</f>
        <v>0</v>
      </c>
    </row>
    <row r="127" spans="2:65" s="83" customFormat="1" ht="22.5" customHeight="1">
      <c r="B127" s="152"/>
      <c r="C127" s="151" t="s">
        <v>340</v>
      </c>
      <c r="D127" s="151" t="s">
        <v>196</v>
      </c>
      <c r="E127" s="150" t="s">
        <v>350</v>
      </c>
      <c r="F127" s="145" t="s">
        <v>348</v>
      </c>
      <c r="G127" s="149" t="s">
        <v>243</v>
      </c>
      <c r="H127" s="148">
        <v>110</v>
      </c>
      <c r="I127" s="147"/>
      <c r="J127" s="146">
        <f>ROUND(I127*H127,2)</f>
        <v>0</v>
      </c>
      <c r="K127" s="145" t="s">
        <v>91</v>
      </c>
      <c r="L127" s="35"/>
      <c r="M127" s="144" t="s">
        <v>91</v>
      </c>
      <c r="N127" s="143" t="s">
        <v>153</v>
      </c>
      <c r="O127" s="80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1">
        <f>S127*H127</f>
        <v>0</v>
      </c>
      <c r="AR127" s="109" t="s">
        <v>254</v>
      </c>
      <c r="AT127" s="109" t="s">
        <v>196</v>
      </c>
      <c r="AU127" s="109" t="s">
        <v>90</v>
      </c>
      <c r="AY127" s="109" t="s">
        <v>195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09" t="s">
        <v>95</v>
      </c>
      <c r="BK127" s="140">
        <f>ROUND(I127*H127,2)</f>
        <v>0</v>
      </c>
      <c r="BL127" s="109" t="s">
        <v>254</v>
      </c>
      <c r="BM127" s="109" t="s">
        <v>349</v>
      </c>
    </row>
    <row r="128" spans="2:47" s="83" customFormat="1" ht="15">
      <c r="B128" s="35"/>
      <c r="D128" s="139" t="s">
        <v>192</v>
      </c>
      <c r="F128" s="138" t="s">
        <v>348</v>
      </c>
      <c r="I128" s="137"/>
      <c r="L128" s="35"/>
      <c r="M128" s="166"/>
      <c r="N128" s="80"/>
      <c r="O128" s="80"/>
      <c r="P128" s="80"/>
      <c r="Q128" s="80"/>
      <c r="R128" s="80"/>
      <c r="S128" s="80"/>
      <c r="T128" s="79"/>
      <c r="AT128" s="109" t="s">
        <v>192</v>
      </c>
      <c r="AU128" s="109" t="s">
        <v>90</v>
      </c>
    </row>
    <row r="129" spans="2:51" s="171" customFormat="1" ht="15">
      <c r="B129" s="176"/>
      <c r="D129" s="170" t="s">
        <v>229</v>
      </c>
      <c r="E129" s="180" t="s">
        <v>91</v>
      </c>
      <c r="F129" s="179" t="s">
        <v>347</v>
      </c>
      <c r="H129" s="178">
        <v>110</v>
      </c>
      <c r="I129" s="177"/>
      <c r="L129" s="176"/>
      <c r="M129" s="175"/>
      <c r="N129" s="174"/>
      <c r="O129" s="174"/>
      <c r="P129" s="174"/>
      <c r="Q129" s="174"/>
      <c r="R129" s="174"/>
      <c r="S129" s="174"/>
      <c r="T129" s="173"/>
      <c r="AT129" s="172" t="s">
        <v>229</v>
      </c>
      <c r="AU129" s="172" t="s">
        <v>90</v>
      </c>
      <c r="AV129" s="171" t="s">
        <v>90</v>
      </c>
      <c r="AW129" s="171" t="s">
        <v>162</v>
      </c>
      <c r="AX129" s="171" t="s">
        <v>95</v>
      </c>
      <c r="AY129" s="172" t="s">
        <v>195</v>
      </c>
    </row>
    <row r="130" spans="2:65" s="83" customFormat="1" ht="22.5" customHeight="1">
      <c r="B130" s="152"/>
      <c r="C130" s="190" t="s">
        <v>172</v>
      </c>
      <c r="D130" s="190" t="s">
        <v>233</v>
      </c>
      <c r="E130" s="189" t="s">
        <v>346</v>
      </c>
      <c r="F130" s="184" t="s">
        <v>343</v>
      </c>
      <c r="G130" s="188" t="s">
        <v>234</v>
      </c>
      <c r="H130" s="187">
        <v>119.6</v>
      </c>
      <c r="I130" s="186"/>
      <c r="J130" s="185">
        <f>ROUND(I130*H130,2)</f>
        <v>0</v>
      </c>
      <c r="K130" s="184" t="s">
        <v>91</v>
      </c>
      <c r="L130" s="183"/>
      <c r="M130" s="182" t="s">
        <v>91</v>
      </c>
      <c r="N130" s="181" t="s">
        <v>153</v>
      </c>
      <c r="O130" s="80"/>
      <c r="P130" s="142">
        <f>O130*H130</f>
        <v>0</v>
      </c>
      <c r="Q130" s="142">
        <v>0.0055</v>
      </c>
      <c r="R130" s="142">
        <f>Q130*H130</f>
        <v>0.6577999999999999</v>
      </c>
      <c r="S130" s="142">
        <v>0</v>
      </c>
      <c r="T130" s="141">
        <f>S130*H130</f>
        <v>0</v>
      </c>
      <c r="AR130" s="109" t="s">
        <v>345</v>
      </c>
      <c r="AT130" s="109" t="s">
        <v>233</v>
      </c>
      <c r="AU130" s="109" t="s">
        <v>90</v>
      </c>
      <c r="AY130" s="109" t="s">
        <v>195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09" t="s">
        <v>95</v>
      </c>
      <c r="BK130" s="140">
        <f>ROUND(I130*H130,2)</f>
        <v>0</v>
      </c>
      <c r="BL130" s="109" t="s">
        <v>254</v>
      </c>
      <c r="BM130" s="109" t="s">
        <v>344</v>
      </c>
    </row>
    <row r="131" spans="2:47" s="83" customFormat="1" ht="15">
      <c r="B131" s="35"/>
      <c r="D131" s="139" t="s">
        <v>192</v>
      </c>
      <c r="F131" s="138" t="s">
        <v>343</v>
      </c>
      <c r="I131" s="137"/>
      <c r="L131" s="35"/>
      <c r="M131" s="166"/>
      <c r="N131" s="80"/>
      <c r="O131" s="80"/>
      <c r="P131" s="80"/>
      <c r="Q131" s="80"/>
      <c r="R131" s="80"/>
      <c r="S131" s="80"/>
      <c r="T131" s="79"/>
      <c r="AT131" s="109" t="s">
        <v>192</v>
      </c>
      <c r="AU131" s="109" t="s">
        <v>90</v>
      </c>
    </row>
    <row r="132" spans="2:51" s="171" customFormat="1" ht="15">
      <c r="B132" s="176"/>
      <c r="D132" s="139" t="s">
        <v>229</v>
      </c>
      <c r="E132" s="172" t="s">
        <v>91</v>
      </c>
      <c r="F132" s="202" t="s">
        <v>342</v>
      </c>
      <c r="H132" s="201">
        <v>115</v>
      </c>
      <c r="I132" s="177"/>
      <c r="L132" s="176"/>
      <c r="M132" s="175"/>
      <c r="N132" s="174"/>
      <c r="O132" s="174"/>
      <c r="P132" s="174"/>
      <c r="Q132" s="174"/>
      <c r="R132" s="174"/>
      <c r="S132" s="174"/>
      <c r="T132" s="173"/>
      <c r="AT132" s="172" t="s">
        <v>229</v>
      </c>
      <c r="AU132" s="172" t="s">
        <v>90</v>
      </c>
      <c r="AV132" s="171" t="s">
        <v>90</v>
      </c>
      <c r="AW132" s="171" t="s">
        <v>162</v>
      </c>
      <c r="AX132" s="171" t="s">
        <v>118</v>
      </c>
      <c r="AY132" s="172" t="s">
        <v>195</v>
      </c>
    </row>
    <row r="133" spans="2:51" s="191" customFormat="1" ht="15">
      <c r="B133" s="196"/>
      <c r="D133" s="139" t="s">
        <v>229</v>
      </c>
      <c r="E133" s="192" t="s">
        <v>91</v>
      </c>
      <c r="F133" s="204" t="s">
        <v>255</v>
      </c>
      <c r="H133" s="203">
        <v>115</v>
      </c>
      <c r="I133" s="197"/>
      <c r="L133" s="196"/>
      <c r="M133" s="195"/>
      <c r="N133" s="194"/>
      <c r="O133" s="194"/>
      <c r="P133" s="194"/>
      <c r="Q133" s="194"/>
      <c r="R133" s="194"/>
      <c r="S133" s="194"/>
      <c r="T133" s="193"/>
      <c r="AT133" s="192" t="s">
        <v>229</v>
      </c>
      <c r="AU133" s="192" t="s">
        <v>90</v>
      </c>
      <c r="AV133" s="191" t="s">
        <v>254</v>
      </c>
      <c r="AW133" s="191" t="s">
        <v>162</v>
      </c>
      <c r="AX133" s="191" t="s">
        <v>95</v>
      </c>
      <c r="AY133" s="192" t="s">
        <v>195</v>
      </c>
    </row>
    <row r="134" spans="2:51" s="171" customFormat="1" ht="15">
      <c r="B134" s="176"/>
      <c r="D134" s="139" t="s">
        <v>229</v>
      </c>
      <c r="F134" s="202" t="s">
        <v>341</v>
      </c>
      <c r="H134" s="201">
        <v>119.6</v>
      </c>
      <c r="I134" s="177"/>
      <c r="L134" s="176"/>
      <c r="M134" s="175"/>
      <c r="N134" s="174"/>
      <c r="O134" s="174"/>
      <c r="P134" s="174"/>
      <c r="Q134" s="174"/>
      <c r="R134" s="174"/>
      <c r="S134" s="174"/>
      <c r="T134" s="173"/>
      <c r="AT134" s="172" t="s">
        <v>229</v>
      </c>
      <c r="AU134" s="172" t="s">
        <v>90</v>
      </c>
      <c r="AV134" s="171" t="s">
        <v>90</v>
      </c>
      <c r="AW134" s="171" t="s">
        <v>159</v>
      </c>
      <c r="AX134" s="171" t="s">
        <v>95</v>
      </c>
      <c r="AY134" s="172" t="s">
        <v>195</v>
      </c>
    </row>
    <row r="135" spans="2:63" s="153" customFormat="1" ht="29.85" customHeight="1">
      <c r="B135" s="161"/>
      <c r="D135" s="155" t="s">
        <v>115</v>
      </c>
      <c r="E135" s="206" t="s">
        <v>340</v>
      </c>
      <c r="F135" s="206" t="s">
        <v>339</v>
      </c>
      <c r="I135" s="163"/>
      <c r="J135" s="205">
        <f>BK135</f>
        <v>0</v>
      </c>
      <c r="L135" s="161"/>
      <c r="M135" s="160"/>
      <c r="N135" s="158"/>
      <c r="O135" s="158"/>
      <c r="P135" s="159">
        <f>P136</f>
        <v>0</v>
      </c>
      <c r="Q135" s="158"/>
      <c r="R135" s="159">
        <f>R136</f>
        <v>0</v>
      </c>
      <c r="S135" s="158"/>
      <c r="T135" s="157">
        <f>T136</f>
        <v>0</v>
      </c>
      <c r="AR135" s="155" t="s">
        <v>95</v>
      </c>
      <c r="AT135" s="156" t="s">
        <v>115</v>
      </c>
      <c r="AU135" s="156" t="s">
        <v>95</v>
      </c>
      <c r="AY135" s="155" t="s">
        <v>195</v>
      </c>
      <c r="BK135" s="154">
        <f>BK136</f>
        <v>0</v>
      </c>
    </row>
    <row r="136" spans="2:63" s="153" customFormat="1" ht="14.85" customHeight="1">
      <c r="B136" s="161"/>
      <c r="D136" s="165" t="s">
        <v>115</v>
      </c>
      <c r="E136" s="164" t="s">
        <v>338</v>
      </c>
      <c r="F136" s="164" t="s">
        <v>337</v>
      </c>
      <c r="I136" s="163"/>
      <c r="J136" s="162">
        <f>BK136</f>
        <v>0</v>
      </c>
      <c r="L136" s="161"/>
      <c r="M136" s="160"/>
      <c r="N136" s="158"/>
      <c r="O136" s="158"/>
      <c r="P136" s="159">
        <f>SUM(P137:P139)</f>
        <v>0</v>
      </c>
      <c r="Q136" s="158"/>
      <c r="R136" s="159">
        <f>SUM(R137:R139)</f>
        <v>0</v>
      </c>
      <c r="S136" s="158"/>
      <c r="T136" s="157">
        <f>SUM(T137:T139)</f>
        <v>0</v>
      </c>
      <c r="AR136" s="155" t="s">
        <v>95</v>
      </c>
      <c r="AT136" s="156" t="s">
        <v>115</v>
      </c>
      <c r="AU136" s="156" t="s">
        <v>90</v>
      </c>
      <c r="AY136" s="155" t="s">
        <v>195</v>
      </c>
      <c r="BK136" s="154">
        <f>SUM(BK137:BK139)</f>
        <v>0</v>
      </c>
    </row>
    <row r="137" spans="2:65" s="83" customFormat="1" ht="22.5" customHeight="1">
      <c r="B137" s="152"/>
      <c r="C137" s="151" t="s">
        <v>336</v>
      </c>
      <c r="D137" s="151" t="s">
        <v>196</v>
      </c>
      <c r="E137" s="150" t="s">
        <v>335</v>
      </c>
      <c r="F137" s="145" t="s">
        <v>334</v>
      </c>
      <c r="G137" s="149" t="s">
        <v>214</v>
      </c>
      <c r="H137" s="148">
        <v>1.774</v>
      </c>
      <c r="I137" s="147"/>
      <c r="J137" s="146">
        <f>ROUND(I137*H137,2)</f>
        <v>0</v>
      </c>
      <c r="K137" s="145" t="s">
        <v>91</v>
      </c>
      <c r="L137" s="35"/>
      <c r="M137" s="144" t="s">
        <v>91</v>
      </c>
      <c r="N137" s="143" t="s">
        <v>153</v>
      </c>
      <c r="O137" s="80"/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1">
        <f>S137*H137</f>
        <v>0</v>
      </c>
      <c r="AR137" s="109" t="s">
        <v>254</v>
      </c>
      <c r="AT137" s="109" t="s">
        <v>196</v>
      </c>
      <c r="AU137" s="109" t="s">
        <v>330</v>
      </c>
      <c r="AY137" s="109" t="s">
        <v>195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09" t="s">
        <v>95</v>
      </c>
      <c r="BK137" s="140">
        <f>ROUND(I137*H137,2)</f>
        <v>0</v>
      </c>
      <c r="BL137" s="109" t="s">
        <v>254</v>
      </c>
      <c r="BM137" s="109" t="s">
        <v>333</v>
      </c>
    </row>
    <row r="138" spans="2:47" s="83" customFormat="1" ht="15">
      <c r="B138" s="35"/>
      <c r="D138" s="139" t="s">
        <v>192</v>
      </c>
      <c r="F138" s="138" t="s">
        <v>332</v>
      </c>
      <c r="I138" s="137"/>
      <c r="L138" s="35"/>
      <c r="M138" s="166"/>
      <c r="N138" s="80"/>
      <c r="O138" s="80"/>
      <c r="P138" s="80"/>
      <c r="Q138" s="80"/>
      <c r="R138" s="80"/>
      <c r="S138" s="80"/>
      <c r="T138" s="79"/>
      <c r="AT138" s="109" t="s">
        <v>192</v>
      </c>
      <c r="AU138" s="109" t="s">
        <v>330</v>
      </c>
    </row>
    <row r="139" spans="2:51" s="171" customFormat="1" ht="15">
      <c r="B139" s="176"/>
      <c r="D139" s="139" t="s">
        <v>229</v>
      </c>
      <c r="E139" s="172" t="s">
        <v>91</v>
      </c>
      <c r="F139" s="202" t="s">
        <v>331</v>
      </c>
      <c r="H139" s="201">
        <v>1.774</v>
      </c>
      <c r="I139" s="177"/>
      <c r="L139" s="176"/>
      <c r="M139" s="175"/>
      <c r="N139" s="174"/>
      <c r="O139" s="174"/>
      <c r="P139" s="174"/>
      <c r="Q139" s="174"/>
      <c r="R139" s="174"/>
      <c r="S139" s="174"/>
      <c r="T139" s="173"/>
      <c r="AT139" s="172" t="s">
        <v>229</v>
      </c>
      <c r="AU139" s="172" t="s">
        <v>330</v>
      </c>
      <c r="AV139" s="171" t="s">
        <v>90</v>
      </c>
      <c r="AW139" s="171" t="s">
        <v>162</v>
      </c>
      <c r="AX139" s="171" t="s">
        <v>95</v>
      </c>
      <c r="AY139" s="172" t="s">
        <v>195</v>
      </c>
    </row>
    <row r="140" spans="2:63" s="153" customFormat="1" ht="37.35" customHeight="1">
      <c r="B140" s="161"/>
      <c r="D140" s="155" t="s">
        <v>115</v>
      </c>
      <c r="E140" s="168" t="s">
        <v>329</v>
      </c>
      <c r="F140" s="168" t="s">
        <v>328</v>
      </c>
      <c r="I140" s="163"/>
      <c r="J140" s="167">
        <f>BK140</f>
        <v>0</v>
      </c>
      <c r="L140" s="161"/>
      <c r="M140" s="160"/>
      <c r="N140" s="158"/>
      <c r="O140" s="158"/>
      <c r="P140" s="159">
        <f>P141</f>
        <v>0</v>
      </c>
      <c r="Q140" s="158"/>
      <c r="R140" s="159">
        <f>R141</f>
        <v>39.7061</v>
      </c>
      <c r="S140" s="158"/>
      <c r="T140" s="157">
        <f>T141</f>
        <v>0</v>
      </c>
      <c r="AR140" s="155" t="s">
        <v>90</v>
      </c>
      <c r="AT140" s="156" t="s">
        <v>115</v>
      </c>
      <c r="AU140" s="156" t="s">
        <v>118</v>
      </c>
      <c r="AY140" s="155" t="s">
        <v>195</v>
      </c>
      <c r="BK140" s="154">
        <f>BK141</f>
        <v>0</v>
      </c>
    </row>
    <row r="141" spans="2:63" s="153" customFormat="1" ht="19.9" customHeight="1">
      <c r="B141" s="161"/>
      <c r="D141" s="165" t="s">
        <v>115</v>
      </c>
      <c r="E141" s="164" t="s">
        <v>327</v>
      </c>
      <c r="F141" s="164" t="s">
        <v>326</v>
      </c>
      <c r="I141" s="163"/>
      <c r="J141" s="162">
        <f>BK141</f>
        <v>0</v>
      </c>
      <c r="L141" s="161"/>
      <c r="M141" s="160"/>
      <c r="N141" s="158"/>
      <c r="O141" s="158"/>
      <c r="P141" s="159">
        <f>SUM(P142:P150)</f>
        <v>0</v>
      </c>
      <c r="Q141" s="158"/>
      <c r="R141" s="159">
        <f>SUM(R142:R150)</f>
        <v>39.7061</v>
      </c>
      <c r="S141" s="158"/>
      <c r="T141" s="157">
        <f>SUM(T142:T150)</f>
        <v>0</v>
      </c>
      <c r="AR141" s="155" t="s">
        <v>90</v>
      </c>
      <c r="AT141" s="156" t="s">
        <v>115</v>
      </c>
      <c r="AU141" s="156" t="s">
        <v>95</v>
      </c>
      <c r="AY141" s="155" t="s">
        <v>195</v>
      </c>
      <c r="BK141" s="154">
        <f>SUM(BK142:BK150)</f>
        <v>0</v>
      </c>
    </row>
    <row r="142" spans="2:65" s="83" customFormat="1" ht="22.5" customHeight="1">
      <c r="B142" s="152"/>
      <c r="C142" s="151" t="s">
        <v>325</v>
      </c>
      <c r="D142" s="151" t="s">
        <v>196</v>
      </c>
      <c r="E142" s="150" t="s">
        <v>324</v>
      </c>
      <c r="F142" s="145" t="s">
        <v>323</v>
      </c>
      <c r="G142" s="149" t="s">
        <v>243</v>
      </c>
      <c r="H142" s="148">
        <v>262</v>
      </c>
      <c r="I142" s="147"/>
      <c r="J142" s="146">
        <f>ROUND(I142*H142,2)</f>
        <v>0</v>
      </c>
      <c r="K142" s="145" t="s">
        <v>91</v>
      </c>
      <c r="L142" s="35"/>
      <c r="M142" s="144" t="s">
        <v>91</v>
      </c>
      <c r="N142" s="143" t="s">
        <v>153</v>
      </c>
      <c r="O142" s="80"/>
      <c r="P142" s="142">
        <f>O142*H142</f>
        <v>0</v>
      </c>
      <c r="Q142" s="142">
        <v>5E-05</v>
      </c>
      <c r="R142" s="142">
        <f>Q142*H142</f>
        <v>0.0131</v>
      </c>
      <c r="S142" s="142">
        <v>0</v>
      </c>
      <c r="T142" s="141">
        <f>S142*H142</f>
        <v>0</v>
      </c>
      <c r="AR142" s="109" t="s">
        <v>300</v>
      </c>
      <c r="AT142" s="109" t="s">
        <v>196</v>
      </c>
      <c r="AU142" s="109" t="s">
        <v>90</v>
      </c>
      <c r="AY142" s="109" t="s">
        <v>195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09" t="s">
        <v>95</v>
      </c>
      <c r="BK142" s="140">
        <f>ROUND(I142*H142,2)</f>
        <v>0</v>
      </c>
      <c r="BL142" s="109" t="s">
        <v>300</v>
      </c>
      <c r="BM142" s="109" t="s">
        <v>322</v>
      </c>
    </row>
    <row r="143" spans="2:47" s="83" customFormat="1" ht="27">
      <c r="B143" s="35"/>
      <c r="D143" s="139" t="s">
        <v>192</v>
      </c>
      <c r="F143" s="138" t="s">
        <v>321</v>
      </c>
      <c r="I143" s="137"/>
      <c r="L143" s="35"/>
      <c r="M143" s="166"/>
      <c r="N143" s="80"/>
      <c r="O143" s="80"/>
      <c r="P143" s="80"/>
      <c r="Q143" s="80"/>
      <c r="R143" s="80"/>
      <c r="S143" s="80"/>
      <c r="T143" s="79"/>
      <c r="AT143" s="109" t="s">
        <v>192</v>
      </c>
      <c r="AU143" s="109" t="s">
        <v>90</v>
      </c>
    </row>
    <row r="144" spans="2:51" s="171" customFormat="1" ht="15">
      <c r="B144" s="176"/>
      <c r="D144" s="139" t="s">
        <v>229</v>
      </c>
      <c r="E144" s="172" t="s">
        <v>91</v>
      </c>
      <c r="F144" s="202" t="s">
        <v>320</v>
      </c>
      <c r="H144" s="201">
        <v>262</v>
      </c>
      <c r="I144" s="177"/>
      <c r="L144" s="176"/>
      <c r="M144" s="175"/>
      <c r="N144" s="174"/>
      <c r="O144" s="174"/>
      <c r="P144" s="174"/>
      <c r="Q144" s="174"/>
      <c r="R144" s="174"/>
      <c r="S144" s="174"/>
      <c r="T144" s="173"/>
      <c r="AT144" s="172" t="s">
        <v>229</v>
      </c>
      <c r="AU144" s="172" t="s">
        <v>90</v>
      </c>
      <c r="AV144" s="171" t="s">
        <v>90</v>
      </c>
      <c r="AW144" s="171" t="s">
        <v>162</v>
      </c>
      <c r="AX144" s="171" t="s">
        <v>118</v>
      </c>
      <c r="AY144" s="172" t="s">
        <v>195</v>
      </c>
    </row>
    <row r="145" spans="2:51" s="191" customFormat="1" ht="15">
      <c r="B145" s="196"/>
      <c r="D145" s="170" t="s">
        <v>229</v>
      </c>
      <c r="E145" s="200" t="s">
        <v>91</v>
      </c>
      <c r="F145" s="199" t="s">
        <v>255</v>
      </c>
      <c r="H145" s="198">
        <v>262</v>
      </c>
      <c r="I145" s="197"/>
      <c r="L145" s="196"/>
      <c r="M145" s="195"/>
      <c r="N145" s="194"/>
      <c r="O145" s="194"/>
      <c r="P145" s="194"/>
      <c r="Q145" s="194"/>
      <c r="R145" s="194"/>
      <c r="S145" s="194"/>
      <c r="T145" s="193"/>
      <c r="AT145" s="192" t="s">
        <v>229</v>
      </c>
      <c r="AU145" s="192" t="s">
        <v>90</v>
      </c>
      <c r="AV145" s="191" t="s">
        <v>254</v>
      </c>
      <c r="AW145" s="191" t="s">
        <v>162</v>
      </c>
      <c r="AX145" s="191" t="s">
        <v>95</v>
      </c>
      <c r="AY145" s="192" t="s">
        <v>195</v>
      </c>
    </row>
    <row r="146" spans="2:65" s="83" customFormat="1" ht="31.5" customHeight="1">
      <c r="B146" s="152"/>
      <c r="C146" s="190" t="s">
        <v>319</v>
      </c>
      <c r="D146" s="190" t="s">
        <v>233</v>
      </c>
      <c r="E146" s="189" t="s">
        <v>318</v>
      </c>
      <c r="F146" s="184" t="s">
        <v>317</v>
      </c>
      <c r="G146" s="188" t="s">
        <v>243</v>
      </c>
      <c r="H146" s="187">
        <v>264.62</v>
      </c>
      <c r="I146" s="186"/>
      <c r="J146" s="185">
        <f>ROUND(I146*H146,2)</f>
        <v>0</v>
      </c>
      <c r="K146" s="184" t="s">
        <v>91</v>
      </c>
      <c r="L146" s="183"/>
      <c r="M146" s="182" t="s">
        <v>91</v>
      </c>
      <c r="N146" s="181" t="s">
        <v>153</v>
      </c>
      <c r="O146" s="80"/>
      <c r="P146" s="142">
        <f>O146*H146</f>
        <v>0</v>
      </c>
      <c r="Q146" s="142">
        <v>0.15</v>
      </c>
      <c r="R146" s="142">
        <f>Q146*H146</f>
        <v>39.693</v>
      </c>
      <c r="S146" s="142">
        <v>0</v>
      </c>
      <c r="T146" s="141">
        <f>S146*H146</f>
        <v>0</v>
      </c>
      <c r="AR146" s="109" t="s">
        <v>219</v>
      </c>
      <c r="AT146" s="109" t="s">
        <v>233</v>
      </c>
      <c r="AU146" s="109" t="s">
        <v>90</v>
      </c>
      <c r="AY146" s="109" t="s">
        <v>195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09" t="s">
        <v>95</v>
      </c>
      <c r="BK146" s="140">
        <f>ROUND(I146*H146,2)</f>
        <v>0</v>
      </c>
      <c r="BL146" s="109" t="s">
        <v>300</v>
      </c>
      <c r="BM146" s="109" t="s">
        <v>316</v>
      </c>
    </row>
    <row r="147" spans="2:47" s="83" customFormat="1" ht="27">
      <c r="B147" s="35"/>
      <c r="D147" s="139" t="s">
        <v>192</v>
      </c>
      <c r="F147" s="138" t="s">
        <v>315</v>
      </c>
      <c r="I147" s="137"/>
      <c r="L147" s="35"/>
      <c r="M147" s="166"/>
      <c r="N147" s="80"/>
      <c r="O147" s="80"/>
      <c r="P147" s="80"/>
      <c r="Q147" s="80"/>
      <c r="R147" s="80"/>
      <c r="S147" s="80"/>
      <c r="T147" s="79"/>
      <c r="AT147" s="109" t="s">
        <v>192</v>
      </c>
      <c r="AU147" s="109" t="s">
        <v>90</v>
      </c>
    </row>
    <row r="148" spans="2:51" s="171" customFormat="1" ht="15">
      <c r="B148" s="176"/>
      <c r="D148" s="170" t="s">
        <v>229</v>
      </c>
      <c r="E148" s="180" t="s">
        <v>91</v>
      </c>
      <c r="F148" s="179" t="s">
        <v>314</v>
      </c>
      <c r="H148" s="178">
        <v>264.62</v>
      </c>
      <c r="I148" s="177"/>
      <c r="L148" s="176"/>
      <c r="M148" s="175"/>
      <c r="N148" s="174"/>
      <c r="O148" s="174"/>
      <c r="P148" s="174"/>
      <c r="Q148" s="174"/>
      <c r="R148" s="174"/>
      <c r="S148" s="174"/>
      <c r="T148" s="173"/>
      <c r="AT148" s="172" t="s">
        <v>229</v>
      </c>
      <c r="AU148" s="172" t="s">
        <v>90</v>
      </c>
      <c r="AV148" s="171" t="s">
        <v>90</v>
      </c>
      <c r="AW148" s="171" t="s">
        <v>162</v>
      </c>
      <c r="AX148" s="171" t="s">
        <v>95</v>
      </c>
      <c r="AY148" s="172" t="s">
        <v>195</v>
      </c>
    </row>
    <row r="149" spans="2:65" s="83" customFormat="1" ht="22.5" customHeight="1">
      <c r="B149" s="152"/>
      <c r="C149" s="151" t="s">
        <v>313</v>
      </c>
      <c r="D149" s="151" t="s">
        <v>196</v>
      </c>
      <c r="E149" s="150" t="s">
        <v>312</v>
      </c>
      <c r="F149" s="145" t="s">
        <v>311</v>
      </c>
      <c r="G149" s="149" t="s">
        <v>214</v>
      </c>
      <c r="H149" s="148">
        <v>39.706</v>
      </c>
      <c r="I149" s="147"/>
      <c r="J149" s="146">
        <f>ROUND(I149*H149,2)</f>
        <v>0</v>
      </c>
      <c r="K149" s="145" t="s">
        <v>91</v>
      </c>
      <c r="L149" s="35"/>
      <c r="M149" s="144" t="s">
        <v>91</v>
      </c>
      <c r="N149" s="143" t="s">
        <v>153</v>
      </c>
      <c r="O149" s="80"/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1">
        <f>S149*H149</f>
        <v>0</v>
      </c>
      <c r="AR149" s="109" t="s">
        <v>300</v>
      </c>
      <c r="AT149" s="109" t="s">
        <v>196</v>
      </c>
      <c r="AU149" s="109" t="s">
        <v>90</v>
      </c>
      <c r="AY149" s="109" t="s">
        <v>195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09" t="s">
        <v>95</v>
      </c>
      <c r="BK149" s="140">
        <f>ROUND(I149*H149,2)</f>
        <v>0</v>
      </c>
      <c r="BL149" s="109" t="s">
        <v>300</v>
      </c>
      <c r="BM149" s="109" t="s">
        <v>310</v>
      </c>
    </row>
    <row r="150" spans="2:47" s="83" customFormat="1" ht="15">
      <c r="B150" s="35"/>
      <c r="D150" s="139" t="s">
        <v>192</v>
      </c>
      <c r="F150" s="138" t="s">
        <v>309</v>
      </c>
      <c r="I150" s="137"/>
      <c r="L150" s="35"/>
      <c r="M150" s="166"/>
      <c r="N150" s="80"/>
      <c r="O150" s="80"/>
      <c r="P150" s="80"/>
      <c r="Q150" s="80"/>
      <c r="R150" s="80"/>
      <c r="S150" s="80"/>
      <c r="T150" s="79"/>
      <c r="AT150" s="109" t="s">
        <v>192</v>
      </c>
      <c r="AU150" s="109" t="s">
        <v>90</v>
      </c>
    </row>
    <row r="151" spans="2:63" s="153" customFormat="1" ht="37.35" customHeight="1">
      <c r="B151" s="161"/>
      <c r="D151" s="155" t="s">
        <v>115</v>
      </c>
      <c r="E151" s="168" t="s">
        <v>308</v>
      </c>
      <c r="F151" s="168" t="s">
        <v>307</v>
      </c>
      <c r="I151" s="163"/>
      <c r="J151" s="167">
        <f>BK151</f>
        <v>0</v>
      </c>
      <c r="L151" s="161"/>
      <c r="M151" s="160"/>
      <c r="N151" s="158"/>
      <c r="O151" s="158"/>
      <c r="P151" s="159">
        <f>P152</f>
        <v>0</v>
      </c>
      <c r="Q151" s="158"/>
      <c r="R151" s="159">
        <f>R152</f>
        <v>8.3021</v>
      </c>
      <c r="S151" s="158"/>
      <c r="T151" s="157">
        <f>T152</f>
        <v>0</v>
      </c>
      <c r="AR151" s="155" t="s">
        <v>254</v>
      </c>
      <c r="AT151" s="156" t="s">
        <v>115</v>
      </c>
      <c r="AU151" s="156" t="s">
        <v>118</v>
      </c>
      <c r="AY151" s="155" t="s">
        <v>195</v>
      </c>
      <c r="BK151" s="154">
        <f>BK152</f>
        <v>0</v>
      </c>
    </row>
    <row r="152" spans="2:63" s="153" customFormat="1" ht="19.9" customHeight="1">
      <c r="B152" s="161"/>
      <c r="D152" s="165" t="s">
        <v>115</v>
      </c>
      <c r="E152" s="164" t="s">
        <v>113</v>
      </c>
      <c r="F152" s="164" t="s">
        <v>307</v>
      </c>
      <c r="I152" s="163"/>
      <c r="J152" s="162">
        <f>BK152</f>
        <v>0</v>
      </c>
      <c r="L152" s="161"/>
      <c r="M152" s="160"/>
      <c r="N152" s="158"/>
      <c r="O152" s="158"/>
      <c r="P152" s="159">
        <f>SUM(P153:P204)</f>
        <v>0</v>
      </c>
      <c r="Q152" s="158"/>
      <c r="R152" s="159">
        <f>SUM(R153:R204)</f>
        <v>8.3021</v>
      </c>
      <c r="S152" s="158"/>
      <c r="T152" s="157">
        <f>SUM(T153:T204)</f>
        <v>0</v>
      </c>
      <c r="AR152" s="155" t="s">
        <v>254</v>
      </c>
      <c r="AT152" s="156" t="s">
        <v>115</v>
      </c>
      <c r="AU152" s="156" t="s">
        <v>95</v>
      </c>
      <c r="AY152" s="155" t="s">
        <v>195</v>
      </c>
      <c r="BK152" s="154">
        <f>SUM(BK153:BK204)</f>
        <v>0</v>
      </c>
    </row>
    <row r="153" spans="2:65" s="83" customFormat="1" ht="22.5" customHeight="1">
      <c r="B153" s="152"/>
      <c r="C153" s="151" t="s">
        <v>184</v>
      </c>
      <c r="D153" s="151" t="s">
        <v>196</v>
      </c>
      <c r="E153" s="150" t="s">
        <v>306</v>
      </c>
      <c r="F153" s="145" t="s">
        <v>305</v>
      </c>
      <c r="G153" s="149" t="s">
        <v>243</v>
      </c>
      <c r="H153" s="148">
        <v>171.98</v>
      </c>
      <c r="I153" s="147"/>
      <c r="J153" s="146">
        <f>ROUND(I153*H153,2)</f>
        <v>0</v>
      </c>
      <c r="K153" s="145" t="s">
        <v>91</v>
      </c>
      <c r="L153" s="35"/>
      <c r="M153" s="144" t="s">
        <v>91</v>
      </c>
      <c r="N153" s="143" t="s">
        <v>153</v>
      </c>
      <c r="O153" s="80"/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1">
        <f>S153*H153</f>
        <v>0</v>
      </c>
      <c r="AR153" s="109" t="s">
        <v>213</v>
      </c>
      <c r="AT153" s="109" t="s">
        <v>196</v>
      </c>
      <c r="AU153" s="109" t="s">
        <v>90</v>
      </c>
      <c r="AY153" s="109" t="s">
        <v>195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09" t="s">
        <v>95</v>
      </c>
      <c r="BK153" s="140">
        <f>ROUND(I153*H153,2)</f>
        <v>0</v>
      </c>
      <c r="BL153" s="109" t="s">
        <v>213</v>
      </c>
      <c r="BM153" s="109" t="s">
        <v>304</v>
      </c>
    </row>
    <row r="154" spans="2:47" s="83" customFormat="1" ht="15">
      <c r="B154" s="35"/>
      <c r="D154" s="139" t="s">
        <v>192</v>
      </c>
      <c r="F154" s="138" t="s">
        <v>303</v>
      </c>
      <c r="I154" s="137"/>
      <c r="L154" s="35"/>
      <c r="M154" s="166"/>
      <c r="N154" s="80"/>
      <c r="O154" s="80"/>
      <c r="P154" s="80"/>
      <c r="Q154" s="80"/>
      <c r="R154" s="80"/>
      <c r="S154" s="80"/>
      <c r="T154" s="79"/>
      <c r="AT154" s="109" t="s">
        <v>192</v>
      </c>
      <c r="AU154" s="109" t="s">
        <v>90</v>
      </c>
    </row>
    <row r="155" spans="2:51" s="171" customFormat="1" ht="15">
      <c r="B155" s="176"/>
      <c r="D155" s="139" t="s">
        <v>229</v>
      </c>
      <c r="E155" s="172" t="s">
        <v>91</v>
      </c>
      <c r="F155" s="202" t="s">
        <v>302</v>
      </c>
      <c r="H155" s="201">
        <v>128.38</v>
      </c>
      <c r="I155" s="177"/>
      <c r="L155" s="176"/>
      <c r="M155" s="175"/>
      <c r="N155" s="174"/>
      <c r="O155" s="174"/>
      <c r="P155" s="174"/>
      <c r="Q155" s="174"/>
      <c r="R155" s="174"/>
      <c r="S155" s="174"/>
      <c r="T155" s="173"/>
      <c r="AT155" s="172" t="s">
        <v>229</v>
      </c>
      <c r="AU155" s="172" t="s">
        <v>90</v>
      </c>
      <c r="AV155" s="171" t="s">
        <v>90</v>
      </c>
      <c r="AW155" s="171" t="s">
        <v>162</v>
      </c>
      <c r="AX155" s="171" t="s">
        <v>118</v>
      </c>
      <c r="AY155" s="172" t="s">
        <v>195</v>
      </c>
    </row>
    <row r="156" spans="2:51" s="171" customFormat="1" ht="15">
      <c r="B156" s="176"/>
      <c r="D156" s="139" t="s">
        <v>229</v>
      </c>
      <c r="E156" s="172" t="s">
        <v>91</v>
      </c>
      <c r="F156" s="202" t="s">
        <v>301</v>
      </c>
      <c r="H156" s="201">
        <v>43.6</v>
      </c>
      <c r="I156" s="177"/>
      <c r="L156" s="176"/>
      <c r="M156" s="175"/>
      <c r="N156" s="174"/>
      <c r="O156" s="174"/>
      <c r="P156" s="174"/>
      <c r="Q156" s="174"/>
      <c r="R156" s="174"/>
      <c r="S156" s="174"/>
      <c r="T156" s="173"/>
      <c r="AT156" s="172" t="s">
        <v>229</v>
      </c>
      <c r="AU156" s="172" t="s">
        <v>90</v>
      </c>
      <c r="AV156" s="171" t="s">
        <v>90</v>
      </c>
      <c r="AW156" s="171" t="s">
        <v>162</v>
      </c>
      <c r="AX156" s="171" t="s">
        <v>118</v>
      </c>
      <c r="AY156" s="172" t="s">
        <v>195</v>
      </c>
    </row>
    <row r="157" spans="2:51" s="191" customFormat="1" ht="15">
      <c r="B157" s="196"/>
      <c r="D157" s="170" t="s">
        <v>229</v>
      </c>
      <c r="E157" s="200" t="s">
        <v>91</v>
      </c>
      <c r="F157" s="199" t="s">
        <v>255</v>
      </c>
      <c r="H157" s="198">
        <v>171.98</v>
      </c>
      <c r="I157" s="197"/>
      <c r="L157" s="196"/>
      <c r="M157" s="195"/>
      <c r="N157" s="194"/>
      <c r="O157" s="194"/>
      <c r="P157" s="194"/>
      <c r="Q157" s="194"/>
      <c r="R157" s="194"/>
      <c r="S157" s="194"/>
      <c r="T157" s="193"/>
      <c r="AT157" s="192" t="s">
        <v>229</v>
      </c>
      <c r="AU157" s="192" t="s">
        <v>90</v>
      </c>
      <c r="AV157" s="191" t="s">
        <v>254</v>
      </c>
      <c r="AW157" s="191" t="s">
        <v>162</v>
      </c>
      <c r="AX157" s="191" t="s">
        <v>95</v>
      </c>
      <c r="AY157" s="192" t="s">
        <v>195</v>
      </c>
    </row>
    <row r="158" spans="2:65" s="83" customFormat="1" ht="22.5" customHeight="1">
      <c r="B158" s="152"/>
      <c r="C158" s="190" t="s">
        <v>300</v>
      </c>
      <c r="D158" s="190" t="s">
        <v>233</v>
      </c>
      <c r="E158" s="189" t="s">
        <v>299</v>
      </c>
      <c r="F158" s="184" t="s">
        <v>297</v>
      </c>
      <c r="G158" s="188" t="s">
        <v>292</v>
      </c>
      <c r="H158" s="187">
        <v>4.005</v>
      </c>
      <c r="I158" s="186"/>
      <c r="J158" s="185">
        <f>ROUND(I158*H158,2)</f>
        <v>0</v>
      </c>
      <c r="K158" s="184" t="s">
        <v>91</v>
      </c>
      <c r="L158" s="183"/>
      <c r="M158" s="182" t="s">
        <v>91</v>
      </c>
      <c r="N158" s="181" t="s">
        <v>153</v>
      </c>
      <c r="O158" s="80"/>
      <c r="P158" s="142">
        <f>O158*H158</f>
        <v>0</v>
      </c>
      <c r="Q158" s="142">
        <v>0.7</v>
      </c>
      <c r="R158" s="142">
        <f>Q158*H158</f>
        <v>2.8034999999999997</v>
      </c>
      <c r="S158" s="142">
        <v>0</v>
      </c>
      <c r="T158" s="141">
        <f>S158*H158</f>
        <v>0</v>
      </c>
      <c r="AR158" s="109" t="s">
        <v>213</v>
      </c>
      <c r="AT158" s="109" t="s">
        <v>233</v>
      </c>
      <c r="AU158" s="109" t="s">
        <v>90</v>
      </c>
      <c r="AY158" s="109" t="s">
        <v>195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09" t="s">
        <v>95</v>
      </c>
      <c r="BK158" s="140">
        <f>ROUND(I158*H158,2)</f>
        <v>0</v>
      </c>
      <c r="BL158" s="109" t="s">
        <v>213</v>
      </c>
      <c r="BM158" s="109" t="s">
        <v>298</v>
      </c>
    </row>
    <row r="159" spans="2:47" s="83" customFormat="1" ht="15">
      <c r="B159" s="35"/>
      <c r="D159" s="139" t="s">
        <v>192</v>
      </c>
      <c r="F159" s="138" t="s">
        <v>297</v>
      </c>
      <c r="I159" s="137"/>
      <c r="L159" s="35"/>
      <c r="M159" s="166"/>
      <c r="N159" s="80"/>
      <c r="O159" s="80"/>
      <c r="P159" s="80"/>
      <c r="Q159" s="80"/>
      <c r="R159" s="80"/>
      <c r="S159" s="80"/>
      <c r="T159" s="79"/>
      <c r="AT159" s="109" t="s">
        <v>192</v>
      </c>
      <c r="AU159" s="109" t="s">
        <v>90</v>
      </c>
    </row>
    <row r="160" spans="2:51" s="171" customFormat="1" ht="15">
      <c r="B160" s="176"/>
      <c r="D160" s="139" t="s">
        <v>229</v>
      </c>
      <c r="E160" s="172" t="s">
        <v>91</v>
      </c>
      <c r="F160" s="202" t="s">
        <v>296</v>
      </c>
      <c r="H160" s="201">
        <v>3.851</v>
      </c>
      <c r="I160" s="177"/>
      <c r="L160" s="176"/>
      <c r="M160" s="175"/>
      <c r="N160" s="174"/>
      <c r="O160" s="174"/>
      <c r="P160" s="174"/>
      <c r="Q160" s="174"/>
      <c r="R160" s="174"/>
      <c r="S160" s="174"/>
      <c r="T160" s="173"/>
      <c r="AT160" s="172" t="s">
        <v>229</v>
      </c>
      <c r="AU160" s="172" t="s">
        <v>90</v>
      </c>
      <c r="AV160" s="171" t="s">
        <v>90</v>
      </c>
      <c r="AW160" s="171" t="s">
        <v>162</v>
      </c>
      <c r="AX160" s="171" t="s">
        <v>118</v>
      </c>
      <c r="AY160" s="172" t="s">
        <v>195</v>
      </c>
    </row>
    <row r="161" spans="2:51" s="191" customFormat="1" ht="15">
      <c r="B161" s="196"/>
      <c r="D161" s="139" t="s">
        <v>229</v>
      </c>
      <c r="E161" s="192" t="s">
        <v>91</v>
      </c>
      <c r="F161" s="204" t="s">
        <v>255</v>
      </c>
      <c r="H161" s="203">
        <v>3.851</v>
      </c>
      <c r="I161" s="197"/>
      <c r="L161" s="196"/>
      <c r="M161" s="195"/>
      <c r="N161" s="194"/>
      <c r="O161" s="194"/>
      <c r="P161" s="194"/>
      <c r="Q161" s="194"/>
      <c r="R161" s="194"/>
      <c r="S161" s="194"/>
      <c r="T161" s="193"/>
      <c r="AT161" s="192" t="s">
        <v>229</v>
      </c>
      <c r="AU161" s="192" t="s">
        <v>90</v>
      </c>
      <c r="AV161" s="191" t="s">
        <v>254</v>
      </c>
      <c r="AW161" s="191" t="s">
        <v>162</v>
      </c>
      <c r="AX161" s="191" t="s">
        <v>95</v>
      </c>
      <c r="AY161" s="192" t="s">
        <v>195</v>
      </c>
    </row>
    <row r="162" spans="2:51" s="171" customFormat="1" ht="15">
      <c r="B162" s="176"/>
      <c r="D162" s="170" t="s">
        <v>229</v>
      </c>
      <c r="F162" s="179" t="s">
        <v>295</v>
      </c>
      <c r="H162" s="178">
        <v>4.005</v>
      </c>
      <c r="I162" s="177"/>
      <c r="L162" s="176"/>
      <c r="M162" s="175"/>
      <c r="N162" s="174"/>
      <c r="O162" s="174"/>
      <c r="P162" s="174"/>
      <c r="Q162" s="174"/>
      <c r="R162" s="174"/>
      <c r="S162" s="174"/>
      <c r="T162" s="173"/>
      <c r="AT162" s="172" t="s">
        <v>229</v>
      </c>
      <c r="AU162" s="172" t="s">
        <v>90</v>
      </c>
      <c r="AV162" s="171" t="s">
        <v>90</v>
      </c>
      <c r="AW162" s="171" t="s">
        <v>159</v>
      </c>
      <c r="AX162" s="171" t="s">
        <v>95</v>
      </c>
      <c r="AY162" s="172" t="s">
        <v>195</v>
      </c>
    </row>
    <row r="163" spans="2:65" s="83" customFormat="1" ht="22.5" customHeight="1">
      <c r="B163" s="152"/>
      <c r="C163" s="190" t="s">
        <v>294</v>
      </c>
      <c r="D163" s="190" t="s">
        <v>233</v>
      </c>
      <c r="E163" s="189" t="s">
        <v>293</v>
      </c>
      <c r="F163" s="184" t="s">
        <v>290</v>
      </c>
      <c r="G163" s="188" t="s">
        <v>292</v>
      </c>
      <c r="H163" s="187">
        <v>0.653</v>
      </c>
      <c r="I163" s="186"/>
      <c r="J163" s="185">
        <f>ROUND(I163*H163,2)</f>
        <v>0</v>
      </c>
      <c r="K163" s="184" t="s">
        <v>91</v>
      </c>
      <c r="L163" s="183"/>
      <c r="M163" s="182" t="s">
        <v>91</v>
      </c>
      <c r="N163" s="181" t="s">
        <v>153</v>
      </c>
      <c r="O163" s="80"/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1">
        <f>S163*H163</f>
        <v>0</v>
      </c>
      <c r="AR163" s="109" t="s">
        <v>213</v>
      </c>
      <c r="AT163" s="109" t="s">
        <v>233</v>
      </c>
      <c r="AU163" s="109" t="s">
        <v>90</v>
      </c>
      <c r="AY163" s="109" t="s">
        <v>195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09" t="s">
        <v>95</v>
      </c>
      <c r="BK163" s="140">
        <f>ROUND(I163*H163,2)</f>
        <v>0</v>
      </c>
      <c r="BL163" s="109" t="s">
        <v>213</v>
      </c>
      <c r="BM163" s="109" t="s">
        <v>291</v>
      </c>
    </row>
    <row r="164" spans="2:47" s="83" customFormat="1" ht="15">
      <c r="B164" s="35"/>
      <c r="D164" s="139" t="s">
        <v>192</v>
      </c>
      <c r="F164" s="138" t="s">
        <v>290</v>
      </c>
      <c r="I164" s="137"/>
      <c r="L164" s="35"/>
      <c r="M164" s="166"/>
      <c r="N164" s="80"/>
      <c r="O164" s="80"/>
      <c r="P164" s="80"/>
      <c r="Q164" s="80"/>
      <c r="R164" s="80"/>
      <c r="S164" s="80"/>
      <c r="T164" s="79"/>
      <c r="AT164" s="109" t="s">
        <v>192</v>
      </c>
      <c r="AU164" s="109" t="s">
        <v>90</v>
      </c>
    </row>
    <row r="165" spans="2:51" s="171" customFormat="1" ht="15">
      <c r="B165" s="176"/>
      <c r="D165" s="139" t="s">
        <v>229</v>
      </c>
      <c r="E165" s="172" t="s">
        <v>91</v>
      </c>
      <c r="F165" s="202" t="s">
        <v>289</v>
      </c>
      <c r="H165" s="201">
        <v>0.628</v>
      </c>
      <c r="I165" s="177"/>
      <c r="L165" s="176"/>
      <c r="M165" s="175"/>
      <c r="N165" s="174"/>
      <c r="O165" s="174"/>
      <c r="P165" s="174"/>
      <c r="Q165" s="174"/>
      <c r="R165" s="174"/>
      <c r="S165" s="174"/>
      <c r="T165" s="173"/>
      <c r="AT165" s="172" t="s">
        <v>229</v>
      </c>
      <c r="AU165" s="172" t="s">
        <v>90</v>
      </c>
      <c r="AV165" s="171" t="s">
        <v>90</v>
      </c>
      <c r="AW165" s="171" t="s">
        <v>162</v>
      </c>
      <c r="AX165" s="171" t="s">
        <v>95</v>
      </c>
      <c r="AY165" s="172" t="s">
        <v>195</v>
      </c>
    </row>
    <row r="166" spans="2:51" s="171" customFormat="1" ht="15">
      <c r="B166" s="176"/>
      <c r="D166" s="170" t="s">
        <v>229</v>
      </c>
      <c r="F166" s="179" t="s">
        <v>288</v>
      </c>
      <c r="H166" s="178">
        <v>0.653</v>
      </c>
      <c r="I166" s="177"/>
      <c r="L166" s="176"/>
      <c r="M166" s="175"/>
      <c r="N166" s="174"/>
      <c r="O166" s="174"/>
      <c r="P166" s="174"/>
      <c r="Q166" s="174"/>
      <c r="R166" s="174"/>
      <c r="S166" s="174"/>
      <c r="T166" s="173"/>
      <c r="AT166" s="172" t="s">
        <v>229</v>
      </c>
      <c r="AU166" s="172" t="s">
        <v>90</v>
      </c>
      <c r="AV166" s="171" t="s">
        <v>90</v>
      </c>
      <c r="AW166" s="171" t="s">
        <v>159</v>
      </c>
      <c r="AX166" s="171" t="s">
        <v>95</v>
      </c>
      <c r="AY166" s="172" t="s">
        <v>195</v>
      </c>
    </row>
    <row r="167" spans="2:65" s="83" customFormat="1" ht="22.5" customHeight="1">
      <c r="B167" s="152"/>
      <c r="C167" s="151" t="s">
        <v>287</v>
      </c>
      <c r="D167" s="151" t="s">
        <v>196</v>
      </c>
      <c r="E167" s="150" t="s">
        <v>286</v>
      </c>
      <c r="F167" s="145" t="s">
        <v>285</v>
      </c>
      <c r="G167" s="149" t="s">
        <v>284</v>
      </c>
      <c r="H167" s="148">
        <v>63.72</v>
      </c>
      <c r="I167" s="147"/>
      <c r="J167" s="146">
        <f>ROUND(I167*H167,2)</f>
        <v>0</v>
      </c>
      <c r="K167" s="145" t="s">
        <v>91</v>
      </c>
      <c r="L167" s="35"/>
      <c r="M167" s="144" t="s">
        <v>91</v>
      </c>
      <c r="N167" s="143" t="s">
        <v>153</v>
      </c>
      <c r="O167" s="80"/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1">
        <f>S167*H167</f>
        <v>0</v>
      </c>
      <c r="AR167" s="109" t="s">
        <v>213</v>
      </c>
      <c r="AT167" s="109" t="s">
        <v>196</v>
      </c>
      <c r="AU167" s="109" t="s">
        <v>90</v>
      </c>
      <c r="AY167" s="109" t="s">
        <v>195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09" t="s">
        <v>95</v>
      </c>
      <c r="BK167" s="140">
        <f>ROUND(I167*H167,2)</f>
        <v>0</v>
      </c>
      <c r="BL167" s="109" t="s">
        <v>213</v>
      </c>
      <c r="BM167" s="109" t="s">
        <v>283</v>
      </c>
    </row>
    <row r="168" spans="2:47" s="83" customFormat="1" ht="15">
      <c r="B168" s="35"/>
      <c r="D168" s="139" t="s">
        <v>192</v>
      </c>
      <c r="F168" s="138" t="s">
        <v>282</v>
      </c>
      <c r="I168" s="137"/>
      <c r="L168" s="35"/>
      <c r="M168" s="166"/>
      <c r="N168" s="80"/>
      <c r="O168" s="80"/>
      <c r="P168" s="80"/>
      <c r="Q168" s="80"/>
      <c r="R168" s="80"/>
      <c r="S168" s="80"/>
      <c r="T168" s="79"/>
      <c r="AT168" s="109" t="s">
        <v>192</v>
      </c>
      <c r="AU168" s="109" t="s">
        <v>90</v>
      </c>
    </row>
    <row r="169" spans="2:51" s="171" customFormat="1" ht="15">
      <c r="B169" s="176"/>
      <c r="D169" s="139" t="s">
        <v>229</v>
      </c>
      <c r="E169" s="172" t="s">
        <v>91</v>
      </c>
      <c r="F169" s="202" t="s">
        <v>281</v>
      </c>
      <c r="H169" s="201">
        <v>63.72</v>
      </c>
      <c r="I169" s="177"/>
      <c r="L169" s="176"/>
      <c r="M169" s="175"/>
      <c r="N169" s="174"/>
      <c r="O169" s="174"/>
      <c r="P169" s="174"/>
      <c r="Q169" s="174"/>
      <c r="R169" s="174"/>
      <c r="S169" s="174"/>
      <c r="T169" s="173"/>
      <c r="AT169" s="172" t="s">
        <v>229</v>
      </c>
      <c r="AU169" s="172" t="s">
        <v>90</v>
      </c>
      <c r="AV169" s="171" t="s">
        <v>90</v>
      </c>
      <c r="AW169" s="171" t="s">
        <v>162</v>
      </c>
      <c r="AX169" s="171" t="s">
        <v>118</v>
      </c>
      <c r="AY169" s="172" t="s">
        <v>195</v>
      </c>
    </row>
    <row r="170" spans="2:51" s="191" customFormat="1" ht="15">
      <c r="B170" s="196"/>
      <c r="D170" s="170" t="s">
        <v>229</v>
      </c>
      <c r="E170" s="200" t="s">
        <v>91</v>
      </c>
      <c r="F170" s="199" t="s">
        <v>255</v>
      </c>
      <c r="H170" s="198">
        <v>63.72</v>
      </c>
      <c r="I170" s="197"/>
      <c r="L170" s="196"/>
      <c r="M170" s="195"/>
      <c r="N170" s="194"/>
      <c r="O170" s="194"/>
      <c r="P170" s="194"/>
      <c r="Q170" s="194"/>
      <c r="R170" s="194"/>
      <c r="S170" s="194"/>
      <c r="T170" s="193"/>
      <c r="AT170" s="192" t="s">
        <v>229</v>
      </c>
      <c r="AU170" s="192" t="s">
        <v>90</v>
      </c>
      <c r="AV170" s="191" t="s">
        <v>254</v>
      </c>
      <c r="AW170" s="191" t="s">
        <v>162</v>
      </c>
      <c r="AX170" s="191" t="s">
        <v>95</v>
      </c>
      <c r="AY170" s="192" t="s">
        <v>195</v>
      </c>
    </row>
    <row r="171" spans="2:65" s="83" customFormat="1" ht="22.5" customHeight="1">
      <c r="B171" s="152"/>
      <c r="C171" s="190" t="s">
        <v>280</v>
      </c>
      <c r="D171" s="190" t="s">
        <v>233</v>
      </c>
      <c r="E171" s="189" t="s">
        <v>279</v>
      </c>
      <c r="F171" s="184" t="s">
        <v>277</v>
      </c>
      <c r="G171" s="188" t="s">
        <v>234</v>
      </c>
      <c r="H171" s="187">
        <v>20</v>
      </c>
      <c r="I171" s="186"/>
      <c r="J171" s="185">
        <f>ROUND(I171*H171,2)</f>
        <v>0</v>
      </c>
      <c r="K171" s="184" t="s">
        <v>91</v>
      </c>
      <c r="L171" s="183"/>
      <c r="M171" s="182" t="s">
        <v>91</v>
      </c>
      <c r="N171" s="181" t="s">
        <v>153</v>
      </c>
      <c r="O171" s="80"/>
      <c r="P171" s="142">
        <f>O171*H171</f>
        <v>0</v>
      </c>
      <c r="Q171" s="142">
        <v>0.09752</v>
      </c>
      <c r="R171" s="142">
        <f>Q171*H171</f>
        <v>1.9504</v>
      </c>
      <c r="S171" s="142">
        <v>0</v>
      </c>
      <c r="T171" s="141">
        <f>S171*H171</f>
        <v>0</v>
      </c>
      <c r="AR171" s="109" t="s">
        <v>213</v>
      </c>
      <c r="AT171" s="109" t="s">
        <v>233</v>
      </c>
      <c r="AU171" s="109" t="s">
        <v>90</v>
      </c>
      <c r="AY171" s="109" t="s">
        <v>195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09" t="s">
        <v>95</v>
      </c>
      <c r="BK171" s="140">
        <f>ROUND(I171*H171,2)</f>
        <v>0</v>
      </c>
      <c r="BL171" s="109" t="s">
        <v>213</v>
      </c>
      <c r="BM171" s="109" t="s">
        <v>278</v>
      </c>
    </row>
    <row r="172" spans="2:47" s="83" customFormat="1" ht="15">
      <c r="B172" s="35"/>
      <c r="D172" s="170" t="s">
        <v>192</v>
      </c>
      <c r="F172" s="169" t="s">
        <v>277</v>
      </c>
      <c r="I172" s="137"/>
      <c r="L172" s="35"/>
      <c r="M172" s="166"/>
      <c r="N172" s="80"/>
      <c r="O172" s="80"/>
      <c r="P172" s="80"/>
      <c r="Q172" s="80"/>
      <c r="R172" s="80"/>
      <c r="S172" s="80"/>
      <c r="T172" s="79"/>
      <c r="AT172" s="109" t="s">
        <v>192</v>
      </c>
      <c r="AU172" s="109" t="s">
        <v>90</v>
      </c>
    </row>
    <row r="173" spans="2:65" s="83" customFormat="1" ht="22.5" customHeight="1">
      <c r="B173" s="152"/>
      <c r="C173" s="151" t="s">
        <v>276</v>
      </c>
      <c r="D173" s="151" t="s">
        <v>196</v>
      </c>
      <c r="E173" s="150" t="s">
        <v>275</v>
      </c>
      <c r="F173" s="145" t="s">
        <v>273</v>
      </c>
      <c r="G173" s="149" t="s">
        <v>234</v>
      </c>
      <c r="H173" s="148">
        <v>16</v>
      </c>
      <c r="I173" s="147"/>
      <c r="J173" s="146">
        <f>ROUND(I173*H173,2)</f>
        <v>0</v>
      </c>
      <c r="K173" s="145" t="s">
        <v>91</v>
      </c>
      <c r="L173" s="35"/>
      <c r="M173" s="144" t="s">
        <v>91</v>
      </c>
      <c r="N173" s="143" t="s">
        <v>153</v>
      </c>
      <c r="O173" s="80"/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1">
        <f>S173*H173</f>
        <v>0</v>
      </c>
      <c r="AR173" s="109" t="s">
        <v>213</v>
      </c>
      <c r="AT173" s="109" t="s">
        <v>196</v>
      </c>
      <c r="AU173" s="109" t="s">
        <v>90</v>
      </c>
      <c r="AY173" s="109" t="s">
        <v>195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09" t="s">
        <v>95</v>
      </c>
      <c r="BK173" s="140">
        <f>ROUND(I173*H173,2)</f>
        <v>0</v>
      </c>
      <c r="BL173" s="109" t="s">
        <v>213</v>
      </c>
      <c r="BM173" s="109" t="s">
        <v>274</v>
      </c>
    </row>
    <row r="174" spans="2:47" s="83" customFormat="1" ht="15">
      <c r="B174" s="35"/>
      <c r="D174" s="139" t="s">
        <v>192</v>
      </c>
      <c r="F174" s="138" t="s">
        <v>273</v>
      </c>
      <c r="I174" s="137"/>
      <c r="L174" s="35"/>
      <c r="M174" s="166"/>
      <c r="N174" s="80"/>
      <c r="O174" s="80"/>
      <c r="P174" s="80"/>
      <c r="Q174" s="80"/>
      <c r="R174" s="80"/>
      <c r="S174" s="80"/>
      <c r="T174" s="79"/>
      <c r="AT174" s="109" t="s">
        <v>192</v>
      </c>
      <c r="AU174" s="109" t="s">
        <v>90</v>
      </c>
    </row>
    <row r="175" spans="2:51" s="171" customFormat="1" ht="15">
      <c r="B175" s="176"/>
      <c r="D175" s="139" t="s">
        <v>229</v>
      </c>
      <c r="E175" s="172" t="s">
        <v>91</v>
      </c>
      <c r="F175" s="202" t="s">
        <v>272</v>
      </c>
      <c r="H175" s="201">
        <v>16</v>
      </c>
      <c r="I175" s="177"/>
      <c r="L175" s="176"/>
      <c r="M175" s="175"/>
      <c r="N175" s="174"/>
      <c r="O175" s="174"/>
      <c r="P175" s="174"/>
      <c r="Q175" s="174"/>
      <c r="R175" s="174"/>
      <c r="S175" s="174"/>
      <c r="T175" s="173"/>
      <c r="AT175" s="172" t="s">
        <v>229</v>
      </c>
      <c r="AU175" s="172" t="s">
        <v>90</v>
      </c>
      <c r="AV175" s="171" t="s">
        <v>90</v>
      </c>
      <c r="AW175" s="171" t="s">
        <v>162</v>
      </c>
      <c r="AX175" s="171" t="s">
        <v>118</v>
      </c>
      <c r="AY175" s="172" t="s">
        <v>195</v>
      </c>
    </row>
    <row r="176" spans="2:51" s="191" customFormat="1" ht="15">
      <c r="B176" s="196"/>
      <c r="D176" s="170" t="s">
        <v>229</v>
      </c>
      <c r="E176" s="200" t="s">
        <v>91</v>
      </c>
      <c r="F176" s="199" t="s">
        <v>255</v>
      </c>
      <c r="H176" s="198">
        <v>16</v>
      </c>
      <c r="I176" s="197"/>
      <c r="L176" s="196"/>
      <c r="M176" s="195"/>
      <c r="N176" s="194"/>
      <c r="O176" s="194"/>
      <c r="P176" s="194"/>
      <c r="Q176" s="194"/>
      <c r="R176" s="194"/>
      <c r="S176" s="194"/>
      <c r="T176" s="193"/>
      <c r="AT176" s="192" t="s">
        <v>229</v>
      </c>
      <c r="AU176" s="192" t="s">
        <v>90</v>
      </c>
      <c r="AV176" s="191" t="s">
        <v>254</v>
      </c>
      <c r="AW176" s="191" t="s">
        <v>162</v>
      </c>
      <c r="AX176" s="191" t="s">
        <v>95</v>
      </c>
      <c r="AY176" s="192" t="s">
        <v>195</v>
      </c>
    </row>
    <row r="177" spans="2:65" s="83" customFormat="1" ht="22.5" customHeight="1">
      <c r="B177" s="152"/>
      <c r="C177" s="190" t="s">
        <v>185</v>
      </c>
      <c r="D177" s="190" t="s">
        <v>233</v>
      </c>
      <c r="E177" s="189" t="s">
        <v>271</v>
      </c>
      <c r="F177" s="184" t="s">
        <v>270</v>
      </c>
      <c r="G177" s="188" t="s">
        <v>234</v>
      </c>
      <c r="H177" s="187">
        <v>19</v>
      </c>
      <c r="I177" s="186"/>
      <c r="J177" s="185">
        <f>ROUND(I177*H177,2)</f>
        <v>0</v>
      </c>
      <c r="K177" s="184" t="s">
        <v>91</v>
      </c>
      <c r="L177" s="183"/>
      <c r="M177" s="182" t="s">
        <v>91</v>
      </c>
      <c r="N177" s="181" t="s">
        <v>153</v>
      </c>
      <c r="O177" s="80"/>
      <c r="P177" s="142">
        <f>O177*H177</f>
        <v>0</v>
      </c>
      <c r="Q177" s="142">
        <v>0.07</v>
      </c>
      <c r="R177" s="142">
        <f>Q177*H177</f>
        <v>1.33</v>
      </c>
      <c r="S177" s="142">
        <v>0</v>
      </c>
      <c r="T177" s="141">
        <f>S177*H177</f>
        <v>0</v>
      </c>
      <c r="AR177" s="109" t="s">
        <v>213</v>
      </c>
      <c r="AT177" s="109" t="s">
        <v>233</v>
      </c>
      <c r="AU177" s="109" t="s">
        <v>90</v>
      </c>
      <c r="AY177" s="109" t="s">
        <v>195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09" t="s">
        <v>95</v>
      </c>
      <c r="BK177" s="140">
        <f>ROUND(I177*H177,2)</f>
        <v>0</v>
      </c>
      <c r="BL177" s="109" t="s">
        <v>213</v>
      </c>
      <c r="BM177" s="109" t="s">
        <v>269</v>
      </c>
    </row>
    <row r="178" spans="2:47" s="83" customFormat="1" ht="15">
      <c r="B178" s="35"/>
      <c r="D178" s="170" t="s">
        <v>192</v>
      </c>
      <c r="F178" s="169" t="s">
        <v>268</v>
      </c>
      <c r="I178" s="137"/>
      <c r="L178" s="35"/>
      <c r="M178" s="166"/>
      <c r="N178" s="80"/>
      <c r="O178" s="80"/>
      <c r="P178" s="80"/>
      <c r="Q178" s="80"/>
      <c r="R178" s="80"/>
      <c r="S178" s="80"/>
      <c r="T178" s="79"/>
      <c r="AT178" s="109" t="s">
        <v>192</v>
      </c>
      <c r="AU178" s="109" t="s">
        <v>90</v>
      </c>
    </row>
    <row r="179" spans="2:65" s="83" customFormat="1" ht="22.5" customHeight="1">
      <c r="B179" s="152"/>
      <c r="C179" s="190" t="s">
        <v>256</v>
      </c>
      <c r="D179" s="190" t="s">
        <v>233</v>
      </c>
      <c r="E179" s="189" t="s">
        <v>267</v>
      </c>
      <c r="F179" s="184" t="s">
        <v>266</v>
      </c>
      <c r="G179" s="188" t="s">
        <v>234</v>
      </c>
      <c r="H179" s="187">
        <v>9</v>
      </c>
      <c r="I179" s="186"/>
      <c r="J179" s="185">
        <f>ROUND(I179*H179,2)</f>
        <v>0</v>
      </c>
      <c r="K179" s="184" t="s">
        <v>91</v>
      </c>
      <c r="L179" s="183"/>
      <c r="M179" s="182" t="s">
        <v>91</v>
      </c>
      <c r="N179" s="181" t="s">
        <v>153</v>
      </c>
      <c r="O179" s="80"/>
      <c r="P179" s="142">
        <f>O179*H179</f>
        <v>0</v>
      </c>
      <c r="Q179" s="142">
        <v>0.06</v>
      </c>
      <c r="R179" s="142">
        <f>Q179*H179</f>
        <v>0.54</v>
      </c>
      <c r="S179" s="142">
        <v>0</v>
      </c>
      <c r="T179" s="141">
        <f>S179*H179</f>
        <v>0</v>
      </c>
      <c r="AR179" s="109" t="s">
        <v>213</v>
      </c>
      <c r="AT179" s="109" t="s">
        <v>233</v>
      </c>
      <c r="AU179" s="109" t="s">
        <v>90</v>
      </c>
      <c r="AY179" s="109" t="s">
        <v>195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09" t="s">
        <v>95</v>
      </c>
      <c r="BK179" s="140">
        <f>ROUND(I179*H179,2)</f>
        <v>0</v>
      </c>
      <c r="BL179" s="109" t="s">
        <v>213</v>
      </c>
      <c r="BM179" s="109" t="s">
        <v>265</v>
      </c>
    </row>
    <row r="180" spans="2:47" s="83" customFormat="1" ht="15">
      <c r="B180" s="35"/>
      <c r="D180" s="170" t="s">
        <v>192</v>
      </c>
      <c r="F180" s="169" t="s">
        <v>231</v>
      </c>
      <c r="I180" s="137"/>
      <c r="L180" s="35"/>
      <c r="M180" s="166"/>
      <c r="N180" s="80"/>
      <c r="O180" s="80"/>
      <c r="P180" s="80"/>
      <c r="Q180" s="80"/>
      <c r="R180" s="80"/>
      <c r="S180" s="80"/>
      <c r="T180" s="79"/>
      <c r="AT180" s="109" t="s">
        <v>192</v>
      </c>
      <c r="AU180" s="109" t="s">
        <v>90</v>
      </c>
    </row>
    <row r="181" spans="2:65" s="83" customFormat="1" ht="22.5" customHeight="1">
      <c r="B181" s="152"/>
      <c r="C181" s="190" t="s">
        <v>264</v>
      </c>
      <c r="D181" s="190" t="s">
        <v>233</v>
      </c>
      <c r="E181" s="189" t="s">
        <v>263</v>
      </c>
      <c r="F181" s="184" t="s">
        <v>262</v>
      </c>
      <c r="G181" s="188" t="s">
        <v>234</v>
      </c>
      <c r="H181" s="187">
        <v>2</v>
      </c>
      <c r="I181" s="186"/>
      <c r="J181" s="185">
        <f>ROUND(I181*H181,2)</f>
        <v>0</v>
      </c>
      <c r="K181" s="184" t="s">
        <v>91</v>
      </c>
      <c r="L181" s="183"/>
      <c r="M181" s="182" t="s">
        <v>91</v>
      </c>
      <c r="N181" s="181" t="s">
        <v>153</v>
      </c>
      <c r="O181" s="80"/>
      <c r="P181" s="142">
        <f>O181*H181</f>
        <v>0</v>
      </c>
      <c r="Q181" s="142">
        <v>0.06</v>
      </c>
      <c r="R181" s="142">
        <f>Q181*H181</f>
        <v>0.12</v>
      </c>
      <c r="S181" s="142">
        <v>0</v>
      </c>
      <c r="T181" s="141">
        <f>S181*H181</f>
        <v>0</v>
      </c>
      <c r="AR181" s="109" t="s">
        <v>213</v>
      </c>
      <c r="AT181" s="109" t="s">
        <v>233</v>
      </c>
      <c r="AU181" s="109" t="s">
        <v>90</v>
      </c>
      <c r="AY181" s="109" t="s">
        <v>195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09" t="s">
        <v>95</v>
      </c>
      <c r="BK181" s="140">
        <f>ROUND(I181*H181,2)</f>
        <v>0</v>
      </c>
      <c r="BL181" s="109" t="s">
        <v>213</v>
      </c>
      <c r="BM181" s="109" t="s">
        <v>261</v>
      </c>
    </row>
    <row r="182" spans="2:47" s="83" customFormat="1" ht="15">
      <c r="B182" s="35"/>
      <c r="D182" s="170" t="s">
        <v>192</v>
      </c>
      <c r="F182" s="169" t="s">
        <v>231</v>
      </c>
      <c r="I182" s="137"/>
      <c r="L182" s="35"/>
      <c r="M182" s="166"/>
      <c r="N182" s="80"/>
      <c r="O182" s="80"/>
      <c r="P182" s="80"/>
      <c r="Q182" s="80"/>
      <c r="R182" s="80"/>
      <c r="S182" s="80"/>
      <c r="T182" s="79"/>
      <c r="AT182" s="109" t="s">
        <v>192</v>
      </c>
      <c r="AU182" s="109" t="s">
        <v>90</v>
      </c>
    </row>
    <row r="183" spans="2:65" s="83" customFormat="1" ht="22.5" customHeight="1">
      <c r="B183" s="152"/>
      <c r="C183" s="151" t="s">
        <v>260</v>
      </c>
      <c r="D183" s="151" t="s">
        <v>196</v>
      </c>
      <c r="E183" s="150" t="s">
        <v>259</v>
      </c>
      <c r="F183" s="145" t="s">
        <v>257</v>
      </c>
      <c r="G183" s="149" t="s">
        <v>243</v>
      </c>
      <c r="H183" s="148">
        <v>22</v>
      </c>
      <c r="I183" s="147"/>
      <c r="J183" s="146">
        <f>ROUND(I183*H183,2)</f>
        <v>0</v>
      </c>
      <c r="K183" s="145" t="s">
        <v>91</v>
      </c>
      <c r="L183" s="35"/>
      <c r="M183" s="144" t="s">
        <v>91</v>
      </c>
      <c r="N183" s="143" t="s">
        <v>153</v>
      </c>
      <c r="O183" s="80"/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1">
        <f>S183*H183</f>
        <v>0</v>
      </c>
      <c r="AR183" s="109" t="s">
        <v>213</v>
      </c>
      <c r="AT183" s="109" t="s">
        <v>196</v>
      </c>
      <c r="AU183" s="109" t="s">
        <v>90</v>
      </c>
      <c r="AY183" s="109" t="s">
        <v>195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09" t="s">
        <v>95</v>
      </c>
      <c r="BK183" s="140">
        <f>ROUND(I183*H183,2)</f>
        <v>0</v>
      </c>
      <c r="BL183" s="109" t="s">
        <v>213</v>
      </c>
      <c r="BM183" s="109" t="s">
        <v>258</v>
      </c>
    </row>
    <row r="184" spans="2:47" s="83" customFormat="1" ht="15">
      <c r="B184" s="35"/>
      <c r="D184" s="139" t="s">
        <v>192</v>
      </c>
      <c r="F184" s="138" t="s">
        <v>257</v>
      </c>
      <c r="I184" s="137"/>
      <c r="L184" s="35"/>
      <c r="M184" s="166"/>
      <c r="N184" s="80"/>
      <c r="O184" s="80"/>
      <c r="P184" s="80"/>
      <c r="Q184" s="80"/>
      <c r="R184" s="80"/>
      <c r="S184" s="80"/>
      <c r="T184" s="79"/>
      <c r="AT184" s="109" t="s">
        <v>192</v>
      </c>
      <c r="AU184" s="109" t="s">
        <v>90</v>
      </c>
    </row>
    <row r="185" spans="2:51" s="171" customFormat="1" ht="15">
      <c r="B185" s="176"/>
      <c r="D185" s="139" t="s">
        <v>229</v>
      </c>
      <c r="E185" s="172" t="s">
        <v>91</v>
      </c>
      <c r="F185" s="202" t="s">
        <v>256</v>
      </c>
      <c r="H185" s="201">
        <v>22</v>
      </c>
      <c r="I185" s="177"/>
      <c r="L185" s="176"/>
      <c r="M185" s="175"/>
      <c r="N185" s="174"/>
      <c r="O185" s="174"/>
      <c r="P185" s="174"/>
      <c r="Q185" s="174"/>
      <c r="R185" s="174"/>
      <c r="S185" s="174"/>
      <c r="T185" s="173"/>
      <c r="AT185" s="172" t="s">
        <v>229</v>
      </c>
      <c r="AU185" s="172" t="s">
        <v>90</v>
      </c>
      <c r="AV185" s="171" t="s">
        <v>90</v>
      </c>
      <c r="AW185" s="171" t="s">
        <v>162</v>
      </c>
      <c r="AX185" s="171" t="s">
        <v>118</v>
      </c>
      <c r="AY185" s="172" t="s">
        <v>195</v>
      </c>
    </row>
    <row r="186" spans="2:51" s="191" customFormat="1" ht="15">
      <c r="B186" s="196"/>
      <c r="D186" s="170" t="s">
        <v>229</v>
      </c>
      <c r="E186" s="200" t="s">
        <v>91</v>
      </c>
      <c r="F186" s="199" t="s">
        <v>255</v>
      </c>
      <c r="H186" s="198">
        <v>22</v>
      </c>
      <c r="I186" s="197"/>
      <c r="L186" s="196"/>
      <c r="M186" s="195"/>
      <c r="N186" s="194"/>
      <c r="O186" s="194"/>
      <c r="P186" s="194"/>
      <c r="Q186" s="194"/>
      <c r="R186" s="194"/>
      <c r="S186" s="194"/>
      <c r="T186" s="193"/>
      <c r="AT186" s="192" t="s">
        <v>229</v>
      </c>
      <c r="AU186" s="192" t="s">
        <v>90</v>
      </c>
      <c r="AV186" s="191" t="s">
        <v>254</v>
      </c>
      <c r="AW186" s="191" t="s">
        <v>162</v>
      </c>
      <c r="AX186" s="191" t="s">
        <v>95</v>
      </c>
      <c r="AY186" s="192" t="s">
        <v>195</v>
      </c>
    </row>
    <row r="187" spans="2:65" s="83" customFormat="1" ht="31.5" customHeight="1">
      <c r="B187" s="152"/>
      <c r="C187" s="190" t="s">
        <v>253</v>
      </c>
      <c r="D187" s="190" t="s">
        <v>233</v>
      </c>
      <c r="E187" s="189" t="s">
        <v>252</v>
      </c>
      <c r="F187" s="184" t="s">
        <v>250</v>
      </c>
      <c r="G187" s="188" t="s">
        <v>243</v>
      </c>
      <c r="H187" s="187">
        <v>22</v>
      </c>
      <c r="I187" s="186"/>
      <c r="J187" s="185">
        <f>ROUND(I187*H187,2)</f>
        <v>0</v>
      </c>
      <c r="K187" s="184" t="s">
        <v>91</v>
      </c>
      <c r="L187" s="183"/>
      <c r="M187" s="182" t="s">
        <v>91</v>
      </c>
      <c r="N187" s="181" t="s">
        <v>153</v>
      </c>
      <c r="O187" s="80"/>
      <c r="P187" s="142">
        <f>O187*H187</f>
        <v>0</v>
      </c>
      <c r="Q187" s="142">
        <v>0.05</v>
      </c>
      <c r="R187" s="142">
        <f>Q187*H187</f>
        <v>1.1</v>
      </c>
      <c r="S187" s="142">
        <v>0</v>
      </c>
      <c r="T187" s="141">
        <f>S187*H187</f>
        <v>0</v>
      </c>
      <c r="AR187" s="109" t="s">
        <v>213</v>
      </c>
      <c r="AT187" s="109" t="s">
        <v>233</v>
      </c>
      <c r="AU187" s="109" t="s">
        <v>90</v>
      </c>
      <c r="AY187" s="109" t="s">
        <v>195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09" t="s">
        <v>95</v>
      </c>
      <c r="BK187" s="140">
        <f>ROUND(I187*H187,2)</f>
        <v>0</v>
      </c>
      <c r="BL187" s="109" t="s">
        <v>213</v>
      </c>
      <c r="BM187" s="109" t="s">
        <v>251</v>
      </c>
    </row>
    <row r="188" spans="2:47" s="83" customFormat="1" ht="27">
      <c r="B188" s="35"/>
      <c r="D188" s="170" t="s">
        <v>192</v>
      </c>
      <c r="F188" s="169" t="s">
        <v>250</v>
      </c>
      <c r="I188" s="137"/>
      <c r="L188" s="35"/>
      <c r="M188" s="166"/>
      <c r="N188" s="80"/>
      <c r="O188" s="80"/>
      <c r="P188" s="80"/>
      <c r="Q188" s="80"/>
      <c r="R188" s="80"/>
      <c r="S188" s="80"/>
      <c r="T188" s="79"/>
      <c r="AT188" s="109" t="s">
        <v>192</v>
      </c>
      <c r="AU188" s="109" t="s">
        <v>90</v>
      </c>
    </row>
    <row r="189" spans="2:65" s="83" customFormat="1" ht="22.5" customHeight="1">
      <c r="B189" s="152"/>
      <c r="C189" s="151" t="s">
        <v>249</v>
      </c>
      <c r="D189" s="151" t="s">
        <v>196</v>
      </c>
      <c r="E189" s="150" t="s">
        <v>248</v>
      </c>
      <c r="F189" s="145" t="s">
        <v>246</v>
      </c>
      <c r="G189" s="149" t="s">
        <v>243</v>
      </c>
      <c r="H189" s="148">
        <v>10</v>
      </c>
      <c r="I189" s="147"/>
      <c r="J189" s="146">
        <f>ROUND(I189*H189,2)</f>
        <v>0</v>
      </c>
      <c r="K189" s="145" t="s">
        <v>91</v>
      </c>
      <c r="L189" s="35"/>
      <c r="M189" s="144" t="s">
        <v>91</v>
      </c>
      <c r="N189" s="143" t="s">
        <v>153</v>
      </c>
      <c r="O189" s="80"/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1">
        <f>S189*H189</f>
        <v>0</v>
      </c>
      <c r="AR189" s="109" t="s">
        <v>213</v>
      </c>
      <c r="AT189" s="109" t="s">
        <v>196</v>
      </c>
      <c r="AU189" s="109" t="s">
        <v>90</v>
      </c>
      <c r="AY189" s="109" t="s">
        <v>195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09" t="s">
        <v>95</v>
      </c>
      <c r="BK189" s="140">
        <f>ROUND(I189*H189,2)</f>
        <v>0</v>
      </c>
      <c r="BL189" s="109" t="s">
        <v>213</v>
      </c>
      <c r="BM189" s="109" t="s">
        <v>247</v>
      </c>
    </row>
    <row r="190" spans="2:47" s="83" customFormat="1" ht="15">
      <c r="B190" s="35"/>
      <c r="D190" s="170" t="s">
        <v>192</v>
      </c>
      <c r="F190" s="169" t="s">
        <v>246</v>
      </c>
      <c r="I190" s="137"/>
      <c r="L190" s="35"/>
      <c r="M190" s="166"/>
      <c r="N190" s="80"/>
      <c r="O190" s="80"/>
      <c r="P190" s="80"/>
      <c r="Q190" s="80"/>
      <c r="R190" s="80"/>
      <c r="S190" s="80"/>
      <c r="T190" s="79"/>
      <c r="AT190" s="109" t="s">
        <v>192</v>
      </c>
      <c r="AU190" s="109" t="s">
        <v>90</v>
      </c>
    </row>
    <row r="191" spans="2:65" s="83" customFormat="1" ht="31.5" customHeight="1">
      <c r="B191" s="152"/>
      <c r="C191" s="190" t="s">
        <v>245</v>
      </c>
      <c r="D191" s="190" t="s">
        <v>233</v>
      </c>
      <c r="E191" s="189" t="s">
        <v>244</v>
      </c>
      <c r="F191" s="184" t="s">
        <v>241</v>
      </c>
      <c r="G191" s="188" t="s">
        <v>243</v>
      </c>
      <c r="H191" s="187">
        <v>10</v>
      </c>
      <c r="I191" s="186"/>
      <c r="J191" s="185">
        <f>ROUND(I191*H191,2)</f>
        <v>0</v>
      </c>
      <c r="K191" s="184" t="s">
        <v>91</v>
      </c>
      <c r="L191" s="183"/>
      <c r="M191" s="182" t="s">
        <v>91</v>
      </c>
      <c r="N191" s="181" t="s">
        <v>153</v>
      </c>
      <c r="O191" s="80"/>
      <c r="P191" s="142">
        <f>O191*H191</f>
        <v>0</v>
      </c>
      <c r="Q191" s="142">
        <v>0.04</v>
      </c>
      <c r="R191" s="142">
        <f>Q191*H191</f>
        <v>0.4</v>
      </c>
      <c r="S191" s="142">
        <v>0</v>
      </c>
      <c r="T191" s="141">
        <f>S191*H191</f>
        <v>0</v>
      </c>
      <c r="AR191" s="109" t="s">
        <v>213</v>
      </c>
      <c r="AT191" s="109" t="s">
        <v>233</v>
      </c>
      <c r="AU191" s="109" t="s">
        <v>90</v>
      </c>
      <c r="AY191" s="109" t="s">
        <v>195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09" t="s">
        <v>95</v>
      </c>
      <c r="BK191" s="140">
        <f>ROUND(I191*H191,2)</f>
        <v>0</v>
      </c>
      <c r="BL191" s="109" t="s">
        <v>213</v>
      </c>
      <c r="BM191" s="109" t="s">
        <v>242</v>
      </c>
    </row>
    <row r="192" spans="2:47" s="83" customFormat="1" ht="27">
      <c r="B192" s="35"/>
      <c r="D192" s="170" t="s">
        <v>192</v>
      </c>
      <c r="F192" s="169" t="s">
        <v>241</v>
      </c>
      <c r="I192" s="137"/>
      <c r="L192" s="35"/>
      <c r="M192" s="166"/>
      <c r="N192" s="80"/>
      <c r="O192" s="80"/>
      <c r="P192" s="80"/>
      <c r="Q192" s="80"/>
      <c r="R192" s="80"/>
      <c r="S192" s="80"/>
      <c r="T192" s="79"/>
      <c r="AT192" s="109" t="s">
        <v>192</v>
      </c>
      <c r="AU192" s="109" t="s">
        <v>90</v>
      </c>
    </row>
    <row r="193" spans="2:65" s="83" customFormat="1" ht="22.5" customHeight="1">
      <c r="B193" s="152"/>
      <c r="C193" s="151" t="s">
        <v>240</v>
      </c>
      <c r="D193" s="151" t="s">
        <v>196</v>
      </c>
      <c r="E193" s="150" t="s">
        <v>239</v>
      </c>
      <c r="F193" s="145" t="s">
        <v>237</v>
      </c>
      <c r="G193" s="149" t="s">
        <v>234</v>
      </c>
      <c r="H193" s="148">
        <v>194</v>
      </c>
      <c r="I193" s="147"/>
      <c r="J193" s="146">
        <f>ROUND(I193*H193,2)</f>
        <v>0</v>
      </c>
      <c r="K193" s="145" t="s">
        <v>91</v>
      </c>
      <c r="L193" s="35"/>
      <c r="M193" s="144" t="s">
        <v>91</v>
      </c>
      <c r="N193" s="143" t="s">
        <v>153</v>
      </c>
      <c r="O193" s="80"/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1">
        <f>S193*H193</f>
        <v>0</v>
      </c>
      <c r="AR193" s="109" t="s">
        <v>213</v>
      </c>
      <c r="AT193" s="109" t="s">
        <v>196</v>
      </c>
      <c r="AU193" s="109" t="s">
        <v>90</v>
      </c>
      <c r="AY193" s="109" t="s">
        <v>195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09" t="s">
        <v>95</v>
      </c>
      <c r="BK193" s="140">
        <f>ROUND(I193*H193,2)</f>
        <v>0</v>
      </c>
      <c r="BL193" s="109" t="s">
        <v>213</v>
      </c>
      <c r="BM193" s="109" t="s">
        <v>238</v>
      </c>
    </row>
    <row r="194" spans="2:47" s="83" customFormat="1" ht="15">
      <c r="B194" s="35"/>
      <c r="D194" s="170" t="s">
        <v>192</v>
      </c>
      <c r="F194" s="169" t="s">
        <v>237</v>
      </c>
      <c r="I194" s="137"/>
      <c r="L194" s="35"/>
      <c r="M194" s="166"/>
      <c r="N194" s="80"/>
      <c r="O194" s="80"/>
      <c r="P194" s="80"/>
      <c r="Q194" s="80"/>
      <c r="R194" s="80"/>
      <c r="S194" s="80"/>
      <c r="T194" s="79"/>
      <c r="AT194" s="109" t="s">
        <v>192</v>
      </c>
      <c r="AU194" s="109" t="s">
        <v>90</v>
      </c>
    </row>
    <row r="195" spans="2:65" s="83" customFormat="1" ht="22.5" customHeight="1">
      <c r="B195" s="152"/>
      <c r="C195" s="190" t="s">
        <v>236</v>
      </c>
      <c r="D195" s="190" t="s">
        <v>233</v>
      </c>
      <c r="E195" s="189" t="s">
        <v>235</v>
      </c>
      <c r="F195" s="184" t="s">
        <v>231</v>
      </c>
      <c r="G195" s="188" t="s">
        <v>234</v>
      </c>
      <c r="H195" s="187">
        <v>194</v>
      </c>
      <c r="I195" s="186"/>
      <c r="J195" s="185">
        <f>ROUND(I195*H195,2)</f>
        <v>0</v>
      </c>
      <c r="K195" s="184" t="s">
        <v>91</v>
      </c>
      <c r="L195" s="183"/>
      <c r="M195" s="182" t="s">
        <v>91</v>
      </c>
      <c r="N195" s="181" t="s">
        <v>153</v>
      </c>
      <c r="O195" s="80"/>
      <c r="P195" s="142">
        <f>O195*H195</f>
        <v>0</v>
      </c>
      <c r="Q195" s="142">
        <v>0.0003</v>
      </c>
      <c r="R195" s="142">
        <f>Q195*H195</f>
        <v>0.058199999999999995</v>
      </c>
      <c r="S195" s="142">
        <v>0</v>
      </c>
      <c r="T195" s="141">
        <f>S195*H195</f>
        <v>0</v>
      </c>
      <c r="AR195" s="109" t="s">
        <v>213</v>
      </c>
      <c r="AT195" s="109" t="s">
        <v>233</v>
      </c>
      <c r="AU195" s="109" t="s">
        <v>90</v>
      </c>
      <c r="AY195" s="109" t="s">
        <v>195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09" t="s">
        <v>95</v>
      </c>
      <c r="BK195" s="140">
        <f>ROUND(I195*H195,2)</f>
        <v>0</v>
      </c>
      <c r="BL195" s="109" t="s">
        <v>213</v>
      </c>
      <c r="BM195" s="109" t="s">
        <v>232</v>
      </c>
    </row>
    <row r="196" spans="2:47" s="83" customFormat="1" ht="15">
      <c r="B196" s="35"/>
      <c r="D196" s="139" t="s">
        <v>192</v>
      </c>
      <c r="F196" s="138" t="s">
        <v>231</v>
      </c>
      <c r="I196" s="137"/>
      <c r="L196" s="35"/>
      <c r="M196" s="166"/>
      <c r="N196" s="80"/>
      <c r="O196" s="80"/>
      <c r="P196" s="80"/>
      <c r="Q196" s="80"/>
      <c r="R196" s="80"/>
      <c r="S196" s="80"/>
      <c r="T196" s="79"/>
      <c r="AT196" s="109" t="s">
        <v>192</v>
      </c>
      <c r="AU196" s="109" t="s">
        <v>90</v>
      </c>
    </row>
    <row r="197" spans="2:51" s="171" customFormat="1" ht="15">
      <c r="B197" s="176"/>
      <c r="D197" s="170" t="s">
        <v>229</v>
      </c>
      <c r="E197" s="180" t="s">
        <v>91</v>
      </c>
      <c r="F197" s="179" t="s">
        <v>230</v>
      </c>
      <c r="H197" s="178">
        <v>194</v>
      </c>
      <c r="I197" s="177"/>
      <c r="L197" s="176"/>
      <c r="M197" s="175"/>
      <c r="N197" s="174"/>
      <c r="O197" s="174"/>
      <c r="P197" s="174"/>
      <c r="Q197" s="174"/>
      <c r="R197" s="174"/>
      <c r="S197" s="174"/>
      <c r="T197" s="173"/>
      <c r="AT197" s="172" t="s">
        <v>229</v>
      </c>
      <c r="AU197" s="172" t="s">
        <v>90</v>
      </c>
      <c r="AV197" s="171" t="s">
        <v>90</v>
      </c>
      <c r="AW197" s="171" t="s">
        <v>162</v>
      </c>
      <c r="AX197" s="171" t="s">
        <v>95</v>
      </c>
      <c r="AY197" s="172" t="s">
        <v>195</v>
      </c>
    </row>
    <row r="198" spans="2:65" s="83" customFormat="1" ht="31.5" customHeight="1">
      <c r="B198" s="152"/>
      <c r="C198" s="151" t="s">
        <v>228</v>
      </c>
      <c r="D198" s="151" t="s">
        <v>196</v>
      </c>
      <c r="E198" s="150" t="s">
        <v>227</v>
      </c>
      <c r="F198" s="145" t="s">
        <v>226</v>
      </c>
      <c r="G198" s="149" t="s">
        <v>198</v>
      </c>
      <c r="H198" s="148">
        <v>3</v>
      </c>
      <c r="I198" s="147"/>
      <c r="J198" s="146">
        <f>ROUND(I198*H198,2)</f>
        <v>0</v>
      </c>
      <c r="K198" s="145" t="s">
        <v>91</v>
      </c>
      <c r="L198" s="35"/>
      <c r="M198" s="144" t="s">
        <v>91</v>
      </c>
      <c r="N198" s="143" t="s">
        <v>153</v>
      </c>
      <c r="O198" s="80"/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1">
        <f>S198*H198</f>
        <v>0</v>
      </c>
      <c r="AR198" s="109" t="s">
        <v>213</v>
      </c>
      <c r="AT198" s="109" t="s">
        <v>196</v>
      </c>
      <c r="AU198" s="109" t="s">
        <v>90</v>
      </c>
      <c r="AY198" s="109" t="s">
        <v>195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09" t="s">
        <v>95</v>
      </c>
      <c r="BK198" s="140">
        <f>ROUND(I198*H198,2)</f>
        <v>0</v>
      </c>
      <c r="BL198" s="109" t="s">
        <v>213</v>
      </c>
      <c r="BM198" s="109" t="s">
        <v>225</v>
      </c>
    </row>
    <row r="199" spans="2:47" s="83" customFormat="1" ht="27">
      <c r="B199" s="35"/>
      <c r="D199" s="170" t="s">
        <v>192</v>
      </c>
      <c r="F199" s="169" t="s">
        <v>224</v>
      </c>
      <c r="I199" s="137"/>
      <c r="L199" s="35"/>
      <c r="M199" s="166"/>
      <c r="N199" s="80"/>
      <c r="O199" s="80"/>
      <c r="P199" s="80"/>
      <c r="Q199" s="80"/>
      <c r="R199" s="80"/>
      <c r="S199" s="80"/>
      <c r="T199" s="79"/>
      <c r="AT199" s="109" t="s">
        <v>192</v>
      </c>
      <c r="AU199" s="109" t="s">
        <v>90</v>
      </c>
    </row>
    <row r="200" spans="2:65" s="83" customFormat="1" ht="31.5" customHeight="1">
      <c r="B200" s="152"/>
      <c r="C200" s="151" t="s">
        <v>223</v>
      </c>
      <c r="D200" s="151" t="s">
        <v>196</v>
      </c>
      <c r="E200" s="150" t="s">
        <v>222</v>
      </c>
      <c r="F200" s="145" t="s">
        <v>221</v>
      </c>
      <c r="G200" s="149" t="s">
        <v>198</v>
      </c>
      <c r="H200" s="148">
        <v>1</v>
      </c>
      <c r="I200" s="147"/>
      <c r="J200" s="146">
        <f>ROUND(I200*H200,2)</f>
        <v>0</v>
      </c>
      <c r="K200" s="145" t="s">
        <v>91</v>
      </c>
      <c r="L200" s="35"/>
      <c r="M200" s="144" t="s">
        <v>91</v>
      </c>
      <c r="N200" s="143" t="s">
        <v>153</v>
      </c>
      <c r="O200" s="80"/>
      <c r="P200" s="142">
        <f>O200*H200</f>
        <v>0</v>
      </c>
      <c r="Q200" s="142">
        <v>0</v>
      </c>
      <c r="R200" s="142">
        <f>Q200*H200</f>
        <v>0</v>
      </c>
      <c r="S200" s="142">
        <v>0</v>
      </c>
      <c r="T200" s="141">
        <f>S200*H200</f>
        <v>0</v>
      </c>
      <c r="AR200" s="109" t="s">
        <v>213</v>
      </c>
      <c r="AT200" s="109" t="s">
        <v>196</v>
      </c>
      <c r="AU200" s="109" t="s">
        <v>90</v>
      </c>
      <c r="AY200" s="109" t="s">
        <v>195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09" t="s">
        <v>95</v>
      </c>
      <c r="BK200" s="140">
        <f>ROUND(I200*H200,2)</f>
        <v>0</v>
      </c>
      <c r="BL200" s="109" t="s">
        <v>213</v>
      </c>
      <c r="BM200" s="109" t="s">
        <v>220</v>
      </c>
    </row>
    <row r="201" spans="2:65" s="83" customFormat="1" ht="31.5" customHeight="1">
      <c r="B201" s="152"/>
      <c r="C201" s="151" t="s">
        <v>219</v>
      </c>
      <c r="D201" s="151" t="s">
        <v>196</v>
      </c>
      <c r="E201" s="150" t="s">
        <v>218</v>
      </c>
      <c r="F201" s="145" t="s">
        <v>890</v>
      </c>
      <c r="G201" s="149" t="s">
        <v>198</v>
      </c>
      <c r="H201" s="148">
        <v>1</v>
      </c>
      <c r="I201" s="147"/>
      <c r="J201" s="146">
        <f>ROUND(I201*H201,2)</f>
        <v>0</v>
      </c>
      <c r="K201" s="145" t="s">
        <v>91</v>
      </c>
      <c r="L201" s="35"/>
      <c r="M201" s="144" t="s">
        <v>91</v>
      </c>
      <c r="N201" s="143" t="s">
        <v>153</v>
      </c>
      <c r="O201" s="80"/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1">
        <f>S201*H201</f>
        <v>0</v>
      </c>
      <c r="AR201" s="109" t="s">
        <v>213</v>
      </c>
      <c r="AT201" s="109" t="s">
        <v>196</v>
      </c>
      <c r="AU201" s="109" t="s">
        <v>90</v>
      </c>
      <c r="AY201" s="109" t="s">
        <v>195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09" t="s">
        <v>95</v>
      </c>
      <c r="BK201" s="140">
        <f>ROUND(I201*H201,2)</f>
        <v>0</v>
      </c>
      <c r="BL201" s="109" t="s">
        <v>213</v>
      </c>
      <c r="BM201" s="109" t="s">
        <v>217</v>
      </c>
    </row>
    <row r="202" spans="2:47" s="83" customFormat="1" ht="94.5">
      <c r="B202" s="35"/>
      <c r="D202" s="170" t="s">
        <v>192</v>
      </c>
      <c r="F202" s="169" t="s">
        <v>889</v>
      </c>
      <c r="I202" s="137"/>
      <c r="L202" s="35"/>
      <c r="M202" s="166"/>
      <c r="N202" s="80"/>
      <c r="O202" s="80"/>
      <c r="P202" s="80"/>
      <c r="Q202" s="80"/>
      <c r="R202" s="80"/>
      <c r="S202" s="80"/>
      <c r="T202" s="79"/>
      <c r="AT202" s="109" t="s">
        <v>192</v>
      </c>
      <c r="AU202" s="109" t="s">
        <v>90</v>
      </c>
    </row>
    <row r="203" spans="2:65" s="83" customFormat="1" ht="22.5" customHeight="1">
      <c r="B203" s="152"/>
      <c r="C203" s="151" t="s">
        <v>216</v>
      </c>
      <c r="D203" s="151" t="s">
        <v>196</v>
      </c>
      <c r="E203" s="150" t="s">
        <v>215</v>
      </c>
      <c r="F203" s="145" t="s">
        <v>211</v>
      </c>
      <c r="G203" s="149" t="s">
        <v>214</v>
      </c>
      <c r="H203" s="148">
        <v>3.573</v>
      </c>
      <c r="I203" s="147"/>
      <c r="J203" s="146">
        <f>ROUND(I203*H203,2)</f>
        <v>0</v>
      </c>
      <c r="K203" s="145" t="s">
        <v>91</v>
      </c>
      <c r="L203" s="35"/>
      <c r="M203" s="144" t="s">
        <v>91</v>
      </c>
      <c r="N203" s="143" t="s">
        <v>153</v>
      </c>
      <c r="O203" s="80"/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1">
        <f>S203*H203</f>
        <v>0</v>
      </c>
      <c r="AR203" s="109" t="s">
        <v>213</v>
      </c>
      <c r="AT203" s="109" t="s">
        <v>196</v>
      </c>
      <c r="AU203" s="109" t="s">
        <v>90</v>
      </c>
      <c r="AY203" s="109" t="s">
        <v>195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09" t="s">
        <v>95</v>
      </c>
      <c r="BK203" s="140">
        <f>ROUND(I203*H203,2)</f>
        <v>0</v>
      </c>
      <c r="BL203" s="109" t="s">
        <v>213</v>
      </c>
      <c r="BM203" s="109" t="s">
        <v>212</v>
      </c>
    </row>
    <row r="204" spans="2:47" s="83" customFormat="1" ht="15">
      <c r="B204" s="35"/>
      <c r="D204" s="139" t="s">
        <v>192</v>
      </c>
      <c r="F204" s="138" t="s">
        <v>211</v>
      </c>
      <c r="I204" s="137"/>
      <c r="L204" s="35"/>
      <c r="M204" s="166"/>
      <c r="N204" s="80"/>
      <c r="O204" s="80"/>
      <c r="P204" s="80"/>
      <c r="Q204" s="80"/>
      <c r="R204" s="80"/>
      <c r="S204" s="80"/>
      <c r="T204" s="79"/>
      <c r="AT204" s="109" t="s">
        <v>192</v>
      </c>
      <c r="AU204" s="109" t="s">
        <v>90</v>
      </c>
    </row>
    <row r="205" spans="2:63" s="153" customFormat="1" ht="37.35" customHeight="1">
      <c r="B205" s="161"/>
      <c r="D205" s="155" t="s">
        <v>115</v>
      </c>
      <c r="E205" s="168" t="s">
        <v>210</v>
      </c>
      <c r="F205" s="168" t="s">
        <v>209</v>
      </c>
      <c r="I205" s="163"/>
      <c r="J205" s="167">
        <f>BK205</f>
        <v>0</v>
      </c>
      <c r="L205" s="161"/>
      <c r="M205" s="160"/>
      <c r="N205" s="158"/>
      <c r="O205" s="158"/>
      <c r="P205" s="159">
        <f>P206+P209</f>
        <v>0</v>
      </c>
      <c r="Q205" s="158"/>
      <c r="R205" s="159">
        <f>R206+R209</f>
        <v>0</v>
      </c>
      <c r="S205" s="158"/>
      <c r="T205" s="157">
        <f>T206+T209</f>
        <v>0</v>
      </c>
      <c r="AR205" s="155" t="s">
        <v>202</v>
      </c>
      <c r="AT205" s="156" t="s">
        <v>115</v>
      </c>
      <c r="AU205" s="156" t="s">
        <v>118</v>
      </c>
      <c r="AY205" s="155" t="s">
        <v>195</v>
      </c>
      <c r="BK205" s="154">
        <f>BK206+BK209</f>
        <v>0</v>
      </c>
    </row>
    <row r="206" spans="2:63" s="153" customFormat="1" ht="19.9" customHeight="1">
      <c r="B206" s="161"/>
      <c r="D206" s="165" t="s">
        <v>115</v>
      </c>
      <c r="E206" s="164" t="s">
        <v>208</v>
      </c>
      <c r="F206" s="164" t="s">
        <v>205</v>
      </c>
      <c r="I206" s="163"/>
      <c r="J206" s="162">
        <f>BK206</f>
        <v>0</v>
      </c>
      <c r="L206" s="161"/>
      <c r="M206" s="160"/>
      <c r="N206" s="158"/>
      <c r="O206" s="158"/>
      <c r="P206" s="159">
        <f>SUM(P207:P208)</f>
        <v>0</v>
      </c>
      <c r="Q206" s="158"/>
      <c r="R206" s="159">
        <f>SUM(R207:R208)</f>
        <v>0</v>
      </c>
      <c r="S206" s="158"/>
      <c r="T206" s="157">
        <f>SUM(T207:T208)</f>
        <v>0</v>
      </c>
      <c r="AR206" s="155" t="s">
        <v>202</v>
      </c>
      <c r="AT206" s="156" t="s">
        <v>115</v>
      </c>
      <c r="AU206" s="156" t="s">
        <v>95</v>
      </c>
      <c r="AY206" s="155" t="s">
        <v>195</v>
      </c>
      <c r="BK206" s="154">
        <f>SUM(BK207:BK208)</f>
        <v>0</v>
      </c>
    </row>
    <row r="207" spans="2:65" s="83" customFormat="1" ht="22.5" customHeight="1">
      <c r="B207" s="152"/>
      <c r="C207" s="151" t="s">
        <v>207</v>
      </c>
      <c r="D207" s="151" t="s">
        <v>196</v>
      </c>
      <c r="E207" s="150" t="s">
        <v>206</v>
      </c>
      <c r="F207" s="145" t="s">
        <v>205</v>
      </c>
      <c r="G207" s="149" t="s">
        <v>198</v>
      </c>
      <c r="H207" s="148">
        <v>1</v>
      </c>
      <c r="I207" s="147"/>
      <c r="J207" s="146">
        <f>ROUND(I207*H207,2)</f>
        <v>0</v>
      </c>
      <c r="K207" s="145" t="s">
        <v>197</v>
      </c>
      <c r="L207" s="35"/>
      <c r="M207" s="144" t="s">
        <v>91</v>
      </c>
      <c r="N207" s="143" t="s">
        <v>153</v>
      </c>
      <c r="O207" s="80"/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1">
        <f>S207*H207</f>
        <v>0</v>
      </c>
      <c r="AR207" s="109" t="s">
        <v>194</v>
      </c>
      <c r="AT207" s="109" t="s">
        <v>196</v>
      </c>
      <c r="AU207" s="109" t="s">
        <v>90</v>
      </c>
      <c r="AY207" s="109" t="s">
        <v>195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09" t="s">
        <v>95</v>
      </c>
      <c r="BK207" s="140">
        <f>ROUND(I207*H207,2)</f>
        <v>0</v>
      </c>
      <c r="BL207" s="109" t="s">
        <v>194</v>
      </c>
      <c r="BM207" s="109" t="s">
        <v>204</v>
      </c>
    </row>
    <row r="208" spans="2:47" s="83" customFormat="1" ht="27">
      <c r="B208" s="35"/>
      <c r="D208" s="139" t="s">
        <v>192</v>
      </c>
      <c r="F208" s="138" t="s">
        <v>888</v>
      </c>
      <c r="I208" s="137"/>
      <c r="L208" s="35"/>
      <c r="M208" s="166"/>
      <c r="N208" s="80"/>
      <c r="O208" s="80"/>
      <c r="P208" s="80"/>
      <c r="Q208" s="80"/>
      <c r="R208" s="80"/>
      <c r="S208" s="80"/>
      <c r="T208" s="79"/>
      <c r="AT208" s="109" t="s">
        <v>192</v>
      </c>
      <c r="AU208" s="109" t="s">
        <v>90</v>
      </c>
    </row>
    <row r="209" spans="2:63" s="153" customFormat="1" ht="29.85" customHeight="1">
      <c r="B209" s="161"/>
      <c r="D209" s="165" t="s">
        <v>115</v>
      </c>
      <c r="E209" s="164" t="s">
        <v>203</v>
      </c>
      <c r="F209" s="164" t="s">
        <v>199</v>
      </c>
      <c r="I209" s="163"/>
      <c r="J209" s="162">
        <f>BK209</f>
        <v>0</v>
      </c>
      <c r="L209" s="161"/>
      <c r="M209" s="160"/>
      <c r="N209" s="158"/>
      <c r="O209" s="158"/>
      <c r="P209" s="159">
        <f>SUM(P210:P211)</f>
        <v>0</v>
      </c>
      <c r="Q209" s="158"/>
      <c r="R209" s="159">
        <f>SUM(R210:R211)</f>
        <v>0</v>
      </c>
      <c r="S209" s="158"/>
      <c r="T209" s="157">
        <f>SUM(T210:T211)</f>
        <v>0</v>
      </c>
      <c r="AR209" s="155" t="s">
        <v>202</v>
      </c>
      <c r="AT209" s="156" t="s">
        <v>115</v>
      </c>
      <c r="AU209" s="156" t="s">
        <v>95</v>
      </c>
      <c r="AY209" s="155" t="s">
        <v>195</v>
      </c>
      <c r="BK209" s="154">
        <f>SUM(BK210:BK211)</f>
        <v>0</v>
      </c>
    </row>
    <row r="210" spans="2:65" s="83" customFormat="1" ht="22.5" customHeight="1">
      <c r="B210" s="152"/>
      <c r="C210" s="151" t="s">
        <v>201</v>
      </c>
      <c r="D210" s="151" t="s">
        <v>196</v>
      </c>
      <c r="E210" s="150" t="s">
        <v>200</v>
      </c>
      <c r="F210" s="145" t="s">
        <v>199</v>
      </c>
      <c r="G210" s="149" t="s">
        <v>198</v>
      </c>
      <c r="H210" s="148">
        <v>1</v>
      </c>
      <c r="I210" s="147"/>
      <c r="J210" s="146">
        <f>ROUND(I210*H210,2)</f>
        <v>0</v>
      </c>
      <c r="K210" s="145" t="s">
        <v>197</v>
      </c>
      <c r="L210" s="35"/>
      <c r="M210" s="144" t="s">
        <v>91</v>
      </c>
      <c r="N210" s="143" t="s">
        <v>153</v>
      </c>
      <c r="O210" s="80"/>
      <c r="P210" s="142">
        <f>O210*H210</f>
        <v>0</v>
      </c>
      <c r="Q210" s="142">
        <v>0</v>
      </c>
      <c r="R210" s="142">
        <f>Q210*H210</f>
        <v>0</v>
      </c>
      <c r="S210" s="142">
        <v>0</v>
      </c>
      <c r="T210" s="141">
        <f>S210*H210</f>
        <v>0</v>
      </c>
      <c r="AR210" s="109" t="s">
        <v>194</v>
      </c>
      <c r="AT210" s="109" t="s">
        <v>196</v>
      </c>
      <c r="AU210" s="109" t="s">
        <v>90</v>
      </c>
      <c r="AY210" s="109" t="s">
        <v>195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09" t="s">
        <v>95</v>
      </c>
      <c r="BK210" s="140">
        <f>ROUND(I210*H210,2)</f>
        <v>0</v>
      </c>
      <c r="BL210" s="109" t="s">
        <v>194</v>
      </c>
      <c r="BM210" s="109" t="s">
        <v>193</v>
      </c>
    </row>
    <row r="211" spans="2:47" s="83" customFormat="1" ht="94.5">
      <c r="B211" s="35"/>
      <c r="D211" s="139" t="s">
        <v>192</v>
      </c>
      <c r="F211" s="138" t="s">
        <v>887</v>
      </c>
      <c r="I211" s="137"/>
      <c r="L211" s="35"/>
      <c r="M211" s="136"/>
      <c r="N211" s="135"/>
      <c r="O211" s="135"/>
      <c r="P211" s="135"/>
      <c r="Q211" s="135"/>
      <c r="R211" s="135"/>
      <c r="S211" s="135"/>
      <c r="T211" s="134"/>
      <c r="AT211" s="109" t="s">
        <v>192</v>
      </c>
      <c r="AU211" s="109" t="s">
        <v>90</v>
      </c>
    </row>
    <row r="212" spans="2:12" s="83" customFormat="1" ht="6.95" customHeight="1">
      <c r="B212" s="37"/>
      <c r="C212" s="36"/>
      <c r="D212" s="36"/>
      <c r="E212" s="36"/>
      <c r="F212" s="36"/>
      <c r="G212" s="36"/>
      <c r="H212" s="36"/>
      <c r="I212" s="133"/>
      <c r="J212" s="36"/>
      <c r="K212" s="36"/>
      <c r="L212" s="35"/>
    </row>
    <row r="213" ht="15">
      <c r="AT213" s="132"/>
    </row>
  </sheetData>
  <sheetProtection password="CC35" sheet="1" objects="1" scenarios="1" formatColumns="0" formatRows="0" sort="0" autoFilter="0"/>
  <autoFilter ref="C94:K94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3:H83"/>
    <mergeCell ref="E85:H85"/>
    <mergeCell ref="E87:H87"/>
  </mergeCells>
  <hyperlinks>
    <hyperlink ref="F1:G1" location="C2" tooltip="Krycí list soupisu" display="1) Krycí list soupisu"/>
    <hyperlink ref="G1:H1" location="C58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4" width="3.7109375" style="105" customWidth="1"/>
    <col min="5" max="5" width="14.7109375" style="105" customWidth="1"/>
    <col min="6" max="6" width="64.28125" style="105" customWidth="1"/>
    <col min="7" max="7" width="7.421875" style="105" customWidth="1"/>
    <col min="8" max="8" width="9.57421875" style="105" customWidth="1"/>
    <col min="9" max="9" width="10.8515625" style="131" customWidth="1"/>
    <col min="10" max="10" width="20.140625" style="105" customWidth="1"/>
    <col min="11" max="11" width="13.28125" style="105" customWidth="1"/>
    <col min="12" max="12" width="9.140625" style="105" customWidth="1"/>
    <col min="13" max="18" width="8.00390625" style="105" hidden="1" customWidth="1"/>
    <col min="19" max="19" width="7.00390625" style="105" hidden="1" customWidth="1"/>
    <col min="20" max="20" width="25.421875" style="105" hidden="1" customWidth="1"/>
    <col min="21" max="21" width="14.00390625" style="105" hidden="1" customWidth="1"/>
    <col min="22" max="22" width="10.57421875" style="105" customWidth="1"/>
    <col min="23" max="23" width="14.00390625" style="105" customWidth="1"/>
    <col min="24" max="24" width="10.57421875" style="105" customWidth="1"/>
    <col min="25" max="25" width="12.8515625" style="105" customWidth="1"/>
    <col min="26" max="26" width="9.421875" style="105" customWidth="1"/>
    <col min="27" max="27" width="12.8515625" style="105" customWidth="1"/>
    <col min="28" max="28" width="14.00390625" style="105" customWidth="1"/>
    <col min="29" max="29" width="9.421875" style="105" customWidth="1"/>
    <col min="30" max="30" width="12.8515625" style="105" customWidth="1"/>
    <col min="31" max="31" width="14.00390625" style="105" customWidth="1"/>
    <col min="32" max="43" width="9.140625" style="105" customWidth="1"/>
    <col min="44" max="65" width="8.00390625" style="105" hidden="1" customWidth="1"/>
    <col min="66" max="16384" width="9.140625" style="105" customWidth="1"/>
  </cols>
  <sheetData>
    <row r="1" spans="1:70" ht="21.75" customHeight="1">
      <c r="A1" s="124"/>
      <c r="B1" s="278"/>
      <c r="C1" s="278"/>
      <c r="D1" s="275" t="s">
        <v>190</v>
      </c>
      <c r="E1" s="278"/>
      <c r="F1" s="277" t="s">
        <v>436</v>
      </c>
      <c r="G1" s="403" t="s">
        <v>435</v>
      </c>
      <c r="H1" s="403"/>
      <c r="I1" s="276"/>
      <c r="J1" s="277" t="s">
        <v>434</v>
      </c>
      <c r="K1" s="275" t="s">
        <v>433</v>
      </c>
      <c r="L1" s="277" t="s">
        <v>432</v>
      </c>
      <c r="M1" s="277"/>
      <c r="N1" s="277"/>
      <c r="O1" s="277"/>
      <c r="P1" s="277"/>
      <c r="Q1" s="277"/>
      <c r="R1" s="277"/>
      <c r="S1" s="277"/>
      <c r="T1" s="277"/>
      <c r="U1" s="126"/>
      <c r="V1" s="12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09" t="s">
        <v>108</v>
      </c>
    </row>
    <row r="3" spans="2:46" ht="6.95" customHeight="1">
      <c r="B3" s="122"/>
      <c r="C3" s="121"/>
      <c r="D3" s="121"/>
      <c r="E3" s="121"/>
      <c r="F3" s="121"/>
      <c r="G3" s="121"/>
      <c r="H3" s="121"/>
      <c r="I3" s="274"/>
      <c r="J3" s="121"/>
      <c r="K3" s="120"/>
      <c r="AT3" s="109" t="s">
        <v>90</v>
      </c>
    </row>
    <row r="4" spans="2:46" ht="36.95" customHeight="1">
      <c r="B4" s="108"/>
      <c r="C4" s="110"/>
      <c r="D4" s="119" t="s">
        <v>431</v>
      </c>
      <c r="E4" s="110"/>
      <c r="F4" s="110"/>
      <c r="G4" s="110"/>
      <c r="H4" s="110"/>
      <c r="I4" s="254"/>
      <c r="J4" s="110"/>
      <c r="K4" s="106"/>
      <c r="M4" s="118" t="s">
        <v>182</v>
      </c>
      <c r="AT4" s="109" t="s">
        <v>159</v>
      </c>
    </row>
    <row r="5" spans="2:11" ht="6.95" customHeight="1">
      <c r="B5" s="108"/>
      <c r="C5" s="110"/>
      <c r="D5" s="110"/>
      <c r="E5" s="110"/>
      <c r="F5" s="110"/>
      <c r="G5" s="110"/>
      <c r="H5" s="110"/>
      <c r="I5" s="254"/>
      <c r="J5" s="110"/>
      <c r="K5" s="106"/>
    </row>
    <row r="6" spans="2:11" ht="15">
      <c r="B6" s="108"/>
      <c r="C6" s="110"/>
      <c r="D6" s="111" t="s">
        <v>143</v>
      </c>
      <c r="E6" s="110"/>
      <c r="F6" s="110"/>
      <c r="G6" s="110"/>
      <c r="H6" s="110"/>
      <c r="I6" s="254"/>
      <c r="J6" s="110"/>
      <c r="K6" s="106"/>
    </row>
    <row r="7" spans="2:11" ht="22.5" customHeight="1">
      <c r="B7" s="108"/>
      <c r="C7" s="110"/>
      <c r="D7" s="110"/>
      <c r="E7" s="404" t="str">
        <f>'Rekapitulace stavby'!K6</f>
        <v>Molo Kamencové jezero</v>
      </c>
      <c r="F7" s="396"/>
      <c r="G7" s="396"/>
      <c r="H7" s="396"/>
      <c r="I7" s="254"/>
      <c r="J7" s="110"/>
      <c r="K7" s="106"/>
    </row>
    <row r="8" spans="2:11" ht="15">
      <c r="B8" s="108"/>
      <c r="C8" s="110"/>
      <c r="D8" s="111" t="s">
        <v>413</v>
      </c>
      <c r="E8" s="110"/>
      <c r="F8" s="110"/>
      <c r="G8" s="110"/>
      <c r="H8" s="110"/>
      <c r="I8" s="254"/>
      <c r="J8" s="110"/>
      <c r="K8" s="106"/>
    </row>
    <row r="9" spans="2:11" s="83" customFormat="1" ht="22.5" customHeight="1">
      <c r="B9" s="35"/>
      <c r="C9" s="80"/>
      <c r="D9" s="80"/>
      <c r="E9" s="404" t="s">
        <v>412</v>
      </c>
      <c r="F9" s="389"/>
      <c r="G9" s="389"/>
      <c r="H9" s="389"/>
      <c r="I9" s="229"/>
      <c r="J9" s="80"/>
      <c r="K9" s="92"/>
    </row>
    <row r="10" spans="2:11" s="83" customFormat="1" ht="15">
      <c r="B10" s="35"/>
      <c r="C10" s="80"/>
      <c r="D10" s="111" t="s">
        <v>411</v>
      </c>
      <c r="E10" s="80"/>
      <c r="F10" s="80"/>
      <c r="G10" s="80"/>
      <c r="H10" s="80"/>
      <c r="I10" s="229"/>
      <c r="J10" s="80"/>
      <c r="K10" s="92"/>
    </row>
    <row r="11" spans="2:11" s="83" customFormat="1" ht="36.95" customHeight="1">
      <c r="B11" s="35"/>
      <c r="C11" s="80"/>
      <c r="D11" s="80"/>
      <c r="E11" s="405" t="s">
        <v>611</v>
      </c>
      <c r="F11" s="389"/>
      <c r="G11" s="389"/>
      <c r="H11" s="389"/>
      <c r="I11" s="229"/>
      <c r="J11" s="80"/>
      <c r="K11" s="92"/>
    </row>
    <row r="12" spans="2:11" s="83" customFormat="1" ht="15">
      <c r="B12" s="35"/>
      <c r="C12" s="80"/>
      <c r="D12" s="80"/>
      <c r="E12" s="80"/>
      <c r="F12" s="80"/>
      <c r="G12" s="80"/>
      <c r="H12" s="80"/>
      <c r="I12" s="229"/>
      <c r="J12" s="80"/>
      <c r="K12" s="92"/>
    </row>
    <row r="13" spans="2:11" s="83" customFormat="1" ht="14.45" customHeight="1">
      <c r="B13" s="35"/>
      <c r="C13" s="80"/>
      <c r="D13" s="111" t="s">
        <v>176</v>
      </c>
      <c r="E13" s="80"/>
      <c r="F13" s="115" t="s">
        <v>91</v>
      </c>
      <c r="G13" s="80"/>
      <c r="H13" s="80"/>
      <c r="I13" s="252" t="s">
        <v>175</v>
      </c>
      <c r="J13" s="115" t="s">
        <v>91</v>
      </c>
      <c r="K13" s="92"/>
    </row>
    <row r="14" spans="2:11" s="83" customFormat="1" ht="14.45" customHeight="1">
      <c r="B14" s="35"/>
      <c r="C14" s="80"/>
      <c r="D14" s="111" t="s">
        <v>142</v>
      </c>
      <c r="E14" s="80"/>
      <c r="F14" s="115" t="s">
        <v>174</v>
      </c>
      <c r="G14" s="80"/>
      <c r="H14" s="80"/>
      <c r="I14" s="252" t="s">
        <v>141</v>
      </c>
      <c r="J14" s="253" t="str">
        <f>'Rekapitulace stavby'!AN8</f>
        <v>28.11.2016</v>
      </c>
      <c r="K14" s="92"/>
    </row>
    <row r="15" spans="2:11" s="83" customFormat="1" ht="10.9" customHeight="1">
      <c r="B15" s="35"/>
      <c r="C15" s="80"/>
      <c r="D15" s="80"/>
      <c r="E15" s="80"/>
      <c r="F15" s="80"/>
      <c r="G15" s="80"/>
      <c r="H15" s="80"/>
      <c r="I15" s="229"/>
      <c r="J15" s="80"/>
      <c r="K15" s="92"/>
    </row>
    <row r="16" spans="2:11" s="83" customFormat="1" ht="14.45" customHeight="1">
      <c r="B16" s="35"/>
      <c r="C16" s="80"/>
      <c r="D16" s="111" t="s">
        <v>140</v>
      </c>
      <c r="E16" s="80"/>
      <c r="F16" s="80"/>
      <c r="G16" s="80"/>
      <c r="H16" s="80"/>
      <c r="I16" s="252" t="s">
        <v>167</v>
      </c>
      <c r="J16" s="115" t="str">
        <f>IF('Rekapitulace stavby'!AN10="","",'Rekapitulace stavby'!AN10)</f>
        <v/>
      </c>
      <c r="K16" s="92"/>
    </row>
    <row r="17" spans="2:11" s="83" customFormat="1" ht="18" customHeight="1">
      <c r="B17" s="35"/>
      <c r="C17" s="80"/>
      <c r="D17" s="80"/>
      <c r="E17" s="115" t="str">
        <f>IF('Rekapitulace stavby'!E11="","",'Rekapitulace stavby'!E11)</f>
        <v xml:space="preserve"> </v>
      </c>
      <c r="F17" s="80"/>
      <c r="G17" s="80"/>
      <c r="H17" s="80"/>
      <c r="I17" s="252" t="s">
        <v>164</v>
      </c>
      <c r="J17" s="115" t="str">
        <f>IF('Rekapitulace stavby'!AN11="","",'Rekapitulace stavby'!AN11)</f>
        <v/>
      </c>
      <c r="K17" s="92"/>
    </row>
    <row r="18" spans="2:11" s="83" customFormat="1" ht="6.95" customHeight="1">
      <c r="B18" s="35"/>
      <c r="C18" s="80"/>
      <c r="D18" s="80"/>
      <c r="E18" s="80"/>
      <c r="F18" s="80"/>
      <c r="G18" s="80"/>
      <c r="H18" s="80"/>
      <c r="I18" s="229"/>
      <c r="J18" s="80"/>
      <c r="K18" s="92"/>
    </row>
    <row r="19" spans="2:11" s="83" customFormat="1" ht="14.45" customHeight="1">
      <c r="B19" s="35"/>
      <c r="C19" s="80"/>
      <c r="D19" s="111" t="s">
        <v>137</v>
      </c>
      <c r="E19" s="80"/>
      <c r="F19" s="80"/>
      <c r="G19" s="80"/>
      <c r="H19" s="80"/>
      <c r="I19" s="252" t="s">
        <v>167</v>
      </c>
      <c r="J19" s="115" t="str">
        <f>IF('Rekapitulace stavby'!AN13="Vyplň údaj","",IF('Rekapitulace stavby'!AN13="","",'Rekapitulace stavby'!AN13))</f>
        <v/>
      </c>
      <c r="K19" s="92"/>
    </row>
    <row r="20" spans="2:11" s="83" customFormat="1" ht="18" customHeight="1">
      <c r="B20" s="35"/>
      <c r="C20" s="80"/>
      <c r="D20" s="80"/>
      <c r="E20" s="115" t="str">
        <f>IF('Rekapitulace stavby'!E14="Vyplň údaj","",IF('Rekapitulace stavby'!E14="","",'Rekapitulace stavby'!E14))</f>
        <v/>
      </c>
      <c r="F20" s="80"/>
      <c r="G20" s="80"/>
      <c r="H20" s="80"/>
      <c r="I20" s="252" t="s">
        <v>164</v>
      </c>
      <c r="J20" s="115" t="str">
        <f>IF('Rekapitulace stavby'!AN14="Vyplň údaj","",IF('Rekapitulace stavby'!AN14="","",'Rekapitulace stavby'!AN14))</f>
        <v/>
      </c>
      <c r="K20" s="92"/>
    </row>
    <row r="21" spans="2:11" s="83" customFormat="1" ht="6.95" customHeight="1">
      <c r="B21" s="35"/>
      <c r="C21" s="80"/>
      <c r="D21" s="80"/>
      <c r="E21" s="80"/>
      <c r="F21" s="80"/>
      <c r="G21" s="80"/>
      <c r="H21" s="80"/>
      <c r="I21" s="229"/>
      <c r="J21" s="80"/>
      <c r="K21" s="92"/>
    </row>
    <row r="22" spans="2:11" s="83" customFormat="1" ht="14.45" customHeight="1">
      <c r="B22" s="35"/>
      <c r="C22" s="80"/>
      <c r="D22" s="111" t="s">
        <v>139</v>
      </c>
      <c r="E22" s="80"/>
      <c r="F22" s="80"/>
      <c r="G22" s="80"/>
      <c r="H22" s="80"/>
      <c r="I22" s="252" t="s">
        <v>167</v>
      </c>
      <c r="J22" s="115" t="s">
        <v>166</v>
      </c>
      <c r="K22" s="92"/>
    </row>
    <row r="23" spans="2:11" s="83" customFormat="1" ht="18" customHeight="1">
      <c r="B23" s="35"/>
      <c r="C23" s="80"/>
      <c r="D23" s="80"/>
      <c r="E23" s="115" t="s">
        <v>165</v>
      </c>
      <c r="F23" s="80"/>
      <c r="G23" s="80"/>
      <c r="H23" s="80"/>
      <c r="I23" s="252" t="s">
        <v>164</v>
      </c>
      <c r="J23" s="115" t="s">
        <v>163</v>
      </c>
      <c r="K23" s="92"/>
    </row>
    <row r="24" spans="2:11" s="83" customFormat="1" ht="6.95" customHeight="1">
      <c r="B24" s="35"/>
      <c r="C24" s="80"/>
      <c r="D24" s="80"/>
      <c r="E24" s="80"/>
      <c r="F24" s="80"/>
      <c r="G24" s="80"/>
      <c r="H24" s="80"/>
      <c r="I24" s="229"/>
      <c r="J24" s="80"/>
      <c r="K24" s="92"/>
    </row>
    <row r="25" spans="2:11" s="83" customFormat="1" ht="14.45" customHeight="1">
      <c r="B25" s="35"/>
      <c r="C25" s="80"/>
      <c r="D25" s="111" t="s">
        <v>161</v>
      </c>
      <c r="E25" s="80"/>
      <c r="F25" s="80"/>
      <c r="G25" s="80"/>
      <c r="H25" s="80"/>
      <c r="I25" s="229"/>
      <c r="J25" s="80"/>
      <c r="K25" s="92"/>
    </row>
    <row r="26" spans="2:11" s="269" customFormat="1" ht="22.5" customHeight="1">
      <c r="B26" s="273"/>
      <c r="C26" s="272"/>
      <c r="D26" s="272"/>
      <c r="E26" s="399" t="s">
        <v>91</v>
      </c>
      <c r="F26" s="406"/>
      <c r="G26" s="406"/>
      <c r="H26" s="406"/>
      <c r="I26" s="271"/>
      <c r="J26" s="272"/>
      <c r="K26" s="270"/>
    </row>
    <row r="27" spans="2:11" s="83" customFormat="1" ht="6.95" customHeight="1">
      <c r="B27" s="35"/>
      <c r="C27" s="80"/>
      <c r="D27" s="80"/>
      <c r="E27" s="80"/>
      <c r="F27" s="80"/>
      <c r="G27" s="80"/>
      <c r="H27" s="80"/>
      <c r="I27" s="229"/>
      <c r="J27" s="80"/>
      <c r="K27" s="92"/>
    </row>
    <row r="28" spans="2:11" s="83" customFormat="1" ht="6.95" customHeight="1">
      <c r="B28" s="35"/>
      <c r="C28" s="80"/>
      <c r="D28" s="82"/>
      <c r="E28" s="82"/>
      <c r="F28" s="82"/>
      <c r="G28" s="82"/>
      <c r="H28" s="82"/>
      <c r="I28" s="267"/>
      <c r="J28" s="82"/>
      <c r="K28" s="266"/>
    </row>
    <row r="29" spans="2:11" s="83" customFormat="1" ht="25.35" customHeight="1">
      <c r="B29" s="35"/>
      <c r="C29" s="80"/>
      <c r="D29" s="268" t="s">
        <v>158</v>
      </c>
      <c r="E29" s="80"/>
      <c r="F29" s="80"/>
      <c r="G29" s="80"/>
      <c r="H29" s="80"/>
      <c r="I29" s="229"/>
      <c r="J29" s="245">
        <f>ROUND(J96,2)</f>
        <v>0</v>
      </c>
      <c r="K29" s="92"/>
    </row>
    <row r="30" spans="2:11" s="83" customFormat="1" ht="6.95" customHeight="1">
      <c r="B30" s="35"/>
      <c r="C30" s="80"/>
      <c r="D30" s="82"/>
      <c r="E30" s="82"/>
      <c r="F30" s="82"/>
      <c r="G30" s="82"/>
      <c r="H30" s="82"/>
      <c r="I30" s="267"/>
      <c r="J30" s="82"/>
      <c r="K30" s="266"/>
    </row>
    <row r="31" spans="2:11" s="83" customFormat="1" ht="14.45" customHeight="1">
      <c r="B31" s="35"/>
      <c r="C31" s="80"/>
      <c r="D31" s="80"/>
      <c r="E31" s="80"/>
      <c r="F31" s="264" t="s">
        <v>156</v>
      </c>
      <c r="G31" s="80"/>
      <c r="H31" s="80"/>
      <c r="I31" s="265" t="s">
        <v>157</v>
      </c>
      <c r="J31" s="264" t="s">
        <v>155</v>
      </c>
      <c r="K31" s="92"/>
    </row>
    <row r="32" spans="2:11" s="83" customFormat="1" ht="14.45" customHeight="1">
      <c r="B32" s="35"/>
      <c r="C32" s="80"/>
      <c r="D32" s="101" t="s">
        <v>154</v>
      </c>
      <c r="E32" s="101" t="s">
        <v>153</v>
      </c>
      <c r="F32" s="262">
        <f>ROUND(SUM(BE96:BE209),2)</f>
        <v>0</v>
      </c>
      <c r="G32" s="80"/>
      <c r="H32" s="80"/>
      <c r="I32" s="263">
        <v>0.21</v>
      </c>
      <c r="J32" s="262">
        <f>ROUND(ROUND((SUM(BE96:BE209)),2)*I32,2)</f>
        <v>0</v>
      </c>
      <c r="K32" s="92"/>
    </row>
    <row r="33" spans="2:11" s="83" customFormat="1" ht="14.45" customHeight="1">
      <c r="B33" s="35"/>
      <c r="C33" s="80"/>
      <c r="D33" s="80"/>
      <c r="E33" s="101" t="s">
        <v>152</v>
      </c>
      <c r="F33" s="262">
        <f>ROUND(SUM(BF96:BF209),2)</f>
        <v>0</v>
      </c>
      <c r="G33" s="80"/>
      <c r="H33" s="80"/>
      <c r="I33" s="263">
        <v>0.15</v>
      </c>
      <c r="J33" s="262">
        <f>ROUND(ROUND((SUM(BF96:BF209)),2)*I33,2)</f>
        <v>0</v>
      </c>
      <c r="K33" s="92"/>
    </row>
    <row r="34" spans="2:11" s="83" customFormat="1" ht="14.45" customHeight="1" hidden="1">
      <c r="B34" s="35"/>
      <c r="C34" s="80"/>
      <c r="D34" s="80"/>
      <c r="E34" s="101" t="s">
        <v>151</v>
      </c>
      <c r="F34" s="262">
        <f>ROUND(SUM(BG96:BG209),2)</f>
        <v>0</v>
      </c>
      <c r="G34" s="80"/>
      <c r="H34" s="80"/>
      <c r="I34" s="263">
        <v>0.21</v>
      </c>
      <c r="J34" s="262">
        <v>0</v>
      </c>
      <c r="K34" s="92"/>
    </row>
    <row r="35" spans="2:11" s="83" customFormat="1" ht="14.45" customHeight="1" hidden="1">
      <c r="B35" s="35"/>
      <c r="C35" s="80"/>
      <c r="D35" s="80"/>
      <c r="E35" s="101" t="s">
        <v>150</v>
      </c>
      <c r="F35" s="262">
        <f>ROUND(SUM(BH96:BH209),2)</f>
        <v>0</v>
      </c>
      <c r="G35" s="80"/>
      <c r="H35" s="80"/>
      <c r="I35" s="263">
        <v>0.15</v>
      </c>
      <c r="J35" s="262">
        <v>0</v>
      </c>
      <c r="K35" s="92"/>
    </row>
    <row r="36" spans="2:11" s="83" customFormat="1" ht="14.45" customHeight="1" hidden="1">
      <c r="B36" s="35"/>
      <c r="C36" s="80"/>
      <c r="D36" s="80"/>
      <c r="E36" s="101" t="s">
        <v>149</v>
      </c>
      <c r="F36" s="262">
        <f>ROUND(SUM(BI96:BI209),2)</f>
        <v>0</v>
      </c>
      <c r="G36" s="80"/>
      <c r="H36" s="80"/>
      <c r="I36" s="263">
        <v>0</v>
      </c>
      <c r="J36" s="262">
        <v>0</v>
      </c>
      <c r="K36" s="92"/>
    </row>
    <row r="37" spans="2:11" s="83" customFormat="1" ht="6.95" customHeight="1">
      <c r="B37" s="35"/>
      <c r="C37" s="80"/>
      <c r="D37" s="80"/>
      <c r="E37" s="80"/>
      <c r="F37" s="80"/>
      <c r="G37" s="80"/>
      <c r="H37" s="80"/>
      <c r="I37" s="229"/>
      <c r="J37" s="80"/>
      <c r="K37" s="92"/>
    </row>
    <row r="38" spans="2:11" s="83" customFormat="1" ht="25.35" customHeight="1">
      <c r="B38" s="35"/>
      <c r="C38" s="250"/>
      <c r="D38" s="261" t="s">
        <v>148</v>
      </c>
      <c r="E38" s="78"/>
      <c r="F38" s="78"/>
      <c r="G38" s="260" t="s">
        <v>147</v>
      </c>
      <c r="H38" s="259" t="s">
        <v>146</v>
      </c>
      <c r="I38" s="258"/>
      <c r="J38" s="257">
        <f>SUM(J29:J36)</f>
        <v>0</v>
      </c>
      <c r="K38" s="256"/>
    </row>
    <row r="39" spans="2:11" s="83" customFormat="1" ht="14.45" customHeight="1">
      <c r="B39" s="37"/>
      <c r="C39" s="36"/>
      <c r="D39" s="36"/>
      <c r="E39" s="36"/>
      <c r="F39" s="36"/>
      <c r="G39" s="36"/>
      <c r="H39" s="36"/>
      <c r="I39" s="133"/>
      <c r="J39" s="36"/>
      <c r="K39" s="91"/>
    </row>
    <row r="43" spans="2:11" s="83" customFormat="1" ht="6.95" customHeight="1">
      <c r="B43" s="90"/>
      <c r="C43" s="89"/>
      <c r="D43" s="89"/>
      <c r="E43" s="89"/>
      <c r="F43" s="89"/>
      <c r="G43" s="89"/>
      <c r="H43" s="89"/>
      <c r="I43" s="228"/>
      <c r="J43" s="89"/>
      <c r="K43" s="255"/>
    </row>
    <row r="44" spans="2:11" s="83" customFormat="1" ht="36.95" customHeight="1">
      <c r="B44" s="35"/>
      <c r="C44" s="119" t="s">
        <v>429</v>
      </c>
      <c r="D44" s="80"/>
      <c r="E44" s="80"/>
      <c r="F44" s="80"/>
      <c r="G44" s="80"/>
      <c r="H44" s="80"/>
      <c r="I44" s="229"/>
      <c r="J44" s="80"/>
      <c r="K44" s="92"/>
    </row>
    <row r="45" spans="2:11" s="83" customFormat="1" ht="6.95" customHeight="1">
      <c r="B45" s="35"/>
      <c r="C45" s="80"/>
      <c r="D45" s="80"/>
      <c r="E45" s="80"/>
      <c r="F45" s="80"/>
      <c r="G45" s="80"/>
      <c r="H45" s="80"/>
      <c r="I45" s="229"/>
      <c r="J45" s="80"/>
      <c r="K45" s="92"/>
    </row>
    <row r="46" spans="2:11" s="83" customFormat="1" ht="14.45" customHeight="1">
      <c r="B46" s="35"/>
      <c r="C46" s="111" t="s">
        <v>143</v>
      </c>
      <c r="D46" s="80"/>
      <c r="E46" s="80"/>
      <c r="F46" s="80"/>
      <c r="G46" s="80"/>
      <c r="H46" s="80"/>
      <c r="I46" s="229"/>
      <c r="J46" s="80"/>
      <c r="K46" s="92"/>
    </row>
    <row r="47" spans="2:11" s="83" customFormat="1" ht="22.5" customHeight="1">
      <c r="B47" s="35"/>
      <c r="C47" s="80"/>
      <c r="D47" s="80"/>
      <c r="E47" s="404" t="str">
        <f>E7</f>
        <v>Molo Kamencové jezero</v>
      </c>
      <c r="F47" s="389"/>
      <c r="G47" s="389"/>
      <c r="H47" s="389"/>
      <c r="I47" s="229"/>
      <c r="J47" s="80"/>
      <c r="K47" s="92"/>
    </row>
    <row r="48" spans="2:11" ht="15">
      <c r="B48" s="108"/>
      <c r="C48" s="111" t="s">
        <v>413</v>
      </c>
      <c r="D48" s="110"/>
      <c r="E48" s="110"/>
      <c r="F48" s="110"/>
      <c r="G48" s="110"/>
      <c r="H48" s="110"/>
      <c r="I48" s="254"/>
      <c r="J48" s="110"/>
      <c r="K48" s="106"/>
    </row>
    <row r="49" spans="2:11" s="83" customFormat="1" ht="22.5" customHeight="1">
      <c r="B49" s="35"/>
      <c r="C49" s="80"/>
      <c r="D49" s="80"/>
      <c r="E49" s="404" t="s">
        <v>412</v>
      </c>
      <c r="F49" s="389"/>
      <c r="G49" s="389"/>
      <c r="H49" s="389"/>
      <c r="I49" s="229"/>
      <c r="J49" s="80"/>
      <c r="K49" s="92"/>
    </row>
    <row r="50" spans="2:11" s="83" customFormat="1" ht="14.45" customHeight="1">
      <c r="B50" s="35"/>
      <c r="C50" s="111" t="s">
        <v>411</v>
      </c>
      <c r="D50" s="80"/>
      <c r="E50" s="80"/>
      <c r="F50" s="80"/>
      <c r="G50" s="80"/>
      <c r="H50" s="80"/>
      <c r="I50" s="229"/>
      <c r="J50" s="80"/>
      <c r="K50" s="92"/>
    </row>
    <row r="51" spans="2:11" s="83" customFormat="1" ht="23.25" customHeight="1">
      <c r="B51" s="35"/>
      <c r="C51" s="80"/>
      <c r="D51" s="80"/>
      <c r="E51" s="405" t="str">
        <f>E11</f>
        <v>O02 - Sportovní zázemí</v>
      </c>
      <c r="F51" s="389"/>
      <c r="G51" s="389"/>
      <c r="H51" s="389"/>
      <c r="I51" s="229"/>
      <c r="J51" s="80"/>
      <c r="K51" s="92"/>
    </row>
    <row r="52" spans="2:11" s="83" customFormat="1" ht="6.95" customHeight="1">
      <c r="B52" s="35"/>
      <c r="C52" s="80"/>
      <c r="D52" s="80"/>
      <c r="E52" s="80"/>
      <c r="F52" s="80"/>
      <c r="G52" s="80"/>
      <c r="H52" s="80"/>
      <c r="I52" s="229"/>
      <c r="J52" s="80"/>
      <c r="K52" s="92"/>
    </row>
    <row r="53" spans="2:11" s="83" customFormat="1" ht="18" customHeight="1">
      <c r="B53" s="35"/>
      <c r="C53" s="111" t="s">
        <v>142</v>
      </c>
      <c r="D53" s="80"/>
      <c r="E53" s="80"/>
      <c r="F53" s="115" t="str">
        <f>F14</f>
        <v>Chomutov</v>
      </c>
      <c r="G53" s="80"/>
      <c r="H53" s="80"/>
      <c r="I53" s="252" t="s">
        <v>141</v>
      </c>
      <c r="J53" s="253" t="str">
        <f>IF(J14="","",J14)</f>
        <v>28.11.2016</v>
      </c>
      <c r="K53" s="92"/>
    </row>
    <row r="54" spans="2:11" s="83" customFormat="1" ht="6.95" customHeight="1">
      <c r="B54" s="35"/>
      <c r="C54" s="80"/>
      <c r="D54" s="80"/>
      <c r="E54" s="80"/>
      <c r="F54" s="80"/>
      <c r="G54" s="80"/>
      <c r="H54" s="80"/>
      <c r="I54" s="229"/>
      <c r="J54" s="80"/>
      <c r="K54" s="92"/>
    </row>
    <row r="55" spans="2:11" s="83" customFormat="1" ht="15">
      <c r="B55" s="35"/>
      <c r="C55" s="111" t="s">
        <v>140</v>
      </c>
      <c r="D55" s="80"/>
      <c r="E55" s="80"/>
      <c r="F55" s="115" t="str">
        <f>E17</f>
        <v xml:space="preserve"> </v>
      </c>
      <c r="G55" s="80"/>
      <c r="H55" s="80"/>
      <c r="I55" s="252" t="s">
        <v>139</v>
      </c>
      <c r="J55" s="115" t="str">
        <f>E23</f>
        <v>SM - PROJEKT spol. s.r.o.</v>
      </c>
      <c r="K55" s="92"/>
    </row>
    <row r="56" spans="2:11" s="83" customFormat="1" ht="14.45" customHeight="1">
      <c r="B56" s="35"/>
      <c r="C56" s="111" t="s">
        <v>137</v>
      </c>
      <c r="D56" s="80"/>
      <c r="E56" s="80"/>
      <c r="F56" s="115" t="str">
        <f>IF(E20="","",E20)</f>
        <v/>
      </c>
      <c r="G56" s="80"/>
      <c r="H56" s="80"/>
      <c r="I56" s="229"/>
      <c r="J56" s="80"/>
      <c r="K56" s="92"/>
    </row>
    <row r="57" spans="2:11" s="83" customFormat="1" ht="10.35" customHeight="1">
      <c r="B57" s="35"/>
      <c r="C57" s="80"/>
      <c r="D57" s="80"/>
      <c r="E57" s="80"/>
      <c r="F57" s="80"/>
      <c r="G57" s="80"/>
      <c r="H57" s="80"/>
      <c r="I57" s="229"/>
      <c r="J57" s="80"/>
      <c r="K57" s="92"/>
    </row>
    <row r="58" spans="2:11" s="83" customFormat="1" ht="29.25" customHeight="1">
      <c r="B58" s="35"/>
      <c r="C58" s="251" t="s">
        <v>428</v>
      </c>
      <c r="D58" s="250"/>
      <c r="E58" s="250"/>
      <c r="F58" s="250"/>
      <c r="G58" s="250"/>
      <c r="H58" s="250"/>
      <c r="I58" s="249"/>
      <c r="J58" s="248" t="s">
        <v>407</v>
      </c>
      <c r="K58" s="247"/>
    </row>
    <row r="59" spans="2:11" s="83" customFormat="1" ht="10.35" customHeight="1">
      <c r="B59" s="35"/>
      <c r="C59" s="80"/>
      <c r="D59" s="80"/>
      <c r="E59" s="80"/>
      <c r="F59" s="80"/>
      <c r="G59" s="80"/>
      <c r="H59" s="80"/>
      <c r="I59" s="229"/>
      <c r="J59" s="80"/>
      <c r="K59" s="92"/>
    </row>
    <row r="60" spans="2:47" s="83" customFormat="1" ht="29.25" customHeight="1">
      <c r="B60" s="35"/>
      <c r="C60" s="246" t="s">
        <v>399</v>
      </c>
      <c r="D60" s="80"/>
      <c r="E60" s="80"/>
      <c r="F60" s="80"/>
      <c r="G60" s="80"/>
      <c r="H60" s="80"/>
      <c r="I60" s="229"/>
      <c r="J60" s="245">
        <f>J96</f>
        <v>0</v>
      </c>
      <c r="K60" s="92"/>
      <c r="AU60" s="109" t="s">
        <v>398</v>
      </c>
    </row>
    <row r="61" spans="2:11" s="237" customFormat="1" ht="24.95" customHeight="1">
      <c r="B61" s="244"/>
      <c r="C61" s="243"/>
      <c r="D61" s="242" t="s">
        <v>427</v>
      </c>
      <c r="E61" s="241"/>
      <c r="F61" s="241"/>
      <c r="G61" s="241"/>
      <c r="H61" s="241"/>
      <c r="I61" s="240"/>
      <c r="J61" s="239">
        <f>J97</f>
        <v>0</v>
      </c>
      <c r="K61" s="238"/>
    </row>
    <row r="62" spans="2:11" s="57" customFormat="1" ht="19.9" customHeight="1">
      <c r="B62" s="236"/>
      <c r="C62" s="235"/>
      <c r="D62" s="234" t="s">
        <v>610</v>
      </c>
      <c r="E62" s="233"/>
      <c r="F62" s="233"/>
      <c r="G62" s="233"/>
      <c r="H62" s="233"/>
      <c r="I62" s="232"/>
      <c r="J62" s="231">
        <f>J98</f>
        <v>0</v>
      </c>
      <c r="K62" s="230"/>
    </row>
    <row r="63" spans="2:11" s="57" customFormat="1" ht="19.9" customHeight="1">
      <c r="B63" s="236"/>
      <c r="C63" s="235"/>
      <c r="D63" s="234" t="s">
        <v>609</v>
      </c>
      <c r="E63" s="233"/>
      <c r="F63" s="233"/>
      <c r="G63" s="233"/>
      <c r="H63" s="233"/>
      <c r="I63" s="232"/>
      <c r="J63" s="231">
        <f>J101</f>
        <v>0</v>
      </c>
      <c r="K63" s="230"/>
    </row>
    <row r="64" spans="2:11" s="57" customFormat="1" ht="19.9" customHeight="1">
      <c r="B64" s="236"/>
      <c r="C64" s="235"/>
      <c r="D64" s="234" t="s">
        <v>608</v>
      </c>
      <c r="E64" s="233"/>
      <c r="F64" s="233"/>
      <c r="G64" s="233"/>
      <c r="H64" s="233"/>
      <c r="I64" s="232"/>
      <c r="J64" s="231">
        <f>J126</f>
        <v>0</v>
      </c>
      <c r="K64" s="230"/>
    </row>
    <row r="65" spans="2:11" s="237" customFormat="1" ht="24.95" customHeight="1">
      <c r="B65" s="244"/>
      <c r="C65" s="243"/>
      <c r="D65" s="242" t="s">
        <v>421</v>
      </c>
      <c r="E65" s="241"/>
      <c r="F65" s="241"/>
      <c r="G65" s="241"/>
      <c r="H65" s="241"/>
      <c r="I65" s="240"/>
      <c r="J65" s="239">
        <f>J129</f>
        <v>0</v>
      </c>
      <c r="K65" s="238"/>
    </row>
    <row r="66" spans="2:11" s="57" customFormat="1" ht="19.9" customHeight="1">
      <c r="B66" s="236"/>
      <c r="C66" s="235"/>
      <c r="D66" s="234" t="s">
        <v>607</v>
      </c>
      <c r="E66" s="233"/>
      <c r="F66" s="233"/>
      <c r="G66" s="233"/>
      <c r="H66" s="233"/>
      <c r="I66" s="232"/>
      <c r="J66" s="231">
        <f>J130</f>
        <v>0</v>
      </c>
      <c r="K66" s="230"/>
    </row>
    <row r="67" spans="2:11" s="57" customFormat="1" ht="19.9" customHeight="1">
      <c r="B67" s="236"/>
      <c r="C67" s="235"/>
      <c r="D67" s="234" t="s">
        <v>606</v>
      </c>
      <c r="E67" s="233"/>
      <c r="F67" s="233"/>
      <c r="G67" s="233"/>
      <c r="H67" s="233"/>
      <c r="I67" s="232"/>
      <c r="J67" s="231">
        <f>J138</f>
        <v>0</v>
      </c>
      <c r="K67" s="230"/>
    </row>
    <row r="68" spans="2:11" s="57" customFormat="1" ht="19.9" customHeight="1">
      <c r="B68" s="236"/>
      <c r="C68" s="235"/>
      <c r="D68" s="234" t="s">
        <v>605</v>
      </c>
      <c r="E68" s="233"/>
      <c r="F68" s="233"/>
      <c r="G68" s="233"/>
      <c r="H68" s="233"/>
      <c r="I68" s="232"/>
      <c r="J68" s="231">
        <f>J146</f>
        <v>0</v>
      </c>
      <c r="K68" s="230"/>
    </row>
    <row r="69" spans="2:11" s="57" customFormat="1" ht="19.9" customHeight="1">
      <c r="B69" s="236"/>
      <c r="C69" s="235"/>
      <c r="D69" s="234" t="s">
        <v>604</v>
      </c>
      <c r="E69" s="233"/>
      <c r="F69" s="233"/>
      <c r="G69" s="233"/>
      <c r="H69" s="233"/>
      <c r="I69" s="232"/>
      <c r="J69" s="231">
        <f>J157</f>
        <v>0</v>
      </c>
      <c r="K69" s="230"/>
    </row>
    <row r="70" spans="2:11" s="57" customFormat="1" ht="19.9" customHeight="1">
      <c r="B70" s="236"/>
      <c r="C70" s="235"/>
      <c r="D70" s="234" t="s">
        <v>603</v>
      </c>
      <c r="E70" s="233"/>
      <c r="F70" s="233"/>
      <c r="G70" s="233"/>
      <c r="H70" s="233"/>
      <c r="I70" s="232"/>
      <c r="J70" s="231">
        <f>J165</f>
        <v>0</v>
      </c>
      <c r="K70" s="230"/>
    </row>
    <row r="71" spans="2:11" s="57" customFormat="1" ht="19.9" customHeight="1">
      <c r="B71" s="236"/>
      <c r="C71" s="235"/>
      <c r="D71" s="234" t="s">
        <v>420</v>
      </c>
      <c r="E71" s="233"/>
      <c r="F71" s="233"/>
      <c r="G71" s="233"/>
      <c r="H71" s="233"/>
      <c r="I71" s="232"/>
      <c r="J71" s="231">
        <f>J200</f>
        <v>0</v>
      </c>
      <c r="K71" s="230"/>
    </row>
    <row r="72" spans="2:11" s="237" customFormat="1" ht="24.95" customHeight="1">
      <c r="B72" s="244"/>
      <c r="C72" s="243"/>
      <c r="D72" s="242" t="s">
        <v>417</v>
      </c>
      <c r="E72" s="241"/>
      <c r="F72" s="241"/>
      <c r="G72" s="241"/>
      <c r="H72" s="241"/>
      <c r="I72" s="240"/>
      <c r="J72" s="239">
        <f>J203</f>
        <v>0</v>
      </c>
      <c r="K72" s="238"/>
    </row>
    <row r="73" spans="2:11" s="57" customFormat="1" ht="19.9" customHeight="1">
      <c r="B73" s="236"/>
      <c r="C73" s="235"/>
      <c r="D73" s="234" t="s">
        <v>416</v>
      </c>
      <c r="E73" s="233"/>
      <c r="F73" s="233"/>
      <c r="G73" s="233"/>
      <c r="H73" s="233"/>
      <c r="I73" s="232"/>
      <c r="J73" s="231">
        <f>J204</f>
        <v>0</v>
      </c>
      <c r="K73" s="230"/>
    </row>
    <row r="74" spans="2:11" s="57" customFormat="1" ht="19.9" customHeight="1">
      <c r="B74" s="236"/>
      <c r="C74" s="235"/>
      <c r="D74" s="234" t="s">
        <v>415</v>
      </c>
      <c r="E74" s="233"/>
      <c r="F74" s="233"/>
      <c r="G74" s="233"/>
      <c r="H74" s="233"/>
      <c r="I74" s="232"/>
      <c r="J74" s="231">
        <f>J207</f>
        <v>0</v>
      </c>
      <c r="K74" s="230"/>
    </row>
    <row r="75" spans="2:11" s="83" customFormat="1" ht="21.75" customHeight="1">
      <c r="B75" s="35"/>
      <c r="C75" s="80"/>
      <c r="D75" s="80"/>
      <c r="E75" s="80"/>
      <c r="F75" s="80"/>
      <c r="G75" s="80"/>
      <c r="H75" s="80"/>
      <c r="I75" s="229"/>
      <c r="J75" s="80"/>
      <c r="K75" s="92"/>
    </row>
    <row r="76" spans="2:11" s="83" customFormat="1" ht="6.95" customHeight="1">
      <c r="B76" s="37"/>
      <c r="C76" s="36"/>
      <c r="D76" s="36"/>
      <c r="E76" s="36"/>
      <c r="F76" s="36"/>
      <c r="G76" s="36"/>
      <c r="H76" s="36"/>
      <c r="I76" s="133"/>
      <c r="J76" s="36"/>
      <c r="K76" s="91"/>
    </row>
    <row r="80" spans="2:12" s="83" customFormat="1" ht="6.95" customHeight="1">
      <c r="B80" s="90"/>
      <c r="C80" s="89"/>
      <c r="D80" s="89"/>
      <c r="E80" s="89"/>
      <c r="F80" s="89"/>
      <c r="G80" s="89"/>
      <c r="H80" s="89"/>
      <c r="I80" s="228"/>
      <c r="J80" s="89"/>
      <c r="K80" s="89"/>
      <c r="L80" s="35"/>
    </row>
    <row r="81" spans="2:12" s="83" customFormat="1" ht="36.95" customHeight="1">
      <c r="B81" s="35"/>
      <c r="C81" s="88" t="s">
        <v>414</v>
      </c>
      <c r="I81" s="137"/>
      <c r="L81" s="35"/>
    </row>
    <row r="82" spans="2:12" s="83" customFormat="1" ht="6.95" customHeight="1">
      <c r="B82" s="35"/>
      <c r="I82" s="137"/>
      <c r="L82" s="35"/>
    </row>
    <row r="83" spans="2:12" s="83" customFormat="1" ht="14.45" customHeight="1">
      <c r="B83" s="35"/>
      <c r="C83" s="81" t="s">
        <v>143</v>
      </c>
      <c r="I83" s="137"/>
      <c r="L83" s="35"/>
    </row>
    <row r="84" spans="2:12" s="83" customFormat="1" ht="22.5" customHeight="1">
      <c r="B84" s="35"/>
      <c r="E84" s="407" t="str">
        <f>E7</f>
        <v>Molo Kamencové jezero</v>
      </c>
      <c r="F84" s="384"/>
      <c r="G84" s="384"/>
      <c r="H84" s="384"/>
      <c r="I84" s="137"/>
      <c r="L84" s="35"/>
    </row>
    <row r="85" spans="2:12" ht="15">
      <c r="B85" s="108"/>
      <c r="C85" s="81" t="s">
        <v>413</v>
      </c>
      <c r="L85" s="108"/>
    </row>
    <row r="86" spans="2:12" s="83" customFormat="1" ht="22.5" customHeight="1">
      <c r="B86" s="35"/>
      <c r="E86" s="407" t="s">
        <v>412</v>
      </c>
      <c r="F86" s="384"/>
      <c r="G86" s="384"/>
      <c r="H86" s="384"/>
      <c r="I86" s="137"/>
      <c r="L86" s="35"/>
    </row>
    <row r="87" spans="2:12" s="83" customFormat="1" ht="14.45" customHeight="1">
      <c r="B87" s="35"/>
      <c r="C87" s="81" t="s">
        <v>411</v>
      </c>
      <c r="I87" s="137"/>
      <c r="L87" s="35"/>
    </row>
    <row r="88" spans="2:12" s="83" customFormat="1" ht="23.25" customHeight="1">
      <c r="B88" s="35"/>
      <c r="E88" s="381" t="str">
        <f>E11</f>
        <v>O02 - Sportovní zázemí</v>
      </c>
      <c r="F88" s="384"/>
      <c r="G88" s="384"/>
      <c r="H88" s="384"/>
      <c r="I88" s="137"/>
      <c r="L88" s="35"/>
    </row>
    <row r="89" spans="2:12" s="83" customFormat="1" ht="6.95" customHeight="1">
      <c r="B89" s="35"/>
      <c r="I89" s="137"/>
      <c r="L89" s="35"/>
    </row>
    <row r="90" spans="2:12" s="83" customFormat="1" ht="18" customHeight="1">
      <c r="B90" s="35"/>
      <c r="C90" s="81" t="s">
        <v>142</v>
      </c>
      <c r="F90" s="225" t="str">
        <f>F14</f>
        <v>Chomutov</v>
      </c>
      <c r="I90" s="226" t="s">
        <v>141</v>
      </c>
      <c r="J90" s="227" t="str">
        <f>IF(J14="","",J14)</f>
        <v>28.11.2016</v>
      </c>
      <c r="L90" s="35"/>
    </row>
    <row r="91" spans="2:12" s="83" customFormat="1" ht="6.95" customHeight="1">
      <c r="B91" s="35"/>
      <c r="I91" s="137"/>
      <c r="L91" s="35"/>
    </row>
    <row r="92" spans="2:12" s="83" customFormat="1" ht="15">
      <c r="B92" s="35"/>
      <c r="C92" s="81" t="s">
        <v>140</v>
      </c>
      <c r="F92" s="225" t="str">
        <f>E17</f>
        <v xml:space="preserve"> </v>
      </c>
      <c r="I92" s="226" t="s">
        <v>139</v>
      </c>
      <c r="J92" s="225" t="str">
        <f>E23</f>
        <v>SM - PROJEKT spol. s.r.o.</v>
      </c>
      <c r="L92" s="35"/>
    </row>
    <row r="93" spans="2:12" s="83" customFormat="1" ht="14.45" customHeight="1">
      <c r="B93" s="35"/>
      <c r="C93" s="81" t="s">
        <v>137</v>
      </c>
      <c r="F93" s="225" t="str">
        <f>IF(E20="","",E20)</f>
        <v/>
      </c>
      <c r="I93" s="137"/>
      <c r="L93" s="35"/>
    </row>
    <row r="94" spans="2:12" s="83" customFormat="1" ht="10.35" customHeight="1">
      <c r="B94" s="35"/>
      <c r="I94" s="137"/>
      <c r="L94" s="35"/>
    </row>
    <row r="95" spans="2:20" s="219" customFormat="1" ht="29.25" customHeight="1">
      <c r="B95" s="220"/>
      <c r="C95" s="224" t="s">
        <v>410</v>
      </c>
      <c r="D95" s="222" t="s">
        <v>132</v>
      </c>
      <c r="E95" s="222" t="s">
        <v>136</v>
      </c>
      <c r="F95" s="222" t="s">
        <v>21</v>
      </c>
      <c r="G95" s="222" t="s">
        <v>2</v>
      </c>
      <c r="H95" s="222" t="s">
        <v>409</v>
      </c>
      <c r="I95" s="223" t="s">
        <v>408</v>
      </c>
      <c r="J95" s="222" t="s">
        <v>407</v>
      </c>
      <c r="K95" s="221" t="s">
        <v>406</v>
      </c>
      <c r="L95" s="220"/>
      <c r="M95" s="76" t="s">
        <v>6</v>
      </c>
      <c r="N95" s="75" t="s">
        <v>154</v>
      </c>
      <c r="O95" s="75" t="s">
        <v>405</v>
      </c>
      <c r="P95" s="75" t="s">
        <v>404</v>
      </c>
      <c r="Q95" s="75" t="s">
        <v>403</v>
      </c>
      <c r="R95" s="75" t="s">
        <v>402</v>
      </c>
      <c r="S95" s="75" t="s">
        <v>401</v>
      </c>
      <c r="T95" s="74" t="s">
        <v>400</v>
      </c>
    </row>
    <row r="96" spans="2:63" s="83" customFormat="1" ht="29.25" customHeight="1">
      <c r="B96" s="35"/>
      <c r="C96" s="71" t="s">
        <v>399</v>
      </c>
      <c r="I96" s="137"/>
      <c r="J96" s="218">
        <f>BK96</f>
        <v>0</v>
      </c>
      <c r="L96" s="35"/>
      <c r="M96" s="73"/>
      <c r="N96" s="82"/>
      <c r="O96" s="82"/>
      <c r="P96" s="217">
        <f>P97+P129+P203</f>
        <v>0</v>
      </c>
      <c r="Q96" s="82"/>
      <c r="R96" s="217">
        <f>R97+R129+R203</f>
        <v>7.989032399999999</v>
      </c>
      <c r="S96" s="82"/>
      <c r="T96" s="216">
        <f>T97+T129+T203</f>
        <v>0</v>
      </c>
      <c r="AT96" s="109" t="s">
        <v>115</v>
      </c>
      <c r="AU96" s="109" t="s">
        <v>398</v>
      </c>
      <c r="BK96" s="215">
        <f>BK97+BK129+BK203</f>
        <v>0</v>
      </c>
    </row>
    <row r="97" spans="2:63" s="153" customFormat="1" ht="37.35" customHeight="1">
      <c r="B97" s="161"/>
      <c r="D97" s="155" t="s">
        <v>115</v>
      </c>
      <c r="E97" s="168" t="s">
        <v>397</v>
      </c>
      <c r="F97" s="168" t="s">
        <v>396</v>
      </c>
      <c r="I97" s="163"/>
      <c r="J97" s="167">
        <f>BK97</f>
        <v>0</v>
      </c>
      <c r="L97" s="161"/>
      <c r="M97" s="160"/>
      <c r="N97" s="158"/>
      <c r="O97" s="158"/>
      <c r="P97" s="159">
        <f>P98+P101+P126</f>
        <v>0</v>
      </c>
      <c r="Q97" s="158"/>
      <c r="R97" s="159">
        <f>R98+R101+R126</f>
        <v>2.853</v>
      </c>
      <c r="S97" s="158"/>
      <c r="T97" s="157">
        <f>T98+T101+T126</f>
        <v>0</v>
      </c>
      <c r="AR97" s="155" t="s">
        <v>95</v>
      </c>
      <c r="AT97" s="156" t="s">
        <v>115</v>
      </c>
      <c r="AU97" s="156" t="s">
        <v>118</v>
      </c>
      <c r="AY97" s="155" t="s">
        <v>195</v>
      </c>
      <c r="BK97" s="154">
        <f>BK98+BK101+BK126</f>
        <v>0</v>
      </c>
    </row>
    <row r="98" spans="2:63" s="153" customFormat="1" ht="19.9" customHeight="1">
      <c r="B98" s="161"/>
      <c r="D98" s="165" t="s">
        <v>115</v>
      </c>
      <c r="E98" s="164" t="s">
        <v>367</v>
      </c>
      <c r="F98" s="164" t="s">
        <v>602</v>
      </c>
      <c r="I98" s="163"/>
      <c r="J98" s="162">
        <f>BK98</f>
        <v>0</v>
      </c>
      <c r="L98" s="161"/>
      <c r="M98" s="160"/>
      <c r="N98" s="158"/>
      <c r="O98" s="158"/>
      <c r="P98" s="159">
        <f>SUM(P99:P100)</f>
        <v>0</v>
      </c>
      <c r="Q98" s="158"/>
      <c r="R98" s="159">
        <f>SUM(R99:R100)</f>
        <v>1.1088</v>
      </c>
      <c r="S98" s="158"/>
      <c r="T98" s="157">
        <f>SUM(T99:T100)</f>
        <v>0</v>
      </c>
      <c r="AR98" s="155" t="s">
        <v>95</v>
      </c>
      <c r="AT98" s="156" t="s">
        <v>115</v>
      </c>
      <c r="AU98" s="156" t="s">
        <v>95</v>
      </c>
      <c r="AY98" s="155" t="s">
        <v>195</v>
      </c>
      <c r="BK98" s="154">
        <f>SUM(BK99:BK100)</f>
        <v>0</v>
      </c>
    </row>
    <row r="99" spans="2:65" s="83" customFormat="1" ht="31.5" customHeight="1">
      <c r="B99" s="152"/>
      <c r="C99" s="151" t="s">
        <v>95</v>
      </c>
      <c r="D99" s="151" t="s">
        <v>196</v>
      </c>
      <c r="E99" s="150" t="s">
        <v>601</v>
      </c>
      <c r="F99" s="145" t="s">
        <v>599</v>
      </c>
      <c r="G99" s="149" t="s">
        <v>284</v>
      </c>
      <c r="H99" s="148">
        <v>17.6</v>
      </c>
      <c r="I99" s="147"/>
      <c r="J99" s="146">
        <f>ROUND(I99*H99,2)</f>
        <v>0</v>
      </c>
      <c r="K99" s="145" t="s">
        <v>91</v>
      </c>
      <c r="L99" s="35"/>
      <c r="M99" s="144" t="s">
        <v>91</v>
      </c>
      <c r="N99" s="143" t="s">
        <v>153</v>
      </c>
      <c r="O99" s="80"/>
      <c r="P99" s="142">
        <f>O99*H99</f>
        <v>0</v>
      </c>
      <c r="Q99" s="142">
        <v>0.063</v>
      </c>
      <c r="R99" s="142">
        <f>Q99*H99</f>
        <v>1.1088</v>
      </c>
      <c r="S99" s="142">
        <v>0</v>
      </c>
      <c r="T99" s="141">
        <f>S99*H99</f>
        <v>0</v>
      </c>
      <c r="AR99" s="109" t="s">
        <v>254</v>
      </c>
      <c r="AT99" s="109" t="s">
        <v>196</v>
      </c>
      <c r="AU99" s="109" t="s">
        <v>90</v>
      </c>
      <c r="AY99" s="109" t="s">
        <v>195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09" t="s">
        <v>95</v>
      </c>
      <c r="BK99" s="140">
        <f>ROUND(I99*H99,2)</f>
        <v>0</v>
      </c>
      <c r="BL99" s="109" t="s">
        <v>254</v>
      </c>
      <c r="BM99" s="109" t="s">
        <v>600</v>
      </c>
    </row>
    <row r="100" spans="2:47" s="83" customFormat="1" ht="15">
      <c r="B100" s="35"/>
      <c r="D100" s="139" t="s">
        <v>192</v>
      </c>
      <c r="F100" s="138" t="s">
        <v>599</v>
      </c>
      <c r="I100" s="137"/>
      <c r="L100" s="35"/>
      <c r="M100" s="166"/>
      <c r="N100" s="80"/>
      <c r="O100" s="80"/>
      <c r="P100" s="80"/>
      <c r="Q100" s="80"/>
      <c r="R100" s="80"/>
      <c r="S100" s="80"/>
      <c r="T100" s="79"/>
      <c r="AT100" s="109" t="s">
        <v>192</v>
      </c>
      <c r="AU100" s="109" t="s">
        <v>90</v>
      </c>
    </row>
    <row r="101" spans="2:63" s="153" customFormat="1" ht="29.85" customHeight="1">
      <c r="B101" s="161"/>
      <c r="D101" s="165" t="s">
        <v>115</v>
      </c>
      <c r="E101" s="164" t="s">
        <v>340</v>
      </c>
      <c r="F101" s="164" t="s">
        <v>598</v>
      </c>
      <c r="I101" s="163"/>
      <c r="J101" s="162">
        <f>BK101</f>
        <v>0</v>
      </c>
      <c r="L101" s="161"/>
      <c r="M101" s="160"/>
      <c r="N101" s="158"/>
      <c r="O101" s="158"/>
      <c r="P101" s="159">
        <f>SUM(P102:P125)</f>
        <v>0</v>
      </c>
      <c r="Q101" s="158"/>
      <c r="R101" s="159">
        <f>SUM(R102:R125)</f>
        <v>1.7442000000000002</v>
      </c>
      <c r="S101" s="158"/>
      <c r="T101" s="157">
        <f>SUM(T102:T125)</f>
        <v>0</v>
      </c>
      <c r="AR101" s="155" t="s">
        <v>95</v>
      </c>
      <c r="AT101" s="156" t="s">
        <v>115</v>
      </c>
      <c r="AU101" s="156" t="s">
        <v>95</v>
      </c>
      <c r="AY101" s="155" t="s">
        <v>195</v>
      </c>
      <c r="BK101" s="154">
        <f>SUM(BK102:BK125)</f>
        <v>0</v>
      </c>
    </row>
    <row r="102" spans="2:65" s="83" customFormat="1" ht="31.5" customHeight="1">
      <c r="B102" s="152"/>
      <c r="C102" s="151" t="s">
        <v>90</v>
      </c>
      <c r="D102" s="151" t="s">
        <v>196</v>
      </c>
      <c r="E102" s="150" t="s">
        <v>597</v>
      </c>
      <c r="F102" s="145" t="s">
        <v>596</v>
      </c>
      <c r="G102" s="149" t="s">
        <v>284</v>
      </c>
      <c r="H102" s="148">
        <v>120</v>
      </c>
      <c r="I102" s="147"/>
      <c r="J102" s="146">
        <f>ROUND(I102*H102,2)</f>
        <v>0</v>
      </c>
      <c r="K102" s="145" t="s">
        <v>197</v>
      </c>
      <c r="L102" s="35"/>
      <c r="M102" s="144" t="s">
        <v>91</v>
      </c>
      <c r="N102" s="143" t="s">
        <v>153</v>
      </c>
      <c r="O102" s="80"/>
      <c r="P102" s="142">
        <f>O102*H102</f>
        <v>0</v>
      </c>
      <c r="Q102" s="142">
        <v>0.00021</v>
      </c>
      <c r="R102" s="142">
        <f>Q102*H102</f>
        <v>0.0252</v>
      </c>
      <c r="S102" s="142">
        <v>0</v>
      </c>
      <c r="T102" s="141">
        <f>S102*H102</f>
        <v>0</v>
      </c>
      <c r="AR102" s="109" t="s">
        <v>254</v>
      </c>
      <c r="AT102" s="109" t="s">
        <v>196</v>
      </c>
      <c r="AU102" s="109" t="s">
        <v>90</v>
      </c>
      <c r="AY102" s="109" t="s">
        <v>195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09" t="s">
        <v>95</v>
      </c>
      <c r="BK102" s="140">
        <f>ROUND(I102*H102,2)</f>
        <v>0</v>
      </c>
      <c r="BL102" s="109" t="s">
        <v>254</v>
      </c>
      <c r="BM102" s="109" t="s">
        <v>595</v>
      </c>
    </row>
    <row r="103" spans="2:47" s="83" customFormat="1" ht="27">
      <c r="B103" s="35"/>
      <c r="D103" s="170" t="s">
        <v>192</v>
      </c>
      <c r="F103" s="169" t="s">
        <v>594</v>
      </c>
      <c r="I103" s="137"/>
      <c r="L103" s="35"/>
      <c r="M103" s="166"/>
      <c r="N103" s="80"/>
      <c r="O103" s="80"/>
      <c r="P103" s="80"/>
      <c r="Q103" s="80"/>
      <c r="R103" s="80"/>
      <c r="S103" s="80"/>
      <c r="T103" s="79"/>
      <c r="AT103" s="109" t="s">
        <v>192</v>
      </c>
      <c r="AU103" s="109" t="s">
        <v>90</v>
      </c>
    </row>
    <row r="104" spans="2:65" s="83" customFormat="1" ht="22.5" customHeight="1">
      <c r="B104" s="152"/>
      <c r="C104" s="151" t="s">
        <v>330</v>
      </c>
      <c r="D104" s="151" t="s">
        <v>196</v>
      </c>
      <c r="E104" s="150" t="s">
        <v>593</v>
      </c>
      <c r="F104" s="145" t="s">
        <v>592</v>
      </c>
      <c r="G104" s="149" t="s">
        <v>214</v>
      </c>
      <c r="H104" s="148">
        <v>1.719</v>
      </c>
      <c r="I104" s="147"/>
      <c r="J104" s="146">
        <f>ROUND(I104*H104,2)</f>
        <v>0</v>
      </c>
      <c r="K104" s="145" t="s">
        <v>197</v>
      </c>
      <c r="L104" s="35"/>
      <c r="M104" s="144" t="s">
        <v>91</v>
      </c>
      <c r="N104" s="143" t="s">
        <v>153</v>
      </c>
      <c r="O104" s="80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1">
        <f>S104*H104</f>
        <v>0</v>
      </c>
      <c r="AR104" s="109" t="s">
        <v>254</v>
      </c>
      <c r="AT104" s="109" t="s">
        <v>196</v>
      </c>
      <c r="AU104" s="109" t="s">
        <v>90</v>
      </c>
      <c r="AY104" s="109" t="s">
        <v>195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09" t="s">
        <v>95</v>
      </c>
      <c r="BK104" s="140">
        <f>ROUND(I104*H104,2)</f>
        <v>0</v>
      </c>
      <c r="BL104" s="109" t="s">
        <v>254</v>
      </c>
      <c r="BM104" s="109" t="s">
        <v>591</v>
      </c>
    </row>
    <row r="105" spans="2:47" s="83" customFormat="1" ht="27">
      <c r="B105" s="35"/>
      <c r="D105" s="170" t="s">
        <v>192</v>
      </c>
      <c r="F105" s="169" t="s">
        <v>590</v>
      </c>
      <c r="I105" s="137"/>
      <c r="L105" s="35"/>
      <c r="M105" s="166"/>
      <c r="N105" s="80"/>
      <c r="O105" s="80"/>
      <c r="P105" s="80"/>
      <c r="Q105" s="80"/>
      <c r="R105" s="80"/>
      <c r="S105" s="80"/>
      <c r="T105" s="79"/>
      <c r="AT105" s="109" t="s">
        <v>192</v>
      </c>
      <c r="AU105" s="109" t="s">
        <v>90</v>
      </c>
    </row>
    <row r="106" spans="2:65" s="83" customFormat="1" ht="22.5" customHeight="1">
      <c r="B106" s="152"/>
      <c r="C106" s="190" t="s">
        <v>254</v>
      </c>
      <c r="D106" s="190" t="s">
        <v>233</v>
      </c>
      <c r="E106" s="189" t="s">
        <v>589</v>
      </c>
      <c r="F106" s="184" t="s">
        <v>587</v>
      </c>
      <c r="G106" s="188" t="s">
        <v>214</v>
      </c>
      <c r="H106" s="187">
        <v>1.719</v>
      </c>
      <c r="I106" s="186"/>
      <c r="J106" s="185">
        <f>ROUND(I106*H106,2)</f>
        <v>0</v>
      </c>
      <c r="K106" s="184" t="s">
        <v>91</v>
      </c>
      <c r="L106" s="183"/>
      <c r="M106" s="182" t="s">
        <v>91</v>
      </c>
      <c r="N106" s="181" t="s">
        <v>153</v>
      </c>
      <c r="O106" s="80"/>
      <c r="P106" s="142">
        <f>O106*H106</f>
        <v>0</v>
      </c>
      <c r="Q106" s="142">
        <v>1</v>
      </c>
      <c r="R106" s="142">
        <f>Q106*H106</f>
        <v>1.719</v>
      </c>
      <c r="S106" s="142">
        <v>0</v>
      </c>
      <c r="T106" s="141">
        <f>S106*H106</f>
        <v>0</v>
      </c>
      <c r="AR106" s="109" t="s">
        <v>345</v>
      </c>
      <c r="AT106" s="109" t="s">
        <v>233</v>
      </c>
      <c r="AU106" s="109" t="s">
        <v>90</v>
      </c>
      <c r="AY106" s="109" t="s">
        <v>195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09" t="s">
        <v>95</v>
      </c>
      <c r="BK106" s="140">
        <f>ROUND(I106*H106,2)</f>
        <v>0</v>
      </c>
      <c r="BL106" s="109" t="s">
        <v>254</v>
      </c>
      <c r="BM106" s="109" t="s">
        <v>588</v>
      </c>
    </row>
    <row r="107" spans="2:47" s="83" customFormat="1" ht="15">
      <c r="B107" s="35"/>
      <c r="D107" s="139" t="s">
        <v>192</v>
      </c>
      <c r="F107" s="138" t="s">
        <v>587</v>
      </c>
      <c r="I107" s="137"/>
      <c r="L107" s="35"/>
      <c r="M107" s="166"/>
      <c r="N107" s="80"/>
      <c r="O107" s="80"/>
      <c r="P107" s="80"/>
      <c r="Q107" s="80"/>
      <c r="R107" s="80"/>
      <c r="S107" s="80"/>
      <c r="T107" s="79"/>
      <c r="AT107" s="109" t="s">
        <v>192</v>
      </c>
      <c r="AU107" s="109" t="s">
        <v>90</v>
      </c>
    </row>
    <row r="108" spans="2:51" s="171" customFormat="1" ht="15">
      <c r="B108" s="176"/>
      <c r="D108" s="139" t="s">
        <v>229</v>
      </c>
      <c r="E108" s="172" t="s">
        <v>91</v>
      </c>
      <c r="F108" s="202" t="s">
        <v>586</v>
      </c>
      <c r="H108" s="201">
        <v>0.606</v>
      </c>
      <c r="I108" s="177"/>
      <c r="L108" s="176"/>
      <c r="M108" s="175"/>
      <c r="N108" s="174"/>
      <c r="O108" s="174"/>
      <c r="P108" s="174"/>
      <c r="Q108" s="174"/>
      <c r="R108" s="174"/>
      <c r="S108" s="174"/>
      <c r="T108" s="173"/>
      <c r="AT108" s="172" t="s">
        <v>229</v>
      </c>
      <c r="AU108" s="172" t="s">
        <v>90</v>
      </c>
      <c r="AV108" s="171" t="s">
        <v>90</v>
      </c>
      <c r="AW108" s="171" t="s">
        <v>162</v>
      </c>
      <c r="AX108" s="171" t="s">
        <v>118</v>
      </c>
      <c r="AY108" s="172" t="s">
        <v>195</v>
      </c>
    </row>
    <row r="109" spans="2:51" s="171" customFormat="1" ht="15">
      <c r="B109" s="176"/>
      <c r="D109" s="139" t="s">
        <v>229</v>
      </c>
      <c r="E109" s="172" t="s">
        <v>91</v>
      </c>
      <c r="F109" s="202" t="s">
        <v>585</v>
      </c>
      <c r="H109" s="201">
        <v>0.477</v>
      </c>
      <c r="I109" s="177"/>
      <c r="L109" s="176"/>
      <c r="M109" s="175"/>
      <c r="N109" s="174"/>
      <c r="O109" s="174"/>
      <c r="P109" s="174"/>
      <c r="Q109" s="174"/>
      <c r="R109" s="174"/>
      <c r="S109" s="174"/>
      <c r="T109" s="173"/>
      <c r="AT109" s="172" t="s">
        <v>229</v>
      </c>
      <c r="AU109" s="172" t="s">
        <v>90</v>
      </c>
      <c r="AV109" s="171" t="s">
        <v>90</v>
      </c>
      <c r="AW109" s="171" t="s">
        <v>162</v>
      </c>
      <c r="AX109" s="171" t="s">
        <v>118</v>
      </c>
      <c r="AY109" s="172" t="s">
        <v>195</v>
      </c>
    </row>
    <row r="110" spans="2:51" s="171" customFormat="1" ht="15">
      <c r="B110" s="176"/>
      <c r="D110" s="139" t="s">
        <v>229</v>
      </c>
      <c r="E110" s="172" t="s">
        <v>91</v>
      </c>
      <c r="F110" s="202" t="s">
        <v>584</v>
      </c>
      <c r="H110" s="201">
        <v>0.231</v>
      </c>
      <c r="I110" s="177"/>
      <c r="L110" s="176"/>
      <c r="M110" s="175"/>
      <c r="N110" s="174"/>
      <c r="O110" s="174"/>
      <c r="P110" s="174"/>
      <c r="Q110" s="174"/>
      <c r="R110" s="174"/>
      <c r="S110" s="174"/>
      <c r="T110" s="173"/>
      <c r="AT110" s="172" t="s">
        <v>229</v>
      </c>
      <c r="AU110" s="172" t="s">
        <v>90</v>
      </c>
      <c r="AV110" s="171" t="s">
        <v>90</v>
      </c>
      <c r="AW110" s="171" t="s">
        <v>162</v>
      </c>
      <c r="AX110" s="171" t="s">
        <v>118</v>
      </c>
      <c r="AY110" s="172" t="s">
        <v>195</v>
      </c>
    </row>
    <row r="111" spans="2:51" s="171" customFormat="1" ht="15">
      <c r="B111" s="176"/>
      <c r="D111" s="139" t="s">
        <v>229</v>
      </c>
      <c r="E111" s="172" t="s">
        <v>91</v>
      </c>
      <c r="F111" s="202" t="s">
        <v>583</v>
      </c>
      <c r="H111" s="201">
        <v>0.247</v>
      </c>
      <c r="I111" s="177"/>
      <c r="L111" s="176"/>
      <c r="M111" s="175"/>
      <c r="N111" s="174"/>
      <c r="O111" s="174"/>
      <c r="P111" s="174"/>
      <c r="Q111" s="174"/>
      <c r="R111" s="174"/>
      <c r="S111" s="174"/>
      <c r="T111" s="173"/>
      <c r="AT111" s="172" t="s">
        <v>229</v>
      </c>
      <c r="AU111" s="172" t="s">
        <v>90</v>
      </c>
      <c r="AV111" s="171" t="s">
        <v>90</v>
      </c>
      <c r="AW111" s="171" t="s">
        <v>162</v>
      </c>
      <c r="AX111" s="171" t="s">
        <v>118</v>
      </c>
      <c r="AY111" s="172" t="s">
        <v>195</v>
      </c>
    </row>
    <row r="112" spans="2:51" s="171" customFormat="1" ht="15">
      <c r="B112" s="176"/>
      <c r="D112" s="139" t="s">
        <v>229</v>
      </c>
      <c r="E112" s="172" t="s">
        <v>91</v>
      </c>
      <c r="F112" s="202" t="s">
        <v>582</v>
      </c>
      <c r="H112" s="201">
        <v>0.11</v>
      </c>
      <c r="I112" s="177"/>
      <c r="L112" s="176"/>
      <c r="M112" s="175"/>
      <c r="N112" s="174"/>
      <c r="O112" s="174"/>
      <c r="P112" s="174"/>
      <c r="Q112" s="174"/>
      <c r="R112" s="174"/>
      <c r="S112" s="174"/>
      <c r="T112" s="173"/>
      <c r="AT112" s="172" t="s">
        <v>229</v>
      </c>
      <c r="AU112" s="172" t="s">
        <v>90</v>
      </c>
      <c r="AV112" s="171" t="s">
        <v>90</v>
      </c>
      <c r="AW112" s="171" t="s">
        <v>162</v>
      </c>
      <c r="AX112" s="171" t="s">
        <v>118</v>
      </c>
      <c r="AY112" s="172" t="s">
        <v>195</v>
      </c>
    </row>
    <row r="113" spans="2:51" s="171" customFormat="1" ht="15">
      <c r="B113" s="176"/>
      <c r="D113" s="139" t="s">
        <v>229</v>
      </c>
      <c r="E113" s="172" t="s">
        <v>91</v>
      </c>
      <c r="F113" s="202" t="s">
        <v>581</v>
      </c>
      <c r="H113" s="201">
        <v>0.048</v>
      </c>
      <c r="I113" s="177"/>
      <c r="L113" s="176"/>
      <c r="M113" s="175"/>
      <c r="N113" s="174"/>
      <c r="O113" s="174"/>
      <c r="P113" s="174"/>
      <c r="Q113" s="174"/>
      <c r="R113" s="174"/>
      <c r="S113" s="174"/>
      <c r="T113" s="173"/>
      <c r="AT113" s="172" t="s">
        <v>229</v>
      </c>
      <c r="AU113" s="172" t="s">
        <v>90</v>
      </c>
      <c r="AV113" s="171" t="s">
        <v>90</v>
      </c>
      <c r="AW113" s="171" t="s">
        <v>162</v>
      </c>
      <c r="AX113" s="171" t="s">
        <v>118</v>
      </c>
      <c r="AY113" s="172" t="s">
        <v>195</v>
      </c>
    </row>
    <row r="114" spans="2:51" s="191" customFormat="1" ht="15">
      <c r="B114" s="196"/>
      <c r="D114" s="170" t="s">
        <v>229</v>
      </c>
      <c r="E114" s="200" t="s">
        <v>91</v>
      </c>
      <c r="F114" s="199" t="s">
        <v>255</v>
      </c>
      <c r="H114" s="198">
        <v>1.719</v>
      </c>
      <c r="I114" s="197"/>
      <c r="L114" s="196"/>
      <c r="M114" s="195"/>
      <c r="N114" s="194"/>
      <c r="O114" s="194"/>
      <c r="P114" s="194"/>
      <c r="Q114" s="194"/>
      <c r="R114" s="194"/>
      <c r="S114" s="194"/>
      <c r="T114" s="193"/>
      <c r="AT114" s="192" t="s">
        <v>229</v>
      </c>
      <c r="AU114" s="192" t="s">
        <v>90</v>
      </c>
      <c r="AV114" s="191" t="s">
        <v>254</v>
      </c>
      <c r="AW114" s="191" t="s">
        <v>162</v>
      </c>
      <c r="AX114" s="191" t="s">
        <v>95</v>
      </c>
      <c r="AY114" s="192" t="s">
        <v>195</v>
      </c>
    </row>
    <row r="115" spans="2:65" s="83" customFormat="1" ht="22.5" customHeight="1">
      <c r="B115" s="152"/>
      <c r="C115" s="190" t="s">
        <v>202</v>
      </c>
      <c r="D115" s="190" t="s">
        <v>233</v>
      </c>
      <c r="E115" s="189" t="s">
        <v>580</v>
      </c>
      <c r="F115" s="184" t="s">
        <v>578</v>
      </c>
      <c r="G115" s="188" t="s">
        <v>198</v>
      </c>
      <c r="H115" s="187">
        <v>1</v>
      </c>
      <c r="I115" s="186"/>
      <c r="J115" s="185">
        <f>ROUND(I115*H115,2)</f>
        <v>0</v>
      </c>
      <c r="K115" s="184" t="s">
        <v>91</v>
      </c>
      <c r="L115" s="183"/>
      <c r="M115" s="182" t="s">
        <v>91</v>
      </c>
      <c r="N115" s="181" t="s">
        <v>153</v>
      </c>
      <c r="O115" s="80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1">
        <f>S115*H115</f>
        <v>0</v>
      </c>
      <c r="AR115" s="109" t="s">
        <v>345</v>
      </c>
      <c r="AT115" s="109" t="s">
        <v>233</v>
      </c>
      <c r="AU115" s="109" t="s">
        <v>90</v>
      </c>
      <c r="AY115" s="109" t="s">
        <v>195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09" t="s">
        <v>95</v>
      </c>
      <c r="BK115" s="140">
        <f>ROUND(I115*H115,2)</f>
        <v>0</v>
      </c>
      <c r="BL115" s="109" t="s">
        <v>254</v>
      </c>
      <c r="BM115" s="109" t="s">
        <v>579</v>
      </c>
    </row>
    <row r="116" spans="2:47" s="83" customFormat="1" ht="15">
      <c r="B116" s="35"/>
      <c r="D116" s="170" t="s">
        <v>192</v>
      </c>
      <c r="F116" s="169" t="s">
        <v>578</v>
      </c>
      <c r="I116" s="137"/>
      <c r="L116" s="35"/>
      <c r="M116" s="166"/>
      <c r="N116" s="80"/>
      <c r="O116" s="80"/>
      <c r="P116" s="80"/>
      <c r="Q116" s="80"/>
      <c r="R116" s="80"/>
      <c r="S116" s="80"/>
      <c r="T116" s="79"/>
      <c r="AT116" s="109" t="s">
        <v>192</v>
      </c>
      <c r="AU116" s="109" t="s">
        <v>90</v>
      </c>
    </row>
    <row r="117" spans="2:65" s="83" customFormat="1" ht="22.5" customHeight="1">
      <c r="B117" s="152"/>
      <c r="C117" s="190" t="s">
        <v>367</v>
      </c>
      <c r="D117" s="190" t="s">
        <v>233</v>
      </c>
      <c r="E117" s="189" t="s">
        <v>577</v>
      </c>
      <c r="F117" s="184" t="s">
        <v>575</v>
      </c>
      <c r="G117" s="188" t="s">
        <v>198</v>
      </c>
      <c r="H117" s="187">
        <v>1</v>
      </c>
      <c r="I117" s="186"/>
      <c r="J117" s="185">
        <f>ROUND(I117*H117,2)</f>
        <v>0</v>
      </c>
      <c r="K117" s="184" t="s">
        <v>91</v>
      </c>
      <c r="L117" s="183"/>
      <c r="M117" s="182" t="s">
        <v>91</v>
      </c>
      <c r="N117" s="181" t="s">
        <v>153</v>
      </c>
      <c r="O117" s="80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1">
        <f>S117*H117</f>
        <v>0</v>
      </c>
      <c r="AR117" s="109" t="s">
        <v>345</v>
      </c>
      <c r="AT117" s="109" t="s">
        <v>233</v>
      </c>
      <c r="AU117" s="109" t="s">
        <v>90</v>
      </c>
      <c r="AY117" s="109" t="s">
        <v>195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09" t="s">
        <v>95</v>
      </c>
      <c r="BK117" s="140">
        <f>ROUND(I117*H117,2)</f>
        <v>0</v>
      </c>
      <c r="BL117" s="109" t="s">
        <v>254</v>
      </c>
      <c r="BM117" s="109" t="s">
        <v>576</v>
      </c>
    </row>
    <row r="118" spans="2:47" s="83" customFormat="1" ht="15">
      <c r="B118" s="35"/>
      <c r="D118" s="170" t="s">
        <v>192</v>
      </c>
      <c r="F118" s="169" t="s">
        <v>575</v>
      </c>
      <c r="I118" s="137"/>
      <c r="L118" s="35"/>
      <c r="M118" s="166"/>
      <c r="N118" s="80"/>
      <c r="O118" s="80"/>
      <c r="P118" s="80"/>
      <c r="Q118" s="80"/>
      <c r="R118" s="80"/>
      <c r="S118" s="80"/>
      <c r="T118" s="79"/>
      <c r="AT118" s="109" t="s">
        <v>192</v>
      </c>
      <c r="AU118" s="109" t="s">
        <v>90</v>
      </c>
    </row>
    <row r="119" spans="2:65" s="83" customFormat="1" ht="22.5" customHeight="1">
      <c r="B119" s="152"/>
      <c r="C119" s="151" t="s">
        <v>345</v>
      </c>
      <c r="D119" s="151" t="s">
        <v>196</v>
      </c>
      <c r="E119" s="150" t="s">
        <v>574</v>
      </c>
      <c r="F119" s="145" t="s">
        <v>572</v>
      </c>
      <c r="G119" s="149" t="s">
        <v>234</v>
      </c>
      <c r="H119" s="148">
        <v>2</v>
      </c>
      <c r="I119" s="147"/>
      <c r="J119" s="146">
        <f>ROUND(I119*H119,2)</f>
        <v>0</v>
      </c>
      <c r="K119" s="145" t="s">
        <v>91</v>
      </c>
      <c r="L119" s="35"/>
      <c r="M119" s="144" t="s">
        <v>91</v>
      </c>
      <c r="N119" s="143" t="s">
        <v>153</v>
      </c>
      <c r="O119" s="80"/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1">
        <f>S119*H119</f>
        <v>0</v>
      </c>
      <c r="AR119" s="109" t="s">
        <v>254</v>
      </c>
      <c r="AT119" s="109" t="s">
        <v>196</v>
      </c>
      <c r="AU119" s="109" t="s">
        <v>90</v>
      </c>
      <c r="AY119" s="109" t="s">
        <v>195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09" t="s">
        <v>95</v>
      </c>
      <c r="BK119" s="140">
        <f>ROUND(I119*H119,2)</f>
        <v>0</v>
      </c>
      <c r="BL119" s="109" t="s">
        <v>254</v>
      </c>
      <c r="BM119" s="109" t="s">
        <v>573</v>
      </c>
    </row>
    <row r="120" spans="2:47" s="83" customFormat="1" ht="15">
      <c r="B120" s="35"/>
      <c r="D120" s="170" t="s">
        <v>192</v>
      </c>
      <c r="F120" s="169" t="s">
        <v>572</v>
      </c>
      <c r="I120" s="137"/>
      <c r="L120" s="35"/>
      <c r="M120" s="166"/>
      <c r="N120" s="80"/>
      <c r="O120" s="80"/>
      <c r="P120" s="80"/>
      <c r="Q120" s="80"/>
      <c r="R120" s="80"/>
      <c r="S120" s="80"/>
      <c r="T120" s="79"/>
      <c r="AT120" s="109" t="s">
        <v>192</v>
      </c>
      <c r="AU120" s="109" t="s">
        <v>90</v>
      </c>
    </row>
    <row r="121" spans="2:65" s="83" customFormat="1" ht="22.5" customHeight="1">
      <c r="B121" s="152"/>
      <c r="C121" s="151" t="s">
        <v>361</v>
      </c>
      <c r="D121" s="151" t="s">
        <v>196</v>
      </c>
      <c r="E121" s="150" t="s">
        <v>571</v>
      </c>
      <c r="F121" s="145" t="s">
        <v>569</v>
      </c>
      <c r="G121" s="149" t="s">
        <v>243</v>
      </c>
      <c r="H121" s="148">
        <v>50.4</v>
      </c>
      <c r="I121" s="147"/>
      <c r="J121" s="146">
        <f>ROUND(I121*H121,2)</f>
        <v>0</v>
      </c>
      <c r="K121" s="145" t="s">
        <v>91</v>
      </c>
      <c r="L121" s="35"/>
      <c r="M121" s="144" t="s">
        <v>91</v>
      </c>
      <c r="N121" s="143" t="s">
        <v>153</v>
      </c>
      <c r="O121" s="80"/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1">
        <f>S121*H121</f>
        <v>0</v>
      </c>
      <c r="AR121" s="109" t="s">
        <v>254</v>
      </c>
      <c r="AT121" s="109" t="s">
        <v>196</v>
      </c>
      <c r="AU121" s="109" t="s">
        <v>90</v>
      </c>
      <c r="AY121" s="109" t="s">
        <v>195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09" t="s">
        <v>95</v>
      </c>
      <c r="BK121" s="140">
        <f>ROUND(I121*H121,2)</f>
        <v>0</v>
      </c>
      <c r="BL121" s="109" t="s">
        <v>254</v>
      </c>
      <c r="BM121" s="109" t="s">
        <v>570</v>
      </c>
    </row>
    <row r="122" spans="2:47" s="83" customFormat="1" ht="15">
      <c r="B122" s="35"/>
      <c r="D122" s="139" t="s">
        <v>192</v>
      </c>
      <c r="F122" s="138" t="s">
        <v>569</v>
      </c>
      <c r="I122" s="137"/>
      <c r="L122" s="35"/>
      <c r="M122" s="166"/>
      <c r="N122" s="80"/>
      <c r="O122" s="80"/>
      <c r="P122" s="80"/>
      <c r="Q122" s="80"/>
      <c r="R122" s="80"/>
      <c r="S122" s="80"/>
      <c r="T122" s="79"/>
      <c r="AT122" s="109" t="s">
        <v>192</v>
      </c>
      <c r="AU122" s="109" t="s">
        <v>90</v>
      </c>
    </row>
    <row r="123" spans="2:51" s="171" customFormat="1" ht="15">
      <c r="B123" s="176"/>
      <c r="D123" s="170" t="s">
        <v>229</v>
      </c>
      <c r="E123" s="180" t="s">
        <v>91</v>
      </c>
      <c r="F123" s="179" t="s">
        <v>568</v>
      </c>
      <c r="H123" s="178">
        <v>50.4</v>
      </c>
      <c r="I123" s="177"/>
      <c r="L123" s="176"/>
      <c r="M123" s="175"/>
      <c r="N123" s="174"/>
      <c r="O123" s="174"/>
      <c r="P123" s="174"/>
      <c r="Q123" s="174"/>
      <c r="R123" s="174"/>
      <c r="S123" s="174"/>
      <c r="T123" s="173"/>
      <c r="AT123" s="172" t="s">
        <v>229</v>
      </c>
      <c r="AU123" s="172" t="s">
        <v>90</v>
      </c>
      <c r="AV123" s="171" t="s">
        <v>90</v>
      </c>
      <c r="AW123" s="171" t="s">
        <v>162</v>
      </c>
      <c r="AX123" s="171" t="s">
        <v>95</v>
      </c>
      <c r="AY123" s="172" t="s">
        <v>195</v>
      </c>
    </row>
    <row r="124" spans="2:65" s="83" customFormat="1" ht="22.5" customHeight="1">
      <c r="B124" s="152"/>
      <c r="C124" s="151" t="s">
        <v>340</v>
      </c>
      <c r="D124" s="151" t="s">
        <v>196</v>
      </c>
      <c r="E124" s="150" t="s">
        <v>567</v>
      </c>
      <c r="F124" s="145" t="s">
        <v>565</v>
      </c>
      <c r="G124" s="149" t="s">
        <v>234</v>
      </c>
      <c r="H124" s="148">
        <v>1</v>
      </c>
      <c r="I124" s="147"/>
      <c r="J124" s="146">
        <f>ROUND(I124*H124,2)</f>
        <v>0</v>
      </c>
      <c r="K124" s="145" t="s">
        <v>91</v>
      </c>
      <c r="L124" s="35"/>
      <c r="M124" s="144" t="s">
        <v>91</v>
      </c>
      <c r="N124" s="143" t="s">
        <v>153</v>
      </c>
      <c r="O124" s="80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1">
        <f>S124*H124</f>
        <v>0</v>
      </c>
      <c r="AR124" s="109" t="s">
        <v>254</v>
      </c>
      <c r="AT124" s="109" t="s">
        <v>196</v>
      </c>
      <c r="AU124" s="109" t="s">
        <v>90</v>
      </c>
      <c r="AY124" s="109" t="s">
        <v>195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09" t="s">
        <v>95</v>
      </c>
      <c r="BK124" s="140">
        <f>ROUND(I124*H124,2)</f>
        <v>0</v>
      </c>
      <c r="BL124" s="109" t="s">
        <v>254</v>
      </c>
      <c r="BM124" s="109" t="s">
        <v>566</v>
      </c>
    </row>
    <row r="125" spans="2:47" s="83" customFormat="1" ht="15">
      <c r="B125" s="35"/>
      <c r="D125" s="139" t="s">
        <v>192</v>
      </c>
      <c r="F125" s="138" t="s">
        <v>565</v>
      </c>
      <c r="I125" s="137"/>
      <c r="L125" s="35"/>
      <c r="M125" s="166"/>
      <c r="N125" s="80"/>
      <c r="O125" s="80"/>
      <c r="P125" s="80"/>
      <c r="Q125" s="80"/>
      <c r="R125" s="80"/>
      <c r="S125" s="80"/>
      <c r="T125" s="79"/>
      <c r="AT125" s="109" t="s">
        <v>192</v>
      </c>
      <c r="AU125" s="109" t="s">
        <v>90</v>
      </c>
    </row>
    <row r="126" spans="2:63" s="153" customFormat="1" ht="29.85" customHeight="1">
      <c r="B126" s="161"/>
      <c r="D126" s="165" t="s">
        <v>115</v>
      </c>
      <c r="E126" s="164" t="s">
        <v>564</v>
      </c>
      <c r="F126" s="164" t="s">
        <v>337</v>
      </c>
      <c r="I126" s="163"/>
      <c r="J126" s="162">
        <f>BK126</f>
        <v>0</v>
      </c>
      <c r="L126" s="161"/>
      <c r="M126" s="160"/>
      <c r="N126" s="158"/>
      <c r="O126" s="158"/>
      <c r="P126" s="159">
        <f>SUM(P127:P128)</f>
        <v>0</v>
      </c>
      <c r="Q126" s="158"/>
      <c r="R126" s="159">
        <f>SUM(R127:R128)</f>
        <v>0</v>
      </c>
      <c r="S126" s="158"/>
      <c r="T126" s="157">
        <f>SUM(T127:T128)</f>
        <v>0</v>
      </c>
      <c r="AR126" s="155" t="s">
        <v>95</v>
      </c>
      <c r="AT126" s="156" t="s">
        <v>115</v>
      </c>
      <c r="AU126" s="156" t="s">
        <v>95</v>
      </c>
      <c r="AY126" s="155" t="s">
        <v>195</v>
      </c>
      <c r="BK126" s="154">
        <f>SUM(BK127:BK128)</f>
        <v>0</v>
      </c>
    </row>
    <row r="127" spans="2:65" s="83" customFormat="1" ht="22.5" customHeight="1">
      <c r="B127" s="152"/>
      <c r="C127" s="151" t="s">
        <v>172</v>
      </c>
      <c r="D127" s="151" t="s">
        <v>196</v>
      </c>
      <c r="E127" s="150" t="s">
        <v>563</v>
      </c>
      <c r="F127" s="145" t="s">
        <v>562</v>
      </c>
      <c r="G127" s="149" t="s">
        <v>214</v>
      </c>
      <c r="H127" s="148">
        <v>2.853</v>
      </c>
      <c r="I127" s="147"/>
      <c r="J127" s="146">
        <f>ROUND(I127*H127,2)</f>
        <v>0</v>
      </c>
      <c r="K127" s="145" t="s">
        <v>197</v>
      </c>
      <c r="L127" s="35"/>
      <c r="M127" s="144" t="s">
        <v>91</v>
      </c>
      <c r="N127" s="143" t="s">
        <v>153</v>
      </c>
      <c r="O127" s="80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1">
        <f>S127*H127</f>
        <v>0</v>
      </c>
      <c r="AR127" s="109" t="s">
        <v>254</v>
      </c>
      <c r="AT127" s="109" t="s">
        <v>196</v>
      </c>
      <c r="AU127" s="109" t="s">
        <v>90</v>
      </c>
      <c r="AY127" s="109" t="s">
        <v>195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09" t="s">
        <v>95</v>
      </c>
      <c r="BK127" s="140">
        <f>ROUND(I127*H127,2)</f>
        <v>0</v>
      </c>
      <c r="BL127" s="109" t="s">
        <v>254</v>
      </c>
      <c r="BM127" s="109" t="s">
        <v>561</v>
      </c>
    </row>
    <row r="128" spans="2:47" s="83" customFormat="1" ht="40.5">
      <c r="B128" s="35"/>
      <c r="D128" s="139" t="s">
        <v>192</v>
      </c>
      <c r="F128" s="138" t="s">
        <v>560</v>
      </c>
      <c r="I128" s="137"/>
      <c r="L128" s="35"/>
      <c r="M128" s="166"/>
      <c r="N128" s="80"/>
      <c r="O128" s="80"/>
      <c r="P128" s="80"/>
      <c r="Q128" s="80"/>
      <c r="R128" s="80"/>
      <c r="S128" s="80"/>
      <c r="T128" s="79"/>
      <c r="AT128" s="109" t="s">
        <v>192</v>
      </c>
      <c r="AU128" s="109" t="s">
        <v>90</v>
      </c>
    </row>
    <row r="129" spans="2:63" s="153" customFormat="1" ht="37.35" customHeight="1">
      <c r="B129" s="161"/>
      <c r="D129" s="155" t="s">
        <v>115</v>
      </c>
      <c r="E129" s="168" t="s">
        <v>329</v>
      </c>
      <c r="F129" s="168" t="s">
        <v>328</v>
      </c>
      <c r="I129" s="163"/>
      <c r="J129" s="167">
        <f>BK129</f>
        <v>0</v>
      </c>
      <c r="L129" s="161"/>
      <c r="M129" s="160"/>
      <c r="N129" s="158"/>
      <c r="O129" s="158"/>
      <c r="P129" s="159">
        <f>P130+P138+P146+P157+P165+P200</f>
        <v>0</v>
      </c>
      <c r="Q129" s="158"/>
      <c r="R129" s="159">
        <f>R130+R138+R146+R157+R165+R200</f>
        <v>5.1360323999999995</v>
      </c>
      <c r="S129" s="158"/>
      <c r="T129" s="157">
        <f>T130+T138+T146+T157+T165+T200</f>
        <v>0</v>
      </c>
      <c r="AR129" s="155" t="s">
        <v>90</v>
      </c>
      <c r="AT129" s="156" t="s">
        <v>115</v>
      </c>
      <c r="AU129" s="156" t="s">
        <v>118</v>
      </c>
      <c r="AY129" s="155" t="s">
        <v>195</v>
      </c>
      <c r="BK129" s="154">
        <f>BK130+BK138+BK146+BK157+BK165+BK200</f>
        <v>0</v>
      </c>
    </row>
    <row r="130" spans="2:63" s="153" customFormat="1" ht="19.9" customHeight="1">
      <c r="B130" s="161"/>
      <c r="D130" s="165" t="s">
        <v>115</v>
      </c>
      <c r="E130" s="164" t="s">
        <v>559</v>
      </c>
      <c r="F130" s="164" t="s">
        <v>558</v>
      </c>
      <c r="I130" s="163"/>
      <c r="J130" s="162">
        <f>BK130</f>
        <v>0</v>
      </c>
      <c r="L130" s="161"/>
      <c r="M130" s="160"/>
      <c r="N130" s="158"/>
      <c r="O130" s="158"/>
      <c r="P130" s="159">
        <f>SUM(P131:P137)</f>
        <v>0</v>
      </c>
      <c r="Q130" s="158"/>
      <c r="R130" s="159">
        <f>SUM(R131:R137)</f>
        <v>0.0514096</v>
      </c>
      <c r="S130" s="158"/>
      <c r="T130" s="157">
        <f>SUM(T131:T137)</f>
        <v>0</v>
      </c>
      <c r="AR130" s="155" t="s">
        <v>90</v>
      </c>
      <c r="AT130" s="156" t="s">
        <v>115</v>
      </c>
      <c r="AU130" s="156" t="s">
        <v>95</v>
      </c>
      <c r="AY130" s="155" t="s">
        <v>195</v>
      </c>
      <c r="BK130" s="154">
        <f>SUM(BK131:BK137)</f>
        <v>0</v>
      </c>
    </row>
    <row r="131" spans="2:65" s="83" customFormat="1" ht="31.5" customHeight="1">
      <c r="B131" s="152"/>
      <c r="C131" s="151" t="s">
        <v>336</v>
      </c>
      <c r="D131" s="151" t="s">
        <v>196</v>
      </c>
      <c r="E131" s="150" t="s">
        <v>557</v>
      </c>
      <c r="F131" s="145" t="s">
        <v>556</v>
      </c>
      <c r="G131" s="149" t="s">
        <v>284</v>
      </c>
      <c r="H131" s="148">
        <v>17.6</v>
      </c>
      <c r="I131" s="147"/>
      <c r="J131" s="146">
        <f>ROUND(I131*H131,2)</f>
        <v>0</v>
      </c>
      <c r="K131" s="145" t="s">
        <v>197</v>
      </c>
      <c r="L131" s="35"/>
      <c r="M131" s="144" t="s">
        <v>91</v>
      </c>
      <c r="N131" s="143" t="s">
        <v>153</v>
      </c>
      <c r="O131" s="80"/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1">
        <f>S131*H131</f>
        <v>0</v>
      </c>
      <c r="AR131" s="109" t="s">
        <v>300</v>
      </c>
      <c r="AT131" s="109" t="s">
        <v>196</v>
      </c>
      <c r="AU131" s="109" t="s">
        <v>90</v>
      </c>
      <c r="AY131" s="109" t="s">
        <v>195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09" t="s">
        <v>95</v>
      </c>
      <c r="BK131" s="140">
        <f>ROUND(I131*H131,2)</f>
        <v>0</v>
      </c>
      <c r="BL131" s="109" t="s">
        <v>300</v>
      </c>
      <c r="BM131" s="109" t="s">
        <v>555</v>
      </c>
    </row>
    <row r="132" spans="2:47" s="83" customFormat="1" ht="27">
      <c r="B132" s="35"/>
      <c r="D132" s="170" t="s">
        <v>192</v>
      </c>
      <c r="F132" s="169" t="s">
        <v>554</v>
      </c>
      <c r="I132" s="137"/>
      <c r="L132" s="35"/>
      <c r="M132" s="166"/>
      <c r="N132" s="80"/>
      <c r="O132" s="80"/>
      <c r="P132" s="80"/>
      <c r="Q132" s="80"/>
      <c r="R132" s="80"/>
      <c r="S132" s="80"/>
      <c r="T132" s="79"/>
      <c r="AT132" s="109" t="s">
        <v>192</v>
      </c>
      <c r="AU132" s="109" t="s">
        <v>90</v>
      </c>
    </row>
    <row r="133" spans="2:65" s="83" customFormat="1" ht="22.5" customHeight="1">
      <c r="B133" s="152"/>
      <c r="C133" s="190" t="s">
        <v>325</v>
      </c>
      <c r="D133" s="190" t="s">
        <v>233</v>
      </c>
      <c r="E133" s="189" t="s">
        <v>553</v>
      </c>
      <c r="F133" s="184" t="s">
        <v>897</v>
      </c>
      <c r="G133" s="188" t="s">
        <v>284</v>
      </c>
      <c r="H133" s="187">
        <v>20.24</v>
      </c>
      <c r="I133" s="186"/>
      <c r="J133" s="185">
        <f>ROUND(I133*H133,2)</f>
        <v>0</v>
      </c>
      <c r="K133" s="184" t="s">
        <v>197</v>
      </c>
      <c r="L133" s="183"/>
      <c r="M133" s="182" t="s">
        <v>91</v>
      </c>
      <c r="N133" s="181" t="s">
        <v>153</v>
      </c>
      <c r="O133" s="80"/>
      <c r="P133" s="142">
        <f>O133*H133</f>
        <v>0</v>
      </c>
      <c r="Q133" s="142">
        <v>0.00254</v>
      </c>
      <c r="R133" s="142">
        <f>Q133*H133</f>
        <v>0.0514096</v>
      </c>
      <c r="S133" s="142">
        <v>0</v>
      </c>
      <c r="T133" s="141">
        <f>S133*H133</f>
        <v>0</v>
      </c>
      <c r="AR133" s="109" t="s">
        <v>219</v>
      </c>
      <c r="AT133" s="109" t="s">
        <v>233</v>
      </c>
      <c r="AU133" s="109" t="s">
        <v>90</v>
      </c>
      <c r="AY133" s="109" t="s">
        <v>195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09" t="s">
        <v>95</v>
      </c>
      <c r="BK133" s="140">
        <f>ROUND(I133*H133,2)</f>
        <v>0</v>
      </c>
      <c r="BL133" s="109" t="s">
        <v>300</v>
      </c>
      <c r="BM133" s="109" t="s">
        <v>552</v>
      </c>
    </row>
    <row r="134" spans="2:47" s="83" customFormat="1" ht="27">
      <c r="B134" s="35"/>
      <c r="D134" s="139" t="s">
        <v>192</v>
      </c>
      <c r="F134" s="138" t="s">
        <v>896</v>
      </c>
      <c r="I134" s="137"/>
      <c r="L134" s="35"/>
      <c r="M134" s="166"/>
      <c r="N134" s="80"/>
      <c r="O134" s="80"/>
      <c r="P134" s="80"/>
      <c r="Q134" s="80"/>
      <c r="R134" s="80"/>
      <c r="S134" s="80"/>
      <c r="T134" s="79"/>
      <c r="AT134" s="109" t="s">
        <v>192</v>
      </c>
      <c r="AU134" s="109" t="s">
        <v>90</v>
      </c>
    </row>
    <row r="135" spans="2:51" s="171" customFormat="1" ht="15">
      <c r="B135" s="176"/>
      <c r="D135" s="170" t="s">
        <v>229</v>
      </c>
      <c r="F135" s="179" t="s">
        <v>551</v>
      </c>
      <c r="H135" s="178">
        <v>20.24</v>
      </c>
      <c r="I135" s="177"/>
      <c r="L135" s="176"/>
      <c r="M135" s="175"/>
      <c r="N135" s="174"/>
      <c r="O135" s="174"/>
      <c r="P135" s="174"/>
      <c r="Q135" s="174"/>
      <c r="R135" s="174"/>
      <c r="S135" s="174"/>
      <c r="T135" s="173"/>
      <c r="AT135" s="172" t="s">
        <v>229</v>
      </c>
      <c r="AU135" s="172" t="s">
        <v>90</v>
      </c>
      <c r="AV135" s="171" t="s">
        <v>90</v>
      </c>
      <c r="AW135" s="171" t="s">
        <v>159</v>
      </c>
      <c r="AX135" s="171" t="s">
        <v>95</v>
      </c>
      <c r="AY135" s="172" t="s">
        <v>195</v>
      </c>
    </row>
    <row r="136" spans="2:65" s="83" customFormat="1" ht="22.5" customHeight="1">
      <c r="B136" s="152"/>
      <c r="C136" s="151" t="s">
        <v>319</v>
      </c>
      <c r="D136" s="151" t="s">
        <v>196</v>
      </c>
      <c r="E136" s="150" t="s">
        <v>550</v>
      </c>
      <c r="F136" s="145" t="s">
        <v>549</v>
      </c>
      <c r="G136" s="149" t="s">
        <v>214</v>
      </c>
      <c r="H136" s="148">
        <v>0.051</v>
      </c>
      <c r="I136" s="147"/>
      <c r="J136" s="146">
        <f>ROUND(I136*H136,2)</f>
        <v>0</v>
      </c>
      <c r="K136" s="145" t="s">
        <v>197</v>
      </c>
      <c r="L136" s="35"/>
      <c r="M136" s="144" t="s">
        <v>91</v>
      </c>
      <c r="N136" s="143" t="s">
        <v>153</v>
      </c>
      <c r="O136" s="80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1">
        <f>S136*H136</f>
        <v>0</v>
      </c>
      <c r="AR136" s="109" t="s">
        <v>300</v>
      </c>
      <c r="AT136" s="109" t="s">
        <v>196</v>
      </c>
      <c r="AU136" s="109" t="s">
        <v>90</v>
      </c>
      <c r="AY136" s="109" t="s">
        <v>195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09" t="s">
        <v>95</v>
      </c>
      <c r="BK136" s="140">
        <f>ROUND(I136*H136,2)</f>
        <v>0</v>
      </c>
      <c r="BL136" s="109" t="s">
        <v>300</v>
      </c>
      <c r="BM136" s="109" t="s">
        <v>548</v>
      </c>
    </row>
    <row r="137" spans="2:47" s="83" customFormat="1" ht="27">
      <c r="B137" s="35"/>
      <c r="D137" s="139" t="s">
        <v>192</v>
      </c>
      <c r="F137" s="138" t="s">
        <v>547</v>
      </c>
      <c r="I137" s="137"/>
      <c r="L137" s="35"/>
      <c r="M137" s="166"/>
      <c r="N137" s="80"/>
      <c r="O137" s="80"/>
      <c r="P137" s="80"/>
      <c r="Q137" s="80"/>
      <c r="R137" s="80"/>
      <c r="S137" s="80"/>
      <c r="T137" s="79"/>
      <c r="AT137" s="109" t="s">
        <v>192</v>
      </c>
      <c r="AU137" s="109" t="s">
        <v>90</v>
      </c>
    </row>
    <row r="138" spans="2:63" s="153" customFormat="1" ht="29.85" customHeight="1">
      <c r="B138" s="161"/>
      <c r="D138" s="165" t="s">
        <v>115</v>
      </c>
      <c r="E138" s="164" t="s">
        <v>546</v>
      </c>
      <c r="F138" s="164" t="s">
        <v>545</v>
      </c>
      <c r="I138" s="163"/>
      <c r="J138" s="162">
        <f>BK138</f>
        <v>0</v>
      </c>
      <c r="L138" s="161"/>
      <c r="M138" s="160"/>
      <c r="N138" s="158"/>
      <c r="O138" s="158"/>
      <c r="P138" s="159">
        <f>SUM(P139:P145)</f>
        <v>0</v>
      </c>
      <c r="Q138" s="158"/>
      <c r="R138" s="159">
        <f>SUM(R139:R145)</f>
        <v>0.05385600000000001</v>
      </c>
      <c r="S138" s="158"/>
      <c r="T138" s="157">
        <f>SUM(T139:T145)</f>
        <v>0</v>
      </c>
      <c r="AR138" s="155" t="s">
        <v>90</v>
      </c>
      <c r="AT138" s="156" t="s">
        <v>115</v>
      </c>
      <c r="AU138" s="156" t="s">
        <v>95</v>
      </c>
      <c r="AY138" s="155" t="s">
        <v>195</v>
      </c>
      <c r="BK138" s="154">
        <f>SUM(BK139:BK145)</f>
        <v>0</v>
      </c>
    </row>
    <row r="139" spans="2:65" s="83" customFormat="1" ht="22.5" customHeight="1">
      <c r="B139" s="152"/>
      <c r="C139" s="151" t="s">
        <v>313</v>
      </c>
      <c r="D139" s="151" t="s">
        <v>196</v>
      </c>
      <c r="E139" s="150" t="s">
        <v>544</v>
      </c>
      <c r="F139" s="145" t="s">
        <v>543</v>
      </c>
      <c r="G139" s="149" t="s">
        <v>284</v>
      </c>
      <c r="H139" s="148">
        <v>17.6</v>
      </c>
      <c r="I139" s="147"/>
      <c r="J139" s="146">
        <f>ROUND(I139*H139,2)</f>
        <v>0</v>
      </c>
      <c r="K139" s="145" t="s">
        <v>197</v>
      </c>
      <c r="L139" s="35"/>
      <c r="M139" s="144" t="s">
        <v>91</v>
      </c>
      <c r="N139" s="143" t="s">
        <v>153</v>
      </c>
      <c r="O139" s="80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1">
        <f>S139*H139</f>
        <v>0</v>
      </c>
      <c r="AR139" s="109" t="s">
        <v>300</v>
      </c>
      <c r="AT139" s="109" t="s">
        <v>196</v>
      </c>
      <c r="AU139" s="109" t="s">
        <v>90</v>
      </c>
      <c r="AY139" s="109" t="s">
        <v>195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09" t="s">
        <v>95</v>
      </c>
      <c r="BK139" s="140">
        <f>ROUND(I139*H139,2)</f>
        <v>0</v>
      </c>
      <c r="BL139" s="109" t="s">
        <v>300</v>
      </c>
      <c r="BM139" s="109" t="s">
        <v>542</v>
      </c>
    </row>
    <row r="140" spans="2:47" s="83" customFormat="1" ht="27">
      <c r="B140" s="35"/>
      <c r="D140" s="170" t="s">
        <v>192</v>
      </c>
      <c r="F140" s="169" t="s">
        <v>541</v>
      </c>
      <c r="I140" s="137"/>
      <c r="L140" s="35"/>
      <c r="M140" s="166"/>
      <c r="N140" s="80"/>
      <c r="O140" s="80"/>
      <c r="P140" s="80"/>
      <c r="Q140" s="80"/>
      <c r="R140" s="80"/>
      <c r="S140" s="80"/>
      <c r="T140" s="79"/>
      <c r="AT140" s="109" t="s">
        <v>192</v>
      </c>
      <c r="AU140" s="109" t="s">
        <v>90</v>
      </c>
    </row>
    <row r="141" spans="2:65" s="83" customFormat="1" ht="22.5" customHeight="1">
      <c r="B141" s="152"/>
      <c r="C141" s="190" t="s">
        <v>184</v>
      </c>
      <c r="D141" s="190" t="s">
        <v>233</v>
      </c>
      <c r="E141" s="189" t="s">
        <v>540</v>
      </c>
      <c r="F141" s="184" t="s">
        <v>895</v>
      </c>
      <c r="G141" s="188" t="s">
        <v>284</v>
      </c>
      <c r="H141" s="187">
        <v>17.952</v>
      </c>
      <c r="I141" s="186"/>
      <c r="J141" s="185">
        <f>ROUND(I141*H141,2)</f>
        <v>0</v>
      </c>
      <c r="K141" s="184" t="s">
        <v>197</v>
      </c>
      <c r="L141" s="183"/>
      <c r="M141" s="182" t="s">
        <v>91</v>
      </c>
      <c r="N141" s="181" t="s">
        <v>153</v>
      </c>
      <c r="O141" s="80"/>
      <c r="P141" s="142">
        <f>O141*H141</f>
        <v>0</v>
      </c>
      <c r="Q141" s="142">
        <v>0.003</v>
      </c>
      <c r="R141" s="142">
        <f>Q141*H141</f>
        <v>0.05385600000000001</v>
      </c>
      <c r="S141" s="142">
        <v>0</v>
      </c>
      <c r="T141" s="141">
        <f>S141*H141</f>
        <v>0</v>
      </c>
      <c r="AR141" s="109" t="s">
        <v>219</v>
      </c>
      <c r="AT141" s="109" t="s">
        <v>233</v>
      </c>
      <c r="AU141" s="109" t="s">
        <v>90</v>
      </c>
      <c r="AY141" s="109" t="s">
        <v>195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09" t="s">
        <v>95</v>
      </c>
      <c r="BK141" s="140">
        <f>ROUND(I141*H141,2)</f>
        <v>0</v>
      </c>
      <c r="BL141" s="109" t="s">
        <v>300</v>
      </c>
      <c r="BM141" s="109" t="s">
        <v>539</v>
      </c>
    </row>
    <row r="142" spans="2:47" s="83" customFormat="1" ht="40.5">
      <c r="B142" s="35"/>
      <c r="D142" s="139" t="s">
        <v>192</v>
      </c>
      <c r="F142" s="138" t="s">
        <v>894</v>
      </c>
      <c r="I142" s="137"/>
      <c r="L142" s="35"/>
      <c r="M142" s="166"/>
      <c r="N142" s="80"/>
      <c r="O142" s="80"/>
      <c r="P142" s="80"/>
      <c r="Q142" s="80"/>
      <c r="R142" s="80"/>
      <c r="S142" s="80"/>
      <c r="T142" s="79"/>
      <c r="AT142" s="109" t="s">
        <v>192</v>
      </c>
      <c r="AU142" s="109" t="s">
        <v>90</v>
      </c>
    </row>
    <row r="143" spans="2:51" s="171" customFormat="1" ht="15">
      <c r="B143" s="176"/>
      <c r="D143" s="170" t="s">
        <v>229</v>
      </c>
      <c r="F143" s="179" t="s">
        <v>538</v>
      </c>
      <c r="H143" s="178">
        <v>17.952</v>
      </c>
      <c r="I143" s="177"/>
      <c r="L143" s="176"/>
      <c r="M143" s="175"/>
      <c r="N143" s="174"/>
      <c r="O143" s="174"/>
      <c r="P143" s="174"/>
      <c r="Q143" s="174"/>
      <c r="R143" s="174"/>
      <c r="S143" s="174"/>
      <c r="T143" s="173"/>
      <c r="AT143" s="172" t="s">
        <v>229</v>
      </c>
      <c r="AU143" s="172" t="s">
        <v>90</v>
      </c>
      <c r="AV143" s="171" t="s">
        <v>90</v>
      </c>
      <c r="AW143" s="171" t="s">
        <v>159</v>
      </c>
      <c r="AX143" s="171" t="s">
        <v>95</v>
      </c>
      <c r="AY143" s="172" t="s">
        <v>195</v>
      </c>
    </row>
    <row r="144" spans="2:65" s="83" customFormat="1" ht="22.5" customHeight="1">
      <c r="B144" s="152"/>
      <c r="C144" s="151" t="s">
        <v>300</v>
      </c>
      <c r="D144" s="151" t="s">
        <v>196</v>
      </c>
      <c r="E144" s="150" t="s">
        <v>537</v>
      </c>
      <c r="F144" s="145" t="s">
        <v>536</v>
      </c>
      <c r="G144" s="149" t="s">
        <v>214</v>
      </c>
      <c r="H144" s="148">
        <v>0.054</v>
      </c>
      <c r="I144" s="147"/>
      <c r="J144" s="146">
        <f>ROUND(I144*H144,2)</f>
        <v>0</v>
      </c>
      <c r="K144" s="145" t="s">
        <v>197</v>
      </c>
      <c r="L144" s="35"/>
      <c r="M144" s="144" t="s">
        <v>91</v>
      </c>
      <c r="N144" s="143" t="s">
        <v>153</v>
      </c>
      <c r="O144" s="80"/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1">
        <f>S144*H144</f>
        <v>0</v>
      </c>
      <c r="AR144" s="109" t="s">
        <v>300</v>
      </c>
      <c r="AT144" s="109" t="s">
        <v>196</v>
      </c>
      <c r="AU144" s="109" t="s">
        <v>90</v>
      </c>
      <c r="AY144" s="109" t="s">
        <v>195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09" t="s">
        <v>95</v>
      </c>
      <c r="BK144" s="140">
        <f>ROUND(I144*H144,2)</f>
        <v>0</v>
      </c>
      <c r="BL144" s="109" t="s">
        <v>300</v>
      </c>
      <c r="BM144" s="109" t="s">
        <v>535</v>
      </c>
    </row>
    <row r="145" spans="2:47" s="83" customFormat="1" ht="27">
      <c r="B145" s="35"/>
      <c r="D145" s="139" t="s">
        <v>192</v>
      </c>
      <c r="F145" s="138" t="s">
        <v>534</v>
      </c>
      <c r="I145" s="137"/>
      <c r="L145" s="35"/>
      <c r="M145" s="166"/>
      <c r="N145" s="80"/>
      <c r="O145" s="80"/>
      <c r="P145" s="80"/>
      <c r="Q145" s="80"/>
      <c r="R145" s="80"/>
      <c r="S145" s="80"/>
      <c r="T145" s="79"/>
      <c r="AT145" s="109" t="s">
        <v>192</v>
      </c>
      <c r="AU145" s="109" t="s">
        <v>90</v>
      </c>
    </row>
    <row r="146" spans="2:63" s="153" customFormat="1" ht="29.85" customHeight="1">
      <c r="B146" s="161"/>
      <c r="D146" s="165" t="s">
        <v>115</v>
      </c>
      <c r="E146" s="164" t="s">
        <v>533</v>
      </c>
      <c r="F146" s="164" t="s">
        <v>532</v>
      </c>
      <c r="I146" s="163"/>
      <c r="J146" s="162">
        <f>BK146</f>
        <v>0</v>
      </c>
      <c r="L146" s="161"/>
      <c r="M146" s="160"/>
      <c r="N146" s="158"/>
      <c r="O146" s="158"/>
      <c r="P146" s="159">
        <f>SUM(P147:P156)</f>
        <v>0</v>
      </c>
      <c r="Q146" s="158"/>
      <c r="R146" s="159">
        <f>SUM(R147:R156)</f>
        <v>4.213184</v>
      </c>
      <c r="S146" s="158"/>
      <c r="T146" s="157">
        <f>SUM(T147:T156)</f>
        <v>0</v>
      </c>
      <c r="AR146" s="155" t="s">
        <v>90</v>
      </c>
      <c r="AT146" s="156" t="s">
        <v>115</v>
      </c>
      <c r="AU146" s="156" t="s">
        <v>95</v>
      </c>
      <c r="AY146" s="155" t="s">
        <v>195</v>
      </c>
      <c r="BK146" s="154">
        <f>SUM(BK147:BK156)</f>
        <v>0</v>
      </c>
    </row>
    <row r="147" spans="2:65" s="83" customFormat="1" ht="31.5" customHeight="1">
      <c r="B147" s="152"/>
      <c r="C147" s="151" t="s">
        <v>287</v>
      </c>
      <c r="D147" s="151" t="s">
        <v>196</v>
      </c>
      <c r="E147" s="150" t="s">
        <v>531</v>
      </c>
      <c r="F147" s="145" t="s">
        <v>893</v>
      </c>
      <c r="G147" s="149" t="s">
        <v>284</v>
      </c>
      <c r="H147" s="148">
        <v>35.2</v>
      </c>
      <c r="I147" s="147"/>
      <c r="J147" s="146">
        <f>ROUND(I147*H147,2)</f>
        <v>0</v>
      </c>
      <c r="K147" s="145" t="s">
        <v>197</v>
      </c>
      <c r="L147" s="35"/>
      <c r="M147" s="144" t="s">
        <v>91</v>
      </c>
      <c r="N147" s="143" t="s">
        <v>153</v>
      </c>
      <c r="O147" s="80"/>
      <c r="P147" s="142">
        <f>O147*H147</f>
        <v>0</v>
      </c>
      <c r="Q147" s="142">
        <v>0.03407</v>
      </c>
      <c r="R147" s="142">
        <f>Q147*H147</f>
        <v>1.199264</v>
      </c>
      <c r="S147" s="142">
        <v>0</v>
      </c>
      <c r="T147" s="141">
        <f>S147*H147</f>
        <v>0</v>
      </c>
      <c r="AR147" s="109" t="s">
        <v>300</v>
      </c>
      <c r="AT147" s="109" t="s">
        <v>196</v>
      </c>
      <c r="AU147" s="109" t="s">
        <v>90</v>
      </c>
      <c r="AY147" s="109" t="s">
        <v>195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09" t="s">
        <v>95</v>
      </c>
      <c r="BK147" s="140">
        <f>ROUND(I147*H147,2)</f>
        <v>0</v>
      </c>
      <c r="BL147" s="109" t="s">
        <v>300</v>
      </c>
      <c r="BM147" s="109" t="s">
        <v>530</v>
      </c>
    </row>
    <row r="148" spans="2:47" s="83" customFormat="1" ht="27">
      <c r="B148" s="35"/>
      <c r="D148" s="139" t="s">
        <v>192</v>
      </c>
      <c r="F148" s="138" t="s">
        <v>892</v>
      </c>
      <c r="I148" s="137"/>
      <c r="L148" s="35"/>
      <c r="M148" s="166"/>
      <c r="N148" s="80"/>
      <c r="O148" s="80"/>
      <c r="P148" s="80"/>
      <c r="Q148" s="80"/>
      <c r="R148" s="80"/>
      <c r="S148" s="80"/>
      <c r="T148" s="79"/>
      <c r="AT148" s="109" t="s">
        <v>192</v>
      </c>
      <c r="AU148" s="109" t="s">
        <v>90</v>
      </c>
    </row>
    <row r="149" spans="2:51" s="171" customFormat="1" ht="15">
      <c r="B149" s="176"/>
      <c r="D149" s="170" t="s">
        <v>229</v>
      </c>
      <c r="E149" s="180" t="s">
        <v>91</v>
      </c>
      <c r="F149" s="179" t="s">
        <v>529</v>
      </c>
      <c r="H149" s="178">
        <v>35.2</v>
      </c>
      <c r="I149" s="177"/>
      <c r="L149" s="176"/>
      <c r="M149" s="175"/>
      <c r="N149" s="174"/>
      <c r="O149" s="174"/>
      <c r="P149" s="174"/>
      <c r="Q149" s="174"/>
      <c r="R149" s="174"/>
      <c r="S149" s="174"/>
      <c r="T149" s="173"/>
      <c r="AT149" s="172" t="s">
        <v>229</v>
      </c>
      <c r="AU149" s="172" t="s">
        <v>90</v>
      </c>
      <c r="AV149" s="171" t="s">
        <v>90</v>
      </c>
      <c r="AW149" s="171" t="s">
        <v>162</v>
      </c>
      <c r="AX149" s="171" t="s">
        <v>95</v>
      </c>
      <c r="AY149" s="172" t="s">
        <v>195</v>
      </c>
    </row>
    <row r="150" spans="2:65" s="83" customFormat="1" ht="22.5" customHeight="1">
      <c r="B150" s="152"/>
      <c r="C150" s="151" t="s">
        <v>280</v>
      </c>
      <c r="D150" s="151" t="s">
        <v>196</v>
      </c>
      <c r="E150" s="150" t="s">
        <v>528</v>
      </c>
      <c r="F150" s="145" t="s">
        <v>527</v>
      </c>
      <c r="G150" s="149" t="s">
        <v>214</v>
      </c>
      <c r="H150" s="148">
        <v>4.213</v>
      </c>
      <c r="I150" s="147"/>
      <c r="J150" s="146">
        <f>ROUND(I150*H150,2)</f>
        <v>0</v>
      </c>
      <c r="K150" s="145" t="s">
        <v>197</v>
      </c>
      <c r="L150" s="35"/>
      <c r="M150" s="144" t="s">
        <v>91</v>
      </c>
      <c r="N150" s="143" t="s">
        <v>153</v>
      </c>
      <c r="O150" s="80"/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1">
        <f>S150*H150</f>
        <v>0</v>
      </c>
      <c r="AR150" s="109" t="s">
        <v>300</v>
      </c>
      <c r="AT150" s="109" t="s">
        <v>196</v>
      </c>
      <c r="AU150" s="109" t="s">
        <v>90</v>
      </c>
      <c r="AY150" s="109" t="s">
        <v>195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09" t="s">
        <v>95</v>
      </c>
      <c r="BK150" s="140">
        <f>ROUND(I150*H150,2)</f>
        <v>0</v>
      </c>
      <c r="BL150" s="109" t="s">
        <v>300</v>
      </c>
      <c r="BM150" s="109" t="s">
        <v>526</v>
      </c>
    </row>
    <row r="151" spans="2:47" s="83" customFormat="1" ht="27">
      <c r="B151" s="35"/>
      <c r="D151" s="170" t="s">
        <v>192</v>
      </c>
      <c r="F151" s="169" t="s">
        <v>525</v>
      </c>
      <c r="I151" s="137"/>
      <c r="L151" s="35"/>
      <c r="M151" s="166"/>
      <c r="N151" s="80"/>
      <c r="O151" s="80"/>
      <c r="P151" s="80"/>
      <c r="Q151" s="80"/>
      <c r="R151" s="80"/>
      <c r="S151" s="80"/>
      <c r="T151" s="79"/>
      <c r="AT151" s="109" t="s">
        <v>192</v>
      </c>
      <c r="AU151" s="109" t="s">
        <v>90</v>
      </c>
    </row>
    <row r="152" spans="2:65" s="83" customFormat="1" ht="22.5" customHeight="1">
      <c r="B152" s="152"/>
      <c r="C152" s="151" t="s">
        <v>294</v>
      </c>
      <c r="D152" s="151" t="s">
        <v>196</v>
      </c>
      <c r="E152" s="150" t="s">
        <v>524</v>
      </c>
      <c r="F152" s="145" t="s">
        <v>522</v>
      </c>
      <c r="G152" s="149" t="s">
        <v>284</v>
      </c>
      <c r="H152" s="148">
        <v>37.674</v>
      </c>
      <c r="I152" s="147"/>
      <c r="J152" s="146">
        <f>ROUND(I152*H152,2)</f>
        <v>0</v>
      </c>
      <c r="K152" s="145" t="s">
        <v>91</v>
      </c>
      <c r="L152" s="35"/>
      <c r="M152" s="144" t="s">
        <v>91</v>
      </c>
      <c r="N152" s="143" t="s">
        <v>153</v>
      </c>
      <c r="O152" s="80"/>
      <c r="P152" s="142">
        <f>O152*H152</f>
        <v>0</v>
      </c>
      <c r="Q152" s="142">
        <v>0.08</v>
      </c>
      <c r="R152" s="142">
        <f>Q152*H152</f>
        <v>3.01392</v>
      </c>
      <c r="S152" s="142">
        <v>0</v>
      </c>
      <c r="T152" s="141">
        <f>S152*H152</f>
        <v>0</v>
      </c>
      <c r="AR152" s="109" t="s">
        <v>300</v>
      </c>
      <c r="AT152" s="109" t="s">
        <v>196</v>
      </c>
      <c r="AU152" s="109" t="s">
        <v>90</v>
      </c>
      <c r="AY152" s="109" t="s">
        <v>195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09" t="s">
        <v>95</v>
      </c>
      <c r="BK152" s="140">
        <f>ROUND(I152*H152,2)</f>
        <v>0</v>
      </c>
      <c r="BL152" s="109" t="s">
        <v>300</v>
      </c>
      <c r="BM152" s="109" t="s">
        <v>523</v>
      </c>
    </row>
    <row r="153" spans="2:47" s="83" customFormat="1" ht="15">
      <c r="B153" s="35"/>
      <c r="D153" s="139" t="s">
        <v>192</v>
      </c>
      <c r="F153" s="138" t="s">
        <v>522</v>
      </c>
      <c r="I153" s="137"/>
      <c r="L153" s="35"/>
      <c r="M153" s="166"/>
      <c r="N153" s="80"/>
      <c r="O153" s="80"/>
      <c r="P153" s="80"/>
      <c r="Q153" s="80"/>
      <c r="R153" s="80"/>
      <c r="S153" s="80"/>
      <c r="T153" s="79"/>
      <c r="AT153" s="109" t="s">
        <v>192</v>
      </c>
      <c r="AU153" s="109" t="s">
        <v>90</v>
      </c>
    </row>
    <row r="154" spans="2:51" s="171" customFormat="1" ht="15">
      <c r="B154" s="176"/>
      <c r="D154" s="139" t="s">
        <v>229</v>
      </c>
      <c r="E154" s="172" t="s">
        <v>91</v>
      </c>
      <c r="F154" s="202" t="s">
        <v>521</v>
      </c>
      <c r="H154" s="201">
        <v>17.871</v>
      </c>
      <c r="I154" s="177"/>
      <c r="L154" s="176"/>
      <c r="M154" s="175"/>
      <c r="N154" s="174"/>
      <c r="O154" s="174"/>
      <c r="P154" s="174"/>
      <c r="Q154" s="174"/>
      <c r="R154" s="174"/>
      <c r="S154" s="174"/>
      <c r="T154" s="173"/>
      <c r="AT154" s="172" t="s">
        <v>229</v>
      </c>
      <c r="AU154" s="172" t="s">
        <v>90</v>
      </c>
      <c r="AV154" s="171" t="s">
        <v>90</v>
      </c>
      <c r="AW154" s="171" t="s">
        <v>162</v>
      </c>
      <c r="AX154" s="171" t="s">
        <v>118</v>
      </c>
      <c r="AY154" s="172" t="s">
        <v>195</v>
      </c>
    </row>
    <row r="155" spans="2:51" s="171" customFormat="1" ht="15">
      <c r="B155" s="176"/>
      <c r="D155" s="139" t="s">
        <v>229</v>
      </c>
      <c r="E155" s="172" t="s">
        <v>91</v>
      </c>
      <c r="F155" s="202" t="s">
        <v>520</v>
      </c>
      <c r="H155" s="201">
        <v>19.803</v>
      </c>
      <c r="I155" s="177"/>
      <c r="L155" s="176"/>
      <c r="M155" s="175"/>
      <c r="N155" s="174"/>
      <c r="O155" s="174"/>
      <c r="P155" s="174"/>
      <c r="Q155" s="174"/>
      <c r="R155" s="174"/>
      <c r="S155" s="174"/>
      <c r="T155" s="173"/>
      <c r="AT155" s="172" t="s">
        <v>229</v>
      </c>
      <c r="AU155" s="172" t="s">
        <v>90</v>
      </c>
      <c r="AV155" s="171" t="s">
        <v>90</v>
      </c>
      <c r="AW155" s="171" t="s">
        <v>162</v>
      </c>
      <c r="AX155" s="171" t="s">
        <v>118</v>
      </c>
      <c r="AY155" s="172" t="s">
        <v>195</v>
      </c>
    </row>
    <row r="156" spans="2:51" s="191" customFormat="1" ht="15">
      <c r="B156" s="196"/>
      <c r="D156" s="139" t="s">
        <v>229</v>
      </c>
      <c r="E156" s="192" t="s">
        <v>91</v>
      </c>
      <c r="F156" s="204" t="s">
        <v>255</v>
      </c>
      <c r="H156" s="203">
        <v>37.674</v>
      </c>
      <c r="I156" s="197"/>
      <c r="L156" s="196"/>
      <c r="M156" s="195"/>
      <c r="N156" s="194"/>
      <c r="O156" s="194"/>
      <c r="P156" s="194"/>
      <c r="Q156" s="194"/>
      <c r="R156" s="194"/>
      <c r="S156" s="194"/>
      <c r="T156" s="193"/>
      <c r="AT156" s="192" t="s">
        <v>229</v>
      </c>
      <c r="AU156" s="192" t="s">
        <v>90</v>
      </c>
      <c r="AV156" s="191" t="s">
        <v>254</v>
      </c>
      <c r="AW156" s="191" t="s">
        <v>162</v>
      </c>
      <c r="AX156" s="191" t="s">
        <v>95</v>
      </c>
      <c r="AY156" s="192" t="s">
        <v>195</v>
      </c>
    </row>
    <row r="157" spans="2:63" s="153" customFormat="1" ht="29.85" customHeight="1">
      <c r="B157" s="161"/>
      <c r="D157" s="165" t="s">
        <v>115</v>
      </c>
      <c r="E157" s="164" t="s">
        <v>519</v>
      </c>
      <c r="F157" s="164" t="s">
        <v>518</v>
      </c>
      <c r="I157" s="163"/>
      <c r="J157" s="162">
        <f>BK157</f>
        <v>0</v>
      </c>
      <c r="L157" s="161"/>
      <c r="M157" s="160"/>
      <c r="N157" s="158"/>
      <c r="O157" s="158"/>
      <c r="P157" s="159">
        <f>SUM(P158:P164)</f>
        <v>0</v>
      </c>
      <c r="Q157" s="158"/>
      <c r="R157" s="159">
        <f>SUM(R158:R164)</f>
        <v>0.040488</v>
      </c>
      <c r="S157" s="158"/>
      <c r="T157" s="157">
        <f>SUM(T158:T164)</f>
        <v>0</v>
      </c>
      <c r="AR157" s="155" t="s">
        <v>90</v>
      </c>
      <c r="AT157" s="156" t="s">
        <v>115</v>
      </c>
      <c r="AU157" s="156" t="s">
        <v>95</v>
      </c>
      <c r="AY157" s="155" t="s">
        <v>195</v>
      </c>
      <c r="BK157" s="154">
        <f>SUM(BK158:BK164)</f>
        <v>0</v>
      </c>
    </row>
    <row r="158" spans="2:65" s="83" customFormat="1" ht="22.5" customHeight="1">
      <c r="B158" s="152"/>
      <c r="C158" s="151" t="s">
        <v>276</v>
      </c>
      <c r="D158" s="151" t="s">
        <v>196</v>
      </c>
      <c r="E158" s="150" t="s">
        <v>517</v>
      </c>
      <c r="F158" s="145" t="s">
        <v>516</v>
      </c>
      <c r="G158" s="149" t="s">
        <v>243</v>
      </c>
      <c r="H158" s="148">
        <v>16.8</v>
      </c>
      <c r="I158" s="147"/>
      <c r="J158" s="146">
        <f>ROUND(I158*H158,2)</f>
        <v>0</v>
      </c>
      <c r="K158" s="145" t="s">
        <v>197</v>
      </c>
      <c r="L158" s="35"/>
      <c r="M158" s="144" t="s">
        <v>91</v>
      </c>
      <c r="N158" s="143" t="s">
        <v>153</v>
      </c>
      <c r="O158" s="80"/>
      <c r="P158" s="142">
        <f>O158*H158</f>
        <v>0</v>
      </c>
      <c r="Q158" s="142">
        <v>0.00106</v>
      </c>
      <c r="R158" s="142">
        <f>Q158*H158</f>
        <v>0.017808</v>
      </c>
      <c r="S158" s="142">
        <v>0</v>
      </c>
      <c r="T158" s="141">
        <f>S158*H158</f>
        <v>0</v>
      </c>
      <c r="AR158" s="109" t="s">
        <v>300</v>
      </c>
      <c r="AT158" s="109" t="s">
        <v>196</v>
      </c>
      <c r="AU158" s="109" t="s">
        <v>90</v>
      </c>
      <c r="AY158" s="109" t="s">
        <v>195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09" t="s">
        <v>95</v>
      </c>
      <c r="BK158" s="140">
        <f>ROUND(I158*H158,2)</f>
        <v>0</v>
      </c>
      <c r="BL158" s="109" t="s">
        <v>300</v>
      </c>
      <c r="BM158" s="109" t="s">
        <v>515</v>
      </c>
    </row>
    <row r="159" spans="2:47" s="83" customFormat="1" ht="27">
      <c r="B159" s="35"/>
      <c r="D159" s="139" t="s">
        <v>192</v>
      </c>
      <c r="F159" s="138" t="s">
        <v>514</v>
      </c>
      <c r="I159" s="137"/>
      <c r="L159" s="35"/>
      <c r="M159" s="166"/>
      <c r="N159" s="80"/>
      <c r="O159" s="80"/>
      <c r="P159" s="80"/>
      <c r="Q159" s="80"/>
      <c r="R159" s="80"/>
      <c r="S159" s="80"/>
      <c r="T159" s="79"/>
      <c r="AT159" s="109" t="s">
        <v>192</v>
      </c>
      <c r="AU159" s="109" t="s">
        <v>90</v>
      </c>
    </row>
    <row r="160" spans="2:51" s="171" customFormat="1" ht="15">
      <c r="B160" s="176"/>
      <c r="D160" s="170" t="s">
        <v>229</v>
      </c>
      <c r="E160" s="180" t="s">
        <v>91</v>
      </c>
      <c r="F160" s="179" t="s">
        <v>499</v>
      </c>
      <c r="H160" s="178">
        <v>16.8</v>
      </c>
      <c r="I160" s="177"/>
      <c r="L160" s="176"/>
      <c r="M160" s="175"/>
      <c r="N160" s="174"/>
      <c r="O160" s="174"/>
      <c r="P160" s="174"/>
      <c r="Q160" s="174"/>
      <c r="R160" s="174"/>
      <c r="S160" s="174"/>
      <c r="T160" s="173"/>
      <c r="AT160" s="172" t="s">
        <v>229</v>
      </c>
      <c r="AU160" s="172" t="s">
        <v>90</v>
      </c>
      <c r="AV160" s="171" t="s">
        <v>90</v>
      </c>
      <c r="AW160" s="171" t="s">
        <v>162</v>
      </c>
      <c r="AX160" s="171" t="s">
        <v>95</v>
      </c>
      <c r="AY160" s="172" t="s">
        <v>195</v>
      </c>
    </row>
    <row r="161" spans="2:65" s="83" customFormat="1" ht="22.5" customHeight="1">
      <c r="B161" s="152"/>
      <c r="C161" s="151" t="s">
        <v>185</v>
      </c>
      <c r="D161" s="151" t="s">
        <v>196</v>
      </c>
      <c r="E161" s="150" t="s">
        <v>513</v>
      </c>
      <c r="F161" s="145" t="s">
        <v>512</v>
      </c>
      <c r="G161" s="149" t="s">
        <v>243</v>
      </c>
      <c r="H161" s="148">
        <v>16.8</v>
      </c>
      <c r="I161" s="147"/>
      <c r="J161" s="146">
        <f>ROUND(I161*H161,2)</f>
        <v>0</v>
      </c>
      <c r="K161" s="145" t="s">
        <v>197</v>
      </c>
      <c r="L161" s="35"/>
      <c r="M161" s="144" t="s">
        <v>91</v>
      </c>
      <c r="N161" s="143" t="s">
        <v>153</v>
      </c>
      <c r="O161" s="80"/>
      <c r="P161" s="142">
        <f>O161*H161</f>
        <v>0</v>
      </c>
      <c r="Q161" s="142">
        <v>0.00135</v>
      </c>
      <c r="R161" s="142">
        <f>Q161*H161</f>
        <v>0.022680000000000002</v>
      </c>
      <c r="S161" s="142">
        <v>0</v>
      </c>
      <c r="T161" s="141">
        <f>S161*H161</f>
        <v>0</v>
      </c>
      <c r="AR161" s="109" t="s">
        <v>300</v>
      </c>
      <c r="AT161" s="109" t="s">
        <v>196</v>
      </c>
      <c r="AU161" s="109" t="s">
        <v>90</v>
      </c>
      <c r="AY161" s="109" t="s">
        <v>195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09" t="s">
        <v>95</v>
      </c>
      <c r="BK161" s="140">
        <f>ROUND(I161*H161,2)</f>
        <v>0</v>
      </c>
      <c r="BL161" s="109" t="s">
        <v>300</v>
      </c>
      <c r="BM161" s="109" t="s">
        <v>511</v>
      </c>
    </row>
    <row r="162" spans="2:47" s="83" customFormat="1" ht="27">
      <c r="B162" s="35"/>
      <c r="D162" s="170" t="s">
        <v>192</v>
      </c>
      <c r="F162" s="169" t="s">
        <v>510</v>
      </c>
      <c r="I162" s="137"/>
      <c r="L162" s="35"/>
      <c r="M162" s="166"/>
      <c r="N162" s="80"/>
      <c r="O162" s="80"/>
      <c r="P162" s="80"/>
      <c r="Q162" s="80"/>
      <c r="R162" s="80"/>
      <c r="S162" s="80"/>
      <c r="T162" s="79"/>
      <c r="AT162" s="109" t="s">
        <v>192</v>
      </c>
      <c r="AU162" s="109" t="s">
        <v>90</v>
      </c>
    </row>
    <row r="163" spans="2:65" s="83" customFormat="1" ht="22.5" customHeight="1">
      <c r="B163" s="152"/>
      <c r="C163" s="151" t="s">
        <v>256</v>
      </c>
      <c r="D163" s="151" t="s">
        <v>196</v>
      </c>
      <c r="E163" s="150" t="s">
        <v>509</v>
      </c>
      <c r="F163" s="145" t="s">
        <v>508</v>
      </c>
      <c r="G163" s="149" t="s">
        <v>214</v>
      </c>
      <c r="H163" s="148">
        <v>0.04</v>
      </c>
      <c r="I163" s="147"/>
      <c r="J163" s="146">
        <f>ROUND(I163*H163,2)</f>
        <v>0</v>
      </c>
      <c r="K163" s="145" t="s">
        <v>197</v>
      </c>
      <c r="L163" s="35"/>
      <c r="M163" s="144" t="s">
        <v>91</v>
      </c>
      <c r="N163" s="143" t="s">
        <v>153</v>
      </c>
      <c r="O163" s="80"/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1">
        <f>S163*H163</f>
        <v>0</v>
      </c>
      <c r="AR163" s="109" t="s">
        <v>300</v>
      </c>
      <c r="AT163" s="109" t="s">
        <v>196</v>
      </c>
      <c r="AU163" s="109" t="s">
        <v>90</v>
      </c>
      <c r="AY163" s="109" t="s">
        <v>195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09" t="s">
        <v>95</v>
      </c>
      <c r="BK163" s="140">
        <f>ROUND(I163*H163,2)</f>
        <v>0</v>
      </c>
      <c r="BL163" s="109" t="s">
        <v>300</v>
      </c>
      <c r="BM163" s="109" t="s">
        <v>507</v>
      </c>
    </row>
    <row r="164" spans="2:47" s="83" customFormat="1" ht="27">
      <c r="B164" s="35"/>
      <c r="D164" s="139" t="s">
        <v>192</v>
      </c>
      <c r="F164" s="138" t="s">
        <v>506</v>
      </c>
      <c r="I164" s="137"/>
      <c r="L164" s="35"/>
      <c r="M164" s="166"/>
      <c r="N164" s="80"/>
      <c r="O164" s="80"/>
      <c r="P164" s="80"/>
      <c r="Q164" s="80"/>
      <c r="R164" s="80"/>
      <c r="S164" s="80"/>
      <c r="T164" s="79"/>
      <c r="AT164" s="109" t="s">
        <v>192</v>
      </c>
      <c r="AU164" s="109" t="s">
        <v>90</v>
      </c>
    </row>
    <row r="165" spans="2:63" s="153" customFormat="1" ht="29.85" customHeight="1">
      <c r="B165" s="161"/>
      <c r="D165" s="165" t="s">
        <v>115</v>
      </c>
      <c r="E165" s="164" t="s">
        <v>505</v>
      </c>
      <c r="F165" s="164" t="s">
        <v>504</v>
      </c>
      <c r="I165" s="163"/>
      <c r="J165" s="162">
        <f>BK165</f>
        <v>0</v>
      </c>
      <c r="L165" s="161"/>
      <c r="M165" s="160"/>
      <c r="N165" s="158"/>
      <c r="O165" s="158"/>
      <c r="P165" s="159">
        <f>SUM(P166:P199)</f>
        <v>0</v>
      </c>
      <c r="Q165" s="158"/>
      <c r="R165" s="159">
        <f>SUM(R166:R199)</f>
        <v>0.7767098000000001</v>
      </c>
      <c r="S165" s="158"/>
      <c r="T165" s="157">
        <f>SUM(T166:T199)</f>
        <v>0</v>
      </c>
      <c r="AR165" s="155" t="s">
        <v>90</v>
      </c>
      <c r="AT165" s="156" t="s">
        <v>115</v>
      </c>
      <c r="AU165" s="156" t="s">
        <v>95</v>
      </c>
      <c r="AY165" s="155" t="s">
        <v>195</v>
      </c>
      <c r="BK165" s="154">
        <f>SUM(BK166:BK199)</f>
        <v>0</v>
      </c>
    </row>
    <row r="166" spans="2:65" s="83" customFormat="1" ht="22.5" customHeight="1">
      <c r="B166" s="152"/>
      <c r="C166" s="151" t="s">
        <v>264</v>
      </c>
      <c r="D166" s="151" t="s">
        <v>196</v>
      </c>
      <c r="E166" s="150" t="s">
        <v>503</v>
      </c>
      <c r="F166" s="145" t="s">
        <v>502</v>
      </c>
      <c r="G166" s="149" t="s">
        <v>243</v>
      </c>
      <c r="H166" s="148">
        <v>16.8</v>
      </c>
      <c r="I166" s="147"/>
      <c r="J166" s="146">
        <f>ROUND(I166*H166,2)</f>
        <v>0</v>
      </c>
      <c r="K166" s="145" t="s">
        <v>197</v>
      </c>
      <c r="L166" s="35"/>
      <c r="M166" s="144" t="s">
        <v>91</v>
      </c>
      <c r="N166" s="143" t="s">
        <v>153</v>
      </c>
      <c r="O166" s="80"/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1">
        <f>S166*H166</f>
        <v>0</v>
      </c>
      <c r="AR166" s="109" t="s">
        <v>300</v>
      </c>
      <c r="AT166" s="109" t="s">
        <v>196</v>
      </c>
      <c r="AU166" s="109" t="s">
        <v>90</v>
      </c>
      <c r="AY166" s="109" t="s">
        <v>195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09" t="s">
        <v>95</v>
      </c>
      <c r="BK166" s="140">
        <f>ROUND(I166*H166,2)</f>
        <v>0</v>
      </c>
      <c r="BL166" s="109" t="s">
        <v>300</v>
      </c>
      <c r="BM166" s="109" t="s">
        <v>501</v>
      </c>
    </row>
    <row r="167" spans="2:47" s="83" customFormat="1" ht="15">
      <c r="B167" s="35"/>
      <c r="D167" s="139" t="s">
        <v>192</v>
      </c>
      <c r="F167" s="138" t="s">
        <v>500</v>
      </c>
      <c r="I167" s="137"/>
      <c r="L167" s="35"/>
      <c r="M167" s="166"/>
      <c r="N167" s="80"/>
      <c r="O167" s="80"/>
      <c r="P167" s="80"/>
      <c r="Q167" s="80"/>
      <c r="R167" s="80"/>
      <c r="S167" s="80"/>
      <c r="T167" s="79"/>
      <c r="AT167" s="109" t="s">
        <v>192</v>
      </c>
      <c r="AU167" s="109" t="s">
        <v>90</v>
      </c>
    </row>
    <row r="168" spans="2:51" s="171" customFormat="1" ht="15">
      <c r="B168" s="176"/>
      <c r="D168" s="170" t="s">
        <v>229</v>
      </c>
      <c r="E168" s="180" t="s">
        <v>91</v>
      </c>
      <c r="F168" s="179" t="s">
        <v>499</v>
      </c>
      <c r="H168" s="178">
        <v>16.8</v>
      </c>
      <c r="I168" s="177"/>
      <c r="L168" s="176"/>
      <c r="M168" s="175"/>
      <c r="N168" s="174"/>
      <c r="O168" s="174"/>
      <c r="P168" s="174"/>
      <c r="Q168" s="174"/>
      <c r="R168" s="174"/>
      <c r="S168" s="174"/>
      <c r="T168" s="173"/>
      <c r="AT168" s="172" t="s">
        <v>229</v>
      </c>
      <c r="AU168" s="172" t="s">
        <v>90</v>
      </c>
      <c r="AV168" s="171" t="s">
        <v>90</v>
      </c>
      <c r="AW168" s="171" t="s">
        <v>162</v>
      </c>
      <c r="AX168" s="171" t="s">
        <v>95</v>
      </c>
      <c r="AY168" s="172" t="s">
        <v>195</v>
      </c>
    </row>
    <row r="169" spans="2:65" s="83" customFormat="1" ht="22.5" customHeight="1">
      <c r="B169" s="152"/>
      <c r="C169" s="190" t="s">
        <v>260</v>
      </c>
      <c r="D169" s="190" t="s">
        <v>233</v>
      </c>
      <c r="E169" s="189" t="s">
        <v>498</v>
      </c>
      <c r="F169" s="184" t="s">
        <v>496</v>
      </c>
      <c r="G169" s="188" t="s">
        <v>243</v>
      </c>
      <c r="H169" s="187">
        <v>16.8</v>
      </c>
      <c r="I169" s="186"/>
      <c r="J169" s="185">
        <f>ROUND(I169*H169,2)</f>
        <v>0</v>
      </c>
      <c r="K169" s="184" t="s">
        <v>91</v>
      </c>
      <c r="L169" s="183"/>
      <c r="M169" s="182" t="s">
        <v>91</v>
      </c>
      <c r="N169" s="181" t="s">
        <v>153</v>
      </c>
      <c r="O169" s="80"/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1">
        <f>S169*H169</f>
        <v>0</v>
      </c>
      <c r="AR169" s="109" t="s">
        <v>219</v>
      </c>
      <c r="AT169" s="109" t="s">
        <v>233</v>
      </c>
      <c r="AU169" s="109" t="s">
        <v>90</v>
      </c>
      <c r="AY169" s="109" t="s">
        <v>195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09" t="s">
        <v>95</v>
      </c>
      <c r="BK169" s="140">
        <f>ROUND(I169*H169,2)</f>
        <v>0</v>
      </c>
      <c r="BL169" s="109" t="s">
        <v>300</v>
      </c>
      <c r="BM169" s="109" t="s">
        <v>497</v>
      </c>
    </row>
    <row r="170" spans="2:47" s="83" customFormat="1" ht="15">
      <c r="B170" s="35"/>
      <c r="D170" s="170" t="s">
        <v>192</v>
      </c>
      <c r="F170" s="169" t="s">
        <v>496</v>
      </c>
      <c r="I170" s="137"/>
      <c r="L170" s="35"/>
      <c r="M170" s="166"/>
      <c r="N170" s="80"/>
      <c r="O170" s="80"/>
      <c r="P170" s="80"/>
      <c r="Q170" s="80"/>
      <c r="R170" s="80"/>
      <c r="S170" s="80"/>
      <c r="T170" s="79"/>
      <c r="AT170" s="109" t="s">
        <v>192</v>
      </c>
      <c r="AU170" s="109" t="s">
        <v>90</v>
      </c>
    </row>
    <row r="171" spans="2:65" s="83" customFormat="1" ht="22.5" customHeight="1">
      <c r="B171" s="152"/>
      <c r="C171" s="151" t="s">
        <v>253</v>
      </c>
      <c r="D171" s="151" t="s">
        <v>196</v>
      </c>
      <c r="E171" s="150" t="s">
        <v>495</v>
      </c>
      <c r="F171" s="145" t="s">
        <v>494</v>
      </c>
      <c r="G171" s="149" t="s">
        <v>284</v>
      </c>
      <c r="H171" s="148">
        <v>37.67</v>
      </c>
      <c r="I171" s="147"/>
      <c r="J171" s="146">
        <f>ROUND(I171*H171,2)</f>
        <v>0</v>
      </c>
      <c r="K171" s="145" t="s">
        <v>197</v>
      </c>
      <c r="L171" s="35"/>
      <c r="M171" s="144" t="s">
        <v>91</v>
      </c>
      <c r="N171" s="143" t="s">
        <v>153</v>
      </c>
      <c r="O171" s="80"/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1">
        <f>S171*H171</f>
        <v>0</v>
      </c>
      <c r="AR171" s="109" t="s">
        <v>300</v>
      </c>
      <c r="AT171" s="109" t="s">
        <v>196</v>
      </c>
      <c r="AU171" s="109" t="s">
        <v>90</v>
      </c>
      <c r="AY171" s="109" t="s">
        <v>195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09" t="s">
        <v>95</v>
      </c>
      <c r="BK171" s="140">
        <f>ROUND(I171*H171,2)</f>
        <v>0</v>
      </c>
      <c r="BL171" s="109" t="s">
        <v>300</v>
      </c>
      <c r="BM171" s="109" t="s">
        <v>493</v>
      </c>
    </row>
    <row r="172" spans="2:47" s="83" customFormat="1" ht="27">
      <c r="B172" s="35"/>
      <c r="D172" s="170" t="s">
        <v>192</v>
      </c>
      <c r="F172" s="169" t="s">
        <v>492</v>
      </c>
      <c r="I172" s="137"/>
      <c r="L172" s="35"/>
      <c r="M172" s="166"/>
      <c r="N172" s="80"/>
      <c r="O172" s="80"/>
      <c r="P172" s="80"/>
      <c r="Q172" s="80"/>
      <c r="R172" s="80"/>
      <c r="S172" s="80"/>
      <c r="T172" s="79"/>
      <c r="AT172" s="109" t="s">
        <v>192</v>
      </c>
      <c r="AU172" s="109" t="s">
        <v>90</v>
      </c>
    </row>
    <row r="173" spans="2:65" s="83" customFormat="1" ht="22.5" customHeight="1">
      <c r="B173" s="152"/>
      <c r="C173" s="190" t="s">
        <v>249</v>
      </c>
      <c r="D173" s="190" t="s">
        <v>233</v>
      </c>
      <c r="E173" s="189" t="s">
        <v>491</v>
      </c>
      <c r="F173" s="184" t="s">
        <v>490</v>
      </c>
      <c r="G173" s="188" t="s">
        <v>284</v>
      </c>
      <c r="H173" s="187">
        <v>37.67</v>
      </c>
      <c r="I173" s="186"/>
      <c r="J173" s="185">
        <f>ROUND(I173*H173,2)</f>
        <v>0</v>
      </c>
      <c r="K173" s="184" t="s">
        <v>197</v>
      </c>
      <c r="L173" s="183"/>
      <c r="M173" s="182" t="s">
        <v>91</v>
      </c>
      <c r="N173" s="181" t="s">
        <v>153</v>
      </c>
      <c r="O173" s="80"/>
      <c r="P173" s="142">
        <f>O173*H173</f>
        <v>0</v>
      </c>
      <c r="Q173" s="142">
        <v>0.00931</v>
      </c>
      <c r="R173" s="142">
        <f>Q173*H173</f>
        <v>0.3507077</v>
      </c>
      <c r="S173" s="142">
        <v>0</v>
      </c>
      <c r="T173" s="141">
        <f>S173*H173</f>
        <v>0</v>
      </c>
      <c r="AR173" s="109" t="s">
        <v>219</v>
      </c>
      <c r="AT173" s="109" t="s">
        <v>233</v>
      </c>
      <c r="AU173" s="109" t="s">
        <v>90</v>
      </c>
      <c r="AY173" s="109" t="s">
        <v>195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09" t="s">
        <v>95</v>
      </c>
      <c r="BK173" s="140">
        <f>ROUND(I173*H173,2)</f>
        <v>0</v>
      </c>
      <c r="BL173" s="109" t="s">
        <v>300</v>
      </c>
      <c r="BM173" s="109" t="s">
        <v>489</v>
      </c>
    </row>
    <row r="174" spans="2:47" s="83" customFormat="1" ht="27">
      <c r="B174" s="35"/>
      <c r="D174" s="170" t="s">
        <v>192</v>
      </c>
      <c r="F174" s="169" t="s">
        <v>488</v>
      </c>
      <c r="I174" s="137"/>
      <c r="L174" s="35"/>
      <c r="M174" s="166"/>
      <c r="N174" s="80"/>
      <c r="O174" s="80"/>
      <c r="P174" s="80"/>
      <c r="Q174" s="80"/>
      <c r="R174" s="80"/>
      <c r="S174" s="80"/>
      <c r="T174" s="79"/>
      <c r="AT174" s="109" t="s">
        <v>192</v>
      </c>
      <c r="AU174" s="109" t="s">
        <v>90</v>
      </c>
    </row>
    <row r="175" spans="2:65" s="83" customFormat="1" ht="22.5" customHeight="1">
      <c r="B175" s="152"/>
      <c r="C175" s="151" t="s">
        <v>245</v>
      </c>
      <c r="D175" s="151" t="s">
        <v>196</v>
      </c>
      <c r="E175" s="150" t="s">
        <v>487</v>
      </c>
      <c r="F175" s="145" t="s">
        <v>486</v>
      </c>
      <c r="G175" s="149" t="s">
        <v>284</v>
      </c>
      <c r="H175" s="148">
        <v>37.67</v>
      </c>
      <c r="I175" s="147"/>
      <c r="J175" s="146">
        <f>ROUND(I175*H175,2)</f>
        <v>0</v>
      </c>
      <c r="K175" s="145" t="s">
        <v>197</v>
      </c>
      <c r="L175" s="35"/>
      <c r="M175" s="144" t="s">
        <v>91</v>
      </c>
      <c r="N175" s="143" t="s">
        <v>153</v>
      </c>
      <c r="O175" s="80"/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1">
        <f>S175*H175</f>
        <v>0</v>
      </c>
      <c r="AR175" s="109" t="s">
        <v>300</v>
      </c>
      <c r="AT175" s="109" t="s">
        <v>196</v>
      </c>
      <c r="AU175" s="109" t="s">
        <v>90</v>
      </c>
      <c r="AY175" s="109" t="s">
        <v>195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09" t="s">
        <v>95</v>
      </c>
      <c r="BK175" s="140">
        <f>ROUND(I175*H175,2)</f>
        <v>0</v>
      </c>
      <c r="BL175" s="109" t="s">
        <v>300</v>
      </c>
      <c r="BM175" s="109" t="s">
        <v>485</v>
      </c>
    </row>
    <row r="176" spans="2:47" s="83" customFormat="1" ht="27">
      <c r="B176" s="35"/>
      <c r="D176" s="170" t="s">
        <v>192</v>
      </c>
      <c r="F176" s="169" t="s">
        <v>484</v>
      </c>
      <c r="I176" s="137"/>
      <c r="L176" s="35"/>
      <c r="M176" s="166"/>
      <c r="N176" s="80"/>
      <c r="O176" s="80"/>
      <c r="P176" s="80"/>
      <c r="Q176" s="80"/>
      <c r="R176" s="80"/>
      <c r="S176" s="80"/>
      <c r="T176" s="79"/>
      <c r="AT176" s="109" t="s">
        <v>192</v>
      </c>
      <c r="AU176" s="109" t="s">
        <v>90</v>
      </c>
    </row>
    <row r="177" spans="2:65" s="83" customFormat="1" ht="22.5" customHeight="1">
      <c r="B177" s="152"/>
      <c r="C177" s="190" t="s">
        <v>240</v>
      </c>
      <c r="D177" s="190" t="s">
        <v>233</v>
      </c>
      <c r="E177" s="189" t="s">
        <v>469</v>
      </c>
      <c r="F177" s="184" t="s">
        <v>468</v>
      </c>
      <c r="G177" s="188" t="s">
        <v>284</v>
      </c>
      <c r="H177" s="187">
        <v>37.67</v>
      </c>
      <c r="I177" s="186"/>
      <c r="J177" s="185">
        <f>ROUND(I177*H177,2)</f>
        <v>0</v>
      </c>
      <c r="K177" s="184" t="s">
        <v>197</v>
      </c>
      <c r="L177" s="183"/>
      <c r="M177" s="182" t="s">
        <v>91</v>
      </c>
      <c r="N177" s="181" t="s">
        <v>153</v>
      </c>
      <c r="O177" s="80"/>
      <c r="P177" s="142">
        <f>O177*H177</f>
        <v>0</v>
      </c>
      <c r="Q177" s="142">
        <v>0.00723</v>
      </c>
      <c r="R177" s="142">
        <f>Q177*H177</f>
        <v>0.27235410000000004</v>
      </c>
      <c r="S177" s="142">
        <v>0</v>
      </c>
      <c r="T177" s="141">
        <f>S177*H177</f>
        <v>0</v>
      </c>
      <c r="AR177" s="109" t="s">
        <v>219</v>
      </c>
      <c r="AT177" s="109" t="s">
        <v>233</v>
      </c>
      <c r="AU177" s="109" t="s">
        <v>90</v>
      </c>
      <c r="AY177" s="109" t="s">
        <v>195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09" t="s">
        <v>95</v>
      </c>
      <c r="BK177" s="140">
        <f>ROUND(I177*H177,2)</f>
        <v>0</v>
      </c>
      <c r="BL177" s="109" t="s">
        <v>300</v>
      </c>
      <c r="BM177" s="109" t="s">
        <v>483</v>
      </c>
    </row>
    <row r="178" spans="2:47" s="83" customFormat="1" ht="40.5">
      <c r="B178" s="35"/>
      <c r="D178" s="170" t="s">
        <v>192</v>
      </c>
      <c r="F178" s="169" t="s">
        <v>466</v>
      </c>
      <c r="I178" s="137"/>
      <c r="L178" s="35"/>
      <c r="M178" s="166"/>
      <c r="N178" s="80"/>
      <c r="O178" s="80"/>
      <c r="P178" s="80"/>
      <c r="Q178" s="80"/>
      <c r="R178" s="80"/>
      <c r="S178" s="80"/>
      <c r="T178" s="79"/>
      <c r="AT178" s="109" t="s">
        <v>192</v>
      </c>
      <c r="AU178" s="109" t="s">
        <v>90</v>
      </c>
    </row>
    <row r="179" spans="2:65" s="83" customFormat="1" ht="22.5" customHeight="1">
      <c r="B179" s="152"/>
      <c r="C179" s="151" t="s">
        <v>236</v>
      </c>
      <c r="D179" s="151" t="s">
        <v>196</v>
      </c>
      <c r="E179" s="150" t="s">
        <v>482</v>
      </c>
      <c r="F179" s="145" t="s">
        <v>481</v>
      </c>
      <c r="G179" s="149" t="s">
        <v>243</v>
      </c>
      <c r="H179" s="148">
        <v>18</v>
      </c>
      <c r="I179" s="147"/>
      <c r="J179" s="146">
        <f>ROUND(I179*H179,2)</f>
        <v>0</v>
      </c>
      <c r="K179" s="145" t="s">
        <v>197</v>
      </c>
      <c r="L179" s="35"/>
      <c r="M179" s="144" t="s">
        <v>91</v>
      </c>
      <c r="N179" s="143" t="s">
        <v>153</v>
      </c>
      <c r="O179" s="80"/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1">
        <f>S179*H179</f>
        <v>0</v>
      </c>
      <c r="AR179" s="109" t="s">
        <v>300</v>
      </c>
      <c r="AT179" s="109" t="s">
        <v>196</v>
      </c>
      <c r="AU179" s="109" t="s">
        <v>90</v>
      </c>
      <c r="AY179" s="109" t="s">
        <v>195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09" t="s">
        <v>95</v>
      </c>
      <c r="BK179" s="140">
        <f>ROUND(I179*H179,2)</f>
        <v>0</v>
      </c>
      <c r="BL179" s="109" t="s">
        <v>300</v>
      </c>
      <c r="BM179" s="109" t="s">
        <v>480</v>
      </c>
    </row>
    <row r="180" spans="2:47" s="83" customFormat="1" ht="15">
      <c r="B180" s="35"/>
      <c r="D180" s="170" t="s">
        <v>192</v>
      </c>
      <c r="F180" s="169" t="s">
        <v>479</v>
      </c>
      <c r="I180" s="137"/>
      <c r="L180" s="35"/>
      <c r="M180" s="166"/>
      <c r="N180" s="80"/>
      <c r="O180" s="80"/>
      <c r="P180" s="80"/>
      <c r="Q180" s="80"/>
      <c r="R180" s="80"/>
      <c r="S180" s="80"/>
      <c r="T180" s="79"/>
      <c r="AT180" s="109" t="s">
        <v>192</v>
      </c>
      <c r="AU180" s="109" t="s">
        <v>90</v>
      </c>
    </row>
    <row r="181" spans="2:65" s="83" customFormat="1" ht="22.5" customHeight="1">
      <c r="B181" s="152"/>
      <c r="C181" s="190" t="s">
        <v>228</v>
      </c>
      <c r="D181" s="190" t="s">
        <v>233</v>
      </c>
      <c r="E181" s="189" t="s">
        <v>478</v>
      </c>
      <c r="F181" s="184" t="s">
        <v>477</v>
      </c>
      <c r="G181" s="188" t="s">
        <v>292</v>
      </c>
      <c r="H181" s="187">
        <v>0.048</v>
      </c>
      <c r="I181" s="186"/>
      <c r="J181" s="185">
        <f>ROUND(I181*H181,2)</f>
        <v>0</v>
      </c>
      <c r="K181" s="184" t="s">
        <v>197</v>
      </c>
      <c r="L181" s="183"/>
      <c r="M181" s="182" t="s">
        <v>91</v>
      </c>
      <c r="N181" s="181" t="s">
        <v>153</v>
      </c>
      <c r="O181" s="80"/>
      <c r="P181" s="142">
        <f>O181*H181</f>
        <v>0</v>
      </c>
      <c r="Q181" s="142">
        <v>0.55</v>
      </c>
      <c r="R181" s="142">
        <f>Q181*H181</f>
        <v>0.026400000000000003</v>
      </c>
      <c r="S181" s="142">
        <v>0</v>
      </c>
      <c r="T181" s="141">
        <f>S181*H181</f>
        <v>0</v>
      </c>
      <c r="AR181" s="109" t="s">
        <v>219</v>
      </c>
      <c r="AT181" s="109" t="s">
        <v>233</v>
      </c>
      <c r="AU181" s="109" t="s">
        <v>90</v>
      </c>
      <c r="AY181" s="109" t="s">
        <v>195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09" t="s">
        <v>95</v>
      </c>
      <c r="BK181" s="140">
        <f>ROUND(I181*H181,2)</f>
        <v>0</v>
      </c>
      <c r="BL181" s="109" t="s">
        <v>300</v>
      </c>
      <c r="BM181" s="109" t="s">
        <v>476</v>
      </c>
    </row>
    <row r="182" spans="2:47" s="83" customFormat="1" ht="27">
      <c r="B182" s="35"/>
      <c r="D182" s="139" t="s">
        <v>192</v>
      </c>
      <c r="F182" s="138" t="s">
        <v>475</v>
      </c>
      <c r="I182" s="137"/>
      <c r="L182" s="35"/>
      <c r="M182" s="166"/>
      <c r="N182" s="80"/>
      <c r="O182" s="80"/>
      <c r="P182" s="80"/>
      <c r="Q182" s="80"/>
      <c r="R182" s="80"/>
      <c r="S182" s="80"/>
      <c r="T182" s="79"/>
      <c r="AT182" s="109" t="s">
        <v>192</v>
      </c>
      <c r="AU182" s="109" t="s">
        <v>90</v>
      </c>
    </row>
    <row r="183" spans="2:51" s="171" customFormat="1" ht="15">
      <c r="B183" s="176"/>
      <c r="D183" s="139" t="s">
        <v>229</v>
      </c>
      <c r="E183" s="172" t="s">
        <v>91</v>
      </c>
      <c r="F183" s="202" t="s">
        <v>474</v>
      </c>
      <c r="H183" s="201">
        <v>0.048</v>
      </c>
      <c r="I183" s="177"/>
      <c r="L183" s="176"/>
      <c r="M183" s="175"/>
      <c r="N183" s="174"/>
      <c r="O183" s="174"/>
      <c r="P183" s="174"/>
      <c r="Q183" s="174"/>
      <c r="R183" s="174"/>
      <c r="S183" s="174"/>
      <c r="T183" s="173"/>
      <c r="AT183" s="172" t="s">
        <v>229</v>
      </c>
      <c r="AU183" s="172" t="s">
        <v>90</v>
      </c>
      <c r="AV183" s="171" t="s">
        <v>90</v>
      </c>
      <c r="AW183" s="171" t="s">
        <v>162</v>
      </c>
      <c r="AX183" s="171" t="s">
        <v>118</v>
      </c>
      <c r="AY183" s="172" t="s">
        <v>195</v>
      </c>
    </row>
    <row r="184" spans="2:51" s="191" customFormat="1" ht="15">
      <c r="B184" s="196"/>
      <c r="D184" s="170" t="s">
        <v>229</v>
      </c>
      <c r="E184" s="200" t="s">
        <v>91</v>
      </c>
      <c r="F184" s="199" t="s">
        <v>255</v>
      </c>
      <c r="H184" s="198">
        <v>0.048</v>
      </c>
      <c r="I184" s="197"/>
      <c r="L184" s="196"/>
      <c r="M184" s="195"/>
      <c r="N184" s="194"/>
      <c r="O184" s="194"/>
      <c r="P184" s="194"/>
      <c r="Q184" s="194"/>
      <c r="R184" s="194"/>
      <c r="S184" s="194"/>
      <c r="T184" s="193"/>
      <c r="AT184" s="192" t="s">
        <v>229</v>
      </c>
      <c r="AU184" s="192" t="s">
        <v>90</v>
      </c>
      <c r="AV184" s="191" t="s">
        <v>254</v>
      </c>
      <c r="AW184" s="191" t="s">
        <v>162</v>
      </c>
      <c r="AX184" s="191" t="s">
        <v>95</v>
      </c>
      <c r="AY184" s="192" t="s">
        <v>195</v>
      </c>
    </row>
    <row r="185" spans="2:65" s="83" customFormat="1" ht="22.5" customHeight="1">
      <c r="B185" s="152"/>
      <c r="C185" s="151" t="s">
        <v>223</v>
      </c>
      <c r="D185" s="151" t="s">
        <v>196</v>
      </c>
      <c r="E185" s="150" t="s">
        <v>473</v>
      </c>
      <c r="F185" s="145" t="s">
        <v>472</v>
      </c>
      <c r="G185" s="149" t="s">
        <v>284</v>
      </c>
      <c r="H185" s="148">
        <v>17.6</v>
      </c>
      <c r="I185" s="147"/>
      <c r="J185" s="146">
        <f>ROUND(I185*H185,2)</f>
        <v>0</v>
      </c>
      <c r="K185" s="145" t="s">
        <v>197</v>
      </c>
      <c r="L185" s="35"/>
      <c r="M185" s="144" t="s">
        <v>91</v>
      </c>
      <c r="N185" s="143" t="s">
        <v>153</v>
      </c>
      <c r="O185" s="80"/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1">
        <f>S185*H185</f>
        <v>0</v>
      </c>
      <c r="AR185" s="109" t="s">
        <v>300</v>
      </c>
      <c r="AT185" s="109" t="s">
        <v>196</v>
      </c>
      <c r="AU185" s="109" t="s">
        <v>90</v>
      </c>
      <c r="AY185" s="109" t="s">
        <v>195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09" t="s">
        <v>95</v>
      </c>
      <c r="BK185" s="140">
        <f>ROUND(I185*H185,2)</f>
        <v>0</v>
      </c>
      <c r="BL185" s="109" t="s">
        <v>300</v>
      </c>
      <c r="BM185" s="109" t="s">
        <v>471</v>
      </c>
    </row>
    <row r="186" spans="2:47" s="83" customFormat="1" ht="27">
      <c r="B186" s="35"/>
      <c r="D186" s="170" t="s">
        <v>192</v>
      </c>
      <c r="F186" s="169" t="s">
        <v>470</v>
      </c>
      <c r="I186" s="137"/>
      <c r="L186" s="35"/>
      <c r="M186" s="166"/>
      <c r="N186" s="80"/>
      <c r="O186" s="80"/>
      <c r="P186" s="80"/>
      <c r="Q186" s="80"/>
      <c r="R186" s="80"/>
      <c r="S186" s="80"/>
      <c r="T186" s="79"/>
      <c r="AT186" s="109" t="s">
        <v>192</v>
      </c>
      <c r="AU186" s="109" t="s">
        <v>90</v>
      </c>
    </row>
    <row r="187" spans="2:65" s="83" customFormat="1" ht="22.5" customHeight="1">
      <c r="B187" s="152"/>
      <c r="C187" s="190" t="s">
        <v>219</v>
      </c>
      <c r="D187" s="190" t="s">
        <v>233</v>
      </c>
      <c r="E187" s="189" t="s">
        <v>469</v>
      </c>
      <c r="F187" s="184" t="s">
        <v>468</v>
      </c>
      <c r="G187" s="188" t="s">
        <v>284</v>
      </c>
      <c r="H187" s="187">
        <v>17.6</v>
      </c>
      <c r="I187" s="186"/>
      <c r="J187" s="185">
        <f>ROUND(I187*H187,2)</f>
        <v>0</v>
      </c>
      <c r="K187" s="184" t="s">
        <v>197</v>
      </c>
      <c r="L187" s="183"/>
      <c r="M187" s="182" t="s">
        <v>91</v>
      </c>
      <c r="N187" s="181" t="s">
        <v>153</v>
      </c>
      <c r="O187" s="80"/>
      <c r="P187" s="142">
        <f>O187*H187</f>
        <v>0</v>
      </c>
      <c r="Q187" s="142">
        <v>0.00723</v>
      </c>
      <c r="R187" s="142">
        <f>Q187*H187</f>
        <v>0.12724800000000003</v>
      </c>
      <c r="S187" s="142">
        <v>0</v>
      </c>
      <c r="T187" s="141">
        <f>S187*H187</f>
        <v>0</v>
      </c>
      <c r="AR187" s="109" t="s">
        <v>219</v>
      </c>
      <c r="AT187" s="109" t="s">
        <v>233</v>
      </c>
      <c r="AU187" s="109" t="s">
        <v>90</v>
      </c>
      <c r="AY187" s="109" t="s">
        <v>195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09" t="s">
        <v>95</v>
      </c>
      <c r="BK187" s="140">
        <f>ROUND(I187*H187,2)</f>
        <v>0</v>
      </c>
      <c r="BL187" s="109" t="s">
        <v>300</v>
      </c>
      <c r="BM187" s="109" t="s">
        <v>467</v>
      </c>
    </row>
    <row r="188" spans="2:47" s="83" customFormat="1" ht="40.5">
      <c r="B188" s="35"/>
      <c r="D188" s="170" t="s">
        <v>192</v>
      </c>
      <c r="F188" s="169" t="s">
        <v>466</v>
      </c>
      <c r="I188" s="137"/>
      <c r="L188" s="35"/>
      <c r="M188" s="166"/>
      <c r="N188" s="80"/>
      <c r="O188" s="80"/>
      <c r="P188" s="80"/>
      <c r="Q188" s="80"/>
      <c r="R188" s="80"/>
      <c r="S188" s="80"/>
      <c r="T188" s="79"/>
      <c r="AT188" s="109" t="s">
        <v>192</v>
      </c>
      <c r="AU188" s="109" t="s">
        <v>90</v>
      </c>
    </row>
    <row r="189" spans="2:65" s="83" customFormat="1" ht="22.5" customHeight="1">
      <c r="B189" s="152"/>
      <c r="C189" s="151" t="s">
        <v>216</v>
      </c>
      <c r="D189" s="151" t="s">
        <v>196</v>
      </c>
      <c r="E189" s="150" t="s">
        <v>465</v>
      </c>
      <c r="F189" s="145" t="s">
        <v>464</v>
      </c>
      <c r="G189" s="149" t="s">
        <v>214</v>
      </c>
      <c r="H189" s="148">
        <v>0.777</v>
      </c>
      <c r="I189" s="147"/>
      <c r="J189" s="146">
        <f>ROUND(I189*H189,2)</f>
        <v>0</v>
      </c>
      <c r="K189" s="145" t="s">
        <v>197</v>
      </c>
      <c r="L189" s="35"/>
      <c r="M189" s="144" t="s">
        <v>91</v>
      </c>
      <c r="N189" s="143" t="s">
        <v>153</v>
      </c>
      <c r="O189" s="80"/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1">
        <f>S189*H189</f>
        <v>0</v>
      </c>
      <c r="AR189" s="109" t="s">
        <v>300</v>
      </c>
      <c r="AT189" s="109" t="s">
        <v>196</v>
      </c>
      <c r="AU189" s="109" t="s">
        <v>90</v>
      </c>
      <c r="AY189" s="109" t="s">
        <v>195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09" t="s">
        <v>95</v>
      </c>
      <c r="BK189" s="140">
        <f>ROUND(I189*H189,2)</f>
        <v>0</v>
      </c>
      <c r="BL189" s="109" t="s">
        <v>300</v>
      </c>
      <c r="BM189" s="109" t="s">
        <v>463</v>
      </c>
    </row>
    <row r="190" spans="2:47" s="83" customFormat="1" ht="27">
      <c r="B190" s="35"/>
      <c r="D190" s="170" t="s">
        <v>192</v>
      </c>
      <c r="F190" s="169" t="s">
        <v>462</v>
      </c>
      <c r="I190" s="137"/>
      <c r="L190" s="35"/>
      <c r="M190" s="166"/>
      <c r="N190" s="80"/>
      <c r="O190" s="80"/>
      <c r="P190" s="80"/>
      <c r="Q190" s="80"/>
      <c r="R190" s="80"/>
      <c r="S190" s="80"/>
      <c r="T190" s="79"/>
      <c r="AT190" s="109" t="s">
        <v>192</v>
      </c>
      <c r="AU190" s="109" t="s">
        <v>90</v>
      </c>
    </row>
    <row r="191" spans="2:65" s="83" customFormat="1" ht="22.5" customHeight="1">
      <c r="B191" s="152"/>
      <c r="C191" s="151" t="s">
        <v>207</v>
      </c>
      <c r="D191" s="151" t="s">
        <v>196</v>
      </c>
      <c r="E191" s="150" t="s">
        <v>461</v>
      </c>
      <c r="F191" s="145" t="s">
        <v>459</v>
      </c>
      <c r="G191" s="149" t="s">
        <v>243</v>
      </c>
      <c r="H191" s="148">
        <v>11.2</v>
      </c>
      <c r="I191" s="147"/>
      <c r="J191" s="146">
        <f>ROUND(I191*H191,2)</f>
        <v>0</v>
      </c>
      <c r="K191" s="145" t="s">
        <v>91</v>
      </c>
      <c r="L191" s="35"/>
      <c r="M191" s="144" t="s">
        <v>91</v>
      </c>
      <c r="N191" s="143" t="s">
        <v>153</v>
      </c>
      <c r="O191" s="80"/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1">
        <f>S191*H191</f>
        <v>0</v>
      </c>
      <c r="AR191" s="109" t="s">
        <v>300</v>
      </c>
      <c r="AT191" s="109" t="s">
        <v>196</v>
      </c>
      <c r="AU191" s="109" t="s">
        <v>90</v>
      </c>
      <c r="AY191" s="109" t="s">
        <v>195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09" t="s">
        <v>95</v>
      </c>
      <c r="BK191" s="140">
        <f>ROUND(I191*H191,2)</f>
        <v>0</v>
      </c>
      <c r="BL191" s="109" t="s">
        <v>300</v>
      </c>
      <c r="BM191" s="109" t="s">
        <v>460</v>
      </c>
    </row>
    <row r="192" spans="2:47" s="83" customFormat="1" ht="15">
      <c r="B192" s="35"/>
      <c r="D192" s="139" t="s">
        <v>192</v>
      </c>
      <c r="F192" s="138" t="s">
        <v>459</v>
      </c>
      <c r="I192" s="137"/>
      <c r="L192" s="35"/>
      <c r="M192" s="166"/>
      <c r="N192" s="80"/>
      <c r="O192" s="80"/>
      <c r="P192" s="80"/>
      <c r="Q192" s="80"/>
      <c r="R192" s="80"/>
      <c r="S192" s="80"/>
      <c r="T192" s="79"/>
      <c r="AT192" s="109" t="s">
        <v>192</v>
      </c>
      <c r="AU192" s="109" t="s">
        <v>90</v>
      </c>
    </row>
    <row r="193" spans="2:51" s="171" customFormat="1" ht="15">
      <c r="B193" s="176"/>
      <c r="D193" s="170" t="s">
        <v>229</v>
      </c>
      <c r="E193" s="180" t="s">
        <v>91</v>
      </c>
      <c r="F193" s="179" t="s">
        <v>458</v>
      </c>
      <c r="H193" s="178">
        <v>11.2</v>
      </c>
      <c r="I193" s="177"/>
      <c r="L193" s="176"/>
      <c r="M193" s="175"/>
      <c r="N193" s="174"/>
      <c r="O193" s="174"/>
      <c r="P193" s="174"/>
      <c r="Q193" s="174"/>
      <c r="R193" s="174"/>
      <c r="S193" s="174"/>
      <c r="T193" s="173"/>
      <c r="AT193" s="172" t="s">
        <v>229</v>
      </c>
      <c r="AU193" s="172" t="s">
        <v>90</v>
      </c>
      <c r="AV193" s="171" t="s">
        <v>90</v>
      </c>
      <c r="AW193" s="171" t="s">
        <v>162</v>
      </c>
      <c r="AX193" s="171" t="s">
        <v>95</v>
      </c>
      <c r="AY193" s="172" t="s">
        <v>195</v>
      </c>
    </row>
    <row r="194" spans="2:65" s="83" customFormat="1" ht="31.5" customHeight="1">
      <c r="B194" s="152"/>
      <c r="C194" s="151" t="s">
        <v>457</v>
      </c>
      <c r="D194" s="151" t="s">
        <v>196</v>
      </c>
      <c r="E194" s="150" t="s">
        <v>456</v>
      </c>
      <c r="F194" s="145" t="s">
        <v>455</v>
      </c>
      <c r="G194" s="149" t="s">
        <v>234</v>
      </c>
      <c r="H194" s="148">
        <v>5</v>
      </c>
      <c r="I194" s="147"/>
      <c r="J194" s="146">
        <f>ROUND(I194*H194,2)</f>
        <v>0</v>
      </c>
      <c r="K194" s="145" t="s">
        <v>91</v>
      </c>
      <c r="L194" s="35"/>
      <c r="M194" s="144" t="s">
        <v>91</v>
      </c>
      <c r="N194" s="143" t="s">
        <v>153</v>
      </c>
      <c r="O194" s="80"/>
      <c r="P194" s="142">
        <f>O194*H194</f>
        <v>0</v>
      </c>
      <c r="Q194" s="142">
        <v>0</v>
      </c>
      <c r="R194" s="142">
        <f>Q194*H194</f>
        <v>0</v>
      </c>
      <c r="S194" s="142">
        <v>0</v>
      </c>
      <c r="T194" s="141">
        <f>S194*H194</f>
        <v>0</v>
      </c>
      <c r="AR194" s="109" t="s">
        <v>300</v>
      </c>
      <c r="AT194" s="109" t="s">
        <v>196</v>
      </c>
      <c r="AU194" s="109" t="s">
        <v>90</v>
      </c>
      <c r="AY194" s="109" t="s">
        <v>195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09" t="s">
        <v>95</v>
      </c>
      <c r="BK194" s="140">
        <f>ROUND(I194*H194,2)</f>
        <v>0</v>
      </c>
      <c r="BL194" s="109" t="s">
        <v>300</v>
      </c>
      <c r="BM194" s="109" t="s">
        <v>454</v>
      </c>
    </row>
    <row r="195" spans="2:47" s="83" customFormat="1" ht="15">
      <c r="B195" s="35"/>
      <c r="D195" s="170" t="s">
        <v>192</v>
      </c>
      <c r="F195" s="169" t="s">
        <v>449</v>
      </c>
      <c r="I195" s="137"/>
      <c r="L195" s="35"/>
      <c r="M195" s="166"/>
      <c r="N195" s="80"/>
      <c r="O195" s="80"/>
      <c r="P195" s="80"/>
      <c r="Q195" s="80"/>
      <c r="R195" s="80"/>
      <c r="S195" s="80"/>
      <c r="T195" s="79"/>
      <c r="AT195" s="109" t="s">
        <v>192</v>
      </c>
      <c r="AU195" s="109" t="s">
        <v>90</v>
      </c>
    </row>
    <row r="196" spans="2:65" s="83" customFormat="1" ht="31.5" customHeight="1">
      <c r="B196" s="152"/>
      <c r="C196" s="151" t="s">
        <v>453</v>
      </c>
      <c r="D196" s="151" t="s">
        <v>196</v>
      </c>
      <c r="E196" s="150" t="s">
        <v>452</v>
      </c>
      <c r="F196" s="145" t="s">
        <v>451</v>
      </c>
      <c r="G196" s="149" t="s">
        <v>234</v>
      </c>
      <c r="H196" s="148">
        <v>2</v>
      </c>
      <c r="I196" s="147"/>
      <c r="J196" s="146">
        <f>ROUND(I196*H196,2)</f>
        <v>0</v>
      </c>
      <c r="K196" s="145" t="s">
        <v>91</v>
      </c>
      <c r="L196" s="35"/>
      <c r="M196" s="144" t="s">
        <v>91</v>
      </c>
      <c r="N196" s="143" t="s">
        <v>153</v>
      </c>
      <c r="O196" s="80"/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1">
        <f>S196*H196</f>
        <v>0</v>
      </c>
      <c r="AR196" s="109" t="s">
        <v>300</v>
      </c>
      <c r="AT196" s="109" t="s">
        <v>196</v>
      </c>
      <c r="AU196" s="109" t="s">
        <v>90</v>
      </c>
      <c r="AY196" s="109" t="s">
        <v>195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09" t="s">
        <v>95</v>
      </c>
      <c r="BK196" s="140">
        <f>ROUND(I196*H196,2)</f>
        <v>0</v>
      </c>
      <c r="BL196" s="109" t="s">
        <v>300</v>
      </c>
      <c r="BM196" s="109" t="s">
        <v>450</v>
      </c>
    </row>
    <row r="197" spans="2:47" s="83" customFormat="1" ht="15">
      <c r="B197" s="35"/>
      <c r="D197" s="170" t="s">
        <v>192</v>
      </c>
      <c r="F197" s="169" t="s">
        <v>449</v>
      </c>
      <c r="I197" s="137"/>
      <c r="L197" s="35"/>
      <c r="M197" s="166"/>
      <c r="N197" s="80"/>
      <c r="O197" s="80"/>
      <c r="P197" s="80"/>
      <c r="Q197" s="80"/>
      <c r="R197" s="80"/>
      <c r="S197" s="80"/>
      <c r="T197" s="79"/>
      <c r="AT197" s="109" t="s">
        <v>192</v>
      </c>
      <c r="AU197" s="109" t="s">
        <v>90</v>
      </c>
    </row>
    <row r="198" spans="2:65" s="83" customFormat="1" ht="31.5" customHeight="1">
      <c r="B198" s="152"/>
      <c r="C198" s="151" t="s">
        <v>201</v>
      </c>
      <c r="D198" s="151" t="s">
        <v>196</v>
      </c>
      <c r="E198" s="150" t="s">
        <v>448</v>
      </c>
      <c r="F198" s="145" t="s">
        <v>447</v>
      </c>
      <c r="G198" s="149" t="s">
        <v>234</v>
      </c>
      <c r="H198" s="148">
        <v>1</v>
      </c>
      <c r="I198" s="147"/>
      <c r="J198" s="146">
        <f>ROUND(I198*H198,2)</f>
        <v>0</v>
      </c>
      <c r="K198" s="145" t="s">
        <v>91</v>
      </c>
      <c r="L198" s="35"/>
      <c r="M198" s="144" t="s">
        <v>91</v>
      </c>
      <c r="N198" s="143" t="s">
        <v>153</v>
      </c>
      <c r="O198" s="80"/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1">
        <f>S198*H198</f>
        <v>0</v>
      </c>
      <c r="AR198" s="109" t="s">
        <v>300</v>
      </c>
      <c r="AT198" s="109" t="s">
        <v>196</v>
      </c>
      <c r="AU198" s="109" t="s">
        <v>90</v>
      </c>
      <c r="AY198" s="109" t="s">
        <v>195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09" t="s">
        <v>95</v>
      </c>
      <c r="BK198" s="140">
        <f>ROUND(I198*H198,2)</f>
        <v>0</v>
      </c>
      <c r="BL198" s="109" t="s">
        <v>300</v>
      </c>
      <c r="BM198" s="109" t="s">
        <v>446</v>
      </c>
    </row>
    <row r="199" spans="2:47" s="83" customFormat="1" ht="27">
      <c r="B199" s="35"/>
      <c r="D199" s="139" t="s">
        <v>192</v>
      </c>
      <c r="F199" s="138" t="s">
        <v>445</v>
      </c>
      <c r="I199" s="137"/>
      <c r="L199" s="35"/>
      <c r="M199" s="166"/>
      <c r="N199" s="80"/>
      <c r="O199" s="80"/>
      <c r="P199" s="80"/>
      <c r="Q199" s="80"/>
      <c r="R199" s="80"/>
      <c r="S199" s="80"/>
      <c r="T199" s="79"/>
      <c r="AT199" s="109" t="s">
        <v>192</v>
      </c>
      <c r="AU199" s="109" t="s">
        <v>90</v>
      </c>
    </row>
    <row r="200" spans="2:63" s="153" customFormat="1" ht="29.85" customHeight="1">
      <c r="B200" s="161"/>
      <c r="D200" s="165" t="s">
        <v>115</v>
      </c>
      <c r="E200" s="164" t="s">
        <v>327</v>
      </c>
      <c r="F200" s="164" t="s">
        <v>326</v>
      </c>
      <c r="I200" s="163"/>
      <c r="J200" s="162">
        <f>BK200</f>
        <v>0</v>
      </c>
      <c r="L200" s="161"/>
      <c r="M200" s="160"/>
      <c r="N200" s="158"/>
      <c r="O200" s="158"/>
      <c r="P200" s="159">
        <f>SUM(P201:P202)</f>
        <v>0</v>
      </c>
      <c r="Q200" s="158"/>
      <c r="R200" s="159">
        <f>SUM(R201:R202)</f>
        <v>0.00038500000000000003</v>
      </c>
      <c r="S200" s="158"/>
      <c r="T200" s="157">
        <f>SUM(T201:T202)</f>
        <v>0</v>
      </c>
      <c r="AR200" s="155" t="s">
        <v>90</v>
      </c>
      <c r="AT200" s="156" t="s">
        <v>115</v>
      </c>
      <c r="AU200" s="156" t="s">
        <v>95</v>
      </c>
      <c r="AY200" s="155" t="s">
        <v>195</v>
      </c>
      <c r="BK200" s="154">
        <f>SUM(BK201:BK202)</f>
        <v>0</v>
      </c>
    </row>
    <row r="201" spans="2:65" s="83" customFormat="1" ht="31.5" customHeight="1">
      <c r="B201" s="152"/>
      <c r="C201" s="151" t="s">
        <v>444</v>
      </c>
      <c r="D201" s="151" t="s">
        <v>196</v>
      </c>
      <c r="E201" s="150" t="s">
        <v>443</v>
      </c>
      <c r="F201" s="145" t="s">
        <v>441</v>
      </c>
      <c r="G201" s="149" t="s">
        <v>243</v>
      </c>
      <c r="H201" s="148">
        <v>3.5</v>
      </c>
      <c r="I201" s="147"/>
      <c r="J201" s="146">
        <f>ROUND(I201*H201,2)</f>
        <v>0</v>
      </c>
      <c r="K201" s="145" t="s">
        <v>91</v>
      </c>
      <c r="L201" s="35"/>
      <c r="M201" s="144" t="s">
        <v>91</v>
      </c>
      <c r="N201" s="143" t="s">
        <v>153</v>
      </c>
      <c r="O201" s="80"/>
      <c r="P201" s="142">
        <f>O201*H201</f>
        <v>0</v>
      </c>
      <c r="Q201" s="142">
        <v>0.00011</v>
      </c>
      <c r="R201" s="142">
        <f>Q201*H201</f>
        <v>0.00038500000000000003</v>
      </c>
      <c r="S201" s="142">
        <v>0</v>
      </c>
      <c r="T201" s="141">
        <f>S201*H201</f>
        <v>0</v>
      </c>
      <c r="AR201" s="109" t="s">
        <v>300</v>
      </c>
      <c r="AT201" s="109" t="s">
        <v>196</v>
      </c>
      <c r="AU201" s="109" t="s">
        <v>90</v>
      </c>
      <c r="AY201" s="109" t="s">
        <v>195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09" t="s">
        <v>95</v>
      </c>
      <c r="BK201" s="140">
        <f>ROUND(I201*H201,2)</f>
        <v>0</v>
      </c>
      <c r="BL201" s="109" t="s">
        <v>300</v>
      </c>
      <c r="BM201" s="109" t="s">
        <v>442</v>
      </c>
    </row>
    <row r="202" spans="2:47" s="83" customFormat="1" ht="15">
      <c r="B202" s="35"/>
      <c r="D202" s="139" t="s">
        <v>192</v>
      </c>
      <c r="F202" s="138" t="s">
        <v>441</v>
      </c>
      <c r="I202" s="137"/>
      <c r="L202" s="35"/>
      <c r="M202" s="166"/>
      <c r="N202" s="80"/>
      <c r="O202" s="80"/>
      <c r="P202" s="80"/>
      <c r="Q202" s="80"/>
      <c r="R202" s="80"/>
      <c r="S202" s="80"/>
      <c r="T202" s="79"/>
      <c r="AT202" s="109" t="s">
        <v>192</v>
      </c>
      <c r="AU202" s="109" t="s">
        <v>90</v>
      </c>
    </row>
    <row r="203" spans="2:63" s="153" customFormat="1" ht="37.35" customHeight="1">
      <c r="B203" s="161"/>
      <c r="D203" s="155" t="s">
        <v>115</v>
      </c>
      <c r="E203" s="168" t="s">
        <v>210</v>
      </c>
      <c r="F203" s="168" t="s">
        <v>209</v>
      </c>
      <c r="I203" s="163"/>
      <c r="J203" s="167">
        <f>BK203</f>
        <v>0</v>
      </c>
      <c r="L203" s="161"/>
      <c r="M203" s="160"/>
      <c r="N203" s="158"/>
      <c r="O203" s="158"/>
      <c r="P203" s="159">
        <f>P204+P207</f>
        <v>0</v>
      </c>
      <c r="Q203" s="158"/>
      <c r="R203" s="159">
        <f>R204+R207</f>
        <v>0</v>
      </c>
      <c r="S203" s="158"/>
      <c r="T203" s="157">
        <f>T204+T207</f>
        <v>0</v>
      </c>
      <c r="AR203" s="155" t="s">
        <v>202</v>
      </c>
      <c r="AT203" s="156" t="s">
        <v>115</v>
      </c>
      <c r="AU203" s="156" t="s">
        <v>118</v>
      </c>
      <c r="AY203" s="155" t="s">
        <v>195</v>
      </c>
      <c r="BK203" s="154">
        <f>BK204+BK207</f>
        <v>0</v>
      </c>
    </row>
    <row r="204" spans="2:63" s="153" customFormat="1" ht="19.9" customHeight="1">
      <c r="B204" s="161"/>
      <c r="D204" s="165" t="s">
        <v>115</v>
      </c>
      <c r="E204" s="164" t="s">
        <v>208</v>
      </c>
      <c r="F204" s="164" t="s">
        <v>205</v>
      </c>
      <c r="I204" s="163"/>
      <c r="J204" s="162">
        <f>BK204</f>
        <v>0</v>
      </c>
      <c r="L204" s="161"/>
      <c r="M204" s="160"/>
      <c r="N204" s="158"/>
      <c r="O204" s="158"/>
      <c r="P204" s="159">
        <f>SUM(P205:P206)</f>
        <v>0</v>
      </c>
      <c r="Q204" s="158"/>
      <c r="R204" s="159">
        <f>SUM(R205:R206)</f>
        <v>0</v>
      </c>
      <c r="S204" s="158"/>
      <c r="T204" s="157">
        <f>SUM(T205:T206)</f>
        <v>0</v>
      </c>
      <c r="AR204" s="155" t="s">
        <v>202</v>
      </c>
      <c r="AT204" s="156" t="s">
        <v>115</v>
      </c>
      <c r="AU204" s="156" t="s">
        <v>95</v>
      </c>
      <c r="AY204" s="155" t="s">
        <v>195</v>
      </c>
      <c r="BK204" s="154">
        <f>SUM(BK205:BK206)</f>
        <v>0</v>
      </c>
    </row>
    <row r="205" spans="2:65" s="83" customFormat="1" ht="22.5" customHeight="1">
      <c r="B205" s="152"/>
      <c r="C205" s="151" t="s">
        <v>440</v>
      </c>
      <c r="D205" s="151" t="s">
        <v>196</v>
      </c>
      <c r="E205" s="150" t="s">
        <v>206</v>
      </c>
      <c r="F205" s="145" t="s">
        <v>205</v>
      </c>
      <c r="G205" s="149" t="s">
        <v>198</v>
      </c>
      <c r="H205" s="148">
        <v>1</v>
      </c>
      <c r="I205" s="147"/>
      <c r="J205" s="146">
        <f>ROUND(I205*H205,2)</f>
        <v>0</v>
      </c>
      <c r="K205" s="145" t="s">
        <v>197</v>
      </c>
      <c r="L205" s="35"/>
      <c r="M205" s="144" t="s">
        <v>91</v>
      </c>
      <c r="N205" s="143" t="s">
        <v>153</v>
      </c>
      <c r="O205" s="80"/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1">
        <f>S205*H205</f>
        <v>0</v>
      </c>
      <c r="AR205" s="109" t="s">
        <v>194</v>
      </c>
      <c r="AT205" s="109" t="s">
        <v>196</v>
      </c>
      <c r="AU205" s="109" t="s">
        <v>90</v>
      </c>
      <c r="AY205" s="109" t="s">
        <v>195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09" t="s">
        <v>95</v>
      </c>
      <c r="BK205" s="140">
        <f>ROUND(I205*H205,2)</f>
        <v>0</v>
      </c>
      <c r="BL205" s="109" t="s">
        <v>194</v>
      </c>
      <c r="BM205" s="109" t="s">
        <v>439</v>
      </c>
    </row>
    <row r="206" spans="2:47" s="83" customFormat="1" ht="27">
      <c r="B206" s="35"/>
      <c r="D206" s="139" t="s">
        <v>192</v>
      </c>
      <c r="F206" s="138" t="s">
        <v>888</v>
      </c>
      <c r="I206" s="137"/>
      <c r="L206" s="35"/>
      <c r="M206" s="166"/>
      <c r="N206" s="80"/>
      <c r="O206" s="80"/>
      <c r="P206" s="80"/>
      <c r="Q206" s="80"/>
      <c r="R206" s="80"/>
      <c r="S206" s="80"/>
      <c r="T206" s="79"/>
      <c r="AT206" s="109" t="s">
        <v>192</v>
      </c>
      <c r="AU206" s="109" t="s">
        <v>90</v>
      </c>
    </row>
    <row r="207" spans="2:63" s="153" customFormat="1" ht="29.85" customHeight="1">
      <c r="B207" s="161"/>
      <c r="D207" s="165" t="s">
        <v>115</v>
      </c>
      <c r="E207" s="164" t="s">
        <v>203</v>
      </c>
      <c r="F207" s="164" t="s">
        <v>199</v>
      </c>
      <c r="I207" s="163"/>
      <c r="J207" s="162">
        <f>BK207</f>
        <v>0</v>
      </c>
      <c r="L207" s="161"/>
      <c r="M207" s="160"/>
      <c r="N207" s="158"/>
      <c r="O207" s="158"/>
      <c r="P207" s="159">
        <f>SUM(P208:P209)</f>
        <v>0</v>
      </c>
      <c r="Q207" s="158"/>
      <c r="R207" s="159">
        <f>SUM(R208:R209)</f>
        <v>0</v>
      </c>
      <c r="S207" s="158"/>
      <c r="T207" s="157">
        <f>SUM(T208:T209)</f>
        <v>0</v>
      </c>
      <c r="AR207" s="155" t="s">
        <v>202</v>
      </c>
      <c r="AT207" s="156" t="s">
        <v>115</v>
      </c>
      <c r="AU207" s="156" t="s">
        <v>95</v>
      </c>
      <c r="AY207" s="155" t="s">
        <v>195</v>
      </c>
      <c r="BK207" s="154">
        <f>SUM(BK208:BK209)</f>
        <v>0</v>
      </c>
    </row>
    <row r="208" spans="2:65" s="83" customFormat="1" ht="22.5" customHeight="1">
      <c r="B208" s="152"/>
      <c r="C208" s="151" t="s">
        <v>438</v>
      </c>
      <c r="D208" s="151" t="s">
        <v>196</v>
      </c>
      <c r="E208" s="150" t="s">
        <v>200</v>
      </c>
      <c r="F208" s="145" t="s">
        <v>199</v>
      </c>
      <c r="G208" s="149" t="s">
        <v>198</v>
      </c>
      <c r="H208" s="148">
        <v>1</v>
      </c>
      <c r="I208" s="147"/>
      <c r="J208" s="146">
        <f>ROUND(I208*H208,2)</f>
        <v>0</v>
      </c>
      <c r="K208" s="145" t="s">
        <v>197</v>
      </c>
      <c r="L208" s="35"/>
      <c r="M208" s="144" t="s">
        <v>91</v>
      </c>
      <c r="N208" s="143" t="s">
        <v>153</v>
      </c>
      <c r="O208" s="80"/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1">
        <f>S208*H208</f>
        <v>0</v>
      </c>
      <c r="AR208" s="109" t="s">
        <v>194</v>
      </c>
      <c r="AT208" s="109" t="s">
        <v>196</v>
      </c>
      <c r="AU208" s="109" t="s">
        <v>90</v>
      </c>
      <c r="AY208" s="109" t="s">
        <v>195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09" t="s">
        <v>95</v>
      </c>
      <c r="BK208" s="140">
        <f>ROUND(I208*H208,2)</f>
        <v>0</v>
      </c>
      <c r="BL208" s="109" t="s">
        <v>194</v>
      </c>
      <c r="BM208" s="109" t="s">
        <v>437</v>
      </c>
    </row>
    <row r="209" spans="2:47" s="83" customFormat="1" ht="67.5">
      <c r="B209" s="35"/>
      <c r="D209" s="139" t="s">
        <v>192</v>
      </c>
      <c r="F209" s="138" t="s">
        <v>891</v>
      </c>
      <c r="I209" s="137"/>
      <c r="L209" s="35"/>
      <c r="M209" s="136"/>
      <c r="N209" s="135"/>
      <c r="O209" s="135"/>
      <c r="P209" s="135"/>
      <c r="Q209" s="135"/>
      <c r="R209" s="135"/>
      <c r="S209" s="135"/>
      <c r="T209" s="134"/>
      <c r="AT209" s="109" t="s">
        <v>192</v>
      </c>
      <c r="AU209" s="109" t="s">
        <v>90</v>
      </c>
    </row>
    <row r="210" spans="2:12" s="83" customFormat="1" ht="6.95" customHeight="1">
      <c r="B210" s="37"/>
      <c r="C210" s="36"/>
      <c r="D210" s="36"/>
      <c r="E210" s="36"/>
      <c r="F210" s="36"/>
      <c r="G210" s="36"/>
      <c r="H210" s="36"/>
      <c r="I210" s="133"/>
      <c r="J210" s="36"/>
      <c r="K210" s="36"/>
      <c r="L210" s="35"/>
    </row>
    <row r="213" ht="15">
      <c r="AT213" s="132"/>
    </row>
  </sheetData>
  <sheetProtection password="CC35" sheet="1" objects="1" scenarios="1" formatColumns="0" formatRows="0" sort="0" autoFilter="0"/>
  <autoFilter ref="C95:K95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4:H84"/>
    <mergeCell ref="E86:H86"/>
    <mergeCell ref="E88:H88"/>
  </mergeCells>
  <hyperlinks>
    <hyperlink ref="F1:G1" location="C2" tooltip="Krycí list soupisu" display="1) Krycí list soupisu"/>
    <hyperlink ref="G1:H1" location="C58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4" width="3.7109375" style="105" customWidth="1"/>
    <col min="5" max="5" width="14.7109375" style="105" customWidth="1"/>
    <col min="6" max="6" width="64.28125" style="105" customWidth="1"/>
    <col min="7" max="7" width="7.421875" style="105" customWidth="1"/>
    <col min="8" max="8" width="9.57421875" style="105" customWidth="1"/>
    <col min="9" max="9" width="10.8515625" style="131" customWidth="1"/>
    <col min="10" max="10" width="20.140625" style="105" customWidth="1"/>
    <col min="11" max="11" width="13.28125" style="105" customWidth="1"/>
    <col min="12" max="12" width="9.140625" style="105" customWidth="1"/>
    <col min="13" max="18" width="8.00390625" style="105" hidden="1" customWidth="1"/>
    <col min="19" max="19" width="7.00390625" style="105" hidden="1" customWidth="1"/>
    <col min="20" max="20" width="25.421875" style="105" hidden="1" customWidth="1"/>
    <col min="21" max="21" width="14.00390625" style="105" hidden="1" customWidth="1"/>
    <col min="22" max="22" width="10.57421875" style="105" customWidth="1"/>
    <col min="23" max="23" width="14.00390625" style="105" customWidth="1"/>
    <col min="24" max="24" width="10.57421875" style="105" customWidth="1"/>
    <col min="25" max="25" width="12.8515625" style="105" customWidth="1"/>
    <col min="26" max="26" width="9.421875" style="105" customWidth="1"/>
    <col min="27" max="27" width="12.8515625" style="105" customWidth="1"/>
    <col min="28" max="28" width="14.00390625" style="105" customWidth="1"/>
    <col min="29" max="29" width="9.421875" style="105" customWidth="1"/>
    <col min="30" max="30" width="12.8515625" style="105" customWidth="1"/>
    <col min="31" max="31" width="14.00390625" style="105" customWidth="1"/>
    <col min="32" max="43" width="9.140625" style="105" customWidth="1"/>
    <col min="44" max="65" width="8.00390625" style="105" hidden="1" customWidth="1"/>
    <col min="66" max="16384" width="9.140625" style="105" customWidth="1"/>
  </cols>
  <sheetData>
    <row r="1" spans="1:70" ht="21.75" customHeight="1">
      <c r="A1" s="124"/>
      <c r="B1" s="278"/>
      <c r="C1" s="278"/>
      <c r="D1" s="275" t="s">
        <v>190</v>
      </c>
      <c r="E1" s="278"/>
      <c r="F1" s="277" t="s">
        <v>436</v>
      </c>
      <c r="G1" s="403" t="s">
        <v>435</v>
      </c>
      <c r="H1" s="403"/>
      <c r="I1" s="276"/>
      <c r="J1" s="277" t="s">
        <v>434</v>
      </c>
      <c r="K1" s="275" t="s">
        <v>433</v>
      </c>
      <c r="L1" s="277" t="s">
        <v>432</v>
      </c>
      <c r="M1" s="277"/>
      <c r="N1" s="277"/>
      <c r="O1" s="277"/>
      <c r="P1" s="277"/>
      <c r="Q1" s="277"/>
      <c r="R1" s="277"/>
      <c r="S1" s="277"/>
      <c r="T1" s="277"/>
      <c r="U1" s="126"/>
      <c r="V1" s="12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09" t="s">
        <v>105</v>
      </c>
    </row>
    <row r="3" spans="2:46" ht="6.95" customHeight="1">
      <c r="B3" s="122"/>
      <c r="C3" s="121"/>
      <c r="D3" s="121"/>
      <c r="E3" s="121"/>
      <c r="F3" s="121"/>
      <c r="G3" s="121"/>
      <c r="H3" s="121"/>
      <c r="I3" s="274"/>
      <c r="J3" s="121"/>
      <c r="K3" s="120"/>
      <c r="AT3" s="109" t="s">
        <v>90</v>
      </c>
    </row>
    <row r="4" spans="2:46" ht="36.95" customHeight="1">
      <c r="B4" s="108"/>
      <c r="C4" s="110"/>
      <c r="D4" s="119" t="s">
        <v>431</v>
      </c>
      <c r="E4" s="110"/>
      <c r="F4" s="110"/>
      <c r="G4" s="110"/>
      <c r="H4" s="110"/>
      <c r="I4" s="254"/>
      <c r="J4" s="110"/>
      <c r="K4" s="106"/>
      <c r="M4" s="118" t="s">
        <v>182</v>
      </c>
      <c r="AT4" s="109" t="s">
        <v>159</v>
      </c>
    </row>
    <row r="5" spans="2:11" ht="6.95" customHeight="1">
      <c r="B5" s="108"/>
      <c r="C5" s="110"/>
      <c r="D5" s="110"/>
      <c r="E5" s="110"/>
      <c r="F5" s="110"/>
      <c r="G5" s="110"/>
      <c r="H5" s="110"/>
      <c r="I5" s="254"/>
      <c r="J5" s="110"/>
      <c r="K5" s="106"/>
    </row>
    <row r="6" spans="2:11" ht="15">
      <c r="B6" s="108"/>
      <c r="C6" s="110"/>
      <c r="D6" s="111" t="s">
        <v>143</v>
      </c>
      <c r="E6" s="110"/>
      <c r="F6" s="110"/>
      <c r="G6" s="110"/>
      <c r="H6" s="110"/>
      <c r="I6" s="254"/>
      <c r="J6" s="110"/>
      <c r="K6" s="106"/>
    </row>
    <row r="7" spans="2:11" ht="22.5" customHeight="1">
      <c r="B7" s="108"/>
      <c r="C7" s="110"/>
      <c r="D7" s="110"/>
      <c r="E7" s="404" t="str">
        <f>'Rekapitulace stavby'!K6</f>
        <v>Molo Kamencové jezero</v>
      </c>
      <c r="F7" s="396"/>
      <c r="G7" s="396"/>
      <c r="H7" s="396"/>
      <c r="I7" s="254"/>
      <c r="J7" s="110"/>
      <c r="K7" s="106"/>
    </row>
    <row r="8" spans="2:11" ht="15">
      <c r="B8" s="108"/>
      <c r="C8" s="110"/>
      <c r="D8" s="111" t="s">
        <v>413</v>
      </c>
      <c r="E8" s="110"/>
      <c r="F8" s="110"/>
      <c r="G8" s="110"/>
      <c r="H8" s="110"/>
      <c r="I8" s="254"/>
      <c r="J8" s="110"/>
      <c r="K8" s="106"/>
    </row>
    <row r="9" spans="2:11" s="83" customFormat="1" ht="22.5" customHeight="1">
      <c r="B9" s="35"/>
      <c r="C9" s="80"/>
      <c r="D9" s="80"/>
      <c r="E9" s="404" t="s">
        <v>412</v>
      </c>
      <c r="F9" s="389"/>
      <c r="G9" s="389"/>
      <c r="H9" s="389"/>
      <c r="I9" s="229"/>
      <c r="J9" s="80"/>
      <c r="K9" s="92"/>
    </row>
    <row r="10" spans="2:11" s="83" customFormat="1" ht="15">
      <c r="B10" s="35"/>
      <c r="C10" s="80"/>
      <c r="D10" s="111" t="s">
        <v>411</v>
      </c>
      <c r="E10" s="80"/>
      <c r="F10" s="80"/>
      <c r="G10" s="80"/>
      <c r="H10" s="80"/>
      <c r="I10" s="229"/>
      <c r="J10" s="80"/>
      <c r="K10" s="92"/>
    </row>
    <row r="11" spans="2:11" s="83" customFormat="1" ht="36.95" customHeight="1">
      <c r="B11" s="35"/>
      <c r="C11" s="80"/>
      <c r="D11" s="80"/>
      <c r="E11" s="405" t="s">
        <v>665</v>
      </c>
      <c r="F11" s="389"/>
      <c r="G11" s="389"/>
      <c r="H11" s="389"/>
      <c r="I11" s="229"/>
      <c r="J11" s="80"/>
      <c r="K11" s="92"/>
    </row>
    <row r="12" spans="2:11" s="83" customFormat="1" ht="15">
      <c r="B12" s="35"/>
      <c r="C12" s="80"/>
      <c r="D12" s="80"/>
      <c r="E12" s="80"/>
      <c r="F12" s="80"/>
      <c r="G12" s="80"/>
      <c r="H12" s="80"/>
      <c r="I12" s="229"/>
      <c r="J12" s="80"/>
      <c r="K12" s="92"/>
    </row>
    <row r="13" spans="2:11" s="83" customFormat="1" ht="14.45" customHeight="1">
      <c r="B13" s="35"/>
      <c r="C13" s="80"/>
      <c r="D13" s="111" t="s">
        <v>176</v>
      </c>
      <c r="E13" s="80"/>
      <c r="F13" s="115" t="s">
        <v>91</v>
      </c>
      <c r="G13" s="80"/>
      <c r="H13" s="80"/>
      <c r="I13" s="252" t="s">
        <v>175</v>
      </c>
      <c r="J13" s="115" t="s">
        <v>91</v>
      </c>
      <c r="K13" s="92"/>
    </row>
    <row r="14" spans="2:11" s="83" customFormat="1" ht="14.45" customHeight="1">
      <c r="B14" s="35"/>
      <c r="C14" s="80"/>
      <c r="D14" s="111" t="s">
        <v>142</v>
      </c>
      <c r="E14" s="80"/>
      <c r="F14" s="115" t="s">
        <v>174</v>
      </c>
      <c r="G14" s="80"/>
      <c r="H14" s="80"/>
      <c r="I14" s="252" t="s">
        <v>141</v>
      </c>
      <c r="J14" s="253" t="str">
        <f>'Rekapitulace stavby'!AN8</f>
        <v>28.11.2016</v>
      </c>
      <c r="K14" s="92"/>
    </row>
    <row r="15" spans="2:11" s="83" customFormat="1" ht="10.9" customHeight="1">
      <c r="B15" s="35"/>
      <c r="C15" s="80"/>
      <c r="D15" s="80"/>
      <c r="E15" s="80"/>
      <c r="F15" s="80"/>
      <c r="G15" s="80"/>
      <c r="H15" s="80"/>
      <c r="I15" s="229"/>
      <c r="J15" s="80"/>
      <c r="K15" s="92"/>
    </row>
    <row r="16" spans="2:11" s="83" customFormat="1" ht="14.45" customHeight="1">
      <c r="B16" s="35"/>
      <c r="C16" s="80"/>
      <c r="D16" s="111" t="s">
        <v>140</v>
      </c>
      <c r="E16" s="80"/>
      <c r="F16" s="80"/>
      <c r="G16" s="80"/>
      <c r="H16" s="80"/>
      <c r="I16" s="252" t="s">
        <v>167</v>
      </c>
      <c r="J16" s="115" t="str">
        <f>IF('Rekapitulace stavby'!AN10="","",'Rekapitulace stavby'!AN10)</f>
        <v/>
      </c>
      <c r="K16" s="92"/>
    </row>
    <row r="17" spans="2:11" s="83" customFormat="1" ht="18" customHeight="1">
      <c r="B17" s="35"/>
      <c r="C17" s="80"/>
      <c r="D17" s="80"/>
      <c r="E17" s="115" t="str">
        <f>IF('Rekapitulace stavby'!E11="","",'Rekapitulace stavby'!E11)</f>
        <v xml:space="preserve"> </v>
      </c>
      <c r="F17" s="80"/>
      <c r="G17" s="80"/>
      <c r="H17" s="80"/>
      <c r="I17" s="252" t="s">
        <v>164</v>
      </c>
      <c r="J17" s="115" t="str">
        <f>IF('Rekapitulace stavby'!AN11="","",'Rekapitulace stavby'!AN11)</f>
        <v/>
      </c>
      <c r="K17" s="92"/>
    </row>
    <row r="18" spans="2:11" s="83" customFormat="1" ht="6.95" customHeight="1">
      <c r="B18" s="35"/>
      <c r="C18" s="80"/>
      <c r="D18" s="80"/>
      <c r="E18" s="80"/>
      <c r="F18" s="80"/>
      <c r="G18" s="80"/>
      <c r="H18" s="80"/>
      <c r="I18" s="229"/>
      <c r="J18" s="80"/>
      <c r="K18" s="92"/>
    </row>
    <row r="19" spans="2:11" s="83" customFormat="1" ht="14.45" customHeight="1">
      <c r="B19" s="35"/>
      <c r="C19" s="80"/>
      <c r="D19" s="111" t="s">
        <v>137</v>
      </c>
      <c r="E19" s="80"/>
      <c r="F19" s="80"/>
      <c r="G19" s="80"/>
      <c r="H19" s="80"/>
      <c r="I19" s="252" t="s">
        <v>167</v>
      </c>
      <c r="J19" s="115" t="str">
        <f>IF('Rekapitulace stavby'!AN13="Vyplň údaj","",IF('Rekapitulace stavby'!AN13="","",'Rekapitulace stavby'!AN13))</f>
        <v/>
      </c>
      <c r="K19" s="92"/>
    </row>
    <row r="20" spans="2:11" s="83" customFormat="1" ht="18" customHeight="1">
      <c r="B20" s="35"/>
      <c r="C20" s="80"/>
      <c r="D20" s="80"/>
      <c r="E20" s="115" t="str">
        <f>IF('Rekapitulace stavby'!E14="Vyplň údaj","",IF('Rekapitulace stavby'!E14="","",'Rekapitulace stavby'!E14))</f>
        <v/>
      </c>
      <c r="F20" s="80"/>
      <c r="G20" s="80"/>
      <c r="H20" s="80"/>
      <c r="I20" s="252" t="s">
        <v>164</v>
      </c>
      <c r="J20" s="115" t="str">
        <f>IF('Rekapitulace stavby'!AN14="Vyplň údaj","",IF('Rekapitulace stavby'!AN14="","",'Rekapitulace stavby'!AN14))</f>
        <v/>
      </c>
      <c r="K20" s="92"/>
    </row>
    <row r="21" spans="2:11" s="83" customFormat="1" ht="6.95" customHeight="1">
      <c r="B21" s="35"/>
      <c r="C21" s="80"/>
      <c r="D21" s="80"/>
      <c r="E21" s="80"/>
      <c r="F21" s="80"/>
      <c r="G21" s="80"/>
      <c r="H21" s="80"/>
      <c r="I21" s="229"/>
      <c r="J21" s="80"/>
      <c r="K21" s="92"/>
    </row>
    <row r="22" spans="2:11" s="83" customFormat="1" ht="14.45" customHeight="1">
      <c r="B22" s="35"/>
      <c r="C22" s="80"/>
      <c r="D22" s="111" t="s">
        <v>139</v>
      </c>
      <c r="E22" s="80"/>
      <c r="F22" s="80"/>
      <c r="G22" s="80"/>
      <c r="H22" s="80"/>
      <c r="I22" s="252" t="s">
        <v>167</v>
      </c>
      <c r="J22" s="115" t="s">
        <v>166</v>
      </c>
      <c r="K22" s="92"/>
    </row>
    <row r="23" spans="2:11" s="83" customFormat="1" ht="18" customHeight="1">
      <c r="B23" s="35"/>
      <c r="C23" s="80"/>
      <c r="D23" s="80"/>
      <c r="E23" s="115" t="s">
        <v>165</v>
      </c>
      <c r="F23" s="80"/>
      <c r="G23" s="80"/>
      <c r="H23" s="80"/>
      <c r="I23" s="252" t="s">
        <v>164</v>
      </c>
      <c r="J23" s="115" t="s">
        <v>163</v>
      </c>
      <c r="K23" s="92"/>
    </row>
    <row r="24" spans="2:11" s="83" customFormat="1" ht="6.95" customHeight="1">
      <c r="B24" s="35"/>
      <c r="C24" s="80"/>
      <c r="D24" s="80"/>
      <c r="E24" s="80"/>
      <c r="F24" s="80"/>
      <c r="G24" s="80"/>
      <c r="H24" s="80"/>
      <c r="I24" s="229"/>
      <c r="J24" s="80"/>
      <c r="K24" s="92"/>
    </row>
    <row r="25" spans="2:11" s="83" customFormat="1" ht="14.45" customHeight="1">
      <c r="B25" s="35"/>
      <c r="C25" s="80"/>
      <c r="D25" s="111" t="s">
        <v>161</v>
      </c>
      <c r="E25" s="80"/>
      <c r="F25" s="80"/>
      <c r="G25" s="80"/>
      <c r="H25" s="80"/>
      <c r="I25" s="229"/>
      <c r="J25" s="80"/>
      <c r="K25" s="92"/>
    </row>
    <row r="26" spans="2:11" s="269" customFormat="1" ht="22.5" customHeight="1">
      <c r="B26" s="273"/>
      <c r="C26" s="272"/>
      <c r="D26" s="272"/>
      <c r="E26" s="399" t="s">
        <v>91</v>
      </c>
      <c r="F26" s="406"/>
      <c r="G26" s="406"/>
      <c r="H26" s="406"/>
      <c r="I26" s="271"/>
      <c r="J26" s="272"/>
      <c r="K26" s="270"/>
    </row>
    <row r="27" spans="2:11" s="83" customFormat="1" ht="6.95" customHeight="1">
      <c r="B27" s="35"/>
      <c r="C27" s="80"/>
      <c r="D27" s="80"/>
      <c r="E27" s="80"/>
      <c r="F27" s="80"/>
      <c r="G27" s="80"/>
      <c r="H27" s="80"/>
      <c r="I27" s="229"/>
      <c r="J27" s="80"/>
      <c r="K27" s="92"/>
    </row>
    <row r="28" spans="2:11" s="83" customFormat="1" ht="6.95" customHeight="1">
      <c r="B28" s="35"/>
      <c r="C28" s="80"/>
      <c r="D28" s="82"/>
      <c r="E28" s="82"/>
      <c r="F28" s="82"/>
      <c r="G28" s="82"/>
      <c r="H28" s="82"/>
      <c r="I28" s="267"/>
      <c r="J28" s="82"/>
      <c r="K28" s="266"/>
    </row>
    <row r="29" spans="2:11" s="83" customFormat="1" ht="25.35" customHeight="1">
      <c r="B29" s="35"/>
      <c r="C29" s="80"/>
      <c r="D29" s="268" t="s">
        <v>158</v>
      </c>
      <c r="E29" s="80"/>
      <c r="F29" s="80"/>
      <c r="G29" s="80"/>
      <c r="H29" s="80"/>
      <c r="I29" s="229"/>
      <c r="J29" s="245">
        <f>ROUND(J96,2)</f>
        <v>0</v>
      </c>
      <c r="K29" s="92"/>
    </row>
    <row r="30" spans="2:11" s="83" customFormat="1" ht="6.95" customHeight="1">
      <c r="B30" s="35"/>
      <c r="C30" s="80"/>
      <c r="D30" s="82"/>
      <c r="E30" s="82"/>
      <c r="F30" s="82"/>
      <c r="G30" s="82"/>
      <c r="H30" s="82"/>
      <c r="I30" s="267"/>
      <c r="J30" s="82"/>
      <c r="K30" s="266"/>
    </row>
    <row r="31" spans="2:11" s="83" customFormat="1" ht="14.45" customHeight="1">
      <c r="B31" s="35"/>
      <c r="C31" s="80"/>
      <c r="D31" s="80"/>
      <c r="E31" s="80"/>
      <c r="F31" s="264" t="s">
        <v>156</v>
      </c>
      <c r="G31" s="80"/>
      <c r="H31" s="80"/>
      <c r="I31" s="265" t="s">
        <v>157</v>
      </c>
      <c r="J31" s="264" t="s">
        <v>155</v>
      </c>
      <c r="K31" s="92"/>
    </row>
    <row r="32" spans="2:11" s="83" customFormat="1" ht="14.45" customHeight="1">
      <c r="B32" s="35"/>
      <c r="C32" s="80"/>
      <c r="D32" s="101" t="s">
        <v>154</v>
      </c>
      <c r="E32" s="101" t="s">
        <v>153</v>
      </c>
      <c r="F32" s="262">
        <f>ROUND(SUM(BE96:BE208),2)</f>
        <v>0</v>
      </c>
      <c r="G32" s="80"/>
      <c r="H32" s="80"/>
      <c r="I32" s="263">
        <v>0.21</v>
      </c>
      <c r="J32" s="262">
        <f>ROUND(ROUND((SUM(BE96:BE208)),2)*I32,2)</f>
        <v>0</v>
      </c>
      <c r="K32" s="92"/>
    </row>
    <row r="33" spans="2:11" s="83" customFormat="1" ht="14.45" customHeight="1">
      <c r="B33" s="35"/>
      <c r="C33" s="80"/>
      <c r="D33" s="80"/>
      <c r="E33" s="101" t="s">
        <v>152</v>
      </c>
      <c r="F33" s="262">
        <f>ROUND(SUM(BF96:BF208),2)</f>
        <v>0</v>
      </c>
      <c r="G33" s="80"/>
      <c r="H33" s="80"/>
      <c r="I33" s="263">
        <v>0.15</v>
      </c>
      <c r="J33" s="262">
        <f>ROUND(ROUND((SUM(BF96:BF208)),2)*I33,2)</f>
        <v>0</v>
      </c>
      <c r="K33" s="92"/>
    </row>
    <row r="34" spans="2:11" s="83" customFormat="1" ht="14.45" customHeight="1" hidden="1">
      <c r="B34" s="35"/>
      <c r="C34" s="80"/>
      <c r="D34" s="80"/>
      <c r="E34" s="101" t="s">
        <v>151</v>
      </c>
      <c r="F34" s="262">
        <f>ROUND(SUM(BG96:BG208),2)</f>
        <v>0</v>
      </c>
      <c r="G34" s="80"/>
      <c r="H34" s="80"/>
      <c r="I34" s="263">
        <v>0.21</v>
      </c>
      <c r="J34" s="262">
        <v>0</v>
      </c>
      <c r="K34" s="92"/>
    </row>
    <row r="35" spans="2:11" s="83" customFormat="1" ht="14.45" customHeight="1" hidden="1">
      <c r="B35" s="35"/>
      <c r="C35" s="80"/>
      <c r="D35" s="80"/>
      <c r="E35" s="101" t="s">
        <v>150</v>
      </c>
      <c r="F35" s="262">
        <f>ROUND(SUM(BH96:BH208),2)</f>
        <v>0</v>
      </c>
      <c r="G35" s="80"/>
      <c r="H35" s="80"/>
      <c r="I35" s="263">
        <v>0.15</v>
      </c>
      <c r="J35" s="262">
        <v>0</v>
      </c>
      <c r="K35" s="92"/>
    </row>
    <row r="36" spans="2:11" s="83" customFormat="1" ht="14.45" customHeight="1" hidden="1">
      <c r="B36" s="35"/>
      <c r="C36" s="80"/>
      <c r="D36" s="80"/>
      <c r="E36" s="101" t="s">
        <v>149</v>
      </c>
      <c r="F36" s="262">
        <f>ROUND(SUM(BI96:BI208),2)</f>
        <v>0</v>
      </c>
      <c r="G36" s="80"/>
      <c r="H36" s="80"/>
      <c r="I36" s="263">
        <v>0</v>
      </c>
      <c r="J36" s="262">
        <v>0</v>
      </c>
      <c r="K36" s="92"/>
    </row>
    <row r="37" spans="2:11" s="83" customFormat="1" ht="6.95" customHeight="1">
      <c r="B37" s="35"/>
      <c r="C37" s="80"/>
      <c r="D37" s="80"/>
      <c r="E37" s="80"/>
      <c r="F37" s="80"/>
      <c r="G37" s="80"/>
      <c r="H37" s="80"/>
      <c r="I37" s="229"/>
      <c r="J37" s="80"/>
      <c r="K37" s="92"/>
    </row>
    <row r="38" spans="2:11" s="83" customFormat="1" ht="25.35" customHeight="1">
      <c r="B38" s="35"/>
      <c r="C38" s="250"/>
      <c r="D38" s="261" t="s">
        <v>148</v>
      </c>
      <c r="E38" s="78"/>
      <c r="F38" s="78"/>
      <c r="G38" s="260" t="s">
        <v>147</v>
      </c>
      <c r="H38" s="259" t="s">
        <v>146</v>
      </c>
      <c r="I38" s="258"/>
      <c r="J38" s="257">
        <f>SUM(J29:J36)</f>
        <v>0</v>
      </c>
      <c r="K38" s="256"/>
    </row>
    <row r="39" spans="2:11" s="83" customFormat="1" ht="14.45" customHeight="1">
      <c r="B39" s="37"/>
      <c r="C39" s="36"/>
      <c r="D39" s="36"/>
      <c r="E39" s="36"/>
      <c r="F39" s="36"/>
      <c r="G39" s="36"/>
      <c r="H39" s="36"/>
      <c r="I39" s="133"/>
      <c r="J39" s="36"/>
      <c r="K39" s="91"/>
    </row>
    <row r="43" spans="2:11" s="83" customFormat="1" ht="6.95" customHeight="1">
      <c r="B43" s="90"/>
      <c r="C43" s="89"/>
      <c r="D43" s="89"/>
      <c r="E43" s="89"/>
      <c r="F43" s="89"/>
      <c r="G43" s="89"/>
      <c r="H43" s="89"/>
      <c r="I43" s="228"/>
      <c r="J43" s="89"/>
      <c r="K43" s="255"/>
    </row>
    <row r="44" spans="2:11" s="83" customFormat="1" ht="36.95" customHeight="1">
      <c r="B44" s="35"/>
      <c r="C44" s="119" t="s">
        <v>429</v>
      </c>
      <c r="D44" s="80"/>
      <c r="E44" s="80"/>
      <c r="F44" s="80"/>
      <c r="G44" s="80"/>
      <c r="H44" s="80"/>
      <c r="I44" s="229"/>
      <c r="J44" s="80"/>
      <c r="K44" s="92"/>
    </row>
    <row r="45" spans="2:11" s="83" customFormat="1" ht="6.95" customHeight="1">
      <c r="B45" s="35"/>
      <c r="C45" s="80"/>
      <c r="D45" s="80"/>
      <c r="E45" s="80"/>
      <c r="F45" s="80"/>
      <c r="G45" s="80"/>
      <c r="H45" s="80"/>
      <c r="I45" s="229"/>
      <c r="J45" s="80"/>
      <c r="K45" s="92"/>
    </row>
    <row r="46" spans="2:11" s="83" customFormat="1" ht="14.45" customHeight="1">
      <c r="B46" s="35"/>
      <c r="C46" s="111" t="s">
        <v>143</v>
      </c>
      <c r="D46" s="80"/>
      <c r="E46" s="80"/>
      <c r="F46" s="80"/>
      <c r="G46" s="80"/>
      <c r="H46" s="80"/>
      <c r="I46" s="229"/>
      <c r="J46" s="80"/>
      <c r="K46" s="92"/>
    </row>
    <row r="47" spans="2:11" s="83" customFormat="1" ht="22.5" customHeight="1">
      <c r="B47" s="35"/>
      <c r="C47" s="80"/>
      <c r="D47" s="80"/>
      <c r="E47" s="404" t="str">
        <f>E7</f>
        <v>Molo Kamencové jezero</v>
      </c>
      <c r="F47" s="389"/>
      <c r="G47" s="389"/>
      <c r="H47" s="389"/>
      <c r="I47" s="229"/>
      <c r="J47" s="80"/>
      <c r="K47" s="92"/>
    </row>
    <row r="48" spans="2:11" ht="15">
      <c r="B48" s="108"/>
      <c r="C48" s="111" t="s">
        <v>413</v>
      </c>
      <c r="D48" s="110"/>
      <c r="E48" s="110"/>
      <c r="F48" s="110"/>
      <c r="G48" s="110"/>
      <c r="H48" s="110"/>
      <c r="I48" s="254"/>
      <c r="J48" s="110"/>
      <c r="K48" s="106"/>
    </row>
    <row r="49" spans="2:11" s="83" customFormat="1" ht="22.5" customHeight="1">
      <c r="B49" s="35"/>
      <c r="C49" s="80"/>
      <c r="D49" s="80"/>
      <c r="E49" s="404" t="s">
        <v>412</v>
      </c>
      <c r="F49" s="389"/>
      <c r="G49" s="389"/>
      <c r="H49" s="389"/>
      <c r="I49" s="229"/>
      <c r="J49" s="80"/>
      <c r="K49" s="92"/>
    </row>
    <row r="50" spans="2:11" s="83" customFormat="1" ht="14.45" customHeight="1">
      <c r="B50" s="35"/>
      <c r="C50" s="111" t="s">
        <v>411</v>
      </c>
      <c r="D50" s="80"/>
      <c r="E50" s="80"/>
      <c r="F50" s="80"/>
      <c r="G50" s="80"/>
      <c r="H50" s="80"/>
      <c r="I50" s="229"/>
      <c r="J50" s="80"/>
      <c r="K50" s="92"/>
    </row>
    <row r="51" spans="2:11" s="83" customFormat="1" ht="23.25" customHeight="1">
      <c r="B51" s="35"/>
      <c r="C51" s="80"/>
      <c r="D51" s="80"/>
      <c r="E51" s="405" t="str">
        <f>E11</f>
        <v>O03 - Věž plavčíka</v>
      </c>
      <c r="F51" s="389"/>
      <c r="G51" s="389"/>
      <c r="H51" s="389"/>
      <c r="I51" s="229"/>
      <c r="J51" s="80"/>
      <c r="K51" s="92"/>
    </row>
    <row r="52" spans="2:11" s="83" customFormat="1" ht="6.95" customHeight="1">
      <c r="B52" s="35"/>
      <c r="C52" s="80"/>
      <c r="D52" s="80"/>
      <c r="E52" s="80"/>
      <c r="F52" s="80"/>
      <c r="G52" s="80"/>
      <c r="H52" s="80"/>
      <c r="I52" s="229"/>
      <c r="J52" s="80"/>
      <c r="K52" s="92"/>
    </row>
    <row r="53" spans="2:11" s="83" customFormat="1" ht="18" customHeight="1">
      <c r="B53" s="35"/>
      <c r="C53" s="111" t="s">
        <v>142</v>
      </c>
      <c r="D53" s="80"/>
      <c r="E53" s="80"/>
      <c r="F53" s="115" t="str">
        <f>F14</f>
        <v>Chomutov</v>
      </c>
      <c r="G53" s="80"/>
      <c r="H53" s="80"/>
      <c r="I53" s="252" t="s">
        <v>141</v>
      </c>
      <c r="J53" s="253" t="str">
        <f>IF(J14="","",J14)</f>
        <v>28.11.2016</v>
      </c>
      <c r="K53" s="92"/>
    </row>
    <row r="54" spans="2:11" s="83" customFormat="1" ht="6.95" customHeight="1">
      <c r="B54" s="35"/>
      <c r="C54" s="80"/>
      <c r="D54" s="80"/>
      <c r="E54" s="80"/>
      <c r="F54" s="80"/>
      <c r="G54" s="80"/>
      <c r="H54" s="80"/>
      <c r="I54" s="229"/>
      <c r="J54" s="80"/>
      <c r="K54" s="92"/>
    </row>
    <row r="55" spans="2:11" s="83" customFormat="1" ht="15">
      <c r="B55" s="35"/>
      <c r="C55" s="111" t="s">
        <v>140</v>
      </c>
      <c r="D55" s="80"/>
      <c r="E55" s="80"/>
      <c r="F55" s="115" t="str">
        <f>E17</f>
        <v xml:space="preserve"> </v>
      </c>
      <c r="G55" s="80"/>
      <c r="H55" s="80"/>
      <c r="I55" s="252" t="s">
        <v>139</v>
      </c>
      <c r="J55" s="115" t="str">
        <f>E23</f>
        <v>SM - PROJEKT spol. s.r.o.</v>
      </c>
      <c r="K55" s="92"/>
    </row>
    <row r="56" spans="2:11" s="83" customFormat="1" ht="14.45" customHeight="1">
      <c r="B56" s="35"/>
      <c r="C56" s="111" t="s">
        <v>137</v>
      </c>
      <c r="D56" s="80"/>
      <c r="E56" s="80"/>
      <c r="F56" s="115" t="str">
        <f>IF(E20="","",E20)</f>
        <v/>
      </c>
      <c r="G56" s="80"/>
      <c r="H56" s="80"/>
      <c r="I56" s="229"/>
      <c r="J56" s="80"/>
      <c r="K56" s="92"/>
    </row>
    <row r="57" spans="2:11" s="83" customFormat="1" ht="10.35" customHeight="1">
      <c r="B57" s="35"/>
      <c r="C57" s="80"/>
      <c r="D57" s="80"/>
      <c r="E57" s="80"/>
      <c r="F57" s="80"/>
      <c r="G57" s="80"/>
      <c r="H57" s="80"/>
      <c r="I57" s="229"/>
      <c r="J57" s="80"/>
      <c r="K57" s="92"/>
    </row>
    <row r="58" spans="2:11" s="83" customFormat="1" ht="29.25" customHeight="1">
      <c r="B58" s="35"/>
      <c r="C58" s="251" t="s">
        <v>428</v>
      </c>
      <c r="D58" s="250"/>
      <c r="E58" s="250"/>
      <c r="F58" s="250"/>
      <c r="G58" s="250"/>
      <c r="H58" s="250"/>
      <c r="I58" s="249"/>
      <c r="J58" s="248" t="s">
        <v>407</v>
      </c>
      <c r="K58" s="247"/>
    </row>
    <row r="59" spans="2:11" s="83" customFormat="1" ht="10.35" customHeight="1">
      <c r="B59" s="35"/>
      <c r="C59" s="80"/>
      <c r="D59" s="80"/>
      <c r="E59" s="80"/>
      <c r="F59" s="80"/>
      <c r="G59" s="80"/>
      <c r="H59" s="80"/>
      <c r="I59" s="229"/>
      <c r="J59" s="80"/>
      <c r="K59" s="92"/>
    </row>
    <row r="60" spans="2:47" s="83" customFormat="1" ht="29.25" customHeight="1">
      <c r="B60" s="35"/>
      <c r="C60" s="246" t="s">
        <v>399</v>
      </c>
      <c r="D60" s="80"/>
      <c r="E60" s="80"/>
      <c r="F60" s="80"/>
      <c r="G60" s="80"/>
      <c r="H60" s="80"/>
      <c r="I60" s="229"/>
      <c r="J60" s="245">
        <f>J96</f>
        <v>0</v>
      </c>
      <c r="K60" s="92"/>
      <c r="AU60" s="109" t="s">
        <v>398</v>
      </c>
    </row>
    <row r="61" spans="2:11" s="237" customFormat="1" ht="24.95" customHeight="1">
      <c r="B61" s="244"/>
      <c r="C61" s="243"/>
      <c r="D61" s="242" t="s">
        <v>427</v>
      </c>
      <c r="E61" s="241"/>
      <c r="F61" s="241"/>
      <c r="G61" s="241"/>
      <c r="H61" s="241"/>
      <c r="I61" s="240"/>
      <c r="J61" s="239">
        <f>J97</f>
        <v>0</v>
      </c>
      <c r="K61" s="238"/>
    </row>
    <row r="62" spans="2:11" s="57" customFormat="1" ht="19.9" customHeight="1">
      <c r="B62" s="236"/>
      <c r="C62" s="235"/>
      <c r="D62" s="234" t="s">
        <v>610</v>
      </c>
      <c r="E62" s="233"/>
      <c r="F62" s="233"/>
      <c r="G62" s="233"/>
      <c r="H62" s="233"/>
      <c r="I62" s="232"/>
      <c r="J62" s="231">
        <f>J98</f>
        <v>0</v>
      </c>
      <c r="K62" s="230"/>
    </row>
    <row r="63" spans="2:11" s="57" customFormat="1" ht="19.9" customHeight="1">
      <c r="B63" s="236"/>
      <c r="C63" s="235"/>
      <c r="D63" s="234" t="s">
        <v>609</v>
      </c>
      <c r="E63" s="233"/>
      <c r="F63" s="233"/>
      <c r="G63" s="233"/>
      <c r="H63" s="233"/>
      <c r="I63" s="232"/>
      <c r="J63" s="231">
        <f>J101</f>
        <v>0</v>
      </c>
      <c r="K63" s="230"/>
    </row>
    <row r="64" spans="2:11" s="57" customFormat="1" ht="19.9" customHeight="1">
      <c r="B64" s="236"/>
      <c r="C64" s="235"/>
      <c r="D64" s="234" t="s">
        <v>608</v>
      </c>
      <c r="E64" s="233"/>
      <c r="F64" s="233"/>
      <c r="G64" s="233"/>
      <c r="H64" s="233"/>
      <c r="I64" s="232"/>
      <c r="J64" s="231">
        <f>J126</f>
        <v>0</v>
      </c>
      <c r="K64" s="230"/>
    </row>
    <row r="65" spans="2:11" s="237" customFormat="1" ht="24.95" customHeight="1">
      <c r="B65" s="244"/>
      <c r="C65" s="243"/>
      <c r="D65" s="242" t="s">
        <v>421</v>
      </c>
      <c r="E65" s="241"/>
      <c r="F65" s="241"/>
      <c r="G65" s="241"/>
      <c r="H65" s="241"/>
      <c r="I65" s="240"/>
      <c r="J65" s="239">
        <f>J129</f>
        <v>0</v>
      </c>
      <c r="K65" s="238"/>
    </row>
    <row r="66" spans="2:11" s="57" customFormat="1" ht="19.9" customHeight="1">
      <c r="B66" s="236"/>
      <c r="C66" s="235"/>
      <c r="D66" s="234" t="s">
        <v>607</v>
      </c>
      <c r="E66" s="233"/>
      <c r="F66" s="233"/>
      <c r="G66" s="233"/>
      <c r="H66" s="233"/>
      <c r="I66" s="232"/>
      <c r="J66" s="231">
        <f>J130</f>
        <v>0</v>
      </c>
      <c r="K66" s="230"/>
    </row>
    <row r="67" spans="2:11" s="57" customFormat="1" ht="19.9" customHeight="1">
      <c r="B67" s="236"/>
      <c r="C67" s="235"/>
      <c r="D67" s="234" t="s">
        <v>606</v>
      </c>
      <c r="E67" s="233"/>
      <c r="F67" s="233"/>
      <c r="G67" s="233"/>
      <c r="H67" s="233"/>
      <c r="I67" s="232"/>
      <c r="J67" s="231">
        <f>J138</f>
        <v>0</v>
      </c>
      <c r="K67" s="230"/>
    </row>
    <row r="68" spans="2:11" s="57" customFormat="1" ht="19.9" customHeight="1">
      <c r="B68" s="236"/>
      <c r="C68" s="235"/>
      <c r="D68" s="234" t="s">
        <v>605</v>
      </c>
      <c r="E68" s="233"/>
      <c r="F68" s="233"/>
      <c r="G68" s="233"/>
      <c r="H68" s="233"/>
      <c r="I68" s="232"/>
      <c r="J68" s="231">
        <f>J146</f>
        <v>0</v>
      </c>
      <c r="K68" s="230"/>
    </row>
    <row r="69" spans="2:11" s="57" customFormat="1" ht="19.9" customHeight="1">
      <c r="B69" s="236"/>
      <c r="C69" s="235"/>
      <c r="D69" s="234" t="s">
        <v>604</v>
      </c>
      <c r="E69" s="233"/>
      <c r="F69" s="233"/>
      <c r="G69" s="233"/>
      <c r="H69" s="233"/>
      <c r="I69" s="232"/>
      <c r="J69" s="231">
        <f>J156</f>
        <v>0</v>
      </c>
      <c r="K69" s="230"/>
    </row>
    <row r="70" spans="2:11" s="57" customFormat="1" ht="19.9" customHeight="1">
      <c r="B70" s="236"/>
      <c r="C70" s="235"/>
      <c r="D70" s="234" t="s">
        <v>603</v>
      </c>
      <c r="E70" s="233"/>
      <c r="F70" s="233"/>
      <c r="G70" s="233"/>
      <c r="H70" s="233"/>
      <c r="I70" s="232"/>
      <c r="J70" s="231">
        <f>J164</f>
        <v>0</v>
      </c>
      <c r="K70" s="230"/>
    </row>
    <row r="71" spans="2:11" s="57" customFormat="1" ht="19.9" customHeight="1">
      <c r="B71" s="236"/>
      <c r="C71" s="235"/>
      <c r="D71" s="234" t="s">
        <v>420</v>
      </c>
      <c r="E71" s="233"/>
      <c r="F71" s="233"/>
      <c r="G71" s="233"/>
      <c r="H71" s="233"/>
      <c r="I71" s="232"/>
      <c r="J71" s="231">
        <f>J199</f>
        <v>0</v>
      </c>
      <c r="K71" s="230"/>
    </row>
    <row r="72" spans="2:11" s="237" customFormat="1" ht="24.95" customHeight="1">
      <c r="B72" s="244"/>
      <c r="C72" s="243"/>
      <c r="D72" s="242" t="s">
        <v>417</v>
      </c>
      <c r="E72" s="241"/>
      <c r="F72" s="241"/>
      <c r="G72" s="241"/>
      <c r="H72" s="241"/>
      <c r="I72" s="240"/>
      <c r="J72" s="239">
        <f>J202</f>
        <v>0</v>
      </c>
      <c r="K72" s="238"/>
    </row>
    <row r="73" spans="2:11" s="57" customFormat="1" ht="19.9" customHeight="1">
      <c r="B73" s="236"/>
      <c r="C73" s="235"/>
      <c r="D73" s="234" t="s">
        <v>416</v>
      </c>
      <c r="E73" s="233"/>
      <c r="F73" s="233"/>
      <c r="G73" s="233"/>
      <c r="H73" s="233"/>
      <c r="I73" s="232"/>
      <c r="J73" s="231">
        <f>J203</f>
        <v>0</v>
      </c>
      <c r="K73" s="230"/>
    </row>
    <row r="74" spans="2:11" s="57" customFormat="1" ht="19.9" customHeight="1">
      <c r="B74" s="236"/>
      <c r="C74" s="235"/>
      <c r="D74" s="234" t="s">
        <v>415</v>
      </c>
      <c r="E74" s="233"/>
      <c r="F74" s="233"/>
      <c r="G74" s="233"/>
      <c r="H74" s="233"/>
      <c r="I74" s="232"/>
      <c r="J74" s="231">
        <f>J206</f>
        <v>0</v>
      </c>
      <c r="K74" s="230"/>
    </row>
    <row r="75" spans="2:11" s="83" customFormat="1" ht="21.75" customHeight="1">
      <c r="B75" s="35"/>
      <c r="C75" s="80"/>
      <c r="D75" s="80"/>
      <c r="E75" s="80"/>
      <c r="F75" s="80"/>
      <c r="G75" s="80"/>
      <c r="H75" s="80"/>
      <c r="I75" s="229"/>
      <c r="J75" s="80"/>
      <c r="K75" s="92"/>
    </row>
    <row r="76" spans="2:11" s="83" customFormat="1" ht="6.95" customHeight="1">
      <c r="B76" s="37"/>
      <c r="C76" s="36"/>
      <c r="D76" s="36"/>
      <c r="E76" s="36"/>
      <c r="F76" s="36"/>
      <c r="G76" s="36"/>
      <c r="H76" s="36"/>
      <c r="I76" s="133"/>
      <c r="J76" s="36"/>
      <c r="K76" s="91"/>
    </row>
    <row r="80" spans="2:12" s="83" customFormat="1" ht="6.95" customHeight="1">
      <c r="B80" s="90"/>
      <c r="C80" s="89"/>
      <c r="D80" s="89"/>
      <c r="E80" s="89"/>
      <c r="F80" s="89"/>
      <c r="G80" s="89"/>
      <c r="H80" s="89"/>
      <c r="I80" s="228"/>
      <c r="J80" s="89"/>
      <c r="K80" s="89"/>
      <c r="L80" s="35"/>
    </row>
    <row r="81" spans="2:12" s="83" customFormat="1" ht="36.95" customHeight="1">
      <c r="B81" s="35"/>
      <c r="C81" s="88" t="s">
        <v>414</v>
      </c>
      <c r="I81" s="137"/>
      <c r="L81" s="35"/>
    </row>
    <row r="82" spans="2:12" s="83" customFormat="1" ht="6.95" customHeight="1">
      <c r="B82" s="35"/>
      <c r="I82" s="137"/>
      <c r="L82" s="35"/>
    </row>
    <row r="83" spans="2:12" s="83" customFormat="1" ht="14.45" customHeight="1">
      <c r="B83" s="35"/>
      <c r="C83" s="81" t="s">
        <v>143</v>
      </c>
      <c r="I83" s="137"/>
      <c r="L83" s="35"/>
    </row>
    <row r="84" spans="2:12" s="83" customFormat="1" ht="22.5" customHeight="1">
      <c r="B84" s="35"/>
      <c r="E84" s="407" t="str">
        <f>E7</f>
        <v>Molo Kamencové jezero</v>
      </c>
      <c r="F84" s="384"/>
      <c r="G84" s="384"/>
      <c r="H84" s="384"/>
      <c r="I84" s="137"/>
      <c r="L84" s="35"/>
    </row>
    <row r="85" spans="2:12" ht="15">
      <c r="B85" s="108"/>
      <c r="C85" s="81" t="s">
        <v>413</v>
      </c>
      <c r="L85" s="108"/>
    </row>
    <row r="86" spans="2:12" s="83" customFormat="1" ht="22.5" customHeight="1">
      <c r="B86" s="35"/>
      <c r="E86" s="407" t="s">
        <v>412</v>
      </c>
      <c r="F86" s="384"/>
      <c r="G86" s="384"/>
      <c r="H86" s="384"/>
      <c r="I86" s="137"/>
      <c r="L86" s="35"/>
    </row>
    <row r="87" spans="2:12" s="83" customFormat="1" ht="14.45" customHeight="1">
      <c r="B87" s="35"/>
      <c r="C87" s="81" t="s">
        <v>411</v>
      </c>
      <c r="I87" s="137"/>
      <c r="L87" s="35"/>
    </row>
    <row r="88" spans="2:12" s="83" customFormat="1" ht="23.25" customHeight="1">
      <c r="B88" s="35"/>
      <c r="E88" s="381" t="str">
        <f>E11</f>
        <v>O03 - Věž plavčíka</v>
      </c>
      <c r="F88" s="384"/>
      <c r="G88" s="384"/>
      <c r="H88" s="384"/>
      <c r="I88" s="137"/>
      <c r="L88" s="35"/>
    </row>
    <row r="89" spans="2:12" s="83" customFormat="1" ht="6.95" customHeight="1">
      <c r="B89" s="35"/>
      <c r="I89" s="137"/>
      <c r="L89" s="35"/>
    </row>
    <row r="90" spans="2:12" s="83" customFormat="1" ht="18" customHeight="1">
      <c r="B90" s="35"/>
      <c r="C90" s="81" t="s">
        <v>142</v>
      </c>
      <c r="F90" s="225" t="str">
        <f>F14</f>
        <v>Chomutov</v>
      </c>
      <c r="I90" s="226" t="s">
        <v>141</v>
      </c>
      <c r="J90" s="227" t="str">
        <f>IF(J14="","",J14)</f>
        <v>28.11.2016</v>
      </c>
      <c r="L90" s="35"/>
    </row>
    <row r="91" spans="2:12" s="83" customFormat="1" ht="6.95" customHeight="1">
      <c r="B91" s="35"/>
      <c r="I91" s="137"/>
      <c r="L91" s="35"/>
    </row>
    <row r="92" spans="2:12" s="83" customFormat="1" ht="15">
      <c r="B92" s="35"/>
      <c r="C92" s="81" t="s">
        <v>140</v>
      </c>
      <c r="F92" s="225" t="str">
        <f>E17</f>
        <v xml:space="preserve"> </v>
      </c>
      <c r="I92" s="226" t="s">
        <v>139</v>
      </c>
      <c r="J92" s="225" t="str">
        <f>E23</f>
        <v>SM - PROJEKT spol. s.r.o.</v>
      </c>
      <c r="L92" s="35"/>
    </row>
    <row r="93" spans="2:12" s="83" customFormat="1" ht="14.45" customHeight="1">
      <c r="B93" s="35"/>
      <c r="C93" s="81" t="s">
        <v>137</v>
      </c>
      <c r="F93" s="225" t="str">
        <f>IF(E20="","",E20)</f>
        <v/>
      </c>
      <c r="I93" s="137"/>
      <c r="L93" s="35"/>
    </row>
    <row r="94" spans="2:12" s="83" customFormat="1" ht="10.35" customHeight="1">
      <c r="B94" s="35"/>
      <c r="I94" s="137"/>
      <c r="L94" s="35"/>
    </row>
    <row r="95" spans="2:20" s="219" customFormat="1" ht="29.25" customHeight="1">
      <c r="B95" s="220"/>
      <c r="C95" s="224" t="s">
        <v>410</v>
      </c>
      <c r="D95" s="222" t="s">
        <v>132</v>
      </c>
      <c r="E95" s="222" t="s">
        <v>136</v>
      </c>
      <c r="F95" s="222" t="s">
        <v>21</v>
      </c>
      <c r="G95" s="222" t="s">
        <v>2</v>
      </c>
      <c r="H95" s="222" t="s">
        <v>409</v>
      </c>
      <c r="I95" s="223" t="s">
        <v>408</v>
      </c>
      <c r="J95" s="222" t="s">
        <v>407</v>
      </c>
      <c r="K95" s="221" t="s">
        <v>406</v>
      </c>
      <c r="L95" s="220"/>
      <c r="M95" s="76" t="s">
        <v>6</v>
      </c>
      <c r="N95" s="75" t="s">
        <v>154</v>
      </c>
      <c r="O95" s="75" t="s">
        <v>405</v>
      </c>
      <c r="P95" s="75" t="s">
        <v>404</v>
      </c>
      <c r="Q95" s="75" t="s">
        <v>403</v>
      </c>
      <c r="R95" s="75" t="s">
        <v>402</v>
      </c>
      <c r="S95" s="75" t="s">
        <v>401</v>
      </c>
      <c r="T95" s="74" t="s">
        <v>400</v>
      </c>
    </row>
    <row r="96" spans="2:63" s="83" customFormat="1" ht="29.25" customHeight="1">
      <c r="B96" s="35"/>
      <c r="C96" s="71" t="s">
        <v>399</v>
      </c>
      <c r="I96" s="137"/>
      <c r="J96" s="218">
        <f>BK96</f>
        <v>0</v>
      </c>
      <c r="L96" s="35"/>
      <c r="M96" s="73"/>
      <c r="N96" s="82"/>
      <c r="O96" s="82"/>
      <c r="P96" s="217">
        <f>P97+P129+P202</f>
        <v>0</v>
      </c>
      <c r="Q96" s="82"/>
      <c r="R96" s="217">
        <f>R97+R129+R202</f>
        <v>7.392192199999999</v>
      </c>
      <c r="S96" s="82"/>
      <c r="T96" s="216">
        <f>T97+T129+T202</f>
        <v>0</v>
      </c>
      <c r="AT96" s="109" t="s">
        <v>115</v>
      </c>
      <c r="AU96" s="109" t="s">
        <v>398</v>
      </c>
      <c r="BK96" s="215">
        <f>BK97+BK129+BK202</f>
        <v>0</v>
      </c>
    </row>
    <row r="97" spans="2:63" s="153" customFormat="1" ht="37.35" customHeight="1">
      <c r="B97" s="161"/>
      <c r="D97" s="155" t="s">
        <v>115</v>
      </c>
      <c r="E97" s="168" t="s">
        <v>397</v>
      </c>
      <c r="F97" s="168" t="s">
        <v>396</v>
      </c>
      <c r="I97" s="163"/>
      <c r="J97" s="167">
        <f>BK97</f>
        <v>0</v>
      </c>
      <c r="L97" s="161"/>
      <c r="M97" s="160"/>
      <c r="N97" s="158"/>
      <c r="O97" s="158"/>
      <c r="P97" s="159">
        <f>P98+P101+P126</f>
        <v>0</v>
      </c>
      <c r="Q97" s="158"/>
      <c r="R97" s="159">
        <f>R98+R101+R126</f>
        <v>3.2497999999999996</v>
      </c>
      <c r="S97" s="158"/>
      <c r="T97" s="157">
        <f>T98+T101+T126</f>
        <v>0</v>
      </c>
      <c r="AR97" s="155" t="s">
        <v>95</v>
      </c>
      <c r="AT97" s="156" t="s">
        <v>115</v>
      </c>
      <c r="AU97" s="156" t="s">
        <v>118</v>
      </c>
      <c r="AY97" s="155" t="s">
        <v>195</v>
      </c>
      <c r="BK97" s="154">
        <f>BK98+BK101+BK126</f>
        <v>0</v>
      </c>
    </row>
    <row r="98" spans="2:63" s="153" customFormat="1" ht="19.9" customHeight="1">
      <c r="B98" s="161"/>
      <c r="D98" s="165" t="s">
        <v>115</v>
      </c>
      <c r="E98" s="164" t="s">
        <v>367</v>
      </c>
      <c r="F98" s="164" t="s">
        <v>602</v>
      </c>
      <c r="I98" s="163"/>
      <c r="J98" s="162">
        <f>BK98</f>
        <v>0</v>
      </c>
      <c r="L98" s="161"/>
      <c r="M98" s="160"/>
      <c r="N98" s="158"/>
      <c r="O98" s="158"/>
      <c r="P98" s="159">
        <f>SUM(P99:P100)</f>
        <v>0</v>
      </c>
      <c r="Q98" s="158"/>
      <c r="R98" s="159">
        <f>SUM(R99:R100)</f>
        <v>1.2726</v>
      </c>
      <c r="S98" s="158"/>
      <c r="T98" s="157">
        <f>SUM(T99:T100)</f>
        <v>0</v>
      </c>
      <c r="AR98" s="155" t="s">
        <v>95</v>
      </c>
      <c r="AT98" s="156" t="s">
        <v>115</v>
      </c>
      <c r="AU98" s="156" t="s">
        <v>95</v>
      </c>
      <c r="AY98" s="155" t="s">
        <v>195</v>
      </c>
      <c r="BK98" s="154">
        <f>SUM(BK99:BK100)</f>
        <v>0</v>
      </c>
    </row>
    <row r="99" spans="2:65" s="83" customFormat="1" ht="31.5" customHeight="1">
      <c r="B99" s="152"/>
      <c r="C99" s="151" t="s">
        <v>95</v>
      </c>
      <c r="D99" s="151" t="s">
        <v>196</v>
      </c>
      <c r="E99" s="150" t="s">
        <v>601</v>
      </c>
      <c r="F99" s="145" t="s">
        <v>599</v>
      </c>
      <c r="G99" s="149" t="s">
        <v>284</v>
      </c>
      <c r="H99" s="148">
        <v>20.2</v>
      </c>
      <c r="I99" s="147"/>
      <c r="J99" s="146">
        <f>ROUND(I99*H99,2)</f>
        <v>0</v>
      </c>
      <c r="K99" s="145" t="s">
        <v>91</v>
      </c>
      <c r="L99" s="35"/>
      <c r="M99" s="144" t="s">
        <v>91</v>
      </c>
      <c r="N99" s="143" t="s">
        <v>153</v>
      </c>
      <c r="O99" s="80"/>
      <c r="P99" s="142">
        <f>O99*H99</f>
        <v>0</v>
      </c>
      <c r="Q99" s="142">
        <v>0.063</v>
      </c>
      <c r="R99" s="142">
        <f>Q99*H99</f>
        <v>1.2726</v>
      </c>
      <c r="S99" s="142">
        <v>0</v>
      </c>
      <c r="T99" s="141">
        <f>S99*H99</f>
        <v>0</v>
      </c>
      <c r="AR99" s="109" t="s">
        <v>254</v>
      </c>
      <c r="AT99" s="109" t="s">
        <v>196</v>
      </c>
      <c r="AU99" s="109" t="s">
        <v>90</v>
      </c>
      <c r="AY99" s="109" t="s">
        <v>195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09" t="s">
        <v>95</v>
      </c>
      <c r="BK99" s="140">
        <f>ROUND(I99*H99,2)</f>
        <v>0</v>
      </c>
      <c r="BL99" s="109" t="s">
        <v>254</v>
      </c>
      <c r="BM99" s="109" t="s">
        <v>664</v>
      </c>
    </row>
    <row r="100" spans="2:47" s="83" customFormat="1" ht="15">
      <c r="B100" s="35"/>
      <c r="D100" s="139" t="s">
        <v>192</v>
      </c>
      <c r="F100" s="138" t="s">
        <v>599</v>
      </c>
      <c r="I100" s="137"/>
      <c r="L100" s="35"/>
      <c r="M100" s="166"/>
      <c r="N100" s="80"/>
      <c r="O100" s="80"/>
      <c r="P100" s="80"/>
      <c r="Q100" s="80"/>
      <c r="R100" s="80"/>
      <c r="S100" s="80"/>
      <c r="T100" s="79"/>
      <c r="AT100" s="109" t="s">
        <v>192</v>
      </c>
      <c r="AU100" s="109" t="s">
        <v>90</v>
      </c>
    </row>
    <row r="101" spans="2:63" s="153" customFormat="1" ht="29.85" customHeight="1">
      <c r="B101" s="161"/>
      <c r="D101" s="165" t="s">
        <v>115</v>
      </c>
      <c r="E101" s="164" t="s">
        <v>340</v>
      </c>
      <c r="F101" s="164" t="s">
        <v>598</v>
      </c>
      <c r="I101" s="163"/>
      <c r="J101" s="162">
        <f>BK101</f>
        <v>0</v>
      </c>
      <c r="L101" s="161"/>
      <c r="M101" s="160"/>
      <c r="N101" s="158"/>
      <c r="O101" s="158"/>
      <c r="P101" s="159">
        <f>SUM(P102:P125)</f>
        <v>0</v>
      </c>
      <c r="Q101" s="158"/>
      <c r="R101" s="159">
        <f>SUM(R102:R125)</f>
        <v>1.9771999999999998</v>
      </c>
      <c r="S101" s="158"/>
      <c r="T101" s="157">
        <f>SUM(T102:T125)</f>
        <v>0</v>
      </c>
      <c r="AR101" s="155" t="s">
        <v>95</v>
      </c>
      <c r="AT101" s="156" t="s">
        <v>115</v>
      </c>
      <c r="AU101" s="156" t="s">
        <v>95</v>
      </c>
      <c r="AY101" s="155" t="s">
        <v>195</v>
      </c>
      <c r="BK101" s="154">
        <f>SUM(BK102:BK125)</f>
        <v>0</v>
      </c>
    </row>
    <row r="102" spans="2:65" s="83" customFormat="1" ht="31.5" customHeight="1">
      <c r="B102" s="152"/>
      <c r="C102" s="151" t="s">
        <v>90</v>
      </c>
      <c r="D102" s="151" t="s">
        <v>196</v>
      </c>
      <c r="E102" s="150" t="s">
        <v>597</v>
      </c>
      <c r="F102" s="145" t="s">
        <v>596</v>
      </c>
      <c r="G102" s="149" t="s">
        <v>284</v>
      </c>
      <c r="H102" s="148">
        <v>120</v>
      </c>
      <c r="I102" s="147"/>
      <c r="J102" s="146">
        <f>ROUND(I102*H102,2)</f>
        <v>0</v>
      </c>
      <c r="K102" s="145" t="s">
        <v>197</v>
      </c>
      <c r="L102" s="35"/>
      <c r="M102" s="144" t="s">
        <v>91</v>
      </c>
      <c r="N102" s="143" t="s">
        <v>153</v>
      </c>
      <c r="O102" s="80"/>
      <c r="P102" s="142">
        <f>O102*H102</f>
        <v>0</v>
      </c>
      <c r="Q102" s="142">
        <v>0.00021</v>
      </c>
      <c r="R102" s="142">
        <f>Q102*H102</f>
        <v>0.0252</v>
      </c>
      <c r="S102" s="142">
        <v>0</v>
      </c>
      <c r="T102" s="141">
        <f>S102*H102</f>
        <v>0</v>
      </c>
      <c r="AR102" s="109" t="s">
        <v>254</v>
      </c>
      <c r="AT102" s="109" t="s">
        <v>196</v>
      </c>
      <c r="AU102" s="109" t="s">
        <v>90</v>
      </c>
      <c r="AY102" s="109" t="s">
        <v>195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09" t="s">
        <v>95</v>
      </c>
      <c r="BK102" s="140">
        <f>ROUND(I102*H102,2)</f>
        <v>0</v>
      </c>
      <c r="BL102" s="109" t="s">
        <v>254</v>
      </c>
      <c r="BM102" s="109" t="s">
        <v>663</v>
      </c>
    </row>
    <row r="103" spans="2:47" s="83" customFormat="1" ht="27">
      <c r="B103" s="35"/>
      <c r="D103" s="170" t="s">
        <v>192</v>
      </c>
      <c r="F103" s="169" t="s">
        <v>594</v>
      </c>
      <c r="I103" s="137"/>
      <c r="L103" s="35"/>
      <c r="M103" s="166"/>
      <c r="N103" s="80"/>
      <c r="O103" s="80"/>
      <c r="P103" s="80"/>
      <c r="Q103" s="80"/>
      <c r="R103" s="80"/>
      <c r="S103" s="80"/>
      <c r="T103" s="79"/>
      <c r="AT103" s="109" t="s">
        <v>192</v>
      </c>
      <c r="AU103" s="109" t="s">
        <v>90</v>
      </c>
    </row>
    <row r="104" spans="2:65" s="83" customFormat="1" ht="22.5" customHeight="1">
      <c r="B104" s="152"/>
      <c r="C104" s="151" t="s">
        <v>330</v>
      </c>
      <c r="D104" s="151" t="s">
        <v>196</v>
      </c>
      <c r="E104" s="150" t="s">
        <v>593</v>
      </c>
      <c r="F104" s="145" t="s">
        <v>592</v>
      </c>
      <c r="G104" s="149" t="s">
        <v>214</v>
      </c>
      <c r="H104" s="148">
        <v>1.952</v>
      </c>
      <c r="I104" s="147"/>
      <c r="J104" s="146">
        <f>ROUND(I104*H104,2)</f>
        <v>0</v>
      </c>
      <c r="K104" s="145" t="s">
        <v>197</v>
      </c>
      <c r="L104" s="35"/>
      <c r="M104" s="144" t="s">
        <v>91</v>
      </c>
      <c r="N104" s="143" t="s">
        <v>153</v>
      </c>
      <c r="O104" s="80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1">
        <f>S104*H104</f>
        <v>0</v>
      </c>
      <c r="AR104" s="109" t="s">
        <v>254</v>
      </c>
      <c r="AT104" s="109" t="s">
        <v>196</v>
      </c>
      <c r="AU104" s="109" t="s">
        <v>90</v>
      </c>
      <c r="AY104" s="109" t="s">
        <v>195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09" t="s">
        <v>95</v>
      </c>
      <c r="BK104" s="140">
        <f>ROUND(I104*H104,2)</f>
        <v>0</v>
      </c>
      <c r="BL104" s="109" t="s">
        <v>254</v>
      </c>
      <c r="BM104" s="109" t="s">
        <v>662</v>
      </c>
    </row>
    <row r="105" spans="2:47" s="83" customFormat="1" ht="27">
      <c r="B105" s="35"/>
      <c r="D105" s="170" t="s">
        <v>192</v>
      </c>
      <c r="F105" s="169" t="s">
        <v>590</v>
      </c>
      <c r="I105" s="137"/>
      <c r="L105" s="35"/>
      <c r="M105" s="166"/>
      <c r="N105" s="80"/>
      <c r="O105" s="80"/>
      <c r="P105" s="80"/>
      <c r="Q105" s="80"/>
      <c r="R105" s="80"/>
      <c r="S105" s="80"/>
      <c r="T105" s="79"/>
      <c r="AT105" s="109" t="s">
        <v>192</v>
      </c>
      <c r="AU105" s="109" t="s">
        <v>90</v>
      </c>
    </row>
    <row r="106" spans="2:65" s="83" customFormat="1" ht="22.5" customHeight="1">
      <c r="B106" s="152"/>
      <c r="C106" s="190" t="s">
        <v>254</v>
      </c>
      <c r="D106" s="190" t="s">
        <v>233</v>
      </c>
      <c r="E106" s="189" t="s">
        <v>589</v>
      </c>
      <c r="F106" s="184" t="s">
        <v>587</v>
      </c>
      <c r="G106" s="188" t="s">
        <v>214</v>
      </c>
      <c r="H106" s="187">
        <v>1.952</v>
      </c>
      <c r="I106" s="186"/>
      <c r="J106" s="185">
        <f>ROUND(I106*H106,2)</f>
        <v>0</v>
      </c>
      <c r="K106" s="184" t="s">
        <v>91</v>
      </c>
      <c r="L106" s="183"/>
      <c r="M106" s="182" t="s">
        <v>91</v>
      </c>
      <c r="N106" s="181" t="s">
        <v>153</v>
      </c>
      <c r="O106" s="80"/>
      <c r="P106" s="142">
        <f>O106*H106</f>
        <v>0</v>
      </c>
      <c r="Q106" s="142">
        <v>1</v>
      </c>
      <c r="R106" s="142">
        <f>Q106*H106</f>
        <v>1.952</v>
      </c>
      <c r="S106" s="142">
        <v>0</v>
      </c>
      <c r="T106" s="141">
        <f>S106*H106</f>
        <v>0</v>
      </c>
      <c r="AR106" s="109" t="s">
        <v>345</v>
      </c>
      <c r="AT106" s="109" t="s">
        <v>233</v>
      </c>
      <c r="AU106" s="109" t="s">
        <v>90</v>
      </c>
      <c r="AY106" s="109" t="s">
        <v>195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09" t="s">
        <v>95</v>
      </c>
      <c r="BK106" s="140">
        <f>ROUND(I106*H106,2)</f>
        <v>0</v>
      </c>
      <c r="BL106" s="109" t="s">
        <v>254</v>
      </c>
      <c r="BM106" s="109" t="s">
        <v>661</v>
      </c>
    </row>
    <row r="107" spans="2:47" s="83" customFormat="1" ht="15">
      <c r="B107" s="35"/>
      <c r="D107" s="139" t="s">
        <v>192</v>
      </c>
      <c r="F107" s="138" t="s">
        <v>587</v>
      </c>
      <c r="I107" s="137"/>
      <c r="L107" s="35"/>
      <c r="M107" s="166"/>
      <c r="N107" s="80"/>
      <c r="O107" s="80"/>
      <c r="P107" s="80"/>
      <c r="Q107" s="80"/>
      <c r="R107" s="80"/>
      <c r="S107" s="80"/>
      <c r="T107" s="79"/>
      <c r="AT107" s="109" t="s">
        <v>192</v>
      </c>
      <c r="AU107" s="109" t="s">
        <v>90</v>
      </c>
    </row>
    <row r="108" spans="2:51" s="171" customFormat="1" ht="15">
      <c r="B108" s="176"/>
      <c r="D108" s="139" t="s">
        <v>229</v>
      </c>
      <c r="E108" s="172" t="s">
        <v>91</v>
      </c>
      <c r="F108" s="202" t="s">
        <v>660</v>
      </c>
      <c r="H108" s="201">
        <v>1.312</v>
      </c>
      <c r="I108" s="177"/>
      <c r="L108" s="176"/>
      <c r="M108" s="175"/>
      <c r="N108" s="174"/>
      <c r="O108" s="174"/>
      <c r="P108" s="174"/>
      <c r="Q108" s="174"/>
      <c r="R108" s="174"/>
      <c r="S108" s="174"/>
      <c r="T108" s="173"/>
      <c r="AT108" s="172" t="s">
        <v>229</v>
      </c>
      <c r="AU108" s="172" t="s">
        <v>90</v>
      </c>
      <c r="AV108" s="171" t="s">
        <v>90</v>
      </c>
      <c r="AW108" s="171" t="s">
        <v>162</v>
      </c>
      <c r="AX108" s="171" t="s">
        <v>118</v>
      </c>
      <c r="AY108" s="172" t="s">
        <v>195</v>
      </c>
    </row>
    <row r="109" spans="2:51" s="171" customFormat="1" ht="15">
      <c r="B109" s="176"/>
      <c r="D109" s="139" t="s">
        <v>229</v>
      </c>
      <c r="E109" s="172" t="s">
        <v>91</v>
      </c>
      <c r="F109" s="202" t="s">
        <v>659</v>
      </c>
      <c r="H109" s="201">
        <v>0.108</v>
      </c>
      <c r="I109" s="177"/>
      <c r="L109" s="176"/>
      <c r="M109" s="175"/>
      <c r="N109" s="174"/>
      <c r="O109" s="174"/>
      <c r="P109" s="174"/>
      <c r="Q109" s="174"/>
      <c r="R109" s="174"/>
      <c r="S109" s="174"/>
      <c r="T109" s="173"/>
      <c r="AT109" s="172" t="s">
        <v>229</v>
      </c>
      <c r="AU109" s="172" t="s">
        <v>90</v>
      </c>
      <c r="AV109" s="171" t="s">
        <v>90</v>
      </c>
      <c r="AW109" s="171" t="s">
        <v>162</v>
      </c>
      <c r="AX109" s="171" t="s">
        <v>118</v>
      </c>
      <c r="AY109" s="172" t="s">
        <v>195</v>
      </c>
    </row>
    <row r="110" spans="2:51" s="171" customFormat="1" ht="15">
      <c r="B110" s="176"/>
      <c r="D110" s="139" t="s">
        <v>229</v>
      </c>
      <c r="E110" s="172" t="s">
        <v>91</v>
      </c>
      <c r="F110" s="202" t="s">
        <v>658</v>
      </c>
      <c r="H110" s="201">
        <v>0.273</v>
      </c>
      <c r="I110" s="177"/>
      <c r="L110" s="176"/>
      <c r="M110" s="175"/>
      <c r="N110" s="174"/>
      <c r="O110" s="174"/>
      <c r="P110" s="174"/>
      <c r="Q110" s="174"/>
      <c r="R110" s="174"/>
      <c r="S110" s="174"/>
      <c r="T110" s="173"/>
      <c r="AT110" s="172" t="s">
        <v>229</v>
      </c>
      <c r="AU110" s="172" t="s">
        <v>90</v>
      </c>
      <c r="AV110" s="171" t="s">
        <v>90</v>
      </c>
      <c r="AW110" s="171" t="s">
        <v>162</v>
      </c>
      <c r="AX110" s="171" t="s">
        <v>118</v>
      </c>
      <c r="AY110" s="172" t="s">
        <v>195</v>
      </c>
    </row>
    <row r="111" spans="2:51" s="171" customFormat="1" ht="15">
      <c r="B111" s="176"/>
      <c r="D111" s="139" t="s">
        <v>229</v>
      </c>
      <c r="E111" s="172" t="s">
        <v>91</v>
      </c>
      <c r="F111" s="202" t="s">
        <v>657</v>
      </c>
      <c r="H111" s="201">
        <v>0.158</v>
      </c>
      <c r="I111" s="177"/>
      <c r="L111" s="176"/>
      <c r="M111" s="175"/>
      <c r="N111" s="174"/>
      <c r="O111" s="174"/>
      <c r="P111" s="174"/>
      <c r="Q111" s="174"/>
      <c r="R111" s="174"/>
      <c r="S111" s="174"/>
      <c r="T111" s="173"/>
      <c r="AT111" s="172" t="s">
        <v>229</v>
      </c>
      <c r="AU111" s="172" t="s">
        <v>90</v>
      </c>
      <c r="AV111" s="171" t="s">
        <v>90</v>
      </c>
      <c r="AW111" s="171" t="s">
        <v>162</v>
      </c>
      <c r="AX111" s="171" t="s">
        <v>118</v>
      </c>
      <c r="AY111" s="172" t="s">
        <v>195</v>
      </c>
    </row>
    <row r="112" spans="2:51" s="171" customFormat="1" ht="15">
      <c r="B112" s="176"/>
      <c r="D112" s="139" t="s">
        <v>229</v>
      </c>
      <c r="E112" s="172" t="s">
        <v>91</v>
      </c>
      <c r="F112" s="202" t="s">
        <v>656</v>
      </c>
      <c r="H112" s="201">
        <v>0.05</v>
      </c>
      <c r="I112" s="177"/>
      <c r="L112" s="176"/>
      <c r="M112" s="175"/>
      <c r="N112" s="174"/>
      <c r="O112" s="174"/>
      <c r="P112" s="174"/>
      <c r="Q112" s="174"/>
      <c r="R112" s="174"/>
      <c r="S112" s="174"/>
      <c r="T112" s="173"/>
      <c r="AT112" s="172" t="s">
        <v>229</v>
      </c>
      <c r="AU112" s="172" t="s">
        <v>90</v>
      </c>
      <c r="AV112" s="171" t="s">
        <v>90</v>
      </c>
      <c r="AW112" s="171" t="s">
        <v>162</v>
      </c>
      <c r="AX112" s="171" t="s">
        <v>118</v>
      </c>
      <c r="AY112" s="172" t="s">
        <v>195</v>
      </c>
    </row>
    <row r="113" spans="2:51" s="171" customFormat="1" ht="15">
      <c r="B113" s="176"/>
      <c r="D113" s="139" t="s">
        <v>229</v>
      </c>
      <c r="E113" s="172" t="s">
        <v>91</v>
      </c>
      <c r="F113" s="202" t="s">
        <v>655</v>
      </c>
      <c r="H113" s="201">
        <v>0.051</v>
      </c>
      <c r="I113" s="177"/>
      <c r="L113" s="176"/>
      <c r="M113" s="175"/>
      <c r="N113" s="174"/>
      <c r="O113" s="174"/>
      <c r="P113" s="174"/>
      <c r="Q113" s="174"/>
      <c r="R113" s="174"/>
      <c r="S113" s="174"/>
      <c r="T113" s="173"/>
      <c r="AT113" s="172" t="s">
        <v>229</v>
      </c>
      <c r="AU113" s="172" t="s">
        <v>90</v>
      </c>
      <c r="AV113" s="171" t="s">
        <v>90</v>
      </c>
      <c r="AW113" s="171" t="s">
        <v>162</v>
      </c>
      <c r="AX113" s="171" t="s">
        <v>118</v>
      </c>
      <c r="AY113" s="172" t="s">
        <v>195</v>
      </c>
    </row>
    <row r="114" spans="2:51" s="191" customFormat="1" ht="15">
      <c r="B114" s="196"/>
      <c r="D114" s="170" t="s">
        <v>229</v>
      </c>
      <c r="E114" s="200" t="s">
        <v>91</v>
      </c>
      <c r="F114" s="199" t="s">
        <v>255</v>
      </c>
      <c r="H114" s="198">
        <v>1.952</v>
      </c>
      <c r="I114" s="197"/>
      <c r="L114" s="196"/>
      <c r="M114" s="195"/>
      <c r="N114" s="194"/>
      <c r="O114" s="194"/>
      <c r="P114" s="194"/>
      <c r="Q114" s="194"/>
      <c r="R114" s="194"/>
      <c r="S114" s="194"/>
      <c r="T114" s="193"/>
      <c r="AT114" s="192" t="s">
        <v>229</v>
      </c>
      <c r="AU114" s="192" t="s">
        <v>90</v>
      </c>
      <c r="AV114" s="191" t="s">
        <v>254</v>
      </c>
      <c r="AW114" s="191" t="s">
        <v>162</v>
      </c>
      <c r="AX114" s="191" t="s">
        <v>95</v>
      </c>
      <c r="AY114" s="192" t="s">
        <v>195</v>
      </c>
    </row>
    <row r="115" spans="2:65" s="83" customFormat="1" ht="22.5" customHeight="1">
      <c r="B115" s="152"/>
      <c r="C115" s="190" t="s">
        <v>202</v>
      </c>
      <c r="D115" s="190" t="s">
        <v>233</v>
      </c>
      <c r="E115" s="189" t="s">
        <v>580</v>
      </c>
      <c r="F115" s="184" t="s">
        <v>578</v>
      </c>
      <c r="G115" s="188" t="s">
        <v>198</v>
      </c>
      <c r="H115" s="187">
        <v>1</v>
      </c>
      <c r="I115" s="186"/>
      <c r="J115" s="185">
        <f>ROUND(I115*H115,2)</f>
        <v>0</v>
      </c>
      <c r="K115" s="184" t="s">
        <v>91</v>
      </c>
      <c r="L115" s="183"/>
      <c r="M115" s="182" t="s">
        <v>91</v>
      </c>
      <c r="N115" s="181" t="s">
        <v>153</v>
      </c>
      <c r="O115" s="80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1">
        <f>S115*H115</f>
        <v>0</v>
      </c>
      <c r="AR115" s="109" t="s">
        <v>345</v>
      </c>
      <c r="AT115" s="109" t="s">
        <v>233</v>
      </c>
      <c r="AU115" s="109" t="s">
        <v>90</v>
      </c>
      <c r="AY115" s="109" t="s">
        <v>195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09" t="s">
        <v>95</v>
      </c>
      <c r="BK115" s="140">
        <f>ROUND(I115*H115,2)</f>
        <v>0</v>
      </c>
      <c r="BL115" s="109" t="s">
        <v>254</v>
      </c>
      <c r="BM115" s="109" t="s">
        <v>654</v>
      </c>
    </row>
    <row r="116" spans="2:47" s="83" customFormat="1" ht="15">
      <c r="B116" s="35"/>
      <c r="D116" s="170" t="s">
        <v>192</v>
      </c>
      <c r="F116" s="169" t="s">
        <v>578</v>
      </c>
      <c r="I116" s="137"/>
      <c r="L116" s="35"/>
      <c r="M116" s="166"/>
      <c r="N116" s="80"/>
      <c r="O116" s="80"/>
      <c r="P116" s="80"/>
      <c r="Q116" s="80"/>
      <c r="R116" s="80"/>
      <c r="S116" s="80"/>
      <c r="T116" s="79"/>
      <c r="AT116" s="109" t="s">
        <v>192</v>
      </c>
      <c r="AU116" s="109" t="s">
        <v>90</v>
      </c>
    </row>
    <row r="117" spans="2:65" s="83" customFormat="1" ht="22.5" customHeight="1">
      <c r="B117" s="152"/>
      <c r="C117" s="190" t="s">
        <v>367</v>
      </c>
      <c r="D117" s="190" t="s">
        <v>233</v>
      </c>
      <c r="E117" s="189" t="s">
        <v>577</v>
      </c>
      <c r="F117" s="184" t="s">
        <v>575</v>
      </c>
      <c r="G117" s="188" t="s">
        <v>198</v>
      </c>
      <c r="H117" s="187">
        <v>1</v>
      </c>
      <c r="I117" s="186"/>
      <c r="J117" s="185">
        <f>ROUND(I117*H117,2)</f>
        <v>0</v>
      </c>
      <c r="K117" s="184" t="s">
        <v>91</v>
      </c>
      <c r="L117" s="183"/>
      <c r="M117" s="182" t="s">
        <v>91</v>
      </c>
      <c r="N117" s="181" t="s">
        <v>153</v>
      </c>
      <c r="O117" s="80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1">
        <f>S117*H117</f>
        <v>0</v>
      </c>
      <c r="AR117" s="109" t="s">
        <v>345</v>
      </c>
      <c r="AT117" s="109" t="s">
        <v>233</v>
      </c>
      <c r="AU117" s="109" t="s">
        <v>90</v>
      </c>
      <c r="AY117" s="109" t="s">
        <v>195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09" t="s">
        <v>95</v>
      </c>
      <c r="BK117" s="140">
        <f>ROUND(I117*H117,2)</f>
        <v>0</v>
      </c>
      <c r="BL117" s="109" t="s">
        <v>254</v>
      </c>
      <c r="BM117" s="109" t="s">
        <v>653</v>
      </c>
    </row>
    <row r="118" spans="2:47" s="83" customFormat="1" ht="15">
      <c r="B118" s="35"/>
      <c r="D118" s="170" t="s">
        <v>192</v>
      </c>
      <c r="F118" s="169" t="s">
        <v>575</v>
      </c>
      <c r="I118" s="137"/>
      <c r="L118" s="35"/>
      <c r="M118" s="166"/>
      <c r="N118" s="80"/>
      <c r="O118" s="80"/>
      <c r="P118" s="80"/>
      <c r="Q118" s="80"/>
      <c r="R118" s="80"/>
      <c r="S118" s="80"/>
      <c r="T118" s="79"/>
      <c r="AT118" s="109" t="s">
        <v>192</v>
      </c>
      <c r="AU118" s="109" t="s">
        <v>90</v>
      </c>
    </row>
    <row r="119" spans="2:65" s="83" customFormat="1" ht="22.5" customHeight="1">
      <c r="B119" s="152"/>
      <c r="C119" s="151" t="s">
        <v>361</v>
      </c>
      <c r="D119" s="151" t="s">
        <v>196</v>
      </c>
      <c r="E119" s="150" t="s">
        <v>574</v>
      </c>
      <c r="F119" s="145" t="s">
        <v>572</v>
      </c>
      <c r="G119" s="149" t="s">
        <v>234</v>
      </c>
      <c r="H119" s="148">
        <v>2</v>
      </c>
      <c r="I119" s="147"/>
      <c r="J119" s="146">
        <f>ROUND(I119*H119,2)</f>
        <v>0</v>
      </c>
      <c r="K119" s="145" t="s">
        <v>91</v>
      </c>
      <c r="L119" s="35"/>
      <c r="M119" s="144" t="s">
        <v>91</v>
      </c>
      <c r="N119" s="143" t="s">
        <v>153</v>
      </c>
      <c r="O119" s="80"/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1">
        <f>S119*H119</f>
        <v>0</v>
      </c>
      <c r="AR119" s="109" t="s">
        <v>254</v>
      </c>
      <c r="AT119" s="109" t="s">
        <v>196</v>
      </c>
      <c r="AU119" s="109" t="s">
        <v>90</v>
      </c>
      <c r="AY119" s="109" t="s">
        <v>195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09" t="s">
        <v>95</v>
      </c>
      <c r="BK119" s="140">
        <f>ROUND(I119*H119,2)</f>
        <v>0</v>
      </c>
      <c r="BL119" s="109" t="s">
        <v>254</v>
      </c>
      <c r="BM119" s="109" t="s">
        <v>652</v>
      </c>
    </row>
    <row r="120" spans="2:47" s="83" customFormat="1" ht="15">
      <c r="B120" s="35"/>
      <c r="D120" s="170" t="s">
        <v>192</v>
      </c>
      <c r="F120" s="169" t="s">
        <v>572</v>
      </c>
      <c r="I120" s="137"/>
      <c r="L120" s="35"/>
      <c r="M120" s="166"/>
      <c r="N120" s="80"/>
      <c r="O120" s="80"/>
      <c r="P120" s="80"/>
      <c r="Q120" s="80"/>
      <c r="R120" s="80"/>
      <c r="S120" s="80"/>
      <c r="T120" s="79"/>
      <c r="AT120" s="109" t="s">
        <v>192</v>
      </c>
      <c r="AU120" s="109" t="s">
        <v>90</v>
      </c>
    </row>
    <row r="121" spans="2:65" s="83" customFormat="1" ht="22.5" customHeight="1">
      <c r="B121" s="152"/>
      <c r="C121" s="151" t="s">
        <v>345</v>
      </c>
      <c r="D121" s="151" t="s">
        <v>196</v>
      </c>
      <c r="E121" s="150" t="s">
        <v>571</v>
      </c>
      <c r="F121" s="145" t="s">
        <v>569</v>
      </c>
      <c r="G121" s="149" t="s">
        <v>243</v>
      </c>
      <c r="H121" s="148">
        <v>55.2</v>
      </c>
      <c r="I121" s="147"/>
      <c r="J121" s="146">
        <f>ROUND(I121*H121,2)</f>
        <v>0</v>
      </c>
      <c r="K121" s="145" t="s">
        <v>91</v>
      </c>
      <c r="L121" s="35"/>
      <c r="M121" s="144" t="s">
        <v>91</v>
      </c>
      <c r="N121" s="143" t="s">
        <v>153</v>
      </c>
      <c r="O121" s="80"/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1">
        <f>S121*H121</f>
        <v>0</v>
      </c>
      <c r="AR121" s="109" t="s">
        <v>254</v>
      </c>
      <c r="AT121" s="109" t="s">
        <v>196</v>
      </c>
      <c r="AU121" s="109" t="s">
        <v>90</v>
      </c>
      <c r="AY121" s="109" t="s">
        <v>195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09" t="s">
        <v>95</v>
      </c>
      <c r="BK121" s="140">
        <f>ROUND(I121*H121,2)</f>
        <v>0</v>
      </c>
      <c r="BL121" s="109" t="s">
        <v>254</v>
      </c>
      <c r="BM121" s="109" t="s">
        <v>651</v>
      </c>
    </row>
    <row r="122" spans="2:47" s="83" customFormat="1" ht="15">
      <c r="B122" s="35"/>
      <c r="D122" s="139" t="s">
        <v>192</v>
      </c>
      <c r="F122" s="138" t="s">
        <v>569</v>
      </c>
      <c r="I122" s="137"/>
      <c r="L122" s="35"/>
      <c r="M122" s="166"/>
      <c r="N122" s="80"/>
      <c r="O122" s="80"/>
      <c r="P122" s="80"/>
      <c r="Q122" s="80"/>
      <c r="R122" s="80"/>
      <c r="S122" s="80"/>
      <c r="T122" s="79"/>
      <c r="AT122" s="109" t="s">
        <v>192</v>
      </c>
      <c r="AU122" s="109" t="s">
        <v>90</v>
      </c>
    </row>
    <row r="123" spans="2:51" s="171" customFormat="1" ht="15">
      <c r="B123" s="176"/>
      <c r="D123" s="170" t="s">
        <v>229</v>
      </c>
      <c r="E123" s="180" t="s">
        <v>91</v>
      </c>
      <c r="F123" s="179" t="s">
        <v>650</v>
      </c>
      <c r="H123" s="178">
        <v>55.2</v>
      </c>
      <c r="I123" s="177"/>
      <c r="L123" s="176"/>
      <c r="M123" s="175"/>
      <c r="N123" s="174"/>
      <c r="O123" s="174"/>
      <c r="P123" s="174"/>
      <c r="Q123" s="174"/>
      <c r="R123" s="174"/>
      <c r="S123" s="174"/>
      <c r="T123" s="173"/>
      <c r="AT123" s="172" t="s">
        <v>229</v>
      </c>
      <c r="AU123" s="172" t="s">
        <v>90</v>
      </c>
      <c r="AV123" s="171" t="s">
        <v>90</v>
      </c>
      <c r="AW123" s="171" t="s">
        <v>162</v>
      </c>
      <c r="AX123" s="171" t="s">
        <v>95</v>
      </c>
      <c r="AY123" s="172" t="s">
        <v>195</v>
      </c>
    </row>
    <row r="124" spans="2:65" s="83" customFormat="1" ht="22.5" customHeight="1">
      <c r="B124" s="152"/>
      <c r="C124" s="151" t="s">
        <v>340</v>
      </c>
      <c r="D124" s="151" t="s">
        <v>196</v>
      </c>
      <c r="E124" s="150" t="s">
        <v>567</v>
      </c>
      <c r="F124" s="145" t="s">
        <v>565</v>
      </c>
      <c r="G124" s="149" t="s">
        <v>234</v>
      </c>
      <c r="H124" s="148">
        <v>1</v>
      </c>
      <c r="I124" s="147"/>
      <c r="J124" s="146">
        <f>ROUND(I124*H124,2)</f>
        <v>0</v>
      </c>
      <c r="K124" s="145" t="s">
        <v>91</v>
      </c>
      <c r="L124" s="35"/>
      <c r="M124" s="144" t="s">
        <v>91</v>
      </c>
      <c r="N124" s="143" t="s">
        <v>153</v>
      </c>
      <c r="O124" s="80"/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1">
        <f>S124*H124</f>
        <v>0</v>
      </c>
      <c r="AR124" s="109" t="s">
        <v>254</v>
      </c>
      <c r="AT124" s="109" t="s">
        <v>196</v>
      </c>
      <c r="AU124" s="109" t="s">
        <v>90</v>
      </c>
      <c r="AY124" s="109" t="s">
        <v>195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09" t="s">
        <v>95</v>
      </c>
      <c r="BK124" s="140">
        <f>ROUND(I124*H124,2)</f>
        <v>0</v>
      </c>
      <c r="BL124" s="109" t="s">
        <v>254</v>
      </c>
      <c r="BM124" s="109" t="s">
        <v>649</v>
      </c>
    </row>
    <row r="125" spans="2:47" s="83" customFormat="1" ht="15">
      <c r="B125" s="35"/>
      <c r="D125" s="139" t="s">
        <v>192</v>
      </c>
      <c r="F125" s="138" t="s">
        <v>565</v>
      </c>
      <c r="I125" s="137"/>
      <c r="L125" s="35"/>
      <c r="M125" s="166"/>
      <c r="N125" s="80"/>
      <c r="O125" s="80"/>
      <c r="P125" s="80"/>
      <c r="Q125" s="80"/>
      <c r="R125" s="80"/>
      <c r="S125" s="80"/>
      <c r="T125" s="79"/>
      <c r="AT125" s="109" t="s">
        <v>192</v>
      </c>
      <c r="AU125" s="109" t="s">
        <v>90</v>
      </c>
    </row>
    <row r="126" spans="2:63" s="153" customFormat="1" ht="29.85" customHeight="1">
      <c r="B126" s="161"/>
      <c r="D126" s="165" t="s">
        <v>115</v>
      </c>
      <c r="E126" s="164" t="s">
        <v>564</v>
      </c>
      <c r="F126" s="164" t="s">
        <v>337</v>
      </c>
      <c r="I126" s="163"/>
      <c r="J126" s="162">
        <f>BK126</f>
        <v>0</v>
      </c>
      <c r="L126" s="161"/>
      <c r="M126" s="160"/>
      <c r="N126" s="158"/>
      <c r="O126" s="158"/>
      <c r="P126" s="159">
        <f>SUM(P127:P128)</f>
        <v>0</v>
      </c>
      <c r="Q126" s="158"/>
      <c r="R126" s="159">
        <f>SUM(R127:R128)</f>
        <v>0</v>
      </c>
      <c r="S126" s="158"/>
      <c r="T126" s="157">
        <f>SUM(T127:T128)</f>
        <v>0</v>
      </c>
      <c r="AR126" s="155" t="s">
        <v>95</v>
      </c>
      <c r="AT126" s="156" t="s">
        <v>115</v>
      </c>
      <c r="AU126" s="156" t="s">
        <v>95</v>
      </c>
      <c r="AY126" s="155" t="s">
        <v>195</v>
      </c>
      <c r="BK126" s="154">
        <f>SUM(BK127:BK128)</f>
        <v>0</v>
      </c>
    </row>
    <row r="127" spans="2:65" s="83" customFormat="1" ht="22.5" customHeight="1">
      <c r="B127" s="152"/>
      <c r="C127" s="151" t="s">
        <v>172</v>
      </c>
      <c r="D127" s="151" t="s">
        <v>196</v>
      </c>
      <c r="E127" s="150" t="s">
        <v>563</v>
      </c>
      <c r="F127" s="145" t="s">
        <v>562</v>
      </c>
      <c r="G127" s="149" t="s">
        <v>214</v>
      </c>
      <c r="H127" s="148">
        <v>3.25</v>
      </c>
      <c r="I127" s="147"/>
      <c r="J127" s="146">
        <f>ROUND(I127*H127,2)</f>
        <v>0</v>
      </c>
      <c r="K127" s="145" t="s">
        <v>197</v>
      </c>
      <c r="L127" s="35"/>
      <c r="M127" s="144" t="s">
        <v>91</v>
      </c>
      <c r="N127" s="143" t="s">
        <v>153</v>
      </c>
      <c r="O127" s="80"/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1">
        <f>S127*H127</f>
        <v>0</v>
      </c>
      <c r="AR127" s="109" t="s">
        <v>254</v>
      </c>
      <c r="AT127" s="109" t="s">
        <v>196</v>
      </c>
      <c r="AU127" s="109" t="s">
        <v>90</v>
      </c>
      <c r="AY127" s="109" t="s">
        <v>195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09" t="s">
        <v>95</v>
      </c>
      <c r="BK127" s="140">
        <f>ROUND(I127*H127,2)</f>
        <v>0</v>
      </c>
      <c r="BL127" s="109" t="s">
        <v>254</v>
      </c>
      <c r="BM127" s="109" t="s">
        <v>648</v>
      </c>
    </row>
    <row r="128" spans="2:47" s="83" customFormat="1" ht="40.5">
      <c r="B128" s="35"/>
      <c r="D128" s="139" t="s">
        <v>192</v>
      </c>
      <c r="F128" s="138" t="s">
        <v>560</v>
      </c>
      <c r="I128" s="137"/>
      <c r="L128" s="35"/>
      <c r="M128" s="166"/>
      <c r="N128" s="80"/>
      <c r="O128" s="80"/>
      <c r="P128" s="80"/>
      <c r="Q128" s="80"/>
      <c r="R128" s="80"/>
      <c r="S128" s="80"/>
      <c r="T128" s="79"/>
      <c r="AT128" s="109" t="s">
        <v>192</v>
      </c>
      <c r="AU128" s="109" t="s">
        <v>90</v>
      </c>
    </row>
    <row r="129" spans="2:63" s="153" customFormat="1" ht="37.35" customHeight="1">
      <c r="B129" s="161"/>
      <c r="D129" s="155" t="s">
        <v>115</v>
      </c>
      <c r="E129" s="168" t="s">
        <v>329</v>
      </c>
      <c r="F129" s="168" t="s">
        <v>328</v>
      </c>
      <c r="I129" s="163"/>
      <c r="J129" s="167">
        <f>BK129</f>
        <v>0</v>
      </c>
      <c r="L129" s="161"/>
      <c r="M129" s="160"/>
      <c r="N129" s="158"/>
      <c r="O129" s="158"/>
      <c r="P129" s="159">
        <f>P130+P138+P146+P156+P164+P199</f>
        <v>0</v>
      </c>
      <c r="Q129" s="158"/>
      <c r="R129" s="159">
        <f>R130+R138+R146+R156+R164+R199</f>
        <v>4.1423922</v>
      </c>
      <c r="S129" s="158"/>
      <c r="T129" s="157">
        <f>T130+T138+T146+T156+T164+T199</f>
        <v>0</v>
      </c>
      <c r="AR129" s="155" t="s">
        <v>90</v>
      </c>
      <c r="AT129" s="156" t="s">
        <v>115</v>
      </c>
      <c r="AU129" s="156" t="s">
        <v>118</v>
      </c>
      <c r="AY129" s="155" t="s">
        <v>195</v>
      </c>
      <c r="BK129" s="154">
        <f>BK130+BK138+BK146+BK156+BK164+BK199</f>
        <v>0</v>
      </c>
    </row>
    <row r="130" spans="2:63" s="153" customFormat="1" ht="19.9" customHeight="1">
      <c r="B130" s="161"/>
      <c r="D130" s="165" t="s">
        <v>115</v>
      </c>
      <c r="E130" s="164" t="s">
        <v>559</v>
      </c>
      <c r="F130" s="164" t="s">
        <v>558</v>
      </c>
      <c r="I130" s="163"/>
      <c r="J130" s="162">
        <f>BK130</f>
        <v>0</v>
      </c>
      <c r="L130" s="161"/>
      <c r="M130" s="160"/>
      <c r="N130" s="158"/>
      <c r="O130" s="158"/>
      <c r="P130" s="159">
        <f>SUM(P131:P137)</f>
        <v>0</v>
      </c>
      <c r="Q130" s="158"/>
      <c r="R130" s="159">
        <f>SUM(R131:R137)</f>
        <v>0.05900420000000001</v>
      </c>
      <c r="S130" s="158"/>
      <c r="T130" s="157">
        <f>SUM(T131:T137)</f>
        <v>0</v>
      </c>
      <c r="AR130" s="155" t="s">
        <v>90</v>
      </c>
      <c r="AT130" s="156" t="s">
        <v>115</v>
      </c>
      <c r="AU130" s="156" t="s">
        <v>95</v>
      </c>
      <c r="AY130" s="155" t="s">
        <v>195</v>
      </c>
      <c r="BK130" s="154">
        <f>SUM(BK131:BK137)</f>
        <v>0</v>
      </c>
    </row>
    <row r="131" spans="2:65" s="83" customFormat="1" ht="31.5" customHeight="1">
      <c r="B131" s="152"/>
      <c r="C131" s="151" t="s">
        <v>336</v>
      </c>
      <c r="D131" s="151" t="s">
        <v>196</v>
      </c>
      <c r="E131" s="150" t="s">
        <v>557</v>
      </c>
      <c r="F131" s="145" t="s">
        <v>556</v>
      </c>
      <c r="G131" s="149" t="s">
        <v>284</v>
      </c>
      <c r="H131" s="148">
        <v>20.2</v>
      </c>
      <c r="I131" s="147"/>
      <c r="J131" s="146">
        <f>ROUND(I131*H131,2)</f>
        <v>0</v>
      </c>
      <c r="K131" s="145" t="s">
        <v>197</v>
      </c>
      <c r="L131" s="35"/>
      <c r="M131" s="144" t="s">
        <v>91</v>
      </c>
      <c r="N131" s="143" t="s">
        <v>153</v>
      </c>
      <c r="O131" s="80"/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1">
        <f>S131*H131</f>
        <v>0</v>
      </c>
      <c r="AR131" s="109" t="s">
        <v>300</v>
      </c>
      <c r="AT131" s="109" t="s">
        <v>196</v>
      </c>
      <c r="AU131" s="109" t="s">
        <v>90</v>
      </c>
      <c r="AY131" s="109" t="s">
        <v>195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09" t="s">
        <v>95</v>
      </c>
      <c r="BK131" s="140">
        <f>ROUND(I131*H131,2)</f>
        <v>0</v>
      </c>
      <c r="BL131" s="109" t="s">
        <v>300</v>
      </c>
      <c r="BM131" s="109" t="s">
        <v>647</v>
      </c>
    </row>
    <row r="132" spans="2:47" s="83" customFormat="1" ht="27">
      <c r="B132" s="35"/>
      <c r="D132" s="170" t="s">
        <v>192</v>
      </c>
      <c r="F132" s="169" t="s">
        <v>554</v>
      </c>
      <c r="I132" s="137"/>
      <c r="L132" s="35"/>
      <c r="M132" s="166"/>
      <c r="N132" s="80"/>
      <c r="O132" s="80"/>
      <c r="P132" s="80"/>
      <c r="Q132" s="80"/>
      <c r="R132" s="80"/>
      <c r="S132" s="80"/>
      <c r="T132" s="79"/>
      <c r="AT132" s="109" t="s">
        <v>192</v>
      </c>
      <c r="AU132" s="109" t="s">
        <v>90</v>
      </c>
    </row>
    <row r="133" spans="2:65" s="83" customFormat="1" ht="22.5" customHeight="1">
      <c r="B133" s="152"/>
      <c r="C133" s="190" t="s">
        <v>325</v>
      </c>
      <c r="D133" s="190" t="s">
        <v>233</v>
      </c>
      <c r="E133" s="189" t="s">
        <v>553</v>
      </c>
      <c r="F133" s="184" t="s">
        <v>901</v>
      </c>
      <c r="G133" s="188" t="s">
        <v>284</v>
      </c>
      <c r="H133" s="187">
        <v>23.23</v>
      </c>
      <c r="I133" s="186"/>
      <c r="J133" s="185">
        <f>ROUND(I133*H133,2)</f>
        <v>0</v>
      </c>
      <c r="K133" s="184" t="s">
        <v>197</v>
      </c>
      <c r="L133" s="183"/>
      <c r="M133" s="182" t="s">
        <v>91</v>
      </c>
      <c r="N133" s="181" t="s">
        <v>153</v>
      </c>
      <c r="O133" s="80"/>
      <c r="P133" s="142">
        <f>O133*H133</f>
        <v>0</v>
      </c>
      <c r="Q133" s="142">
        <v>0.00254</v>
      </c>
      <c r="R133" s="142">
        <f>Q133*H133</f>
        <v>0.05900420000000001</v>
      </c>
      <c r="S133" s="142">
        <v>0</v>
      </c>
      <c r="T133" s="141">
        <f>S133*H133</f>
        <v>0</v>
      </c>
      <c r="AR133" s="109" t="s">
        <v>219</v>
      </c>
      <c r="AT133" s="109" t="s">
        <v>233</v>
      </c>
      <c r="AU133" s="109" t="s">
        <v>90</v>
      </c>
      <c r="AY133" s="109" t="s">
        <v>195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09" t="s">
        <v>95</v>
      </c>
      <c r="BK133" s="140">
        <f>ROUND(I133*H133,2)</f>
        <v>0</v>
      </c>
      <c r="BL133" s="109" t="s">
        <v>300</v>
      </c>
      <c r="BM133" s="109" t="s">
        <v>646</v>
      </c>
    </row>
    <row r="134" spans="2:47" s="83" customFormat="1" ht="27">
      <c r="B134" s="35"/>
      <c r="D134" s="139" t="s">
        <v>192</v>
      </c>
      <c r="F134" s="138" t="s">
        <v>900</v>
      </c>
      <c r="I134" s="137"/>
      <c r="L134" s="35"/>
      <c r="M134" s="166"/>
      <c r="N134" s="80"/>
      <c r="O134" s="80"/>
      <c r="P134" s="80"/>
      <c r="Q134" s="80"/>
      <c r="R134" s="80"/>
      <c r="S134" s="80"/>
      <c r="T134" s="79"/>
      <c r="AT134" s="109" t="s">
        <v>192</v>
      </c>
      <c r="AU134" s="109" t="s">
        <v>90</v>
      </c>
    </row>
    <row r="135" spans="2:51" s="171" customFormat="1" ht="15">
      <c r="B135" s="176"/>
      <c r="D135" s="170" t="s">
        <v>229</v>
      </c>
      <c r="F135" s="179" t="s">
        <v>645</v>
      </c>
      <c r="H135" s="178">
        <v>23.23</v>
      </c>
      <c r="I135" s="177"/>
      <c r="L135" s="176"/>
      <c r="M135" s="175"/>
      <c r="N135" s="174"/>
      <c r="O135" s="174"/>
      <c r="P135" s="174"/>
      <c r="Q135" s="174"/>
      <c r="R135" s="174"/>
      <c r="S135" s="174"/>
      <c r="T135" s="173"/>
      <c r="AT135" s="172" t="s">
        <v>229</v>
      </c>
      <c r="AU135" s="172" t="s">
        <v>90</v>
      </c>
      <c r="AV135" s="171" t="s">
        <v>90</v>
      </c>
      <c r="AW135" s="171" t="s">
        <v>159</v>
      </c>
      <c r="AX135" s="171" t="s">
        <v>95</v>
      </c>
      <c r="AY135" s="172" t="s">
        <v>195</v>
      </c>
    </row>
    <row r="136" spans="2:65" s="83" customFormat="1" ht="22.5" customHeight="1">
      <c r="B136" s="152"/>
      <c r="C136" s="151" t="s">
        <v>319</v>
      </c>
      <c r="D136" s="151" t="s">
        <v>196</v>
      </c>
      <c r="E136" s="150" t="s">
        <v>550</v>
      </c>
      <c r="F136" s="145" t="s">
        <v>549</v>
      </c>
      <c r="G136" s="149" t="s">
        <v>214</v>
      </c>
      <c r="H136" s="148">
        <v>0.059</v>
      </c>
      <c r="I136" s="147"/>
      <c r="J136" s="146">
        <f>ROUND(I136*H136,2)</f>
        <v>0</v>
      </c>
      <c r="K136" s="145" t="s">
        <v>197</v>
      </c>
      <c r="L136" s="35"/>
      <c r="M136" s="144" t="s">
        <v>91</v>
      </c>
      <c r="N136" s="143" t="s">
        <v>153</v>
      </c>
      <c r="O136" s="80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1">
        <f>S136*H136</f>
        <v>0</v>
      </c>
      <c r="AR136" s="109" t="s">
        <v>300</v>
      </c>
      <c r="AT136" s="109" t="s">
        <v>196</v>
      </c>
      <c r="AU136" s="109" t="s">
        <v>90</v>
      </c>
      <c r="AY136" s="109" t="s">
        <v>195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09" t="s">
        <v>95</v>
      </c>
      <c r="BK136" s="140">
        <f>ROUND(I136*H136,2)</f>
        <v>0</v>
      </c>
      <c r="BL136" s="109" t="s">
        <v>300</v>
      </c>
      <c r="BM136" s="109" t="s">
        <v>644</v>
      </c>
    </row>
    <row r="137" spans="2:47" s="83" customFormat="1" ht="27">
      <c r="B137" s="35"/>
      <c r="D137" s="139" t="s">
        <v>192</v>
      </c>
      <c r="F137" s="138" t="s">
        <v>547</v>
      </c>
      <c r="I137" s="137"/>
      <c r="L137" s="35"/>
      <c r="M137" s="166"/>
      <c r="N137" s="80"/>
      <c r="O137" s="80"/>
      <c r="P137" s="80"/>
      <c r="Q137" s="80"/>
      <c r="R137" s="80"/>
      <c r="S137" s="80"/>
      <c r="T137" s="79"/>
      <c r="AT137" s="109" t="s">
        <v>192</v>
      </c>
      <c r="AU137" s="109" t="s">
        <v>90</v>
      </c>
    </row>
    <row r="138" spans="2:63" s="153" customFormat="1" ht="29.85" customHeight="1">
      <c r="B138" s="161"/>
      <c r="D138" s="165" t="s">
        <v>115</v>
      </c>
      <c r="E138" s="164" t="s">
        <v>546</v>
      </c>
      <c r="F138" s="164" t="s">
        <v>545</v>
      </c>
      <c r="I138" s="163"/>
      <c r="J138" s="162">
        <f>BK138</f>
        <v>0</v>
      </c>
      <c r="L138" s="161"/>
      <c r="M138" s="160"/>
      <c r="N138" s="158"/>
      <c r="O138" s="158"/>
      <c r="P138" s="159">
        <f>SUM(P139:P145)</f>
        <v>0</v>
      </c>
      <c r="Q138" s="158"/>
      <c r="R138" s="159">
        <f>SUM(R139:R145)</f>
        <v>0.059058</v>
      </c>
      <c r="S138" s="158"/>
      <c r="T138" s="157">
        <f>SUM(T139:T145)</f>
        <v>0</v>
      </c>
      <c r="AR138" s="155" t="s">
        <v>90</v>
      </c>
      <c r="AT138" s="156" t="s">
        <v>115</v>
      </c>
      <c r="AU138" s="156" t="s">
        <v>95</v>
      </c>
      <c r="AY138" s="155" t="s">
        <v>195</v>
      </c>
      <c r="BK138" s="154">
        <f>SUM(BK139:BK145)</f>
        <v>0</v>
      </c>
    </row>
    <row r="139" spans="2:65" s="83" customFormat="1" ht="22.5" customHeight="1">
      <c r="B139" s="152"/>
      <c r="C139" s="151" t="s">
        <v>313</v>
      </c>
      <c r="D139" s="151" t="s">
        <v>196</v>
      </c>
      <c r="E139" s="150" t="s">
        <v>544</v>
      </c>
      <c r="F139" s="145" t="s">
        <v>543</v>
      </c>
      <c r="G139" s="149" t="s">
        <v>284</v>
      </c>
      <c r="H139" s="148">
        <v>19.3</v>
      </c>
      <c r="I139" s="147"/>
      <c r="J139" s="146">
        <f>ROUND(I139*H139,2)</f>
        <v>0</v>
      </c>
      <c r="K139" s="145" t="s">
        <v>197</v>
      </c>
      <c r="L139" s="35"/>
      <c r="M139" s="144" t="s">
        <v>91</v>
      </c>
      <c r="N139" s="143" t="s">
        <v>153</v>
      </c>
      <c r="O139" s="80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1">
        <f>S139*H139</f>
        <v>0</v>
      </c>
      <c r="AR139" s="109" t="s">
        <v>300</v>
      </c>
      <c r="AT139" s="109" t="s">
        <v>196</v>
      </c>
      <c r="AU139" s="109" t="s">
        <v>90</v>
      </c>
      <c r="AY139" s="109" t="s">
        <v>195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09" t="s">
        <v>95</v>
      </c>
      <c r="BK139" s="140">
        <f>ROUND(I139*H139,2)</f>
        <v>0</v>
      </c>
      <c r="BL139" s="109" t="s">
        <v>300</v>
      </c>
      <c r="BM139" s="109" t="s">
        <v>643</v>
      </c>
    </row>
    <row r="140" spans="2:47" s="83" customFormat="1" ht="27">
      <c r="B140" s="35"/>
      <c r="D140" s="170" t="s">
        <v>192</v>
      </c>
      <c r="F140" s="169" t="s">
        <v>541</v>
      </c>
      <c r="I140" s="137"/>
      <c r="L140" s="35"/>
      <c r="M140" s="166"/>
      <c r="N140" s="80"/>
      <c r="O140" s="80"/>
      <c r="P140" s="80"/>
      <c r="Q140" s="80"/>
      <c r="R140" s="80"/>
      <c r="S140" s="80"/>
      <c r="T140" s="79"/>
      <c r="AT140" s="109" t="s">
        <v>192</v>
      </c>
      <c r="AU140" s="109" t="s">
        <v>90</v>
      </c>
    </row>
    <row r="141" spans="2:65" s="83" customFormat="1" ht="22.5" customHeight="1">
      <c r="B141" s="152"/>
      <c r="C141" s="190" t="s">
        <v>184</v>
      </c>
      <c r="D141" s="190" t="s">
        <v>233</v>
      </c>
      <c r="E141" s="189" t="s">
        <v>540</v>
      </c>
      <c r="F141" s="184" t="s">
        <v>899</v>
      </c>
      <c r="G141" s="188" t="s">
        <v>284</v>
      </c>
      <c r="H141" s="187">
        <v>19.686</v>
      </c>
      <c r="I141" s="186"/>
      <c r="J141" s="185">
        <f>ROUND(I141*H141,2)</f>
        <v>0</v>
      </c>
      <c r="K141" s="184" t="s">
        <v>197</v>
      </c>
      <c r="L141" s="183"/>
      <c r="M141" s="182" t="s">
        <v>91</v>
      </c>
      <c r="N141" s="181" t="s">
        <v>153</v>
      </c>
      <c r="O141" s="80"/>
      <c r="P141" s="142">
        <f>O141*H141</f>
        <v>0</v>
      </c>
      <c r="Q141" s="142">
        <v>0.003</v>
      </c>
      <c r="R141" s="142">
        <f>Q141*H141</f>
        <v>0.059058</v>
      </c>
      <c r="S141" s="142">
        <v>0</v>
      </c>
      <c r="T141" s="141">
        <f>S141*H141</f>
        <v>0</v>
      </c>
      <c r="AR141" s="109" t="s">
        <v>219</v>
      </c>
      <c r="AT141" s="109" t="s">
        <v>233</v>
      </c>
      <c r="AU141" s="109" t="s">
        <v>90</v>
      </c>
      <c r="AY141" s="109" t="s">
        <v>195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09" t="s">
        <v>95</v>
      </c>
      <c r="BK141" s="140">
        <f>ROUND(I141*H141,2)</f>
        <v>0</v>
      </c>
      <c r="BL141" s="109" t="s">
        <v>300</v>
      </c>
      <c r="BM141" s="109" t="s">
        <v>642</v>
      </c>
    </row>
    <row r="142" spans="2:47" s="83" customFormat="1" ht="40.5">
      <c r="B142" s="35"/>
      <c r="D142" s="139" t="s">
        <v>192</v>
      </c>
      <c r="F142" s="138" t="s">
        <v>894</v>
      </c>
      <c r="I142" s="137"/>
      <c r="L142" s="35"/>
      <c r="M142" s="166"/>
      <c r="N142" s="80"/>
      <c r="O142" s="80"/>
      <c r="P142" s="80"/>
      <c r="Q142" s="80"/>
      <c r="R142" s="80"/>
      <c r="S142" s="80"/>
      <c r="T142" s="79"/>
      <c r="AT142" s="109" t="s">
        <v>192</v>
      </c>
      <c r="AU142" s="109" t="s">
        <v>90</v>
      </c>
    </row>
    <row r="143" spans="2:51" s="171" customFormat="1" ht="15">
      <c r="B143" s="176"/>
      <c r="D143" s="170" t="s">
        <v>229</v>
      </c>
      <c r="F143" s="179" t="s">
        <v>641</v>
      </c>
      <c r="H143" s="178">
        <v>19.686</v>
      </c>
      <c r="I143" s="177"/>
      <c r="L143" s="176"/>
      <c r="M143" s="175"/>
      <c r="N143" s="174"/>
      <c r="O143" s="174"/>
      <c r="P143" s="174"/>
      <c r="Q143" s="174"/>
      <c r="R143" s="174"/>
      <c r="S143" s="174"/>
      <c r="T143" s="173"/>
      <c r="AT143" s="172" t="s">
        <v>229</v>
      </c>
      <c r="AU143" s="172" t="s">
        <v>90</v>
      </c>
      <c r="AV143" s="171" t="s">
        <v>90</v>
      </c>
      <c r="AW143" s="171" t="s">
        <v>159</v>
      </c>
      <c r="AX143" s="171" t="s">
        <v>95</v>
      </c>
      <c r="AY143" s="172" t="s">
        <v>195</v>
      </c>
    </row>
    <row r="144" spans="2:65" s="83" customFormat="1" ht="22.5" customHeight="1">
      <c r="B144" s="152"/>
      <c r="C144" s="151" t="s">
        <v>300</v>
      </c>
      <c r="D144" s="151" t="s">
        <v>196</v>
      </c>
      <c r="E144" s="150" t="s">
        <v>537</v>
      </c>
      <c r="F144" s="145" t="s">
        <v>536</v>
      </c>
      <c r="G144" s="149" t="s">
        <v>214</v>
      </c>
      <c r="H144" s="148">
        <v>0.059</v>
      </c>
      <c r="I144" s="147"/>
      <c r="J144" s="146">
        <f>ROUND(I144*H144,2)</f>
        <v>0</v>
      </c>
      <c r="K144" s="145" t="s">
        <v>197</v>
      </c>
      <c r="L144" s="35"/>
      <c r="M144" s="144" t="s">
        <v>91</v>
      </c>
      <c r="N144" s="143" t="s">
        <v>153</v>
      </c>
      <c r="O144" s="80"/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1">
        <f>S144*H144</f>
        <v>0</v>
      </c>
      <c r="AR144" s="109" t="s">
        <v>300</v>
      </c>
      <c r="AT144" s="109" t="s">
        <v>196</v>
      </c>
      <c r="AU144" s="109" t="s">
        <v>90</v>
      </c>
      <c r="AY144" s="109" t="s">
        <v>195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09" t="s">
        <v>95</v>
      </c>
      <c r="BK144" s="140">
        <f>ROUND(I144*H144,2)</f>
        <v>0</v>
      </c>
      <c r="BL144" s="109" t="s">
        <v>300</v>
      </c>
      <c r="BM144" s="109" t="s">
        <v>640</v>
      </c>
    </row>
    <row r="145" spans="2:47" s="83" customFormat="1" ht="27">
      <c r="B145" s="35"/>
      <c r="D145" s="139" t="s">
        <v>192</v>
      </c>
      <c r="F145" s="138" t="s">
        <v>534</v>
      </c>
      <c r="I145" s="137"/>
      <c r="L145" s="35"/>
      <c r="M145" s="166"/>
      <c r="N145" s="80"/>
      <c r="O145" s="80"/>
      <c r="P145" s="80"/>
      <c r="Q145" s="80"/>
      <c r="R145" s="80"/>
      <c r="S145" s="80"/>
      <c r="T145" s="79"/>
      <c r="AT145" s="109" t="s">
        <v>192</v>
      </c>
      <c r="AU145" s="109" t="s">
        <v>90</v>
      </c>
    </row>
    <row r="146" spans="2:63" s="153" customFormat="1" ht="29.85" customHeight="1">
      <c r="B146" s="161"/>
      <c r="D146" s="165" t="s">
        <v>115</v>
      </c>
      <c r="E146" s="164" t="s">
        <v>533</v>
      </c>
      <c r="F146" s="164" t="s">
        <v>532</v>
      </c>
      <c r="I146" s="163"/>
      <c r="J146" s="162">
        <f>BK146</f>
        <v>0</v>
      </c>
      <c r="L146" s="161"/>
      <c r="M146" s="160"/>
      <c r="N146" s="158"/>
      <c r="O146" s="158"/>
      <c r="P146" s="159">
        <f>SUM(P147:P155)</f>
        <v>0</v>
      </c>
      <c r="Q146" s="158"/>
      <c r="R146" s="159">
        <f>SUM(R147:R155)</f>
        <v>3.406702</v>
      </c>
      <c r="S146" s="158"/>
      <c r="T146" s="157">
        <f>SUM(T147:T155)</f>
        <v>0</v>
      </c>
      <c r="AR146" s="155" t="s">
        <v>90</v>
      </c>
      <c r="AT146" s="156" t="s">
        <v>115</v>
      </c>
      <c r="AU146" s="156" t="s">
        <v>95</v>
      </c>
      <c r="AY146" s="155" t="s">
        <v>195</v>
      </c>
      <c r="BK146" s="154">
        <f>SUM(BK147:BK155)</f>
        <v>0</v>
      </c>
    </row>
    <row r="147" spans="2:65" s="83" customFormat="1" ht="31.5" customHeight="1">
      <c r="B147" s="152"/>
      <c r="C147" s="151" t="s">
        <v>294</v>
      </c>
      <c r="D147" s="151" t="s">
        <v>196</v>
      </c>
      <c r="E147" s="150" t="s">
        <v>531</v>
      </c>
      <c r="F147" s="145" t="s">
        <v>893</v>
      </c>
      <c r="G147" s="149" t="s">
        <v>284</v>
      </c>
      <c r="H147" s="148">
        <v>38.6</v>
      </c>
      <c r="I147" s="147"/>
      <c r="J147" s="146">
        <f>ROUND(I147*H147,2)</f>
        <v>0</v>
      </c>
      <c r="K147" s="145" t="s">
        <v>197</v>
      </c>
      <c r="L147" s="35"/>
      <c r="M147" s="144" t="s">
        <v>91</v>
      </c>
      <c r="N147" s="143" t="s">
        <v>153</v>
      </c>
      <c r="O147" s="80"/>
      <c r="P147" s="142">
        <f>O147*H147</f>
        <v>0</v>
      </c>
      <c r="Q147" s="142">
        <v>0.03407</v>
      </c>
      <c r="R147" s="142">
        <f>Q147*H147</f>
        <v>1.3151020000000002</v>
      </c>
      <c r="S147" s="142">
        <v>0</v>
      </c>
      <c r="T147" s="141">
        <f>S147*H147</f>
        <v>0</v>
      </c>
      <c r="AR147" s="109" t="s">
        <v>300</v>
      </c>
      <c r="AT147" s="109" t="s">
        <v>196</v>
      </c>
      <c r="AU147" s="109" t="s">
        <v>90</v>
      </c>
      <c r="AY147" s="109" t="s">
        <v>195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09" t="s">
        <v>95</v>
      </c>
      <c r="BK147" s="140">
        <f>ROUND(I147*H147,2)</f>
        <v>0</v>
      </c>
      <c r="BL147" s="109" t="s">
        <v>300</v>
      </c>
      <c r="BM147" s="109" t="s">
        <v>639</v>
      </c>
    </row>
    <row r="148" spans="2:47" s="83" customFormat="1" ht="27">
      <c r="B148" s="35"/>
      <c r="D148" s="139" t="s">
        <v>192</v>
      </c>
      <c r="F148" s="138" t="s">
        <v>898</v>
      </c>
      <c r="I148" s="137"/>
      <c r="L148" s="35"/>
      <c r="M148" s="166"/>
      <c r="N148" s="80"/>
      <c r="O148" s="80"/>
      <c r="P148" s="80"/>
      <c r="Q148" s="80"/>
      <c r="R148" s="80"/>
      <c r="S148" s="80"/>
      <c r="T148" s="79"/>
      <c r="AT148" s="109" t="s">
        <v>192</v>
      </c>
      <c r="AU148" s="109" t="s">
        <v>90</v>
      </c>
    </row>
    <row r="149" spans="2:51" s="171" customFormat="1" ht="15">
      <c r="B149" s="176"/>
      <c r="D149" s="170" t="s">
        <v>229</v>
      </c>
      <c r="E149" s="180" t="s">
        <v>91</v>
      </c>
      <c r="F149" s="179" t="s">
        <v>638</v>
      </c>
      <c r="H149" s="178">
        <v>38.6</v>
      </c>
      <c r="I149" s="177"/>
      <c r="L149" s="176"/>
      <c r="M149" s="175"/>
      <c r="N149" s="174"/>
      <c r="O149" s="174"/>
      <c r="P149" s="174"/>
      <c r="Q149" s="174"/>
      <c r="R149" s="174"/>
      <c r="S149" s="174"/>
      <c r="T149" s="173"/>
      <c r="AT149" s="172" t="s">
        <v>229</v>
      </c>
      <c r="AU149" s="172" t="s">
        <v>90</v>
      </c>
      <c r="AV149" s="171" t="s">
        <v>90</v>
      </c>
      <c r="AW149" s="171" t="s">
        <v>162</v>
      </c>
      <c r="AX149" s="171" t="s">
        <v>95</v>
      </c>
      <c r="AY149" s="172" t="s">
        <v>195</v>
      </c>
    </row>
    <row r="150" spans="2:65" s="83" customFormat="1" ht="22.5" customHeight="1">
      <c r="B150" s="152"/>
      <c r="C150" s="151" t="s">
        <v>287</v>
      </c>
      <c r="D150" s="151" t="s">
        <v>196</v>
      </c>
      <c r="E150" s="150" t="s">
        <v>528</v>
      </c>
      <c r="F150" s="145" t="s">
        <v>527</v>
      </c>
      <c r="G150" s="149" t="s">
        <v>214</v>
      </c>
      <c r="H150" s="148">
        <v>3.407</v>
      </c>
      <c r="I150" s="147"/>
      <c r="J150" s="146">
        <f>ROUND(I150*H150,2)</f>
        <v>0</v>
      </c>
      <c r="K150" s="145" t="s">
        <v>197</v>
      </c>
      <c r="L150" s="35"/>
      <c r="M150" s="144" t="s">
        <v>91</v>
      </c>
      <c r="N150" s="143" t="s">
        <v>153</v>
      </c>
      <c r="O150" s="80"/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1">
        <f>S150*H150</f>
        <v>0</v>
      </c>
      <c r="AR150" s="109" t="s">
        <v>300</v>
      </c>
      <c r="AT150" s="109" t="s">
        <v>196</v>
      </c>
      <c r="AU150" s="109" t="s">
        <v>90</v>
      </c>
      <c r="AY150" s="109" t="s">
        <v>195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09" t="s">
        <v>95</v>
      </c>
      <c r="BK150" s="140">
        <f>ROUND(I150*H150,2)</f>
        <v>0</v>
      </c>
      <c r="BL150" s="109" t="s">
        <v>300</v>
      </c>
      <c r="BM150" s="109" t="s">
        <v>637</v>
      </c>
    </row>
    <row r="151" spans="2:47" s="83" customFormat="1" ht="27">
      <c r="B151" s="35"/>
      <c r="D151" s="170" t="s">
        <v>192</v>
      </c>
      <c r="F151" s="169" t="s">
        <v>525</v>
      </c>
      <c r="I151" s="137"/>
      <c r="L151" s="35"/>
      <c r="M151" s="166"/>
      <c r="N151" s="80"/>
      <c r="O151" s="80"/>
      <c r="P151" s="80"/>
      <c r="Q151" s="80"/>
      <c r="R151" s="80"/>
      <c r="S151" s="80"/>
      <c r="T151" s="79"/>
      <c r="AT151" s="109" t="s">
        <v>192</v>
      </c>
      <c r="AU151" s="109" t="s">
        <v>90</v>
      </c>
    </row>
    <row r="152" spans="2:65" s="83" customFormat="1" ht="22.5" customHeight="1">
      <c r="B152" s="152"/>
      <c r="C152" s="151" t="s">
        <v>280</v>
      </c>
      <c r="D152" s="151" t="s">
        <v>196</v>
      </c>
      <c r="E152" s="150" t="s">
        <v>524</v>
      </c>
      <c r="F152" s="145" t="s">
        <v>522</v>
      </c>
      <c r="G152" s="149" t="s">
        <v>284</v>
      </c>
      <c r="H152" s="148">
        <v>26.145</v>
      </c>
      <c r="I152" s="147"/>
      <c r="J152" s="146">
        <f>ROUND(I152*H152,2)</f>
        <v>0</v>
      </c>
      <c r="K152" s="145" t="s">
        <v>91</v>
      </c>
      <c r="L152" s="35"/>
      <c r="M152" s="144" t="s">
        <v>91</v>
      </c>
      <c r="N152" s="143" t="s">
        <v>153</v>
      </c>
      <c r="O152" s="80"/>
      <c r="P152" s="142">
        <f>O152*H152</f>
        <v>0</v>
      </c>
      <c r="Q152" s="142">
        <v>0.08</v>
      </c>
      <c r="R152" s="142">
        <f>Q152*H152</f>
        <v>2.0916</v>
      </c>
      <c r="S152" s="142">
        <v>0</v>
      </c>
      <c r="T152" s="141">
        <f>S152*H152</f>
        <v>0</v>
      </c>
      <c r="AR152" s="109" t="s">
        <v>300</v>
      </c>
      <c r="AT152" s="109" t="s">
        <v>196</v>
      </c>
      <c r="AU152" s="109" t="s">
        <v>90</v>
      </c>
      <c r="AY152" s="109" t="s">
        <v>195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09" t="s">
        <v>95</v>
      </c>
      <c r="BK152" s="140">
        <f>ROUND(I152*H152,2)</f>
        <v>0</v>
      </c>
      <c r="BL152" s="109" t="s">
        <v>300</v>
      </c>
      <c r="BM152" s="109" t="s">
        <v>636</v>
      </c>
    </row>
    <row r="153" spans="2:47" s="83" customFormat="1" ht="15">
      <c r="B153" s="35"/>
      <c r="D153" s="139" t="s">
        <v>192</v>
      </c>
      <c r="F153" s="138" t="s">
        <v>522</v>
      </c>
      <c r="I153" s="137"/>
      <c r="L153" s="35"/>
      <c r="M153" s="166"/>
      <c r="N153" s="80"/>
      <c r="O153" s="80"/>
      <c r="P153" s="80"/>
      <c r="Q153" s="80"/>
      <c r="R153" s="80"/>
      <c r="S153" s="80"/>
      <c r="T153" s="79"/>
      <c r="AT153" s="109" t="s">
        <v>192</v>
      </c>
      <c r="AU153" s="109" t="s">
        <v>90</v>
      </c>
    </row>
    <row r="154" spans="2:51" s="171" customFormat="1" ht="15">
      <c r="B154" s="176"/>
      <c r="D154" s="139" t="s">
        <v>229</v>
      </c>
      <c r="E154" s="172" t="s">
        <v>91</v>
      </c>
      <c r="F154" s="202" t="s">
        <v>635</v>
      </c>
      <c r="H154" s="201">
        <v>26.145</v>
      </c>
      <c r="I154" s="177"/>
      <c r="L154" s="176"/>
      <c r="M154" s="175"/>
      <c r="N154" s="174"/>
      <c r="O154" s="174"/>
      <c r="P154" s="174"/>
      <c r="Q154" s="174"/>
      <c r="R154" s="174"/>
      <c r="S154" s="174"/>
      <c r="T154" s="173"/>
      <c r="AT154" s="172" t="s">
        <v>229</v>
      </c>
      <c r="AU154" s="172" t="s">
        <v>90</v>
      </c>
      <c r="AV154" s="171" t="s">
        <v>90</v>
      </c>
      <c r="AW154" s="171" t="s">
        <v>162</v>
      </c>
      <c r="AX154" s="171" t="s">
        <v>118</v>
      </c>
      <c r="AY154" s="172" t="s">
        <v>195</v>
      </c>
    </row>
    <row r="155" spans="2:51" s="191" customFormat="1" ht="15">
      <c r="B155" s="196"/>
      <c r="D155" s="139" t="s">
        <v>229</v>
      </c>
      <c r="E155" s="192" t="s">
        <v>91</v>
      </c>
      <c r="F155" s="204" t="s">
        <v>255</v>
      </c>
      <c r="H155" s="203">
        <v>26.145</v>
      </c>
      <c r="I155" s="197"/>
      <c r="L155" s="196"/>
      <c r="M155" s="195"/>
      <c r="N155" s="194"/>
      <c r="O155" s="194"/>
      <c r="P155" s="194"/>
      <c r="Q155" s="194"/>
      <c r="R155" s="194"/>
      <c r="S155" s="194"/>
      <c r="T155" s="193"/>
      <c r="AT155" s="192" t="s">
        <v>229</v>
      </c>
      <c r="AU155" s="192" t="s">
        <v>90</v>
      </c>
      <c r="AV155" s="191" t="s">
        <v>254</v>
      </c>
      <c r="AW155" s="191" t="s">
        <v>162</v>
      </c>
      <c r="AX155" s="191" t="s">
        <v>95</v>
      </c>
      <c r="AY155" s="192" t="s">
        <v>195</v>
      </c>
    </row>
    <row r="156" spans="2:63" s="153" customFormat="1" ht="29.85" customHeight="1">
      <c r="B156" s="161"/>
      <c r="D156" s="165" t="s">
        <v>115</v>
      </c>
      <c r="E156" s="164" t="s">
        <v>519</v>
      </c>
      <c r="F156" s="164" t="s">
        <v>518</v>
      </c>
      <c r="I156" s="163"/>
      <c r="J156" s="162">
        <f>BK156</f>
        <v>0</v>
      </c>
      <c r="L156" s="161"/>
      <c r="M156" s="160"/>
      <c r="N156" s="158"/>
      <c r="O156" s="158"/>
      <c r="P156" s="159">
        <f>SUM(P157:P163)</f>
        <v>0</v>
      </c>
      <c r="Q156" s="158"/>
      <c r="R156" s="159">
        <f>SUM(R157:R163)</f>
        <v>0.039150000000000004</v>
      </c>
      <c r="S156" s="158"/>
      <c r="T156" s="157">
        <f>SUM(T157:T163)</f>
        <v>0</v>
      </c>
      <c r="AR156" s="155" t="s">
        <v>90</v>
      </c>
      <c r="AT156" s="156" t="s">
        <v>115</v>
      </c>
      <c r="AU156" s="156" t="s">
        <v>95</v>
      </c>
      <c r="AY156" s="155" t="s">
        <v>195</v>
      </c>
      <c r="BK156" s="154">
        <f>SUM(BK157:BK163)</f>
        <v>0</v>
      </c>
    </row>
    <row r="157" spans="2:65" s="83" customFormat="1" ht="22.5" customHeight="1">
      <c r="B157" s="152"/>
      <c r="C157" s="151" t="s">
        <v>276</v>
      </c>
      <c r="D157" s="151" t="s">
        <v>196</v>
      </c>
      <c r="E157" s="150" t="s">
        <v>517</v>
      </c>
      <c r="F157" s="145" t="s">
        <v>516</v>
      </c>
      <c r="G157" s="149" t="s">
        <v>243</v>
      </c>
      <c r="H157" s="148">
        <v>13.5</v>
      </c>
      <c r="I157" s="147"/>
      <c r="J157" s="146">
        <f>ROUND(I157*H157,2)</f>
        <v>0</v>
      </c>
      <c r="K157" s="145" t="s">
        <v>197</v>
      </c>
      <c r="L157" s="35"/>
      <c r="M157" s="144" t="s">
        <v>91</v>
      </c>
      <c r="N157" s="143" t="s">
        <v>153</v>
      </c>
      <c r="O157" s="80"/>
      <c r="P157" s="142">
        <f>O157*H157</f>
        <v>0</v>
      </c>
      <c r="Q157" s="142">
        <v>0.00106</v>
      </c>
      <c r="R157" s="142">
        <f>Q157*H157</f>
        <v>0.01431</v>
      </c>
      <c r="S157" s="142">
        <v>0</v>
      </c>
      <c r="T157" s="141">
        <f>S157*H157</f>
        <v>0</v>
      </c>
      <c r="AR157" s="109" t="s">
        <v>300</v>
      </c>
      <c r="AT157" s="109" t="s">
        <v>196</v>
      </c>
      <c r="AU157" s="109" t="s">
        <v>90</v>
      </c>
      <c r="AY157" s="109" t="s">
        <v>195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09" t="s">
        <v>95</v>
      </c>
      <c r="BK157" s="140">
        <f>ROUND(I157*H157,2)</f>
        <v>0</v>
      </c>
      <c r="BL157" s="109" t="s">
        <v>300</v>
      </c>
      <c r="BM157" s="109" t="s">
        <v>634</v>
      </c>
    </row>
    <row r="158" spans="2:47" s="83" customFormat="1" ht="27">
      <c r="B158" s="35"/>
      <c r="D158" s="139" t="s">
        <v>192</v>
      </c>
      <c r="F158" s="138" t="s">
        <v>514</v>
      </c>
      <c r="I158" s="137"/>
      <c r="L158" s="35"/>
      <c r="M158" s="166"/>
      <c r="N158" s="80"/>
      <c r="O158" s="80"/>
      <c r="P158" s="80"/>
      <c r="Q158" s="80"/>
      <c r="R158" s="80"/>
      <c r="S158" s="80"/>
      <c r="T158" s="79"/>
      <c r="AT158" s="109" t="s">
        <v>192</v>
      </c>
      <c r="AU158" s="109" t="s">
        <v>90</v>
      </c>
    </row>
    <row r="159" spans="2:51" s="171" customFormat="1" ht="15">
      <c r="B159" s="176"/>
      <c r="D159" s="170" t="s">
        <v>229</v>
      </c>
      <c r="E159" s="180" t="s">
        <v>91</v>
      </c>
      <c r="F159" s="179" t="s">
        <v>633</v>
      </c>
      <c r="H159" s="178">
        <v>13.5</v>
      </c>
      <c r="I159" s="177"/>
      <c r="L159" s="176"/>
      <c r="M159" s="175"/>
      <c r="N159" s="174"/>
      <c r="O159" s="174"/>
      <c r="P159" s="174"/>
      <c r="Q159" s="174"/>
      <c r="R159" s="174"/>
      <c r="S159" s="174"/>
      <c r="T159" s="173"/>
      <c r="AT159" s="172" t="s">
        <v>229</v>
      </c>
      <c r="AU159" s="172" t="s">
        <v>90</v>
      </c>
      <c r="AV159" s="171" t="s">
        <v>90</v>
      </c>
      <c r="AW159" s="171" t="s">
        <v>162</v>
      </c>
      <c r="AX159" s="171" t="s">
        <v>95</v>
      </c>
      <c r="AY159" s="172" t="s">
        <v>195</v>
      </c>
    </row>
    <row r="160" spans="2:65" s="83" customFormat="1" ht="22.5" customHeight="1">
      <c r="B160" s="152"/>
      <c r="C160" s="151" t="s">
        <v>185</v>
      </c>
      <c r="D160" s="151" t="s">
        <v>196</v>
      </c>
      <c r="E160" s="150" t="s">
        <v>513</v>
      </c>
      <c r="F160" s="145" t="s">
        <v>512</v>
      </c>
      <c r="G160" s="149" t="s">
        <v>243</v>
      </c>
      <c r="H160" s="148">
        <v>18.4</v>
      </c>
      <c r="I160" s="147"/>
      <c r="J160" s="146">
        <f>ROUND(I160*H160,2)</f>
        <v>0</v>
      </c>
      <c r="K160" s="145" t="s">
        <v>197</v>
      </c>
      <c r="L160" s="35"/>
      <c r="M160" s="144" t="s">
        <v>91</v>
      </c>
      <c r="N160" s="143" t="s">
        <v>153</v>
      </c>
      <c r="O160" s="80"/>
      <c r="P160" s="142">
        <f>O160*H160</f>
        <v>0</v>
      </c>
      <c r="Q160" s="142">
        <v>0.00135</v>
      </c>
      <c r="R160" s="142">
        <f>Q160*H160</f>
        <v>0.02484</v>
      </c>
      <c r="S160" s="142">
        <v>0</v>
      </c>
      <c r="T160" s="141">
        <f>S160*H160</f>
        <v>0</v>
      </c>
      <c r="AR160" s="109" t="s">
        <v>300</v>
      </c>
      <c r="AT160" s="109" t="s">
        <v>196</v>
      </c>
      <c r="AU160" s="109" t="s">
        <v>90</v>
      </c>
      <c r="AY160" s="109" t="s">
        <v>195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09" t="s">
        <v>95</v>
      </c>
      <c r="BK160" s="140">
        <f>ROUND(I160*H160,2)</f>
        <v>0</v>
      </c>
      <c r="BL160" s="109" t="s">
        <v>300</v>
      </c>
      <c r="BM160" s="109" t="s">
        <v>632</v>
      </c>
    </row>
    <row r="161" spans="2:47" s="83" customFormat="1" ht="27">
      <c r="B161" s="35"/>
      <c r="D161" s="170" t="s">
        <v>192</v>
      </c>
      <c r="F161" s="169" t="s">
        <v>510</v>
      </c>
      <c r="I161" s="137"/>
      <c r="L161" s="35"/>
      <c r="M161" s="166"/>
      <c r="N161" s="80"/>
      <c r="O161" s="80"/>
      <c r="P161" s="80"/>
      <c r="Q161" s="80"/>
      <c r="R161" s="80"/>
      <c r="S161" s="80"/>
      <c r="T161" s="79"/>
      <c r="AT161" s="109" t="s">
        <v>192</v>
      </c>
      <c r="AU161" s="109" t="s">
        <v>90</v>
      </c>
    </row>
    <row r="162" spans="2:65" s="83" customFormat="1" ht="22.5" customHeight="1">
      <c r="B162" s="152"/>
      <c r="C162" s="151" t="s">
        <v>256</v>
      </c>
      <c r="D162" s="151" t="s">
        <v>196</v>
      </c>
      <c r="E162" s="150" t="s">
        <v>509</v>
      </c>
      <c r="F162" s="145" t="s">
        <v>508</v>
      </c>
      <c r="G162" s="149" t="s">
        <v>214</v>
      </c>
      <c r="H162" s="148">
        <v>0.039</v>
      </c>
      <c r="I162" s="147"/>
      <c r="J162" s="146">
        <f>ROUND(I162*H162,2)</f>
        <v>0</v>
      </c>
      <c r="K162" s="145" t="s">
        <v>197</v>
      </c>
      <c r="L162" s="35"/>
      <c r="M162" s="144" t="s">
        <v>91</v>
      </c>
      <c r="N162" s="143" t="s">
        <v>153</v>
      </c>
      <c r="O162" s="80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1">
        <f>S162*H162</f>
        <v>0</v>
      </c>
      <c r="AR162" s="109" t="s">
        <v>300</v>
      </c>
      <c r="AT162" s="109" t="s">
        <v>196</v>
      </c>
      <c r="AU162" s="109" t="s">
        <v>90</v>
      </c>
      <c r="AY162" s="109" t="s">
        <v>195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09" t="s">
        <v>95</v>
      </c>
      <c r="BK162" s="140">
        <f>ROUND(I162*H162,2)</f>
        <v>0</v>
      </c>
      <c r="BL162" s="109" t="s">
        <v>300</v>
      </c>
      <c r="BM162" s="109" t="s">
        <v>631</v>
      </c>
    </row>
    <row r="163" spans="2:47" s="83" customFormat="1" ht="27">
      <c r="B163" s="35"/>
      <c r="D163" s="139" t="s">
        <v>192</v>
      </c>
      <c r="F163" s="138" t="s">
        <v>506</v>
      </c>
      <c r="I163" s="137"/>
      <c r="L163" s="35"/>
      <c r="M163" s="166"/>
      <c r="N163" s="80"/>
      <c r="O163" s="80"/>
      <c r="P163" s="80"/>
      <c r="Q163" s="80"/>
      <c r="R163" s="80"/>
      <c r="S163" s="80"/>
      <c r="T163" s="79"/>
      <c r="AT163" s="109" t="s">
        <v>192</v>
      </c>
      <c r="AU163" s="109" t="s">
        <v>90</v>
      </c>
    </row>
    <row r="164" spans="2:63" s="153" customFormat="1" ht="29.85" customHeight="1">
      <c r="B164" s="161"/>
      <c r="D164" s="165" t="s">
        <v>115</v>
      </c>
      <c r="E164" s="164" t="s">
        <v>505</v>
      </c>
      <c r="F164" s="164" t="s">
        <v>504</v>
      </c>
      <c r="I164" s="163"/>
      <c r="J164" s="162">
        <f>BK164</f>
        <v>0</v>
      </c>
      <c r="L164" s="161"/>
      <c r="M164" s="160"/>
      <c r="N164" s="158"/>
      <c r="O164" s="158"/>
      <c r="P164" s="159">
        <f>SUM(P165:P198)</f>
        <v>0</v>
      </c>
      <c r="Q164" s="158"/>
      <c r="R164" s="159">
        <f>SUM(R165:R198)</f>
        <v>0.577785</v>
      </c>
      <c r="S164" s="158"/>
      <c r="T164" s="157">
        <f>SUM(T165:T198)</f>
        <v>0</v>
      </c>
      <c r="AR164" s="155" t="s">
        <v>90</v>
      </c>
      <c r="AT164" s="156" t="s">
        <v>115</v>
      </c>
      <c r="AU164" s="156" t="s">
        <v>95</v>
      </c>
      <c r="AY164" s="155" t="s">
        <v>195</v>
      </c>
      <c r="BK164" s="154">
        <f>SUM(BK165:BK198)</f>
        <v>0</v>
      </c>
    </row>
    <row r="165" spans="2:65" s="83" customFormat="1" ht="22.5" customHeight="1">
      <c r="B165" s="152"/>
      <c r="C165" s="151" t="s">
        <v>264</v>
      </c>
      <c r="D165" s="151" t="s">
        <v>196</v>
      </c>
      <c r="E165" s="150" t="s">
        <v>503</v>
      </c>
      <c r="F165" s="145" t="s">
        <v>502</v>
      </c>
      <c r="G165" s="149" t="s">
        <v>243</v>
      </c>
      <c r="H165" s="148">
        <v>18.4</v>
      </c>
      <c r="I165" s="147"/>
      <c r="J165" s="146">
        <f>ROUND(I165*H165,2)</f>
        <v>0</v>
      </c>
      <c r="K165" s="145" t="s">
        <v>197</v>
      </c>
      <c r="L165" s="35"/>
      <c r="M165" s="144" t="s">
        <v>91</v>
      </c>
      <c r="N165" s="143" t="s">
        <v>153</v>
      </c>
      <c r="O165" s="80"/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1">
        <f>S165*H165</f>
        <v>0</v>
      </c>
      <c r="AR165" s="109" t="s">
        <v>300</v>
      </c>
      <c r="AT165" s="109" t="s">
        <v>196</v>
      </c>
      <c r="AU165" s="109" t="s">
        <v>90</v>
      </c>
      <c r="AY165" s="109" t="s">
        <v>195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09" t="s">
        <v>95</v>
      </c>
      <c r="BK165" s="140">
        <f>ROUND(I165*H165,2)</f>
        <v>0</v>
      </c>
      <c r="BL165" s="109" t="s">
        <v>300</v>
      </c>
      <c r="BM165" s="109" t="s">
        <v>630</v>
      </c>
    </row>
    <row r="166" spans="2:47" s="83" customFormat="1" ht="15">
      <c r="B166" s="35"/>
      <c r="D166" s="139" t="s">
        <v>192</v>
      </c>
      <c r="F166" s="138" t="s">
        <v>500</v>
      </c>
      <c r="I166" s="137"/>
      <c r="L166" s="35"/>
      <c r="M166" s="166"/>
      <c r="N166" s="80"/>
      <c r="O166" s="80"/>
      <c r="P166" s="80"/>
      <c r="Q166" s="80"/>
      <c r="R166" s="80"/>
      <c r="S166" s="80"/>
      <c r="T166" s="79"/>
      <c r="AT166" s="109" t="s">
        <v>192</v>
      </c>
      <c r="AU166" s="109" t="s">
        <v>90</v>
      </c>
    </row>
    <row r="167" spans="2:51" s="171" customFormat="1" ht="15">
      <c r="B167" s="176"/>
      <c r="D167" s="170" t="s">
        <v>229</v>
      </c>
      <c r="E167" s="180" t="s">
        <v>91</v>
      </c>
      <c r="F167" s="179" t="s">
        <v>629</v>
      </c>
      <c r="H167" s="178">
        <v>18.4</v>
      </c>
      <c r="I167" s="177"/>
      <c r="L167" s="176"/>
      <c r="M167" s="175"/>
      <c r="N167" s="174"/>
      <c r="O167" s="174"/>
      <c r="P167" s="174"/>
      <c r="Q167" s="174"/>
      <c r="R167" s="174"/>
      <c r="S167" s="174"/>
      <c r="T167" s="173"/>
      <c r="AT167" s="172" t="s">
        <v>229</v>
      </c>
      <c r="AU167" s="172" t="s">
        <v>90</v>
      </c>
      <c r="AV167" s="171" t="s">
        <v>90</v>
      </c>
      <c r="AW167" s="171" t="s">
        <v>162</v>
      </c>
      <c r="AX167" s="171" t="s">
        <v>95</v>
      </c>
      <c r="AY167" s="172" t="s">
        <v>195</v>
      </c>
    </row>
    <row r="168" spans="2:65" s="83" customFormat="1" ht="22.5" customHeight="1">
      <c r="B168" s="152"/>
      <c r="C168" s="190" t="s">
        <v>260</v>
      </c>
      <c r="D168" s="190" t="s">
        <v>233</v>
      </c>
      <c r="E168" s="189" t="s">
        <v>498</v>
      </c>
      <c r="F168" s="184" t="s">
        <v>496</v>
      </c>
      <c r="G168" s="188" t="s">
        <v>243</v>
      </c>
      <c r="H168" s="187">
        <v>18.4</v>
      </c>
      <c r="I168" s="186"/>
      <c r="J168" s="185">
        <f>ROUND(I168*H168,2)</f>
        <v>0</v>
      </c>
      <c r="K168" s="184" t="s">
        <v>91</v>
      </c>
      <c r="L168" s="183"/>
      <c r="M168" s="182" t="s">
        <v>91</v>
      </c>
      <c r="N168" s="181" t="s">
        <v>153</v>
      </c>
      <c r="O168" s="80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1">
        <f>S168*H168</f>
        <v>0</v>
      </c>
      <c r="AR168" s="109" t="s">
        <v>219</v>
      </c>
      <c r="AT168" s="109" t="s">
        <v>233</v>
      </c>
      <c r="AU168" s="109" t="s">
        <v>90</v>
      </c>
      <c r="AY168" s="109" t="s">
        <v>195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09" t="s">
        <v>95</v>
      </c>
      <c r="BK168" s="140">
        <f>ROUND(I168*H168,2)</f>
        <v>0</v>
      </c>
      <c r="BL168" s="109" t="s">
        <v>300</v>
      </c>
      <c r="BM168" s="109" t="s">
        <v>628</v>
      </c>
    </row>
    <row r="169" spans="2:47" s="83" customFormat="1" ht="15">
      <c r="B169" s="35"/>
      <c r="D169" s="170" t="s">
        <v>192</v>
      </c>
      <c r="F169" s="169" t="s">
        <v>496</v>
      </c>
      <c r="I169" s="137"/>
      <c r="L169" s="35"/>
      <c r="M169" s="166"/>
      <c r="N169" s="80"/>
      <c r="O169" s="80"/>
      <c r="P169" s="80"/>
      <c r="Q169" s="80"/>
      <c r="R169" s="80"/>
      <c r="S169" s="80"/>
      <c r="T169" s="79"/>
      <c r="AT169" s="109" t="s">
        <v>192</v>
      </c>
      <c r="AU169" s="109" t="s">
        <v>90</v>
      </c>
    </row>
    <row r="170" spans="2:65" s="83" customFormat="1" ht="22.5" customHeight="1">
      <c r="B170" s="152"/>
      <c r="C170" s="151" t="s">
        <v>253</v>
      </c>
      <c r="D170" s="151" t="s">
        <v>196</v>
      </c>
      <c r="E170" s="150" t="s">
        <v>495</v>
      </c>
      <c r="F170" s="145" t="s">
        <v>494</v>
      </c>
      <c r="G170" s="149" t="s">
        <v>284</v>
      </c>
      <c r="H170" s="148">
        <v>24.9</v>
      </c>
      <c r="I170" s="147"/>
      <c r="J170" s="146">
        <f>ROUND(I170*H170,2)</f>
        <v>0</v>
      </c>
      <c r="K170" s="145" t="s">
        <v>197</v>
      </c>
      <c r="L170" s="35"/>
      <c r="M170" s="144" t="s">
        <v>91</v>
      </c>
      <c r="N170" s="143" t="s">
        <v>153</v>
      </c>
      <c r="O170" s="80"/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1">
        <f>S170*H170</f>
        <v>0</v>
      </c>
      <c r="AR170" s="109" t="s">
        <v>300</v>
      </c>
      <c r="AT170" s="109" t="s">
        <v>196</v>
      </c>
      <c r="AU170" s="109" t="s">
        <v>90</v>
      </c>
      <c r="AY170" s="109" t="s">
        <v>195</v>
      </c>
      <c r="BE170" s="140">
        <f>IF(N170="základní",J170,0)</f>
        <v>0</v>
      </c>
      <c r="BF170" s="140">
        <f>IF(N170="snížená",J170,0)</f>
        <v>0</v>
      </c>
      <c r="BG170" s="140">
        <f>IF(N170="zákl. přenesená",J170,0)</f>
        <v>0</v>
      </c>
      <c r="BH170" s="140">
        <f>IF(N170="sníž. přenesená",J170,0)</f>
        <v>0</v>
      </c>
      <c r="BI170" s="140">
        <f>IF(N170="nulová",J170,0)</f>
        <v>0</v>
      </c>
      <c r="BJ170" s="109" t="s">
        <v>95</v>
      </c>
      <c r="BK170" s="140">
        <f>ROUND(I170*H170,2)</f>
        <v>0</v>
      </c>
      <c r="BL170" s="109" t="s">
        <v>300</v>
      </c>
      <c r="BM170" s="109" t="s">
        <v>627</v>
      </c>
    </row>
    <row r="171" spans="2:47" s="83" customFormat="1" ht="27">
      <c r="B171" s="35"/>
      <c r="D171" s="170" t="s">
        <v>192</v>
      </c>
      <c r="F171" s="169" t="s">
        <v>492</v>
      </c>
      <c r="I171" s="137"/>
      <c r="L171" s="35"/>
      <c r="M171" s="166"/>
      <c r="N171" s="80"/>
      <c r="O171" s="80"/>
      <c r="P171" s="80"/>
      <c r="Q171" s="80"/>
      <c r="R171" s="80"/>
      <c r="S171" s="80"/>
      <c r="T171" s="79"/>
      <c r="AT171" s="109" t="s">
        <v>192</v>
      </c>
      <c r="AU171" s="109" t="s">
        <v>90</v>
      </c>
    </row>
    <row r="172" spans="2:65" s="83" customFormat="1" ht="22.5" customHeight="1">
      <c r="B172" s="152"/>
      <c r="C172" s="190" t="s">
        <v>249</v>
      </c>
      <c r="D172" s="190" t="s">
        <v>233</v>
      </c>
      <c r="E172" s="189" t="s">
        <v>491</v>
      </c>
      <c r="F172" s="184" t="s">
        <v>490</v>
      </c>
      <c r="G172" s="188" t="s">
        <v>284</v>
      </c>
      <c r="H172" s="187">
        <v>24.9</v>
      </c>
      <c r="I172" s="186"/>
      <c r="J172" s="185">
        <f>ROUND(I172*H172,2)</f>
        <v>0</v>
      </c>
      <c r="K172" s="184" t="s">
        <v>197</v>
      </c>
      <c r="L172" s="183"/>
      <c r="M172" s="182" t="s">
        <v>91</v>
      </c>
      <c r="N172" s="181" t="s">
        <v>153</v>
      </c>
      <c r="O172" s="80"/>
      <c r="P172" s="142">
        <f>O172*H172</f>
        <v>0</v>
      </c>
      <c r="Q172" s="142">
        <v>0.00931</v>
      </c>
      <c r="R172" s="142">
        <f>Q172*H172</f>
        <v>0.231819</v>
      </c>
      <c r="S172" s="142">
        <v>0</v>
      </c>
      <c r="T172" s="141">
        <f>S172*H172</f>
        <v>0</v>
      </c>
      <c r="AR172" s="109" t="s">
        <v>219</v>
      </c>
      <c r="AT172" s="109" t="s">
        <v>233</v>
      </c>
      <c r="AU172" s="109" t="s">
        <v>90</v>
      </c>
      <c r="AY172" s="109" t="s">
        <v>195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09" t="s">
        <v>95</v>
      </c>
      <c r="BK172" s="140">
        <f>ROUND(I172*H172,2)</f>
        <v>0</v>
      </c>
      <c r="BL172" s="109" t="s">
        <v>300</v>
      </c>
      <c r="BM172" s="109" t="s">
        <v>626</v>
      </c>
    </row>
    <row r="173" spans="2:47" s="83" customFormat="1" ht="27">
      <c r="B173" s="35"/>
      <c r="D173" s="170" t="s">
        <v>192</v>
      </c>
      <c r="F173" s="169" t="s">
        <v>488</v>
      </c>
      <c r="I173" s="137"/>
      <c r="L173" s="35"/>
      <c r="M173" s="166"/>
      <c r="N173" s="80"/>
      <c r="O173" s="80"/>
      <c r="P173" s="80"/>
      <c r="Q173" s="80"/>
      <c r="R173" s="80"/>
      <c r="S173" s="80"/>
      <c r="T173" s="79"/>
      <c r="AT173" s="109" t="s">
        <v>192</v>
      </c>
      <c r="AU173" s="109" t="s">
        <v>90</v>
      </c>
    </row>
    <row r="174" spans="2:65" s="83" customFormat="1" ht="22.5" customHeight="1">
      <c r="B174" s="152"/>
      <c r="C174" s="151" t="s">
        <v>245</v>
      </c>
      <c r="D174" s="151" t="s">
        <v>196</v>
      </c>
      <c r="E174" s="150" t="s">
        <v>487</v>
      </c>
      <c r="F174" s="145" t="s">
        <v>486</v>
      </c>
      <c r="G174" s="149" t="s">
        <v>284</v>
      </c>
      <c r="H174" s="148">
        <v>24.9</v>
      </c>
      <c r="I174" s="147"/>
      <c r="J174" s="146">
        <f>ROUND(I174*H174,2)</f>
        <v>0</v>
      </c>
      <c r="K174" s="145" t="s">
        <v>197</v>
      </c>
      <c r="L174" s="35"/>
      <c r="M174" s="144" t="s">
        <v>91</v>
      </c>
      <c r="N174" s="143" t="s">
        <v>153</v>
      </c>
      <c r="O174" s="80"/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1">
        <f>S174*H174</f>
        <v>0</v>
      </c>
      <c r="AR174" s="109" t="s">
        <v>300</v>
      </c>
      <c r="AT174" s="109" t="s">
        <v>196</v>
      </c>
      <c r="AU174" s="109" t="s">
        <v>90</v>
      </c>
      <c r="AY174" s="109" t="s">
        <v>195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09" t="s">
        <v>95</v>
      </c>
      <c r="BK174" s="140">
        <f>ROUND(I174*H174,2)</f>
        <v>0</v>
      </c>
      <c r="BL174" s="109" t="s">
        <v>300</v>
      </c>
      <c r="BM174" s="109" t="s">
        <v>625</v>
      </c>
    </row>
    <row r="175" spans="2:47" s="83" customFormat="1" ht="27">
      <c r="B175" s="35"/>
      <c r="D175" s="170" t="s">
        <v>192</v>
      </c>
      <c r="F175" s="169" t="s">
        <v>484</v>
      </c>
      <c r="I175" s="137"/>
      <c r="L175" s="35"/>
      <c r="M175" s="166"/>
      <c r="N175" s="80"/>
      <c r="O175" s="80"/>
      <c r="P175" s="80"/>
      <c r="Q175" s="80"/>
      <c r="R175" s="80"/>
      <c r="S175" s="80"/>
      <c r="T175" s="79"/>
      <c r="AT175" s="109" t="s">
        <v>192</v>
      </c>
      <c r="AU175" s="109" t="s">
        <v>90</v>
      </c>
    </row>
    <row r="176" spans="2:65" s="83" customFormat="1" ht="22.5" customHeight="1">
      <c r="B176" s="152"/>
      <c r="C176" s="190" t="s">
        <v>240</v>
      </c>
      <c r="D176" s="190" t="s">
        <v>233</v>
      </c>
      <c r="E176" s="189" t="s">
        <v>469</v>
      </c>
      <c r="F176" s="184" t="s">
        <v>468</v>
      </c>
      <c r="G176" s="188" t="s">
        <v>284</v>
      </c>
      <c r="H176" s="187">
        <v>24.9</v>
      </c>
      <c r="I176" s="186"/>
      <c r="J176" s="185">
        <f>ROUND(I176*H176,2)</f>
        <v>0</v>
      </c>
      <c r="K176" s="184" t="s">
        <v>197</v>
      </c>
      <c r="L176" s="183"/>
      <c r="M176" s="182" t="s">
        <v>91</v>
      </c>
      <c r="N176" s="181" t="s">
        <v>153</v>
      </c>
      <c r="O176" s="80"/>
      <c r="P176" s="142">
        <f>O176*H176</f>
        <v>0</v>
      </c>
      <c r="Q176" s="142">
        <v>0.00723</v>
      </c>
      <c r="R176" s="142">
        <f>Q176*H176</f>
        <v>0.180027</v>
      </c>
      <c r="S176" s="142">
        <v>0</v>
      </c>
      <c r="T176" s="141">
        <f>S176*H176</f>
        <v>0</v>
      </c>
      <c r="AR176" s="109" t="s">
        <v>219</v>
      </c>
      <c r="AT176" s="109" t="s">
        <v>233</v>
      </c>
      <c r="AU176" s="109" t="s">
        <v>90</v>
      </c>
      <c r="AY176" s="109" t="s">
        <v>195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09" t="s">
        <v>95</v>
      </c>
      <c r="BK176" s="140">
        <f>ROUND(I176*H176,2)</f>
        <v>0</v>
      </c>
      <c r="BL176" s="109" t="s">
        <v>300</v>
      </c>
      <c r="BM176" s="109" t="s">
        <v>624</v>
      </c>
    </row>
    <row r="177" spans="2:47" s="83" customFormat="1" ht="40.5">
      <c r="B177" s="35"/>
      <c r="D177" s="170" t="s">
        <v>192</v>
      </c>
      <c r="F177" s="169" t="s">
        <v>466</v>
      </c>
      <c r="I177" s="137"/>
      <c r="L177" s="35"/>
      <c r="M177" s="166"/>
      <c r="N177" s="80"/>
      <c r="O177" s="80"/>
      <c r="P177" s="80"/>
      <c r="Q177" s="80"/>
      <c r="R177" s="80"/>
      <c r="S177" s="80"/>
      <c r="T177" s="79"/>
      <c r="AT177" s="109" t="s">
        <v>192</v>
      </c>
      <c r="AU177" s="109" t="s">
        <v>90</v>
      </c>
    </row>
    <row r="178" spans="2:65" s="83" customFormat="1" ht="22.5" customHeight="1">
      <c r="B178" s="152"/>
      <c r="C178" s="151" t="s">
        <v>236</v>
      </c>
      <c r="D178" s="151" t="s">
        <v>196</v>
      </c>
      <c r="E178" s="150" t="s">
        <v>482</v>
      </c>
      <c r="F178" s="145" t="s">
        <v>481</v>
      </c>
      <c r="G178" s="149" t="s">
        <v>243</v>
      </c>
      <c r="H178" s="148">
        <v>18</v>
      </c>
      <c r="I178" s="147"/>
      <c r="J178" s="146">
        <f>ROUND(I178*H178,2)</f>
        <v>0</v>
      </c>
      <c r="K178" s="145" t="s">
        <v>197</v>
      </c>
      <c r="L178" s="35"/>
      <c r="M178" s="144" t="s">
        <v>91</v>
      </c>
      <c r="N178" s="143" t="s">
        <v>153</v>
      </c>
      <c r="O178" s="80"/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1">
        <f>S178*H178</f>
        <v>0</v>
      </c>
      <c r="AR178" s="109" t="s">
        <v>300</v>
      </c>
      <c r="AT178" s="109" t="s">
        <v>196</v>
      </c>
      <c r="AU178" s="109" t="s">
        <v>90</v>
      </c>
      <c r="AY178" s="109" t="s">
        <v>195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09" t="s">
        <v>95</v>
      </c>
      <c r="BK178" s="140">
        <f>ROUND(I178*H178,2)</f>
        <v>0</v>
      </c>
      <c r="BL178" s="109" t="s">
        <v>300</v>
      </c>
      <c r="BM178" s="109" t="s">
        <v>623</v>
      </c>
    </row>
    <row r="179" spans="2:47" s="83" customFormat="1" ht="15">
      <c r="B179" s="35"/>
      <c r="D179" s="170" t="s">
        <v>192</v>
      </c>
      <c r="F179" s="169" t="s">
        <v>479</v>
      </c>
      <c r="I179" s="137"/>
      <c r="L179" s="35"/>
      <c r="M179" s="166"/>
      <c r="N179" s="80"/>
      <c r="O179" s="80"/>
      <c r="P179" s="80"/>
      <c r="Q179" s="80"/>
      <c r="R179" s="80"/>
      <c r="S179" s="80"/>
      <c r="T179" s="79"/>
      <c r="AT179" s="109" t="s">
        <v>192</v>
      </c>
      <c r="AU179" s="109" t="s">
        <v>90</v>
      </c>
    </row>
    <row r="180" spans="2:65" s="83" customFormat="1" ht="22.5" customHeight="1">
      <c r="B180" s="152"/>
      <c r="C180" s="190" t="s">
        <v>228</v>
      </c>
      <c r="D180" s="190" t="s">
        <v>233</v>
      </c>
      <c r="E180" s="189" t="s">
        <v>478</v>
      </c>
      <c r="F180" s="184" t="s">
        <v>477</v>
      </c>
      <c r="G180" s="188" t="s">
        <v>292</v>
      </c>
      <c r="H180" s="187">
        <v>0.048</v>
      </c>
      <c r="I180" s="186"/>
      <c r="J180" s="185">
        <f>ROUND(I180*H180,2)</f>
        <v>0</v>
      </c>
      <c r="K180" s="184" t="s">
        <v>197</v>
      </c>
      <c r="L180" s="183"/>
      <c r="M180" s="182" t="s">
        <v>91</v>
      </c>
      <c r="N180" s="181" t="s">
        <v>153</v>
      </c>
      <c r="O180" s="80"/>
      <c r="P180" s="142">
        <f>O180*H180</f>
        <v>0</v>
      </c>
      <c r="Q180" s="142">
        <v>0.55</v>
      </c>
      <c r="R180" s="142">
        <f>Q180*H180</f>
        <v>0.026400000000000003</v>
      </c>
      <c r="S180" s="142">
        <v>0</v>
      </c>
      <c r="T180" s="141">
        <f>S180*H180</f>
        <v>0</v>
      </c>
      <c r="AR180" s="109" t="s">
        <v>219</v>
      </c>
      <c r="AT180" s="109" t="s">
        <v>233</v>
      </c>
      <c r="AU180" s="109" t="s">
        <v>90</v>
      </c>
      <c r="AY180" s="109" t="s">
        <v>195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09" t="s">
        <v>95</v>
      </c>
      <c r="BK180" s="140">
        <f>ROUND(I180*H180,2)</f>
        <v>0</v>
      </c>
      <c r="BL180" s="109" t="s">
        <v>300</v>
      </c>
      <c r="BM180" s="109" t="s">
        <v>622</v>
      </c>
    </row>
    <row r="181" spans="2:47" s="83" customFormat="1" ht="27">
      <c r="B181" s="35"/>
      <c r="D181" s="139" t="s">
        <v>192</v>
      </c>
      <c r="F181" s="138" t="s">
        <v>475</v>
      </c>
      <c r="I181" s="137"/>
      <c r="L181" s="35"/>
      <c r="M181" s="166"/>
      <c r="N181" s="80"/>
      <c r="O181" s="80"/>
      <c r="P181" s="80"/>
      <c r="Q181" s="80"/>
      <c r="R181" s="80"/>
      <c r="S181" s="80"/>
      <c r="T181" s="79"/>
      <c r="AT181" s="109" t="s">
        <v>192</v>
      </c>
      <c r="AU181" s="109" t="s">
        <v>90</v>
      </c>
    </row>
    <row r="182" spans="2:51" s="171" customFormat="1" ht="15">
      <c r="B182" s="176"/>
      <c r="D182" s="139" t="s">
        <v>229</v>
      </c>
      <c r="E182" s="172" t="s">
        <v>91</v>
      </c>
      <c r="F182" s="202" t="s">
        <v>474</v>
      </c>
      <c r="H182" s="201">
        <v>0.048</v>
      </c>
      <c r="I182" s="177"/>
      <c r="L182" s="176"/>
      <c r="M182" s="175"/>
      <c r="N182" s="174"/>
      <c r="O182" s="174"/>
      <c r="P182" s="174"/>
      <c r="Q182" s="174"/>
      <c r="R182" s="174"/>
      <c r="S182" s="174"/>
      <c r="T182" s="173"/>
      <c r="AT182" s="172" t="s">
        <v>229</v>
      </c>
      <c r="AU182" s="172" t="s">
        <v>90</v>
      </c>
      <c r="AV182" s="171" t="s">
        <v>90</v>
      </c>
      <c r="AW182" s="171" t="s">
        <v>162</v>
      </c>
      <c r="AX182" s="171" t="s">
        <v>118</v>
      </c>
      <c r="AY182" s="172" t="s">
        <v>195</v>
      </c>
    </row>
    <row r="183" spans="2:51" s="191" customFormat="1" ht="15">
      <c r="B183" s="196"/>
      <c r="D183" s="170" t="s">
        <v>229</v>
      </c>
      <c r="E183" s="200" t="s">
        <v>91</v>
      </c>
      <c r="F183" s="199" t="s">
        <v>255</v>
      </c>
      <c r="H183" s="198">
        <v>0.048</v>
      </c>
      <c r="I183" s="197"/>
      <c r="L183" s="196"/>
      <c r="M183" s="195"/>
      <c r="N183" s="194"/>
      <c r="O183" s="194"/>
      <c r="P183" s="194"/>
      <c r="Q183" s="194"/>
      <c r="R183" s="194"/>
      <c r="S183" s="194"/>
      <c r="T183" s="193"/>
      <c r="AT183" s="192" t="s">
        <v>229</v>
      </c>
      <c r="AU183" s="192" t="s">
        <v>90</v>
      </c>
      <c r="AV183" s="191" t="s">
        <v>254</v>
      </c>
      <c r="AW183" s="191" t="s">
        <v>162</v>
      </c>
      <c r="AX183" s="191" t="s">
        <v>95</v>
      </c>
      <c r="AY183" s="192" t="s">
        <v>195</v>
      </c>
    </row>
    <row r="184" spans="2:65" s="83" customFormat="1" ht="22.5" customHeight="1">
      <c r="B184" s="152"/>
      <c r="C184" s="151" t="s">
        <v>223</v>
      </c>
      <c r="D184" s="151" t="s">
        <v>196</v>
      </c>
      <c r="E184" s="150" t="s">
        <v>473</v>
      </c>
      <c r="F184" s="145" t="s">
        <v>472</v>
      </c>
      <c r="G184" s="149" t="s">
        <v>284</v>
      </c>
      <c r="H184" s="148">
        <v>19.3</v>
      </c>
      <c r="I184" s="147"/>
      <c r="J184" s="146">
        <f>ROUND(I184*H184,2)</f>
        <v>0</v>
      </c>
      <c r="K184" s="145" t="s">
        <v>197</v>
      </c>
      <c r="L184" s="35"/>
      <c r="M184" s="144" t="s">
        <v>91</v>
      </c>
      <c r="N184" s="143" t="s">
        <v>153</v>
      </c>
      <c r="O184" s="80"/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1">
        <f>S184*H184</f>
        <v>0</v>
      </c>
      <c r="AR184" s="109" t="s">
        <v>300</v>
      </c>
      <c r="AT184" s="109" t="s">
        <v>196</v>
      </c>
      <c r="AU184" s="109" t="s">
        <v>90</v>
      </c>
      <c r="AY184" s="109" t="s">
        <v>195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09" t="s">
        <v>95</v>
      </c>
      <c r="BK184" s="140">
        <f>ROUND(I184*H184,2)</f>
        <v>0</v>
      </c>
      <c r="BL184" s="109" t="s">
        <v>300</v>
      </c>
      <c r="BM184" s="109" t="s">
        <v>621</v>
      </c>
    </row>
    <row r="185" spans="2:47" s="83" customFormat="1" ht="27">
      <c r="B185" s="35"/>
      <c r="D185" s="170" t="s">
        <v>192</v>
      </c>
      <c r="F185" s="169" t="s">
        <v>470</v>
      </c>
      <c r="I185" s="137"/>
      <c r="L185" s="35"/>
      <c r="M185" s="166"/>
      <c r="N185" s="80"/>
      <c r="O185" s="80"/>
      <c r="P185" s="80"/>
      <c r="Q185" s="80"/>
      <c r="R185" s="80"/>
      <c r="S185" s="80"/>
      <c r="T185" s="79"/>
      <c r="AT185" s="109" t="s">
        <v>192</v>
      </c>
      <c r="AU185" s="109" t="s">
        <v>90</v>
      </c>
    </row>
    <row r="186" spans="2:65" s="83" customFormat="1" ht="22.5" customHeight="1">
      <c r="B186" s="152"/>
      <c r="C186" s="190" t="s">
        <v>219</v>
      </c>
      <c r="D186" s="190" t="s">
        <v>233</v>
      </c>
      <c r="E186" s="189" t="s">
        <v>469</v>
      </c>
      <c r="F186" s="184" t="s">
        <v>468</v>
      </c>
      <c r="G186" s="188" t="s">
        <v>284</v>
      </c>
      <c r="H186" s="187">
        <v>19.3</v>
      </c>
      <c r="I186" s="186"/>
      <c r="J186" s="185">
        <f>ROUND(I186*H186,2)</f>
        <v>0</v>
      </c>
      <c r="K186" s="184" t="s">
        <v>197</v>
      </c>
      <c r="L186" s="183"/>
      <c r="M186" s="182" t="s">
        <v>91</v>
      </c>
      <c r="N186" s="181" t="s">
        <v>153</v>
      </c>
      <c r="O186" s="80"/>
      <c r="P186" s="142">
        <f>O186*H186</f>
        <v>0</v>
      </c>
      <c r="Q186" s="142">
        <v>0.00723</v>
      </c>
      <c r="R186" s="142">
        <f>Q186*H186</f>
        <v>0.13953900000000002</v>
      </c>
      <c r="S186" s="142">
        <v>0</v>
      </c>
      <c r="T186" s="141">
        <f>S186*H186</f>
        <v>0</v>
      </c>
      <c r="AR186" s="109" t="s">
        <v>219</v>
      </c>
      <c r="AT186" s="109" t="s">
        <v>233</v>
      </c>
      <c r="AU186" s="109" t="s">
        <v>90</v>
      </c>
      <c r="AY186" s="109" t="s">
        <v>195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09" t="s">
        <v>95</v>
      </c>
      <c r="BK186" s="140">
        <f>ROUND(I186*H186,2)</f>
        <v>0</v>
      </c>
      <c r="BL186" s="109" t="s">
        <v>300</v>
      </c>
      <c r="BM186" s="109" t="s">
        <v>620</v>
      </c>
    </row>
    <row r="187" spans="2:47" s="83" customFormat="1" ht="40.5">
      <c r="B187" s="35"/>
      <c r="D187" s="170" t="s">
        <v>192</v>
      </c>
      <c r="F187" s="169" t="s">
        <v>466</v>
      </c>
      <c r="I187" s="137"/>
      <c r="L187" s="35"/>
      <c r="M187" s="166"/>
      <c r="N187" s="80"/>
      <c r="O187" s="80"/>
      <c r="P187" s="80"/>
      <c r="Q187" s="80"/>
      <c r="R187" s="80"/>
      <c r="S187" s="80"/>
      <c r="T187" s="79"/>
      <c r="AT187" s="109" t="s">
        <v>192</v>
      </c>
      <c r="AU187" s="109" t="s">
        <v>90</v>
      </c>
    </row>
    <row r="188" spans="2:65" s="83" customFormat="1" ht="22.5" customHeight="1">
      <c r="B188" s="152"/>
      <c r="C188" s="151" t="s">
        <v>453</v>
      </c>
      <c r="D188" s="151" t="s">
        <v>196</v>
      </c>
      <c r="E188" s="150" t="s">
        <v>465</v>
      </c>
      <c r="F188" s="145" t="s">
        <v>464</v>
      </c>
      <c r="G188" s="149" t="s">
        <v>214</v>
      </c>
      <c r="H188" s="148">
        <v>0.578</v>
      </c>
      <c r="I188" s="147"/>
      <c r="J188" s="146">
        <f>ROUND(I188*H188,2)</f>
        <v>0</v>
      </c>
      <c r="K188" s="145" t="s">
        <v>197</v>
      </c>
      <c r="L188" s="35"/>
      <c r="M188" s="144" t="s">
        <v>91</v>
      </c>
      <c r="N188" s="143" t="s">
        <v>153</v>
      </c>
      <c r="O188" s="80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1">
        <f>S188*H188</f>
        <v>0</v>
      </c>
      <c r="AR188" s="109" t="s">
        <v>300</v>
      </c>
      <c r="AT188" s="109" t="s">
        <v>196</v>
      </c>
      <c r="AU188" s="109" t="s">
        <v>90</v>
      </c>
      <c r="AY188" s="109" t="s">
        <v>195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09" t="s">
        <v>95</v>
      </c>
      <c r="BK188" s="140">
        <f>ROUND(I188*H188,2)</f>
        <v>0</v>
      </c>
      <c r="BL188" s="109" t="s">
        <v>300</v>
      </c>
      <c r="BM188" s="109" t="s">
        <v>619</v>
      </c>
    </row>
    <row r="189" spans="2:47" s="83" customFormat="1" ht="27">
      <c r="B189" s="35"/>
      <c r="D189" s="170" t="s">
        <v>192</v>
      </c>
      <c r="F189" s="169" t="s">
        <v>462</v>
      </c>
      <c r="I189" s="137"/>
      <c r="L189" s="35"/>
      <c r="M189" s="166"/>
      <c r="N189" s="80"/>
      <c r="O189" s="80"/>
      <c r="P189" s="80"/>
      <c r="Q189" s="80"/>
      <c r="R189" s="80"/>
      <c r="S189" s="80"/>
      <c r="T189" s="79"/>
      <c r="AT189" s="109" t="s">
        <v>192</v>
      </c>
      <c r="AU189" s="109" t="s">
        <v>90</v>
      </c>
    </row>
    <row r="190" spans="2:65" s="83" customFormat="1" ht="22.5" customHeight="1">
      <c r="B190" s="152"/>
      <c r="C190" s="151" t="s">
        <v>216</v>
      </c>
      <c r="D190" s="151" t="s">
        <v>196</v>
      </c>
      <c r="E190" s="150" t="s">
        <v>461</v>
      </c>
      <c r="F190" s="145" t="s">
        <v>459</v>
      </c>
      <c r="G190" s="149" t="s">
        <v>243</v>
      </c>
      <c r="H190" s="148">
        <v>11.2</v>
      </c>
      <c r="I190" s="147"/>
      <c r="J190" s="146">
        <f>ROUND(I190*H190,2)</f>
        <v>0</v>
      </c>
      <c r="K190" s="145" t="s">
        <v>91</v>
      </c>
      <c r="L190" s="35"/>
      <c r="M190" s="144" t="s">
        <v>91</v>
      </c>
      <c r="N190" s="143" t="s">
        <v>153</v>
      </c>
      <c r="O190" s="80"/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1">
        <f>S190*H190</f>
        <v>0</v>
      </c>
      <c r="AR190" s="109" t="s">
        <v>300</v>
      </c>
      <c r="AT190" s="109" t="s">
        <v>196</v>
      </c>
      <c r="AU190" s="109" t="s">
        <v>90</v>
      </c>
      <c r="AY190" s="109" t="s">
        <v>195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09" t="s">
        <v>95</v>
      </c>
      <c r="BK190" s="140">
        <f>ROUND(I190*H190,2)</f>
        <v>0</v>
      </c>
      <c r="BL190" s="109" t="s">
        <v>300</v>
      </c>
      <c r="BM190" s="109" t="s">
        <v>618</v>
      </c>
    </row>
    <row r="191" spans="2:47" s="83" customFormat="1" ht="15">
      <c r="B191" s="35"/>
      <c r="D191" s="139" t="s">
        <v>192</v>
      </c>
      <c r="F191" s="138" t="s">
        <v>459</v>
      </c>
      <c r="I191" s="137"/>
      <c r="L191" s="35"/>
      <c r="M191" s="166"/>
      <c r="N191" s="80"/>
      <c r="O191" s="80"/>
      <c r="P191" s="80"/>
      <c r="Q191" s="80"/>
      <c r="R191" s="80"/>
      <c r="S191" s="80"/>
      <c r="T191" s="79"/>
      <c r="AT191" s="109" t="s">
        <v>192</v>
      </c>
      <c r="AU191" s="109" t="s">
        <v>90</v>
      </c>
    </row>
    <row r="192" spans="2:51" s="171" customFormat="1" ht="15">
      <c r="B192" s="176"/>
      <c r="D192" s="170" t="s">
        <v>229</v>
      </c>
      <c r="E192" s="180" t="s">
        <v>91</v>
      </c>
      <c r="F192" s="179" t="s">
        <v>458</v>
      </c>
      <c r="H192" s="178">
        <v>11.2</v>
      </c>
      <c r="I192" s="177"/>
      <c r="L192" s="176"/>
      <c r="M192" s="175"/>
      <c r="N192" s="174"/>
      <c r="O192" s="174"/>
      <c r="P192" s="174"/>
      <c r="Q192" s="174"/>
      <c r="R192" s="174"/>
      <c r="S192" s="174"/>
      <c r="T192" s="173"/>
      <c r="AT192" s="172" t="s">
        <v>229</v>
      </c>
      <c r="AU192" s="172" t="s">
        <v>90</v>
      </c>
      <c r="AV192" s="171" t="s">
        <v>90</v>
      </c>
      <c r="AW192" s="171" t="s">
        <v>162</v>
      </c>
      <c r="AX192" s="171" t="s">
        <v>95</v>
      </c>
      <c r="AY192" s="172" t="s">
        <v>195</v>
      </c>
    </row>
    <row r="193" spans="2:65" s="83" customFormat="1" ht="31.5" customHeight="1">
      <c r="B193" s="152"/>
      <c r="C193" s="151" t="s">
        <v>207</v>
      </c>
      <c r="D193" s="151" t="s">
        <v>196</v>
      </c>
      <c r="E193" s="150" t="s">
        <v>456</v>
      </c>
      <c r="F193" s="145" t="s">
        <v>455</v>
      </c>
      <c r="G193" s="149" t="s">
        <v>234</v>
      </c>
      <c r="H193" s="148">
        <v>3</v>
      </c>
      <c r="I193" s="147"/>
      <c r="J193" s="146">
        <f>ROUND(I193*H193,2)</f>
        <v>0</v>
      </c>
      <c r="K193" s="145" t="s">
        <v>91</v>
      </c>
      <c r="L193" s="35"/>
      <c r="M193" s="144" t="s">
        <v>91</v>
      </c>
      <c r="N193" s="143" t="s">
        <v>153</v>
      </c>
      <c r="O193" s="80"/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1">
        <f>S193*H193</f>
        <v>0</v>
      </c>
      <c r="AR193" s="109" t="s">
        <v>300</v>
      </c>
      <c r="AT193" s="109" t="s">
        <v>196</v>
      </c>
      <c r="AU193" s="109" t="s">
        <v>90</v>
      </c>
      <c r="AY193" s="109" t="s">
        <v>195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09" t="s">
        <v>95</v>
      </c>
      <c r="BK193" s="140">
        <f>ROUND(I193*H193,2)</f>
        <v>0</v>
      </c>
      <c r="BL193" s="109" t="s">
        <v>300</v>
      </c>
      <c r="BM193" s="109" t="s">
        <v>617</v>
      </c>
    </row>
    <row r="194" spans="2:47" s="83" customFormat="1" ht="15">
      <c r="B194" s="35"/>
      <c r="D194" s="170" t="s">
        <v>192</v>
      </c>
      <c r="F194" s="169" t="s">
        <v>449</v>
      </c>
      <c r="I194" s="137"/>
      <c r="L194" s="35"/>
      <c r="M194" s="166"/>
      <c r="N194" s="80"/>
      <c r="O194" s="80"/>
      <c r="P194" s="80"/>
      <c r="Q194" s="80"/>
      <c r="R194" s="80"/>
      <c r="S194" s="80"/>
      <c r="T194" s="79"/>
      <c r="AT194" s="109" t="s">
        <v>192</v>
      </c>
      <c r="AU194" s="109" t="s">
        <v>90</v>
      </c>
    </row>
    <row r="195" spans="2:65" s="83" customFormat="1" ht="31.5" customHeight="1">
      <c r="B195" s="152"/>
      <c r="C195" s="151" t="s">
        <v>201</v>
      </c>
      <c r="D195" s="151" t="s">
        <v>196</v>
      </c>
      <c r="E195" s="150" t="s">
        <v>452</v>
      </c>
      <c r="F195" s="145" t="s">
        <v>451</v>
      </c>
      <c r="G195" s="149" t="s">
        <v>234</v>
      </c>
      <c r="H195" s="148">
        <v>2</v>
      </c>
      <c r="I195" s="147"/>
      <c r="J195" s="146">
        <f>ROUND(I195*H195,2)</f>
        <v>0</v>
      </c>
      <c r="K195" s="145" t="s">
        <v>91</v>
      </c>
      <c r="L195" s="35"/>
      <c r="M195" s="144" t="s">
        <v>91</v>
      </c>
      <c r="N195" s="143" t="s">
        <v>153</v>
      </c>
      <c r="O195" s="80"/>
      <c r="P195" s="142">
        <f>O195*H195</f>
        <v>0</v>
      </c>
      <c r="Q195" s="142">
        <v>0</v>
      </c>
      <c r="R195" s="142">
        <f>Q195*H195</f>
        <v>0</v>
      </c>
      <c r="S195" s="142">
        <v>0</v>
      </c>
      <c r="T195" s="141">
        <f>S195*H195</f>
        <v>0</v>
      </c>
      <c r="AR195" s="109" t="s">
        <v>300</v>
      </c>
      <c r="AT195" s="109" t="s">
        <v>196</v>
      </c>
      <c r="AU195" s="109" t="s">
        <v>90</v>
      </c>
      <c r="AY195" s="109" t="s">
        <v>195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09" t="s">
        <v>95</v>
      </c>
      <c r="BK195" s="140">
        <f>ROUND(I195*H195,2)</f>
        <v>0</v>
      </c>
      <c r="BL195" s="109" t="s">
        <v>300</v>
      </c>
      <c r="BM195" s="109" t="s">
        <v>616</v>
      </c>
    </row>
    <row r="196" spans="2:47" s="83" customFormat="1" ht="15">
      <c r="B196" s="35"/>
      <c r="D196" s="170" t="s">
        <v>192</v>
      </c>
      <c r="F196" s="169" t="s">
        <v>449</v>
      </c>
      <c r="I196" s="137"/>
      <c r="L196" s="35"/>
      <c r="M196" s="166"/>
      <c r="N196" s="80"/>
      <c r="O196" s="80"/>
      <c r="P196" s="80"/>
      <c r="Q196" s="80"/>
      <c r="R196" s="80"/>
      <c r="S196" s="80"/>
      <c r="T196" s="79"/>
      <c r="AT196" s="109" t="s">
        <v>192</v>
      </c>
      <c r="AU196" s="109" t="s">
        <v>90</v>
      </c>
    </row>
    <row r="197" spans="2:65" s="83" customFormat="1" ht="31.5" customHeight="1">
      <c r="B197" s="152"/>
      <c r="C197" s="151" t="s">
        <v>457</v>
      </c>
      <c r="D197" s="151" t="s">
        <v>196</v>
      </c>
      <c r="E197" s="150" t="s">
        <v>448</v>
      </c>
      <c r="F197" s="145" t="s">
        <v>447</v>
      </c>
      <c r="G197" s="149" t="s">
        <v>234</v>
      </c>
      <c r="H197" s="148">
        <v>1</v>
      </c>
      <c r="I197" s="147"/>
      <c r="J197" s="146">
        <f>ROUND(I197*H197,2)</f>
        <v>0</v>
      </c>
      <c r="K197" s="145" t="s">
        <v>91</v>
      </c>
      <c r="L197" s="35"/>
      <c r="M197" s="144" t="s">
        <v>91</v>
      </c>
      <c r="N197" s="143" t="s">
        <v>153</v>
      </c>
      <c r="O197" s="80"/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1">
        <f>S197*H197</f>
        <v>0</v>
      </c>
      <c r="AR197" s="109" t="s">
        <v>300</v>
      </c>
      <c r="AT197" s="109" t="s">
        <v>196</v>
      </c>
      <c r="AU197" s="109" t="s">
        <v>90</v>
      </c>
      <c r="AY197" s="109" t="s">
        <v>195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09" t="s">
        <v>95</v>
      </c>
      <c r="BK197" s="140">
        <f>ROUND(I197*H197,2)</f>
        <v>0</v>
      </c>
      <c r="BL197" s="109" t="s">
        <v>300</v>
      </c>
      <c r="BM197" s="109" t="s">
        <v>615</v>
      </c>
    </row>
    <row r="198" spans="2:47" s="83" customFormat="1" ht="27">
      <c r="B198" s="35"/>
      <c r="D198" s="139" t="s">
        <v>192</v>
      </c>
      <c r="F198" s="138" t="s">
        <v>445</v>
      </c>
      <c r="I198" s="137"/>
      <c r="L198" s="35"/>
      <c r="M198" s="166"/>
      <c r="N198" s="80"/>
      <c r="O198" s="80"/>
      <c r="P198" s="80"/>
      <c r="Q198" s="80"/>
      <c r="R198" s="80"/>
      <c r="S198" s="80"/>
      <c r="T198" s="79"/>
      <c r="AT198" s="109" t="s">
        <v>192</v>
      </c>
      <c r="AU198" s="109" t="s">
        <v>90</v>
      </c>
    </row>
    <row r="199" spans="2:63" s="153" customFormat="1" ht="29.85" customHeight="1">
      <c r="B199" s="161"/>
      <c r="D199" s="165" t="s">
        <v>115</v>
      </c>
      <c r="E199" s="164" t="s">
        <v>327</v>
      </c>
      <c r="F199" s="164" t="s">
        <v>326</v>
      </c>
      <c r="I199" s="163"/>
      <c r="J199" s="162">
        <f>BK199</f>
        <v>0</v>
      </c>
      <c r="L199" s="161"/>
      <c r="M199" s="160"/>
      <c r="N199" s="158"/>
      <c r="O199" s="158"/>
      <c r="P199" s="159">
        <f>SUM(P200:P201)</f>
        <v>0</v>
      </c>
      <c r="Q199" s="158"/>
      <c r="R199" s="159">
        <f>SUM(R200:R201)</f>
        <v>0.000693</v>
      </c>
      <c r="S199" s="158"/>
      <c r="T199" s="157">
        <f>SUM(T200:T201)</f>
        <v>0</v>
      </c>
      <c r="AR199" s="155" t="s">
        <v>90</v>
      </c>
      <c r="AT199" s="156" t="s">
        <v>115</v>
      </c>
      <c r="AU199" s="156" t="s">
        <v>95</v>
      </c>
      <c r="AY199" s="155" t="s">
        <v>195</v>
      </c>
      <c r="BK199" s="154">
        <f>SUM(BK200:BK201)</f>
        <v>0</v>
      </c>
    </row>
    <row r="200" spans="2:65" s="83" customFormat="1" ht="31.5" customHeight="1">
      <c r="B200" s="152"/>
      <c r="C200" s="151" t="s">
        <v>444</v>
      </c>
      <c r="D200" s="151" t="s">
        <v>196</v>
      </c>
      <c r="E200" s="150" t="s">
        <v>443</v>
      </c>
      <c r="F200" s="145" t="s">
        <v>441</v>
      </c>
      <c r="G200" s="149" t="s">
        <v>243</v>
      </c>
      <c r="H200" s="148">
        <v>6.3</v>
      </c>
      <c r="I200" s="147"/>
      <c r="J200" s="146">
        <f>ROUND(I200*H200,2)</f>
        <v>0</v>
      </c>
      <c r="K200" s="145" t="s">
        <v>91</v>
      </c>
      <c r="L200" s="35"/>
      <c r="M200" s="144" t="s">
        <v>91</v>
      </c>
      <c r="N200" s="143" t="s">
        <v>153</v>
      </c>
      <c r="O200" s="80"/>
      <c r="P200" s="142">
        <f>O200*H200</f>
        <v>0</v>
      </c>
      <c r="Q200" s="142">
        <v>0.00011</v>
      </c>
      <c r="R200" s="142">
        <f>Q200*H200</f>
        <v>0.000693</v>
      </c>
      <c r="S200" s="142">
        <v>0</v>
      </c>
      <c r="T200" s="141">
        <f>S200*H200</f>
        <v>0</v>
      </c>
      <c r="AR200" s="109" t="s">
        <v>300</v>
      </c>
      <c r="AT200" s="109" t="s">
        <v>196</v>
      </c>
      <c r="AU200" s="109" t="s">
        <v>90</v>
      </c>
      <c r="AY200" s="109" t="s">
        <v>195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09" t="s">
        <v>95</v>
      </c>
      <c r="BK200" s="140">
        <f>ROUND(I200*H200,2)</f>
        <v>0</v>
      </c>
      <c r="BL200" s="109" t="s">
        <v>300</v>
      </c>
      <c r="BM200" s="109" t="s">
        <v>614</v>
      </c>
    </row>
    <row r="201" spans="2:47" s="83" customFormat="1" ht="15">
      <c r="B201" s="35"/>
      <c r="D201" s="139" t="s">
        <v>192</v>
      </c>
      <c r="F201" s="138" t="s">
        <v>441</v>
      </c>
      <c r="I201" s="137"/>
      <c r="L201" s="35"/>
      <c r="M201" s="166"/>
      <c r="N201" s="80"/>
      <c r="O201" s="80"/>
      <c r="P201" s="80"/>
      <c r="Q201" s="80"/>
      <c r="R201" s="80"/>
      <c r="S201" s="80"/>
      <c r="T201" s="79"/>
      <c r="AT201" s="109" t="s">
        <v>192</v>
      </c>
      <c r="AU201" s="109" t="s">
        <v>90</v>
      </c>
    </row>
    <row r="202" spans="2:63" s="153" customFormat="1" ht="37.35" customHeight="1">
      <c r="B202" s="161"/>
      <c r="D202" s="155" t="s">
        <v>115</v>
      </c>
      <c r="E202" s="168" t="s">
        <v>210</v>
      </c>
      <c r="F202" s="168" t="s">
        <v>209</v>
      </c>
      <c r="I202" s="163"/>
      <c r="J202" s="167">
        <f>BK202</f>
        <v>0</v>
      </c>
      <c r="L202" s="161"/>
      <c r="M202" s="160"/>
      <c r="N202" s="158"/>
      <c r="O202" s="158"/>
      <c r="P202" s="159">
        <f>P203+P206</f>
        <v>0</v>
      </c>
      <c r="Q202" s="158"/>
      <c r="R202" s="159">
        <f>R203+R206</f>
        <v>0</v>
      </c>
      <c r="S202" s="158"/>
      <c r="T202" s="157">
        <f>T203+T206</f>
        <v>0</v>
      </c>
      <c r="AR202" s="155" t="s">
        <v>202</v>
      </c>
      <c r="AT202" s="156" t="s">
        <v>115</v>
      </c>
      <c r="AU202" s="156" t="s">
        <v>118</v>
      </c>
      <c r="AY202" s="155" t="s">
        <v>195</v>
      </c>
      <c r="BK202" s="154">
        <f>BK203+BK206</f>
        <v>0</v>
      </c>
    </row>
    <row r="203" spans="2:63" s="153" customFormat="1" ht="19.9" customHeight="1">
      <c r="B203" s="161"/>
      <c r="D203" s="165" t="s">
        <v>115</v>
      </c>
      <c r="E203" s="164" t="s">
        <v>208</v>
      </c>
      <c r="F203" s="164" t="s">
        <v>205</v>
      </c>
      <c r="I203" s="163"/>
      <c r="J203" s="162">
        <f>BK203</f>
        <v>0</v>
      </c>
      <c r="L203" s="161"/>
      <c r="M203" s="160"/>
      <c r="N203" s="158"/>
      <c r="O203" s="158"/>
      <c r="P203" s="159">
        <f>SUM(P204:P205)</f>
        <v>0</v>
      </c>
      <c r="Q203" s="158"/>
      <c r="R203" s="159">
        <f>SUM(R204:R205)</f>
        <v>0</v>
      </c>
      <c r="S203" s="158"/>
      <c r="T203" s="157">
        <f>SUM(T204:T205)</f>
        <v>0</v>
      </c>
      <c r="AR203" s="155" t="s">
        <v>202</v>
      </c>
      <c r="AT203" s="156" t="s">
        <v>115</v>
      </c>
      <c r="AU203" s="156" t="s">
        <v>95</v>
      </c>
      <c r="AY203" s="155" t="s">
        <v>195</v>
      </c>
      <c r="BK203" s="154">
        <f>SUM(BK204:BK205)</f>
        <v>0</v>
      </c>
    </row>
    <row r="204" spans="2:65" s="83" customFormat="1" ht="22.5" customHeight="1">
      <c r="B204" s="152"/>
      <c r="C204" s="151" t="s">
        <v>440</v>
      </c>
      <c r="D204" s="151" t="s">
        <v>196</v>
      </c>
      <c r="E204" s="150" t="s">
        <v>206</v>
      </c>
      <c r="F204" s="145" t="s">
        <v>205</v>
      </c>
      <c r="G204" s="149" t="s">
        <v>198</v>
      </c>
      <c r="H204" s="148">
        <v>1</v>
      </c>
      <c r="I204" s="147"/>
      <c r="J204" s="146">
        <f>ROUND(I204*H204,2)</f>
        <v>0</v>
      </c>
      <c r="K204" s="145" t="s">
        <v>197</v>
      </c>
      <c r="L204" s="35"/>
      <c r="M204" s="144" t="s">
        <v>91</v>
      </c>
      <c r="N204" s="143" t="s">
        <v>153</v>
      </c>
      <c r="O204" s="80"/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1">
        <f>S204*H204</f>
        <v>0</v>
      </c>
      <c r="AR204" s="109" t="s">
        <v>194</v>
      </c>
      <c r="AT204" s="109" t="s">
        <v>196</v>
      </c>
      <c r="AU204" s="109" t="s">
        <v>90</v>
      </c>
      <c r="AY204" s="109" t="s">
        <v>195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09" t="s">
        <v>95</v>
      </c>
      <c r="BK204" s="140">
        <f>ROUND(I204*H204,2)</f>
        <v>0</v>
      </c>
      <c r="BL204" s="109" t="s">
        <v>194</v>
      </c>
      <c r="BM204" s="109" t="s">
        <v>613</v>
      </c>
    </row>
    <row r="205" spans="2:47" s="83" customFormat="1" ht="27">
      <c r="B205" s="35"/>
      <c r="D205" s="139" t="s">
        <v>192</v>
      </c>
      <c r="F205" s="138" t="s">
        <v>888</v>
      </c>
      <c r="I205" s="137"/>
      <c r="L205" s="35"/>
      <c r="M205" s="166"/>
      <c r="N205" s="80"/>
      <c r="O205" s="80"/>
      <c r="P205" s="80"/>
      <c r="Q205" s="80"/>
      <c r="R205" s="80"/>
      <c r="S205" s="80"/>
      <c r="T205" s="79"/>
      <c r="AT205" s="109" t="s">
        <v>192</v>
      </c>
      <c r="AU205" s="109" t="s">
        <v>90</v>
      </c>
    </row>
    <row r="206" spans="2:63" s="153" customFormat="1" ht="29.85" customHeight="1">
      <c r="B206" s="161"/>
      <c r="D206" s="165" t="s">
        <v>115</v>
      </c>
      <c r="E206" s="164" t="s">
        <v>203</v>
      </c>
      <c r="F206" s="164" t="s">
        <v>199</v>
      </c>
      <c r="I206" s="163"/>
      <c r="J206" s="162">
        <f>BK206</f>
        <v>0</v>
      </c>
      <c r="L206" s="161"/>
      <c r="M206" s="160"/>
      <c r="N206" s="158"/>
      <c r="O206" s="158"/>
      <c r="P206" s="159">
        <f>SUM(P207:P208)</f>
        <v>0</v>
      </c>
      <c r="Q206" s="158"/>
      <c r="R206" s="159">
        <f>SUM(R207:R208)</f>
        <v>0</v>
      </c>
      <c r="S206" s="158"/>
      <c r="T206" s="157">
        <f>SUM(T207:T208)</f>
        <v>0</v>
      </c>
      <c r="AR206" s="155" t="s">
        <v>202</v>
      </c>
      <c r="AT206" s="156" t="s">
        <v>115</v>
      </c>
      <c r="AU206" s="156" t="s">
        <v>95</v>
      </c>
      <c r="AY206" s="155" t="s">
        <v>195</v>
      </c>
      <c r="BK206" s="154">
        <f>SUM(BK207:BK208)</f>
        <v>0</v>
      </c>
    </row>
    <row r="207" spans="2:65" s="83" customFormat="1" ht="22.5" customHeight="1">
      <c r="B207" s="152"/>
      <c r="C207" s="151" t="s">
        <v>438</v>
      </c>
      <c r="D207" s="151" t="s">
        <v>196</v>
      </c>
      <c r="E207" s="150" t="s">
        <v>200</v>
      </c>
      <c r="F207" s="145" t="s">
        <v>199</v>
      </c>
      <c r="G207" s="149" t="s">
        <v>198</v>
      </c>
      <c r="H207" s="148">
        <v>1</v>
      </c>
      <c r="I207" s="147"/>
      <c r="J207" s="146">
        <f>ROUND(I207*H207,2)</f>
        <v>0</v>
      </c>
      <c r="K207" s="145" t="s">
        <v>197</v>
      </c>
      <c r="L207" s="35"/>
      <c r="M207" s="144" t="s">
        <v>91</v>
      </c>
      <c r="N207" s="143" t="s">
        <v>153</v>
      </c>
      <c r="O207" s="80"/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1">
        <f>S207*H207</f>
        <v>0</v>
      </c>
      <c r="AR207" s="109" t="s">
        <v>194</v>
      </c>
      <c r="AT207" s="109" t="s">
        <v>196</v>
      </c>
      <c r="AU207" s="109" t="s">
        <v>90</v>
      </c>
      <c r="AY207" s="109" t="s">
        <v>195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09" t="s">
        <v>95</v>
      </c>
      <c r="BK207" s="140">
        <f>ROUND(I207*H207,2)</f>
        <v>0</v>
      </c>
      <c r="BL207" s="109" t="s">
        <v>194</v>
      </c>
      <c r="BM207" s="109" t="s">
        <v>612</v>
      </c>
    </row>
    <row r="208" spans="2:47" s="83" customFormat="1" ht="67.5">
      <c r="B208" s="35"/>
      <c r="D208" s="139" t="s">
        <v>192</v>
      </c>
      <c r="F208" s="138" t="s">
        <v>891</v>
      </c>
      <c r="I208" s="137"/>
      <c r="L208" s="35"/>
      <c r="M208" s="136"/>
      <c r="N208" s="135"/>
      <c r="O208" s="135"/>
      <c r="P208" s="135"/>
      <c r="Q208" s="135"/>
      <c r="R208" s="135"/>
      <c r="S208" s="135"/>
      <c r="T208" s="134"/>
      <c r="AT208" s="109" t="s">
        <v>192</v>
      </c>
      <c r="AU208" s="109" t="s">
        <v>90</v>
      </c>
    </row>
    <row r="209" spans="2:12" s="83" customFormat="1" ht="6.95" customHeight="1">
      <c r="B209" s="37"/>
      <c r="C209" s="36"/>
      <c r="D209" s="36"/>
      <c r="E209" s="36"/>
      <c r="F209" s="36"/>
      <c r="G209" s="36"/>
      <c r="H209" s="36"/>
      <c r="I209" s="133"/>
      <c r="J209" s="36"/>
      <c r="K209" s="36"/>
      <c r="L209" s="35"/>
    </row>
    <row r="213" ht="15">
      <c r="AT213" s="132"/>
    </row>
  </sheetData>
  <sheetProtection password="CC35" sheet="1" objects="1" scenarios="1" formatColumns="0" formatRows="0" sort="0" autoFilter="0"/>
  <autoFilter ref="C95:K95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4:H84"/>
    <mergeCell ref="E86:H86"/>
    <mergeCell ref="E88:H88"/>
  </mergeCells>
  <hyperlinks>
    <hyperlink ref="F1:G1" location="C2" tooltip="Krycí list soupisu" display="1) Krycí list soupisu"/>
    <hyperlink ref="G1:H1" location="C58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4" width="3.7109375" style="105" customWidth="1"/>
    <col min="5" max="5" width="14.7109375" style="105" customWidth="1"/>
    <col min="6" max="6" width="64.28125" style="105" customWidth="1"/>
    <col min="7" max="7" width="7.421875" style="105" customWidth="1"/>
    <col min="8" max="8" width="9.57421875" style="105" customWidth="1"/>
    <col min="9" max="9" width="10.8515625" style="131" customWidth="1"/>
    <col min="10" max="10" width="20.140625" style="105" customWidth="1"/>
    <col min="11" max="11" width="13.28125" style="105" customWidth="1"/>
    <col min="12" max="12" width="9.140625" style="105" customWidth="1"/>
    <col min="13" max="18" width="8.00390625" style="105" hidden="1" customWidth="1"/>
    <col min="19" max="19" width="7.00390625" style="105" hidden="1" customWidth="1"/>
    <col min="20" max="20" width="25.421875" style="105" hidden="1" customWidth="1"/>
    <col min="21" max="21" width="14.00390625" style="105" hidden="1" customWidth="1"/>
    <col min="22" max="22" width="10.57421875" style="105" customWidth="1"/>
    <col min="23" max="23" width="14.00390625" style="105" customWidth="1"/>
    <col min="24" max="24" width="10.57421875" style="105" customWidth="1"/>
    <col min="25" max="25" width="12.8515625" style="105" customWidth="1"/>
    <col min="26" max="26" width="9.421875" style="105" customWidth="1"/>
    <col min="27" max="27" width="12.8515625" style="105" customWidth="1"/>
    <col min="28" max="28" width="14.00390625" style="105" customWidth="1"/>
    <col min="29" max="29" width="9.421875" style="105" customWidth="1"/>
    <col min="30" max="30" width="12.8515625" style="105" customWidth="1"/>
    <col min="31" max="31" width="14.00390625" style="105" customWidth="1"/>
    <col min="32" max="43" width="9.140625" style="105" customWidth="1"/>
    <col min="44" max="65" width="8.00390625" style="105" hidden="1" customWidth="1"/>
    <col min="66" max="16384" width="9.140625" style="105" customWidth="1"/>
  </cols>
  <sheetData>
    <row r="1" spans="1:70" ht="21.75" customHeight="1">
      <c r="A1" s="124"/>
      <c r="B1" s="278"/>
      <c r="C1" s="278"/>
      <c r="D1" s="275" t="s">
        <v>190</v>
      </c>
      <c r="E1" s="278"/>
      <c r="F1" s="277" t="s">
        <v>436</v>
      </c>
      <c r="G1" s="403" t="s">
        <v>435</v>
      </c>
      <c r="H1" s="403"/>
      <c r="I1" s="276"/>
      <c r="J1" s="277" t="s">
        <v>434</v>
      </c>
      <c r="K1" s="275" t="s">
        <v>433</v>
      </c>
      <c r="L1" s="277" t="s">
        <v>432</v>
      </c>
      <c r="M1" s="277"/>
      <c r="N1" s="277"/>
      <c r="O1" s="277"/>
      <c r="P1" s="277"/>
      <c r="Q1" s="277"/>
      <c r="R1" s="277"/>
      <c r="S1" s="277"/>
      <c r="T1" s="277"/>
      <c r="U1" s="126"/>
      <c r="V1" s="12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09" t="s">
        <v>101</v>
      </c>
    </row>
    <row r="3" spans="2:46" ht="6.95" customHeight="1">
      <c r="B3" s="122"/>
      <c r="C3" s="121"/>
      <c r="D3" s="121"/>
      <c r="E3" s="121"/>
      <c r="F3" s="121"/>
      <c r="G3" s="121"/>
      <c r="H3" s="121"/>
      <c r="I3" s="274"/>
      <c r="J3" s="121"/>
      <c r="K3" s="120"/>
      <c r="AT3" s="109" t="s">
        <v>90</v>
      </c>
    </row>
    <row r="4" spans="2:46" ht="36.95" customHeight="1">
      <c r="B4" s="108"/>
      <c r="C4" s="110"/>
      <c r="D4" s="119" t="s">
        <v>431</v>
      </c>
      <c r="E4" s="110"/>
      <c r="F4" s="110"/>
      <c r="G4" s="110"/>
      <c r="H4" s="110"/>
      <c r="I4" s="254"/>
      <c r="J4" s="110"/>
      <c r="K4" s="106"/>
      <c r="M4" s="118" t="s">
        <v>182</v>
      </c>
      <c r="AT4" s="109" t="s">
        <v>159</v>
      </c>
    </row>
    <row r="5" spans="2:11" ht="6.95" customHeight="1">
      <c r="B5" s="108"/>
      <c r="C5" s="110"/>
      <c r="D5" s="110"/>
      <c r="E5" s="110"/>
      <c r="F5" s="110"/>
      <c r="G5" s="110"/>
      <c r="H5" s="110"/>
      <c r="I5" s="254"/>
      <c r="J5" s="110"/>
      <c r="K5" s="106"/>
    </row>
    <row r="6" spans="2:11" ht="15">
      <c r="B6" s="108"/>
      <c r="C6" s="110"/>
      <c r="D6" s="111" t="s">
        <v>143</v>
      </c>
      <c r="E6" s="110"/>
      <c r="F6" s="110"/>
      <c r="G6" s="110"/>
      <c r="H6" s="110"/>
      <c r="I6" s="254"/>
      <c r="J6" s="110"/>
      <c r="K6" s="106"/>
    </row>
    <row r="7" spans="2:11" ht="22.5" customHeight="1">
      <c r="B7" s="108"/>
      <c r="C7" s="110"/>
      <c r="D7" s="110"/>
      <c r="E7" s="404" t="str">
        <f>'Rekapitulace stavby'!K6</f>
        <v>Molo Kamencové jezero</v>
      </c>
      <c r="F7" s="396"/>
      <c r="G7" s="396"/>
      <c r="H7" s="396"/>
      <c r="I7" s="254"/>
      <c r="J7" s="110"/>
      <c r="K7" s="106"/>
    </row>
    <row r="8" spans="2:11" ht="15">
      <c r="B8" s="108"/>
      <c r="C8" s="110"/>
      <c r="D8" s="111" t="s">
        <v>413</v>
      </c>
      <c r="E8" s="110"/>
      <c r="F8" s="110"/>
      <c r="G8" s="110"/>
      <c r="H8" s="110"/>
      <c r="I8" s="254"/>
      <c r="J8" s="110"/>
      <c r="K8" s="106"/>
    </row>
    <row r="9" spans="2:11" s="83" customFormat="1" ht="22.5" customHeight="1">
      <c r="B9" s="35"/>
      <c r="C9" s="80"/>
      <c r="D9" s="80"/>
      <c r="E9" s="404" t="s">
        <v>412</v>
      </c>
      <c r="F9" s="389"/>
      <c r="G9" s="389"/>
      <c r="H9" s="389"/>
      <c r="I9" s="229"/>
      <c r="J9" s="80"/>
      <c r="K9" s="92"/>
    </row>
    <row r="10" spans="2:11" s="83" customFormat="1" ht="15">
      <c r="B10" s="35"/>
      <c r="C10" s="80"/>
      <c r="D10" s="111" t="s">
        <v>411</v>
      </c>
      <c r="E10" s="80"/>
      <c r="F10" s="80"/>
      <c r="G10" s="80"/>
      <c r="H10" s="80"/>
      <c r="I10" s="229"/>
      <c r="J10" s="80"/>
      <c r="K10" s="92"/>
    </row>
    <row r="11" spans="2:11" s="83" customFormat="1" ht="36.95" customHeight="1">
      <c r="B11" s="35"/>
      <c r="C11" s="80"/>
      <c r="D11" s="80"/>
      <c r="E11" s="405" t="s">
        <v>692</v>
      </c>
      <c r="F11" s="389"/>
      <c r="G11" s="389"/>
      <c r="H11" s="389"/>
      <c r="I11" s="229"/>
      <c r="J11" s="80"/>
      <c r="K11" s="92"/>
    </row>
    <row r="12" spans="2:11" s="83" customFormat="1" ht="15">
      <c r="B12" s="35"/>
      <c r="C12" s="80"/>
      <c r="D12" s="80"/>
      <c r="E12" s="80"/>
      <c r="F12" s="80"/>
      <c r="G12" s="80"/>
      <c r="H12" s="80"/>
      <c r="I12" s="229"/>
      <c r="J12" s="80"/>
      <c r="K12" s="92"/>
    </row>
    <row r="13" spans="2:11" s="83" customFormat="1" ht="14.45" customHeight="1">
      <c r="B13" s="35"/>
      <c r="C13" s="80"/>
      <c r="D13" s="111" t="s">
        <v>176</v>
      </c>
      <c r="E13" s="80"/>
      <c r="F13" s="115" t="s">
        <v>91</v>
      </c>
      <c r="G13" s="80"/>
      <c r="H13" s="80"/>
      <c r="I13" s="252" t="s">
        <v>175</v>
      </c>
      <c r="J13" s="115" t="s">
        <v>91</v>
      </c>
      <c r="K13" s="92"/>
    </row>
    <row r="14" spans="2:11" s="83" customFormat="1" ht="14.45" customHeight="1">
      <c r="B14" s="35"/>
      <c r="C14" s="80"/>
      <c r="D14" s="111" t="s">
        <v>142</v>
      </c>
      <c r="E14" s="80"/>
      <c r="F14" s="115" t="s">
        <v>174</v>
      </c>
      <c r="G14" s="80"/>
      <c r="H14" s="80"/>
      <c r="I14" s="252" t="s">
        <v>141</v>
      </c>
      <c r="J14" s="253" t="str">
        <f>'Rekapitulace stavby'!AN8</f>
        <v>28.11.2016</v>
      </c>
      <c r="K14" s="92"/>
    </row>
    <row r="15" spans="2:11" s="83" customFormat="1" ht="10.9" customHeight="1">
      <c r="B15" s="35"/>
      <c r="C15" s="80"/>
      <c r="D15" s="80"/>
      <c r="E15" s="80"/>
      <c r="F15" s="80"/>
      <c r="G15" s="80"/>
      <c r="H15" s="80"/>
      <c r="I15" s="229"/>
      <c r="J15" s="80"/>
      <c r="K15" s="92"/>
    </row>
    <row r="16" spans="2:11" s="83" customFormat="1" ht="14.45" customHeight="1">
      <c r="B16" s="35"/>
      <c r="C16" s="80"/>
      <c r="D16" s="111" t="s">
        <v>140</v>
      </c>
      <c r="E16" s="80"/>
      <c r="F16" s="80"/>
      <c r="G16" s="80"/>
      <c r="H16" s="80"/>
      <c r="I16" s="252" t="s">
        <v>167</v>
      </c>
      <c r="J16" s="115" t="str">
        <f>IF('Rekapitulace stavby'!AN10="","",'Rekapitulace stavby'!AN10)</f>
        <v/>
      </c>
      <c r="K16" s="92"/>
    </row>
    <row r="17" spans="2:11" s="83" customFormat="1" ht="18" customHeight="1">
      <c r="B17" s="35"/>
      <c r="C17" s="80"/>
      <c r="D17" s="80"/>
      <c r="E17" s="115" t="str">
        <f>IF('Rekapitulace stavby'!E11="","",'Rekapitulace stavby'!E11)</f>
        <v xml:space="preserve"> </v>
      </c>
      <c r="F17" s="80"/>
      <c r="G17" s="80"/>
      <c r="H17" s="80"/>
      <c r="I17" s="252" t="s">
        <v>164</v>
      </c>
      <c r="J17" s="115" t="str">
        <f>IF('Rekapitulace stavby'!AN11="","",'Rekapitulace stavby'!AN11)</f>
        <v/>
      </c>
      <c r="K17" s="92"/>
    </row>
    <row r="18" spans="2:11" s="83" customFormat="1" ht="6.95" customHeight="1">
      <c r="B18" s="35"/>
      <c r="C18" s="80"/>
      <c r="D18" s="80"/>
      <c r="E18" s="80"/>
      <c r="F18" s="80"/>
      <c r="G18" s="80"/>
      <c r="H18" s="80"/>
      <c r="I18" s="229"/>
      <c r="J18" s="80"/>
      <c r="K18" s="92"/>
    </row>
    <row r="19" spans="2:11" s="83" customFormat="1" ht="14.45" customHeight="1">
      <c r="B19" s="35"/>
      <c r="C19" s="80"/>
      <c r="D19" s="111" t="s">
        <v>137</v>
      </c>
      <c r="E19" s="80"/>
      <c r="F19" s="80"/>
      <c r="G19" s="80"/>
      <c r="H19" s="80"/>
      <c r="I19" s="252" t="s">
        <v>167</v>
      </c>
      <c r="J19" s="115" t="str">
        <f>IF('Rekapitulace stavby'!AN13="Vyplň údaj","",IF('Rekapitulace stavby'!AN13="","",'Rekapitulace stavby'!AN13))</f>
        <v/>
      </c>
      <c r="K19" s="92"/>
    </row>
    <row r="20" spans="2:11" s="83" customFormat="1" ht="18" customHeight="1">
      <c r="B20" s="35"/>
      <c r="C20" s="80"/>
      <c r="D20" s="80"/>
      <c r="E20" s="115" t="str">
        <f>IF('Rekapitulace stavby'!E14="Vyplň údaj","",IF('Rekapitulace stavby'!E14="","",'Rekapitulace stavby'!E14))</f>
        <v/>
      </c>
      <c r="F20" s="80"/>
      <c r="G20" s="80"/>
      <c r="H20" s="80"/>
      <c r="I20" s="252" t="s">
        <v>164</v>
      </c>
      <c r="J20" s="115" t="str">
        <f>IF('Rekapitulace stavby'!AN14="Vyplň údaj","",IF('Rekapitulace stavby'!AN14="","",'Rekapitulace stavby'!AN14))</f>
        <v/>
      </c>
      <c r="K20" s="92"/>
    </row>
    <row r="21" spans="2:11" s="83" customFormat="1" ht="6.95" customHeight="1">
      <c r="B21" s="35"/>
      <c r="C21" s="80"/>
      <c r="D21" s="80"/>
      <c r="E21" s="80"/>
      <c r="F21" s="80"/>
      <c r="G21" s="80"/>
      <c r="H21" s="80"/>
      <c r="I21" s="229"/>
      <c r="J21" s="80"/>
      <c r="K21" s="92"/>
    </row>
    <row r="22" spans="2:11" s="83" customFormat="1" ht="14.45" customHeight="1">
      <c r="B22" s="35"/>
      <c r="C22" s="80"/>
      <c r="D22" s="111" t="s">
        <v>139</v>
      </c>
      <c r="E22" s="80"/>
      <c r="F22" s="80"/>
      <c r="G22" s="80"/>
      <c r="H22" s="80"/>
      <c r="I22" s="252" t="s">
        <v>167</v>
      </c>
      <c r="J22" s="115" t="s">
        <v>166</v>
      </c>
      <c r="K22" s="92"/>
    </row>
    <row r="23" spans="2:11" s="83" customFormat="1" ht="18" customHeight="1">
      <c r="B23" s="35"/>
      <c r="C23" s="80"/>
      <c r="D23" s="80"/>
      <c r="E23" s="115" t="s">
        <v>165</v>
      </c>
      <c r="F23" s="80"/>
      <c r="G23" s="80"/>
      <c r="H23" s="80"/>
      <c r="I23" s="252" t="s">
        <v>164</v>
      </c>
      <c r="J23" s="115" t="s">
        <v>163</v>
      </c>
      <c r="K23" s="92"/>
    </row>
    <row r="24" spans="2:11" s="83" customFormat="1" ht="6.95" customHeight="1">
      <c r="B24" s="35"/>
      <c r="C24" s="80"/>
      <c r="D24" s="80"/>
      <c r="E24" s="80"/>
      <c r="F24" s="80"/>
      <c r="G24" s="80"/>
      <c r="H24" s="80"/>
      <c r="I24" s="229"/>
      <c r="J24" s="80"/>
      <c r="K24" s="92"/>
    </row>
    <row r="25" spans="2:11" s="83" customFormat="1" ht="14.45" customHeight="1">
      <c r="B25" s="35"/>
      <c r="C25" s="80"/>
      <c r="D25" s="111" t="s">
        <v>161</v>
      </c>
      <c r="E25" s="80"/>
      <c r="F25" s="80"/>
      <c r="G25" s="80"/>
      <c r="H25" s="80"/>
      <c r="I25" s="229"/>
      <c r="J25" s="80"/>
      <c r="K25" s="92"/>
    </row>
    <row r="26" spans="2:11" s="269" customFormat="1" ht="22.5" customHeight="1">
      <c r="B26" s="273"/>
      <c r="C26" s="272"/>
      <c r="D26" s="272"/>
      <c r="E26" s="399" t="s">
        <v>91</v>
      </c>
      <c r="F26" s="406"/>
      <c r="G26" s="406"/>
      <c r="H26" s="406"/>
      <c r="I26" s="271"/>
      <c r="J26" s="272"/>
      <c r="K26" s="270"/>
    </row>
    <row r="27" spans="2:11" s="83" customFormat="1" ht="6.95" customHeight="1">
      <c r="B27" s="35"/>
      <c r="C27" s="80"/>
      <c r="D27" s="80"/>
      <c r="E27" s="80"/>
      <c r="F27" s="80"/>
      <c r="G27" s="80"/>
      <c r="H27" s="80"/>
      <c r="I27" s="229"/>
      <c r="J27" s="80"/>
      <c r="K27" s="92"/>
    </row>
    <row r="28" spans="2:11" s="83" customFormat="1" ht="6.95" customHeight="1">
      <c r="B28" s="35"/>
      <c r="C28" s="80"/>
      <c r="D28" s="82"/>
      <c r="E28" s="82"/>
      <c r="F28" s="82"/>
      <c r="G28" s="82"/>
      <c r="H28" s="82"/>
      <c r="I28" s="267"/>
      <c r="J28" s="82"/>
      <c r="K28" s="266"/>
    </row>
    <row r="29" spans="2:11" s="83" customFormat="1" ht="25.35" customHeight="1">
      <c r="B29" s="35"/>
      <c r="C29" s="80"/>
      <c r="D29" s="268" t="s">
        <v>158</v>
      </c>
      <c r="E29" s="80"/>
      <c r="F29" s="80"/>
      <c r="G29" s="80"/>
      <c r="H29" s="80"/>
      <c r="I29" s="229"/>
      <c r="J29" s="245">
        <f>ROUND(J92,2)</f>
        <v>0</v>
      </c>
      <c r="K29" s="92"/>
    </row>
    <row r="30" spans="2:11" s="83" customFormat="1" ht="6.95" customHeight="1">
      <c r="B30" s="35"/>
      <c r="C30" s="80"/>
      <c r="D30" s="82"/>
      <c r="E30" s="82"/>
      <c r="F30" s="82"/>
      <c r="G30" s="82"/>
      <c r="H30" s="82"/>
      <c r="I30" s="267"/>
      <c r="J30" s="82"/>
      <c r="K30" s="266"/>
    </row>
    <row r="31" spans="2:11" s="83" customFormat="1" ht="14.45" customHeight="1">
      <c r="B31" s="35"/>
      <c r="C31" s="80"/>
      <c r="D31" s="80"/>
      <c r="E31" s="80"/>
      <c r="F31" s="264" t="s">
        <v>156</v>
      </c>
      <c r="G31" s="80"/>
      <c r="H31" s="80"/>
      <c r="I31" s="265" t="s">
        <v>157</v>
      </c>
      <c r="J31" s="264" t="s">
        <v>155</v>
      </c>
      <c r="K31" s="92"/>
    </row>
    <row r="32" spans="2:11" s="83" customFormat="1" ht="14.45" customHeight="1">
      <c r="B32" s="35"/>
      <c r="C32" s="80"/>
      <c r="D32" s="101" t="s">
        <v>154</v>
      </c>
      <c r="E32" s="101" t="s">
        <v>153</v>
      </c>
      <c r="F32" s="262">
        <f>ROUND(SUM(BE92:BE140),2)</f>
        <v>0</v>
      </c>
      <c r="G32" s="80"/>
      <c r="H32" s="80"/>
      <c r="I32" s="263">
        <v>0.21</v>
      </c>
      <c r="J32" s="262">
        <f>ROUND(ROUND((SUM(BE92:BE140)),2)*I32,2)</f>
        <v>0</v>
      </c>
      <c r="K32" s="92"/>
    </row>
    <row r="33" spans="2:11" s="83" customFormat="1" ht="14.45" customHeight="1">
      <c r="B33" s="35"/>
      <c r="C33" s="80"/>
      <c r="D33" s="80"/>
      <c r="E33" s="101" t="s">
        <v>152</v>
      </c>
      <c r="F33" s="262">
        <f>ROUND(SUM(BF92:BF140),2)</f>
        <v>0</v>
      </c>
      <c r="G33" s="80"/>
      <c r="H33" s="80"/>
      <c r="I33" s="263">
        <v>0.15</v>
      </c>
      <c r="J33" s="262">
        <f>ROUND(ROUND((SUM(BF92:BF140)),2)*I33,2)</f>
        <v>0</v>
      </c>
      <c r="K33" s="92"/>
    </row>
    <row r="34" spans="2:11" s="83" customFormat="1" ht="14.45" customHeight="1" hidden="1">
      <c r="B34" s="35"/>
      <c r="C34" s="80"/>
      <c r="D34" s="80"/>
      <c r="E34" s="101" t="s">
        <v>151</v>
      </c>
      <c r="F34" s="262">
        <f>ROUND(SUM(BG92:BG140),2)</f>
        <v>0</v>
      </c>
      <c r="G34" s="80"/>
      <c r="H34" s="80"/>
      <c r="I34" s="263">
        <v>0.21</v>
      </c>
      <c r="J34" s="262">
        <v>0</v>
      </c>
      <c r="K34" s="92"/>
    </row>
    <row r="35" spans="2:11" s="83" customFormat="1" ht="14.45" customHeight="1" hidden="1">
      <c r="B35" s="35"/>
      <c r="C35" s="80"/>
      <c r="D35" s="80"/>
      <c r="E35" s="101" t="s">
        <v>150</v>
      </c>
      <c r="F35" s="262">
        <f>ROUND(SUM(BH92:BH140),2)</f>
        <v>0</v>
      </c>
      <c r="G35" s="80"/>
      <c r="H35" s="80"/>
      <c r="I35" s="263">
        <v>0.15</v>
      </c>
      <c r="J35" s="262">
        <v>0</v>
      </c>
      <c r="K35" s="92"/>
    </row>
    <row r="36" spans="2:11" s="83" customFormat="1" ht="14.45" customHeight="1" hidden="1">
      <c r="B36" s="35"/>
      <c r="C36" s="80"/>
      <c r="D36" s="80"/>
      <c r="E36" s="101" t="s">
        <v>149</v>
      </c>
      <c r="F36" s="262">
        <f>ROUND(SUM(BI92:BI140),2)</f>
        <v>0</v>
      </c>
      <c r="G36" s="80"/>
      <c r="H36" s="80"/>
      <c r="I36" s="263">
        <v>0</v>
      </c>
      <c r="J36" s="262">
        <v>0</v>
      </c>
      <c r="K36" s="92"/>
    </row>
    <row r="37" spans="2:11" s="83" customFormat="1" ht="6.95" customHeight="1">
      <c r="B37" s="35"/>
      <c r="C37" s="80"/>
      <c r="D37" s="80"/>
      <c r="E37" s="80"/>
      <c r="F37" s="80"/>
      <c r="G37" s="80"/>
      <c r="H37" s="80"/>
      <c r="I37" s="229"/>
      <c r="J37" s="80"/>
      <c r="K37" s="92"/>
    </row>
    <row r="38" spans="2:11" s="83" customFormat="1" ht="25.35" customHeight="1">
      <c r="B38" s="35"/>
      <c r="C38" s="250"/>
      <c r="D38" s="261" t="s">
        <v>148</v>
      </c>
      <c r="E38" s="78"/>
      <c r="F38" s="78"/>
      <c r="G38" s="260" t="s">
        <v>147</v>
      </c>
      <c r="H38" s="259" t="s">
        <v>146</v>
      </c>
      <c r="I38" s="258"/>
      <c r="J38" s="257">
        <f>SUM(J29:J36)</f>
        <v>0</v>
      </c>
      <c r="K38" s="256"/>
    </row>
    <row r="39" spans="2:11" s="83" customFormat="1" ht="14.45" customHeight="1">
      <c r="B39" s="37"/>
      <c r="C39" s="36"/>
      <c r="D39" s="36"/>
      <c r="E39" s="36"/>
      <c r="F39" s="36"/>
      <c r="G39" s="36"/>
      <c r="H39" s="36"/>
      <c r="I39" s="133"/>
      <c r="J39" s="36"/>
      <c r="K39" s="91"/>
    </row>
    <row r="43" spans="2:11" s="83" customFormat="1" ht="6.95" customHeight="1">
      <c r="B43" s="90"/>
      <c r="C43" s="89"/>
      <c r="D43" s="89"/>
      <c r="E43" s="89"/>
      <c r="F43" s="89"/>
      <c r="G43" s="89"/>
      <c r="H43" s="89"/>
      <c r="I43" s="228"/>
      <c r="J43" s="89"/>
      <c r="K43" s="255"/>
    </row>
    <row r="44" spans="2:11" s="83" customFormat="1" ht="36.95" customHeight="1">
      <c r="B44" s="35"/>
      <c r="C44" s="119" t="s">
        <v>429</v>
      </c>
      <c r="D44" s="80"/>
      <c r="E44" s="80"/>
      <c r="F44" s="80"/>
      <c r="G44" s="80"/>
      <c r="H44" s="80"/>
      <c r="I44" s="229"/>
      <c r="J44" s="80"/>
      <c r="K44" s="92"/>
    </row>
    <row r="45" spans="2:11" s="83" customFormat="1" ht="6.95" customHeight="1">
      <c r="B45" s="35"/>
      <c r="C45" s="80"/>
      <c r="D45" s="80"/>
      <c r="E45" s="80"/>
      <c r="F45" s="80"/>
      <c r="G45" s="80"/>
      <c r="H45" s="80"/>
      <c r="I45" s="229"/>
      <c r="J45" s="80"/>
      <c r="K45" s="92"/>
    </row>
    <row r="46" spans="2:11" s="83" customFormat="1" ht="14.45" customHeight="1">
      <c r="B46" s="35"/>
      <c r="C46" s="111" t="s">
        <v>143</v>
      </c>
      <c r="D46" s="80"/>
      <c r="E46" s="80"/>
      <c r="F46" s="80"/>
      <c r="G46" s="80"/>
      <c r="H46" s="80"/>
      <c r="I46" s="229"/>
      <c r="J46" s="80"/>
      <c r="K46" s="92"/>
    </row>
    <row r="47" spans="2:11" s="83" customFormat="1" ht="22.5" customHeight="1">
      <c r="B47" s="35"/>
      <c r="C47" s="80"/>
      <c r="D47" s="80"/>
      <c r="E47" s="404" t="str">
        <f>E7</f>
        <v>Molo Kamencové jezero</v>
      </c>
      <c r="F47" s="389"/>
      <c r="G47" s="389"/>
      <c r="H47" s="389"/>
      <c r="I47" s="229"/>
      <c r="J47" s="80"/>
      <c r="K47" s="92"/>
    </row>
    <row r="48" spans="2:11" ht="15">
      <c r="B48" s="108"/>
      <c r="C48" s="111" t="s">
        <v>413</v>
      </c>
      <c r="D48" s="110"/>
      <c r="E48" s="110"/>
      <c r="F48" s="110"/>
      <c r="G48" s="110"/>
      <c r="H48" s="110"/>
      <c r="I48" s="254"/>
      <c r="J48" s="110"/>
      <c r="K48" s="106"/>
    </row>
    <row r="49" spans="2:11" s="83" customFormat="1" ht="22.5" customHeight="1">
      <c r="B49" s="35"/>
      <c r="C49" s="80"/>
      <c r="D49" s="80"/>
      <c r="E49" s="404" t="s">
        <v>412</v>
      </c>
      <c r="F49" s="389"/>
      <c r="G49" s="389"/>
      <c r="H49" s="389"/>
      <c r="I49" s="229"/>
      <c r="J49" s="80"/>
      <c r="K49" s="92"/>
    </row>
    <row r="50" spans="2:11" s="83" customFormat="1" ht="14.45" customHeight="1">
      <c r="B50" s="35"/>
      <c r="C50" s="111" t="s">
        <v>411</v>
      </c>
      <c r="D50" s="80"/>
      <c r="E50" s="80"/>
      <c r="F50" s="80"/>
      <c r="G50" s="80"/>
      <c r="H50" s="80"/>
      <c r="I50" s="229"/>
      <c r="J50" s="80"/>
      <c r="K50" s="92"/>
    </row>
    <row r="51" spans="2:11" s="83" customFormat="1" ht="23.25" customHeight="1">
      <c r="B51" s="35"/>
      <c r="C51" s="80"/>
      <c r="D51" s="80"/>
      <c r="E51" s="405" t="str">
        <f>E11</f>
        <v>O04 - Skokanská věž</v>
      </c>
      <c r="F51" s="389"/>
      <c r="G51" s="389"/>
      <c r="H51" s="389"/>
      <c r="I51" s="229"/>
      <c r="J51" s="80"/>
      <c r="K51" s="92"/>
    </row>
    <row r="52" spans="2:11" s="83" customFormat="1" ht="6.95" customHeight="1">
      <c r="B52" s="35"/>
      <c r="C52" s="80"/>
      <c r="D52" s="80"/>
      <c r="E52" s="80"/>
      <c r="F52" s="80"/>
      <c r="G52" s="80"/>
      <c r="H52" s="80"/>
      <c r="I52" s="229"/>
      <c r="J52" s="80"/>
      <c r="K52" s="92"/>
    </row>
    <row r="53" spans="2:11" s="83" customFormat="1" ht="18" customHeight="1">
      <c r="B53" s="35"/>
      <c r="C53" s="111" t="s">
        <v>142</v>
      </c>
      <c r="D53" s="80"/>
      <c r="E53" s="80"/>
      <c r="F53" s="115" t="str">
        <f>F14</f>
        <v>Chomutov</v>
      </c>
      <c r="G53" s="80"/>
      <c r="H53" s="80"/>
      <c r="I53" s="252" t="s">
        <v>141</v>
      </c>
      <c r="J53" s="253" t="str">
        <f>IF(J14="","",J14)</f>
        <v>28.11.2016</v>
      </c>
      <c r="K53" s="92"/>
    </row>
    <row r="54" spans="2:11" s="83" customFormat="1" ht="6.95" customHeight="1">
      <c r="B54" s="35"/>
      <c r="C54" s="80"/>
      <c r="D54" s="80"/>
      <c r="E54" s="80"/>
      <c r="F54" s="80"/>
      <c r="G54" s="80"/>
      <c r="H54" s="80"/>
      <c r="I54" s="229"/>
      <c r="J54" s="80"/>
      <c r="K54" s="92"/>
    </row>
    <row r="55" spans="2:11" s="83" customFormat="1" ht="15">
      <c r="B55" s="35"/>
      <c r="C55" s="111" t="s">
        <v>140</v>
      </c>
      <c r="D55" s="80"/>
      <c r="E55" s="80"/>
      <c r="F55" s="115" t="str">
        <f>E17</f>
        <v xml:space="preserve"> </v>
      </c>
      <c r="G55" s="80"/>
      <c r="H55" s="80"/>
      <c r="I55" s="252" t="s">
        <v>139</v>
      </c>
      <c r="J55" s="115" t="str">
        <f>E23</f>
        <v>SM - PROJEKT spol. s.r.o.</v>
      </c>
      <c r="K55" s="92"/>
    </row>
    <row r="56" spans="2:11" s="83" customFormat="1" ht="14.45" customHeight="1">
      <c r="B56" s="35"/>
      <c r="C56" s="111" t="s">
        <v>137</v>
      </c>
      <c r="D56" s="80"/>
      <c r="E56" s="80"/>
      <c r="F56" s="115" t="str">
        <f>IF(E20="","",E20)</f>
        <v/>
      </c>
      <c r="G56" s="80"/>
      <c r="H56" s="80"/>
      <c r="I56" s="229"/>
      <c r="J56" s="80"/>
      <c r="K56" s="92"/>
    </row>
    <row r="57" spans="2:11" s="83" customFormat="1" ht="10.35" customHeight="1">
      <c r="B57" s="35"/>
      <c r="C57" s="80"/>
      <c r="D57" s="80"/>
      <c r="E57" s="80"/>
      <c r="F57" s="80"/>
      <c r="G57" s="80"/>
      <c r="H57" s="80"/>
      <c r="I57" s="229"/>
      <c r="J57" s="80"/>
      <c r="K57" s="92"/>
    </row>
    <row r="58" spans="2:11" s="83" customFormat="1" ht="29.25" customHeight="1">
      <c r="B58" s="35"/>
      <c r="C58" s="251" t="s">
        <v>428</v>
      </c>
      <c r="D58" s="250"/>
      <c r="E58" s="250"/>
      <c r="F58" s="250"/>
      <c r="G58" s="250"/>
      <c r="H58" s="250"/>
      <c r="I58" s="249"/>
      <c r="J58" s="248" t="s">
        <v>407</v>
      </c>
      <c r="K58" s="247"/>
    </row>
    <row r="59" spans="2:11" s="83" customFormat="1" ht="10.35" customHeight="1">
      <c r="B59" s="35"/>
      <c r="C59" s="80"/>
      <c r="D59" s="80"/>
      <c r="E59" s="80"/>
      <c r="F59" s="80"/>
      <c r="G59" s="80"/>
      <c r="H59" s="80"/>
      <c r="I59" s="229"/>
      <c r="J59" s="80"/>
      <c r="K59" s="92"/>
    </row>
    <row r="60" spans="2:47" s="83" customFormat="1" ht="29.25" customHeight="1">
      <c r="B60" s="35"/>
      <c r="C60" s="246" t="s">
        <v>399</v>
      </c>
      <c r="D60" s="80"/>
      <c r="E60" s="80"/>
      <c r="F60" s="80"/>
      <c r="G60" s="80"/>
      <c r="H60" s="80"/>
      <c r="I60" s="229"/>
      <c r="J60" s="245">
        <f>J92</f>
        <v>0</v>
      </c>
      <c r="K60" s="92"/>
      <c r="AU60" s="109" t="s">
        <v>398</v>
      </c>
    </row>
    <row r="61" spans="2:11" s="237" customFormat="1" ht="24.95" customHeight="1">
      <c r="B61" s="244"/>
      <c r="C61" s="243"/>
      <c r="D61" s="242" t="s">
        <v>427</v>
      </c>
      <c r="E61" s="241"/>
      <c r="F61" s="241"/>
      <c r="G61" s="241"/>
      <c r="H61" s="241"/>
      <c r="I61" s="240"/>
      <c r="J61" s="239">
        <f>J93</f>
        <v>0</v>
      </c>
      <c r="K61" s="238"/>
    </row>
    <row r="62" spans="2:11" s="57" customFormat="1" ht="19.9" customHeight="1">
      <c r="B62" s="236"/>
      <c r="C62" s="235"/>
      <c r="D62" s="234" t="s">
        <v>609</v>
      </c>
      <c r="E62" s="233"/>
      <c r="F62" s="233"/>
      <c r="G62" s="233"/>
      <c r="H62" s="233"/>
      <c r="I62" s="232"/>
      <c r="J62" s="231">
        <f>J94</f>
        <v>0</v>
      </c>
      <c r="K62" s="230"/>
    </row>
    <row r="63" spans="2:11" s="57" customFormat="1" ht="19.9" customHeight="1">
      <c r="B63" s="236"/>
      <c r="C63" s="235"/>
      <c r="D63" s="234" t="s">
        <v>608</v>
      </c>
      <c r="E63" s="233"/>
      <c r="F63" s="233"/>
      <c r="G63" s="233"/>
      <c r="H63" s="233"/>
      <c r="I63" s="232"/>
      <c r="J63" s="231">
        <f>J112</f>
        <v>0</v>
      </c>
      <c r="K63" s="230"/>
    </row>
    <row r="64" spans="2:11" s="237" customFormat="1" ht="24.95" customHeight="1">
      <c r="B64" s="244"/>
      <c r="C64" s="243"/>
      <c r="D64" s="242" t="s">
        <v>421</v>
      </c>
      <c r="E64" s="241"/>
      <c r="F64" s="241"/>
      <c r="G64" s="241"/>
      <c r="H64" s="241"/>
      <c r="I64" s="240"/>
      <c r="J64" s="239">
        <f>J115</f>
        <v>0</v>
      </c>
      <c r="K64" s="238"/>
    </row>
    <row r="65" spans="2:11" s="57" customFormat="1" ht="19.9" customHeight="1">
      <c r="B65" s="236"/>
      <c r="C65" s="235"/>
      <c r="D65" s="234" t="s">
        <v>605</v>
      </c>
      <c r="E65" s="233"/>
      <c r="F65" s="233"/>
      <c r="G65" s="233"/>
      <c r="H65" s="233"/>
      <c r="I65" s="232"/>
      <c r="J65" s="231">
        <f>J116</f>
        <v>0</v>
      </c>
      <c r="K65" s="230"/>
    </row>
    <row r="66" spans="2:11" s="57" customFormat="1" ht="19.9" customHeight="1">
      <c r="B66" s="236"/>
      <c r="C66" s="235"/>
      <c r="D66" s="234" t="s">
        <v>603</v>
      </c>
      <c r="E66" s="233"/>
      <c r="F66" s="233"/>
      <c r="G66" s="233"/>
      <c r="H66" s="233"/>
      <c r="I66" s="232"/>
      <c r="J66" s="231">
        <f>J122</f>
        <v>0</v>
      </c>
      <c r="K66" s="230"/>
    </row>
    <row r="67" spans="2:11" s="57" customFormat="1" ht="19.9" customHeight="1">
      <c r="B67" s="236"/>
      <c r="C67" s="235"/>
      <c r="D67" s="234" t="s">
        <v>420</v>
      </c>
      <c r="E67" s="233"/>
      <c r="F67" s="233"/>
      <c r="G67" s="233"/>
      <c r="H67" s="233"/>
      <c r="I67" s="232"/>
      <c r="J67" s="231">
        <f>J131</f>
        <v>0</v>
      </c>
      <c r="K67" s="230"/>
    </row>
    <row r="68" spans="2:11" s="237" customFormat="1" ht="24.95" customHeight="1">
      <c r="B68" s="244"/>
      <c r="C68" s="243"/>
      <c r="D68" s="242" t="s">
        <v>417</v>
      </c>
      <c r="E68" s="241"/>
      <c r="F68" s="241"/>
      <c r="G68" s="241"/>
      <c r="H68" s="241"/>
      <c r="I68" s="240"/>
      <c r="J68" s="239">
        <f>J134</f>
        <v>0</v>
      </c>
      <c r="K68" s="238"/>
    </row>
    <row r="69" spans="2:11" s="57" customFormat="1" ht="19.9" customHeight="1">
      <c r="B69" s="236"/>
      <c r="C69" s="235"/>
      <c r="D69" s="234" t="s">
        <v>416</v>
      </c>
      <c r="E69" s="233"/>
      <c r="F69" s="233"/>
      <c r="G69" s="233"/>
      <c r="H69" s="233"/>
      <c r="I69" s="232"/>
      <c r="J69" s="231">
        <f>J135</f>
        <v>0</v>
      </c>
      <c r="K69" s="230"/>
    </row>
    <row r="70" spans="2:11" s="57" customFormat="1" ht="19.9" customHeight="1">
      <c r="B70" s="236"/>
      <c r="C70" s="235"/>
      <c r="D70" s="234" t="s">
        <v>415</v>
      </c>
      <c r="E70" s="233"/>
      <c r="F70" s="233"/>
      <c r="G70" s="233"/>
      <c r="H70" s="233"/>
      <c r="I70" s="232"/>
      <c r="J70" s="231">
        <f>J138</f>
        <v>0</v>
      </c>
      <c r="K70" s="230"/>
    </row>
    <row r="71" spans="2:11" s="83" customFormat="1" ht="21.75" customHeight="1">
      <c r="B71" s="35"/>
      <c r="C71" s="80"/>
      <c r="D71" s="80"/>
      <c r="E71" s="80"/>
      <c r="F71" s="80"/>
      <c r="G71" s="80"/>
      <c r="H71" s="80"/>
      <c r="I71" s="229"/>
      <c r="J71" s="80"/>
      <c r="K71" s="92"/>
    </row>
    <row r="72" spans="2:11" s="83" customFormat="1" ht="6.95" customHeight="1">
      <c r="B72" s="37"/>
      <c r="C72" s="36"/>
      <c r="D72" s="36"/>
      <c r="E72" s="36"/>
      <c r="F72" s="36"/>
      <c r="G72" s="36"/>
      <c r="H72" s="36"/>
      <c r="I72" s="133"/>
      <c r="J72" s="36"/>
      <c r="K72" s="91"/>
    </row>
    <row r="76" spans="2:12" s="83" customFormat="1" ht="6.95" customHeight="1">
      <c r="B76" s="90"/>
      <c r="C76" s="89"/>
      <c r="D76" s="89"/>
      <c r="E76" s="89"/>
      <c r="F76" s="89"/>
      <c r="G76" s="89"/>
      <c r="H76" s="89"/>
      <c r="I76" s="228"/>
      <c r="J76" s="89"/>
      <c r="K76" s="89"/>
      <c r="L76" s="35"/>
    </row>
    <row r="77" spans="2:12" s="83" customFormat="1" ht="36.95" customHeight="1">
      <c r="B77" s="35"/>
      <c r="C77" s="88" t="s">
        <v>414</v>
      </c>
      <c r="I77" s="137"/>
      <c r="L77" s="35"/>
    </row>
    <row r="78" spans="2:12" s="83" customFormat="1" ht="6.95" customHeight="1">
      <c r="B78" s="35"/>
      <c r="I78" s="137"/>
      <c r="L78" s="35"/>
    </row>
    <row r="79" spans="2:12" s="83" customFormat="1" ht="14.45" customHeight="1">
      <c r="B79" s="35"/>
      <c r="C79" s="81" t="s">
        <v>143</v>
      </c>
      <c r="I79" s="137"/>
      <c r="L79" s="35"/>
    </row>
    <row r="80" spans="2:12" s="83" customFormat="1" ht="22.5" customHeight="1">
      <c r="B80" s="35"/>
      <c r="E80" s="407" t="str">
        <f>E7</f>
        <v>Molo Kamencové jezero</v>
      </c>
      <c r="F80" s="384"/>
      <c r="G80" s="384"/>
      <c r="H80" s="384"/>
      <c r="I80" s="137"/>
      <c r="L80" s="35"/>
    </row>
    <row r="81" spans="2:12" ht="15">
      <c r="B81" s="108"/>
      <c r="C81" s="81" t="s">
        <v>413</v>
      </c>
      <c r="L81" s="108"/>
    </row>
    <row r="82" spans="2:12" s="83" customFormat="1" ht="22.5" customHeight="1">
      <c r="B82" s="35"/>
      <c r="E82" s="407" t="s">
        <v>412</v>
      </c>
      <c r="F82" s="384"/>
      <c r="G82" s="384"/>
      <c r="H82" s="384"/>
      <c r="I82" s="137"/>
      <c r="L82" s="35"/>
    </row>
    <row r="83" spans="2:12" s="83" customFormat="1" ht="14.45" customHeight="1">
      <c r="B83" s="35"/>
      <c r="C83" s="81" t="s">
        <v>411</v>
      </c>
      <c r="I83" s="137"/>
      <c r="L83" s="35"/>
    </row>
    <row r="84" spans="2:12" s="83" customFormat="1" ht="23.25" customHeight="1">
      <c r="B84" s="35"/>
      <c r="E84" s="381" t="str">
        <f>E11</f>
        <v>O04 - Skokanská věž</v>
      </c>
      <c r="F84" s="384"/>
      <c r="G84" s="384"/>
      <c r="H84" s="384"/>
      <c r="I84" s="137"/>
      <c r="L84" s="35"/>
    </row>
    <row r="85" spans="2:12" s="83" customFormat="1" ht="6.95" customHeight="1">
      <c r="B85" s="35"/>
      <c r="I85" s="137"/>
      <c r="L85" s="35"/>
    </row>
    <row r="86" spans="2:12" s="83" customFormat="1" ht="18" customHeight="1">
      <c r="B86" s="35"/>
      <c r="C86" s="81" t="s">
        <v>142</v>
      </c>
      <c r="F86" s="225" t="str">
        <f>F14</f>
        <v>Chomutov</v>
      </c>
      <c r="I86" s="226" t="s">
        <v>141</v>
      </c>
      <c r="J86" s="227" t="str">
        <f>IF(J14="","",J14)</f>
        <v>28.11.2016</v>
      </c>
      <c r="L86" s="35"/>
    </row>
    <row r="87" spans="2:12" s="83" customFormat="1" ht="6.95" customHeight="1">
      <c r="B87" s="35"/>
      <c r="I87" s="137"/>
      <c r="L87" s="35"/>
    </row>
    <row r="88" spans="2:12" s="83" customFormat="1" ht="15">
      <c r="B88" s="35"/>
      <c r="C88" s="81" t="s">
        <v>140</v>
      </c>
      <c r="F88" s="225" t="str">
        <f>E17</f>
        <v xml:space="preserve"> </v>
      </c>
      <c r="I88" s="226" t="s">
        <v>139</v>
      </c>
      <c r="J88" s="225" t="str">
        <f>E23</f>
        <v>SM - PROJEKT spol. s.r.o.</v>
      </c>
      <c r="L88" s="35"/>
    </row>
    <row r="89" spans="2:12" s="83" customFormat="1" ht="14.45" customHeight="1">
      <c r="B89" s="35"/>
      <c r="C89" s="81" t="s">
        <v>137</v>
      </c>
      <c r="F89" s="225" t="str">
        <f>IF(E20="","",E20)</f>
        <v/>
      </c>
      <c r="I89" s="137"/>
      <c r="L89" s="35"/>
    </row>
    <row r="90" spans="2:12" s="83" customFormat="1" ht="10.35" customHeight="1">
      <c r="B90" s="35"/>
      <c r="I90" s="137"/>
      <c r="L90" s="35"/>
    </row>
    <row r="91" spans="2:20" s="219" customFormat="1" ht="29.25" customHeight="1">
      <c r="B91" s="220"/>
      <c r="C91" s="224" t="s">
        <v>410</v>
      </c>
      <c r="D91" s="222" t="s">
        <v>132</v>
      </c>
      <c r="E91" s="222" t="s">
        <v>136</v>
      </c>
      <c r="F91" s="222" t="s">
        <v>21</v>
      </c>
      <c r="G91" s="222" t="s">
        <v>2</v>
      </c>
      <c r="H91" s="222" t="s">
        <v>409</v>
      </c>
      <c r="I91" s="223" t="s">
        <v>408</v>
      </c>
      <c r="J91" s="222" t="s">
        <v>407</v>
      </c>
      <c r="K91" s="221" t="s">
        <v>406</v>
      </c>
      <c r="L91" s="220"/>
      <c r="M91" s="76" t="s">
        <v>6</v>
      </c>
      <c r="N91" s="75" t="s">
        <v>154</v>
      </c>
      <c r="O91" s="75" t="s">
        <v>405</v>
      </c>
      <c r="P91" s="75" t="s">
        <v>404</v>
      </c>
      <c r="Q91" s="75" t="s">
        <v>403</v>
      </c>
      <c r="R91" s="75" t="s">
        <v>402</v>
      </c>
      <c r="S91" s="75" t="s">
        <v>401</v>
      </c>
      <c r="T91" s="74" t="s">
        <v>400</v>
      </c>
    </row>
    <row r="92" spans="2:63" s="83" customFormat="1" ht="29.25" customHeight="1">
      <c r="B92" s="35"/>
      <c r="C92" s="71" t="s">
        <v>399</v>
      </c>
      <c r="I92" s="137"/>
      <c r="J92" s="218">
        <f>BK92</f>
        <v>0</v>
      </c>
      <c r="L92" s="35"/>
      <c r="M92" s="73"/>
      <c r="N92" s="82"/>
      <c r="O92" s="82"/>
      <c r="P92" s="217">
        <f>P93+P115+P134</f>
        <v>0</v>
      </c>
      <c r="Q92" s="82"/>
      <c r="R92" s="217">
        <f>R93+R115+R134</f>
        <v>0.945585</v>
      </c>
      <c r="S92" s="82"/>
      <c r="T92" s="216">
        <f>T93+T115+T134</f>
        <v>0</v>
      </c>
      <c r="AT92" s="109" t="s">
        <v>115</v>
      </c>
      <c r="AU92" s="109" t="s">
        <v>398</v>
      </c>
      <c r="BK92" s="215">
        <f>BK93+BK115+BK134</f>
        <v>0</v>
      </c>
    </row>
    <row r="93" spans="2:63" s="153" customFormat="1" ht="37.35" customHeight="1">
      <c r="B93" s="161"/>
      <c r="D93" s="155" t="s">
        <v>115</v>
      </c>
      <c r="E93" s="168" t="s">
        <v>397</v>
      </c>
      <c r="F93" s="168" t="s">
        <v>396</v>
      </c>
      <c r="I93" s="163"/>
      <c r="J93" s="167">
        <f>BK93</f>
        <v>0</v>
      </c>
      <c r="L93" s="161"/>
      <c r="M93" s="160"/>
      <c r="N93" s="158"/>
      <c r="O93" s="158"/>
      <c r="P93" s="159">
        <f>P94+P112</f>
        <v>0</v>
      </c>
      <c r="Q93" s="158"/>
      <c r="R93" s="159">
        <f>R94+R112</f>
        <v>0.9452</v>
      </c>
      <c r="S93" s="158"/>
      <c r="T93" s="157">
        <f>T94+T112</f>
        <v>0</v>
      </c>
      <c r="AR93" s="155" t="s">
        <v>95</v>
      </c>
      <c r="AT93" s="156" t="s">
        <v>115</v>
      </c>
      <c r="AU93" s="156" t="s">
        <v>118</v>
      </c>
      <c r="AY93" s="155" t="s">
        <v>195</v>
      </c>
      <c r="BK93" s="154">
        <f>BK94+BK112</f>
        <v>0</v>
      </c>
    </row>
    <row r="94" spans="2:63" s="153" customFormat="1" ht="19.9" customHeight="1">
      <c r="B94" s="161"/>
      <c r="D94" s="165" t="s">
        <v>115</v>
      </c>
      <c r="E94" s="164" t="s">
        <v>340</v>
      </c>
      <c r="F94" s="164" t="s">
        <v>598</v>
      </c>
      <c r="I94" s="163"/>
      <c r="J94" s="162">
        <f>BK94</f>
        <v>0</v>
      </c>
      <c r="L94" s="161"/>
      <c r="M94" s="160"/>
      <c r="N94" s="158"/>
      <c r="O94" s="158"/>
      <c r="P94" s="159">
        <f>SUM(P95:P111)</f>
        <v>0</v>
      </c>
      <c r="Q94" s="158"/>
      <c r="R94" s="159">
        <f>SUM(R95:R111)</f>
        <v>0.9452</v>
      </c>
      <c r="S94" s="158"/>
      <c r="T94" s="157">
        <f>SUM(T95:T111)</f>
        <v>0</v>
      </c>
      <c r="AR94" s="155" t="s">
        <v>95</v>
      </c>
      <c r="AT94" s="156" t="s">
        <v>115</v>
      </c>
      <c r="AU94" s="156" t="s">
        <v>95</v>
      </c>
      <c r="AY94" s="155" t="s">
        <v>195</v>
      </c>
      <c r="BK94" s="154">
        <f>SUM(BK95:BK111)</f>
        <v>0</v>
      </c>
    </row>
    <row r="95" spans="2:65" s="83" customFormat="1" ht="31.5" customHeight="1">
      <c r="B95" s="152"/>
      <c r="C95" s="151" t="s">
        <v>95</v>
      </c>
      <c r="D95" s="151" t="s">
        <v>196</v>
      </c>
      <c r="E95" s="150" t="s">
        <v>597</v>
      </c>
      <c r="F95" s="145" t="s">
        <v>596</v>
      </c>
      <c r="G95" s="149" t="s">
        <v>284</v>
      </c>
      <c r="H95" s="148">
        <v>120</v>
      </c>
      <c r="I95" s="147"/>
      <c r="J95" s="146">
        <f>ROUND(I95*H95,2)</f>
        <v>0</v>
      </c>
      <c r="K95" s="145" t="s">
        <v>197</v>
      </c>
      <c r="L95" s="35"/>
      <c r="M95" s="144" t="s">
        <v>91</v>
      </c>
      <c r="N95" s="143" t="s">
        <v>153</v>
      </c>
      <c r="O95" s="80"/>
      <c r="P95" s="142">
        <f>O95*H95</f>
        <v>0</v>
      </c>
      <c r="Q95" s="142">
        <v>0.00021</v>
      </c>
      <c r="R95" s="142">
        <f>Q95*H95</f>
        <v>0.0252</v>
      </c>
      <c r="S95" s="142">
        <v>0</v>
      </c>
      <c r="T95" s="141">
        <f>S95*H95</f>
        <v>0</v>
      </c>
      <c r="AR95" s="109" t="s">
        <v>254</v>
      </c>
      <c r="AT95" s="109" t="s">
        <v>196</v>
      </c>
      <c r="AU95" s="109" t="s">
        <v>90</v>
      </c>
      <c r="AY95" s="109" t="s">
        <v>195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09" t="s">
        <v>95</v>
      </c>
      <c r="BK95" s="140">
        <f>ROUND(I95*H95,2)</f>
        <v>0</v>
      </c>
      <c r="BL95" s="109" t="s">
        <v>254</v>
      </c>
      <c r="BM95" s="109" t="s">
        <v>691</v>
      </c>
    </row>
    <row r="96" spans="2:47" s="83" customFormat="1" ht="27">
      <c r="B96" s="35"/>
      <c r="D96" s="170" t="s">
        <v>192</v>
      </c>
      <c r="F96" s="169" t="s">
        <v>594</v>
      </c>
      <c r="I96" s="137"/>
      <c r="L96" s="35"/>
      <c r="M96" s="166"/>
      <c r="N96" s="80"/>
      <c r="O96" s="80"/>
      <c r="P96" s="80"/>
      <c r="Q96" s="80"/>
      <c r="R96" s="80"/>
      <c r="S96" s="80"/>
      <c r="T96" s="79"/>
      <c r="AT96" s="109" t="s">
        <v>192</v>
      </c>
      <c r="AU96" s="109" t="s">
        <v>90</v>
      </c>
    </row>
    <row r="97" spans="2:65" s="83" customFormat="1" ht="22.5" customHeight="1">
      <c r="B97" s="152"/>
      <c r="C97" s="151" t="s">
        <v>90</v>
      </c>
      <c r="D97" s="151" t="s">
        <v>196</v>
      </c>
      <c r="E97" s="150" t="s">
        <v>593</v>
      </c>
      <c r="F97" s="145" t="s">
        <v>592</v>
      </c>
      <c r="G97" s="149" t="s">
        <v>214</v>
      </c>
      <c r="H97" s="148">
        <v>0.92</v>
      </c>
      <c r="I97" s="147"/>
      <c r="J97" s="146">
        <f>ROUND(I97*H97,2)</f>
        <v>0</v>
      </c>
      <c r="K97" s="145" t="s">
        <v>197</v>
      </c>
      <c r="L97" s="35"/>
      <c r="M97" s="144" t="s">
        <v>91</v>
      </c>
      <c r="N97" s="143" t="s">
        <v>153</v>
      </c>
      <c r="O97" s="80"/>
      <c r="P97" s="142">
        <f>O97*H97</f>
        <v>0</v>
      </c>
      <c r="Q97" s="142">
        <v>0</v>
      </c>
      <c r="R97" s="142">
        <f>Q97*H97</f>
        <v>0</v>
      </c>
      <c r="S97" s="142">
        <v>0</v>
      </c>
      <c r="T97" s="141">
        <f>S97*H97</f>
        <v>0</v>
      </c>
      <c r="AR97" s="109" t="s">
        <v>254</v>
      </c>
      <c r="AT97" s="109" t="s">
        <v>196</v>
      </c>
      <c r="AU97" s="109" t="s">
        <v>90</v>
      </c>
      <c r="AY97" s="109" t="s">
        <v>195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09" t="s">
        <v>95</v>
      </c>
      <c r="BK97" s="140">
        <f>ROUND(I97*H97,2)</f>
        <v>0</v>
      </c>
      <c r="BL97" s="109" t="s">
        <v>254</v>
      </c>
      <c r="BM97" s="109" t="s">
        <v>690</v>
      </c>
    </row>
    <row r="98" spans="2:47" s="83" customFormat="1" ht="27">
      <c r="B98" s="35"/>
      <c r="D98" s="170" t="s">
        <v>192</v>
      </c>
      <c r="F98" s="169" t="s">
        <v>590</v>
      </c>
      <c r="I98" s="137"/>
      <c r="L98" s="35"/>
      <c r="M98" s="166"/>
      <c r="N98" s="80"/>
      <c r="O98" s="80"/>
      <c r="P98" s="80"/>
      <c r="Q98" s="80"/>
      <c r="R98" s="80"/>
      <c r="S98" s="80"/>
      <c r="T98" s="79"/>
      <c r="AT98" s="109" t="s">
        <v>192</v>
      </c>
      <c r="AU98" s="109" t="s">
        <v>90</v>
      </c>
    </row>
    <row r="99" spans="2:65" s="83" customFormat="1" ht="22.5" customHeight="1">
      <c r="B99" s="152"/>
      <c r="C99" s="190" t="s">
        <v>330</v>
      </c>
      <c r="D99" s="190" t="s">
        <v>233</v>
      </c>
      <c r="E99" s="189" t="s">
        <v>589</v>
      </c>
      <c r="F99" s="184" t="s">
        <v>587</v>
      </c>
      <c r="G99" s="188" t="s">
        <v>214</v>
      </c>
      <c r="H99" s="187">
        <v>0.92</v>
      </c>
      <c r="I99" s="186"/>
      <c r="J99" s="185">
        <f>ROUND(I99*H99,2)</f>
        <v>0</v>
      </c>
      <c r="K99" s="184" t="s">
        <v>91</v>
      </c>
      <c r="L99" s="183"/>
      <c r="M99" s="182" t="s">
        <v>91</v>
      </c>
      <c r="N99" s="181" t="s">
        <v>153</v>
      </c>
      <c r="O99" s="80"/>
      <c r="P99" s="142">
        <f>O99*H99</f>
        <v>0</v>
      </c>
      <c r="Q99" s="142">
        <v>1</v>
      </c>
      <c r="R99" s="142">
        <f>Q99*H99</f>
        <v>0.92</v>
      </c>
      <c r="S99" s="142">
        <v>0</v>
      </c>
      <c r="T99" s="141">
        <f>S99*H99</f>
        <v>0</v>
      </c>
      <c r="AR99" s="109" t="s">
        <v>345</v>
      </c>
      <c r="AT99" s="109" t="s">
        <v>233</v>
      </c>
      <c r="AU99" s="109" t="s">
        <v>90</v>
      </c>
      <c r="AY99" s="109" t="s">
        <v>195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09" t="s">
        <v>95</v>
      </c>
      <c r="BK99" s="140">
        <f>ROUND(I99*H99,2)</f>
        <v>0</v>
      </c>
      <c r="BL99" s="109" t="s">
        <v>254</v>
      </c>
      <c r="BM99" s="109" t="s">
        <v>689</v>
      </c>
    </row>
    <row r="100" spans="2:47" s="83" customFormat="1" ht="15">
      <c r="B100" s="35"/>
      <c r="D100" s="139" t="s">
        <v>192</v>
      </c>
      <c r="F100" s="138" t="s">
        <v>587</v>
      </c>
      <c r="I100" s="137"/>
      <c r="L100" s="35"/>
      <c r="M100" s="166"/>
      <c r="N100" s="80"/>
      <c r="O100" s="80"/>
      <c r="P100" s="80"/>
      <c r="Q100" s="80"/>
      <c r="R100" s="80"/>
      <c r="S100" s="80"/>
      <c r="T100" s="79"/>
      <c r="AT100" s="109" t="s">
        <v>192</v>
      </c>
      <c r="AU100" s="109" t="s">
        <v>90</v>
      </c>
    </row>
    <row r="101" spans="2:51" s="171" customFormat="1" ht="15">
      <c r="B101" s="176"/>
      <c r="D101" s="139" t="s">
        <v>229</v>
      </c>
      <c r="E101" s="172" t="s">
        <v>91</v>
      </c>
      <c r="F101" s="202" t="s">
        <v>688</v>
      </c>
      <c r="H101" s="201">
        <v>0.588</v>
      </c>
      <c r="I101" s="177"/>
      <c r="L101" s="176"/>
      <c r="M101" s="175"/>
      <c r="N101" s="174"/>
      <c r="O101" s="174"/>
      <c r="P101" s="174"/>
      <c r="Q101" s="174"/>
      <c r="R101" s="174"/>
      <c r="S101" s="174"/>
      <c r="T101" s="173"/>
      <c r="AT101" s="172" t="s">
        <v>229</v>
      </c>
      <c r="AU101" s="172" t="s">
        <v>90</v>
      </c>
      <c r="AV101" s="171" t="s">
        <v>90</v>
      </c>
      <c r="AW101" s="171" t="s">
        <v>162</v>
      </c>
      <c r="AX101" s="171" t="s">
        <v>118</v>
      </c>
      <c r="AY101" s="172" t="s">
        <v>195</v>
      </c>
    </row>
    <row r="102" spans="2:51" s="171" customFormat="1" ht="15">
      <c r="B102" s="176"/>
      <c r="D102" s="139" t="s">
        <v>229</v>
      </c>
      <c r="E102" s="172" t="s">
        <v>91</v>
      </c>
      <c r="F102" s="202" t="s">
        <v>687</v>
      </c>
      <c r="H102" s="201">
        <v>0.049</v>
      </c>
      <c r="I102" s="177"/>
      <c r="L102" s="176"/>
      <c r="M102" s="175"/>
      <c r="N102" s="174"/>
      <c r="O102" s="174"/>
      <c r="P102" s="174"/>
      <c r="Q102" s="174"/>
      <c r="R102" s="174"/>
      <c r="S102" s="174"/>
      <c r="T102" s="173"/>
      <c r="AT102" s="172" t="s">
        <v>229</v>
      </c>
      <c r="AU102" s="172" t="s">
        <v>90</v>
      </c>
      <c r="AV102" s="171" t="s">
        <v>90</v>
      </c>
      <c r="AW102" s="171" t="s">
        <v>162</v>
      </c>
      <c r="AX102" s="171" t="s">
        <v>118</v>
      </c>
      <c r="AY102" s="172" t="s">
        <v>195</v>
      </c>
    </row>
    <row r="103" spans="2:51" s="171" customFormat="1" ht="15">
      <c r="B103" s="176"/>
      <c r="D103" s="139" t="s">
        <v>229</v>
      </c>
      <c r="E103" s="172" t="s">
        <v>91</v>
      </c>
      <c r="F103" s="202" t="s">
        <v>686</v>
      </c>
      <c r="H103" s="201">
        <v>0.176</v>
      </c>
      <c r="I103" s="177"/>
      <c r="L103" s="176"/>
      <c r="M103" s="175"/>
      <c r="N103" s="174"/>
      <c r="O103" s="174"/>
      <c r="P103" s="174"/>
      <c r="Q103" s="174"/>
      <c r="R103" s="174"/>
      <c r="S103" s="174"/>
      <c r="T103" s="173"/>
      <c r="AT103" s="172" t="s">
        <v>229</v>
      </c>
      <c r="AU103" s="172" t="s">
        <v>90</v>
      </c>
      <c r="AV103" s="171" t="s">
        <v>90</v>
      </c>
      <c r="AW103" s="171" t="s">
        <v>162</v>
      </c>
      <c r="AX103" s="171" t="s">
        <v>118</v>
      </c>
      <c r="AY103" s="172" t="s">
        <v>195</v>
      </c>
    </row>
    <row r="104" spans="2:51" s="171" customFormat="1" ht="15">
      <c r="B104" s="176"/>
      <c r="D104" s="139" t="s">
        <v>229</v>
      </c>
      <c r="E104" s="172" t="s">
        <v>91</v>
      </c>
      <c r="F104" s="202" t="s">
        <v>685</v>
      </c>
      <c r="H104" s="201">
        <v>0.09</v>
      </c>
      <c r="I104" s="177"/>
      <c r="L104" s="176"/>
      <c r="M104" s="175"/>
      <c r="N104" s="174"/>
      <c r="O104" s="174"/>
      <c r="P104" s="174"/>
      <c r="Q104" s="174"/>
      <c r="R104" s="174"/>
      <c r="S104" s="174"/>
      <c r="T104" s="173"/>
      <c r="AT104" s="172" t="s">
        <v>229</v>
      </c>
      <c r="AU104" s="172" t="s">
        <v>90</v>
      </c>
      <c r="AV104" s="171" t="s">
        <v>90</v>
      </c>
      <c r="AW104" s="171" t="s">
        <v>162</v>
      </c>
      <c r="AX104" s="171" t="s">
        <v>118</v>
      </c>
      <c r="AY104" s="172" t="s">
        <v>195</v>
      </c>
    </row>
    <row r="105" spans="2:51" s="171" customFormat="1" ht="15">
      <c r="B105" s="176"/>
      <c r="D105" s="139" t="s">
        <v>229</v>
      </c>
      <c r="E105" s="172" t="s">
        <v>91</v>
      </c>
      <c r="F105" s="202" t="s">
        <v>684</v>
      </c>
      <c r="H105" s="201">
        <v>0.017</v>
      </c>
      <c r="I105" s="177"/>
      <c r="L105" s="176"/>
      <c r="M105" s="175"/>
      <c r="N105" s="174"/>
      <c r="O105" s="174"/>
      <c r="P105" s="174"/>
      <c r="Q105" s="174"/>
      <c r="R105" s="174"/>
      <c r="S105" s="174"/>
      <c r="T105" s="173"/>
      <c r="AT105" s="172" t="s">
        <v>229</v>
      </c>
      <c r="AU105" s="172" t="s">
        <v>90</v>
      </c>
      <c r="AV105" s="171" t="s">
        <v>90</v>
      </c>
      <c r="AW105" s="171" t="s">
        <v>162</v>
      </c>
      <c r="AX105" s="171" t="s">
        <v>118</v>
      </c>
      <c r="AY105" s="172" t="s">
        <v>195</v>
      </c>
    </row>
    <row r="106" spans="2:51" s="191" customFormat="1" ht="15">
      <c r="B106" s="196"/>
      <c r="D106" s="170" t="s">
        <v>229</v>
      </c>
      <c r="E106" s="200" t="s">
        <v>91</v>
      </c>
      <c r="F106" s="199" t="s">
        <v>255</v>
      </c>
      <c r="H106" s="198">
        <v>0.92</v>
      </c>
      <c r="I106" s="197"/>
      <c r="L106" s="196"/>
      <c r="M106" s="195"/>
      <c r="N106" s="194"/>
      <c r="O106" s="194"/>
      <c r="P106" s="194"/>
      <c r="Q106" s="194"/>
      <c r="R106" s="194"/>
      <c r="S106" s="194"/>
      <c r="T106" s="193"/>
      <c r="AT106" s="192" t="s">
        <v>229</v>
      </c>
      <c r="AU106" s="192" t="s">
        <v>90</v>
      </c>
      <c r="AV106" s="191" t="s">
        <v>254</v>
      </c>
      <c r="AW106" s="191" t="s">
        <v>162</v>
      </c>
      <c r="AX106" s="191" t="s">
        <v>95</v>
      </c>
      <c r="AY106" s="192" t="s">
        <v>195</v>
      </c>
    </row>
    <row r="107" spans="2:65" s="83" customFormat="1" ht="22.5" customHeight="1">
      <c r="B107" s="152"/>
      <c r="C107" s="190" t="s">
        <v>254</v>
      </c>
      <c r="D107" s="190" t="s">
        <v>233</v>
      </c>
      <c r="E107" s="189" t="s">
        <v>577</v>
      </c>
      <c r="F107" s="184" t="s">
        <v>575</v>
      </c>
      <c r="G107" s="188" t="s">
        <v>198</v>
      </c>
      <c r="H107" s="187">
        <v>1</v>
      </c>
      <c r="I107" s="186"/>
      <c r="J107" s="185">
        <f>ROUND(I107*H107,2)</f>
        <v>0</v>
      </c>
      <c r="K107" s="184" t="s">
        <v>91</v>
      </c>
      <c r="L107" s="183"/>
      <c r="M107" s="182" t="s">
        <v>91</v>
      </c>
      <c r="N107" s="181" t="s">
        <v>153</v>
      </c>
      <c r="O107" s="80"/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1">
        <f>S107*H107</f>
        <v>0</v>
      </c>
      <c r="AR107" s="109" t="s">
        <v>345</v>
      </c>
      <c r="AT107" s="109" t="s">
        <v>233</v>
      </c>
      <c r="AU107" s="109" t="s">
        <v>90</v>
      </c>
      <c r="AY107" s="109" t="s">
        <v>195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09" t="s">
        <v>95</v>
      </c>
      <c r="BK107" s="140">
        <f>ROUND(I107*H107,2)</f>
        <v>0</v>
      </c>
      <c r="BL107" s="109" t="s">
        <v>254</v>
      </c>
      <c r="BM107" s="109" t="s">
        <v>683</v>
      </c>
    </row>
    <row r="108" spans="2:47" s="83" customFormat="1" ht="15">
      <c r="B108" s="35"/>
      <c r="D108" s="170" t="s">
        <v>192</v>
      </c>
      <c r="F108" s="169" t="s">
        <v>575</v>
      </c>
      <c r="I108" s="137"/>
      <c r="L108" s="35"/>
      <c r="M108" s="166"/>
      <c r="N108" s="80"/>
      <c r="O108" s="80"/>
      <c r="P108" s="80"/>
      <c r="Q108" s="80"/>
      <c r="R108" s="80"/>
      <c r="S108" s="80"/>
      <c r="T108" s="79"/>
      <c r="AT108" s="109" t="s">
        <v>192</v>
      </c>
      <c r="AU108" s="109" t="s">
        <v>90</v>
      </c>
    </row>
    <row r="109" spans="2:65" s="83" customFormat="1" ht="22.5" customHeight="1">
      <c r="B109" s="152"/>
      <c r="C109" s="151" t="s">
        <v>202</v>
      </c>
      <c r="D109" s="151" t="s">
        <v>196</v>
      </c>
      <c r="E109" s="150" t="s">
        <v>571</v>
      </c>
      <c r="F109" s="145" t="s">
        <v>569</v>
      </c>
      <c r="G109" s="149" t="s">
        <v>243</v>
      </c>
      <c r="H109" s="148">
        <v>23.1</v>
      </c>
      <c r="I109" s="147"/>
      <c r="J109" s="146">
        <f>ROUND(I109*H109,2)</f>
        <v>0</v>
      </c>
      <c r="K109" s="145" t="s">
        <v>91</v>
      </c>
      <c r="L109" s="35"/>
      <c r="M109" s="144" t="s">
        <v>91</v>
      </c>
      <c r="N109" s="143" t="s">
        <v>153</v>
      </c>
      <c r="O109" s="80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1">
        <f>S109*H109</f>
        <v>0</v>
      </c>
      <c r="AR109" s="109" t="s">
        <v>254</v>
      </c>
      <c r="AT109" s="109" t="s">
        <v>196</v>
      </c>
      <c r="AU109" s="109" t="s">
        <v>90</v>
      </c>
      <c r="AY109" s="109" t="s">
        <v>195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09" t="s">
        <v>95</v>
      </c>
      <c r="BK109" s="140">
        <f>ROUND(I109*H109,2)</f>
        <v>0</v>
      </c>
      <c r="BL109" s="109" t="s">
        <v>254</v>
      </c>
      <c r="BM109" s="109" t="s">
        <v>682</v>
      </c>
    </row>
    <row r="110" spans="2:47" s="83" customFormat="1" ht="15">
      <c r="B110" s="35"/>
      <c r="D110" s="139" t="s">
        <v>192</v>
      </c>
      <c r="F110" s="138" t="s">
        <v>569</v>
      </c>
      <c r="I110" s="137"/>
      <c r="L110" s="35"/>
      <c r="M110" s="166"/>
      <c r="N110" s="80"/>
      <c r="O110" s="80"/>
      <c r="P110" s="80"/>
      <c r="Q110" s="80"/>
      <c r="R110" s="80"/>
      <c r="S110" s="80"/>
      <c r="T110" s="79"/>
      <c r="AT110" s="109" t="s">
        <v>192</v>
      </c>
      <c r="AU110" s="109" t="s">
        <v>90</v>
      </c>
    </row>
    <row r="111" spans="2:51" s="171" customFormat="1" ht="15">
      <c r="B111" s="176"/>
      <c r="D111" s="139" t="s">
        <v>229</v>
      </c>
      <c r="E111" s="172" t="s">
        <v>91</v>
      </c>
      <c r="F111" s="202" t="s">
        <v>681</v>
      </c>
      <c r="H111" s="201">
        <v>23.1</v>
      </c>
      <c r="I111" s="177"/>
      <c r="L111" s="176"/>
      <c r="M111" s="175"/>
      <c r="N111" s="174"/>
      <c r="O111" s="174"/>
      <c r="P111" s="174"/>
      <c r="Q111" s="174"/>
      <c r="R111" s="174"/>
      <c r="S111" s="174"/>
      <c r="T111" s="173"/>
      <c r="AT111" s="172" t="s">
        <v>229</v>
      </c>
      <c r="AU111" s="172" t="s">
        <v>90</v>
      </c>
      <c r="AV111" s="171" t="s">
        <v>90</v>
      </c>
      <c r="AW111" s="171" t="s">
        <v>162</v>
      </c>
      <c r="AX111" s="171" t="s">
        <v>95</v>
      </c>
      <c r="AY111" s="172" t="s">
        <v>195</v>
      </c>
    </row>
    <row r="112" spans="2:63" s="153" customFormat="1" ht="29.85" customHeight="1">
      <c r="B112" s="161"/>
      <c r="D112" s="165" t="s">
        <v>115</v>
      </c>
      <c r="E112" s="164" t="s">
        <v>564</v>
      </c>
      <c r="F112" s="164" t="s">
        <v>337</v>
      </c>
      <c r="I112" s="163"/>
      <c r="J112" s="162">
        <f>BK112</f>
        <v>0</v>
      </c>
      <c r="L112" s="161"/>
      <c r="M112" s="160"/>
      <c r="N112" s="158"/>
      <c r="O112" s="158"/>
      <c r="P112" s="159">
        <f>SUM(P113:P114)</f>
        <v>0</v>
      </c>
      <c r="Q112" s="158"/>
      <c r="R112" s="159">
        <f>SUM(R113:R114)</f>
        <v>0</v>
      </c>
      <c r="S112" s="158"/>
      <c r="T112" s="157">
        <f>SUM(T113:T114)</f>
        <v>0</v>
      </c>
      <c r="AR112" s="155" t="s">
        <v>95</v>
      </c>
      <c r="AT112" s="156" t="s">
        <v>115</v>
      </c>
      <c r="AU112" s="156" t="s">
        <v>95</v>
      </c>
      <c r="AY112" s="155" t="s">
        <v>195</v>
      </c>
      <c r="BK112" s="154">
        <f>SUM(BK113:BK114)</f>
        <v>0</v>
      </c>
    </row>
    <row r="113" spans="2:65" s="83" customFormat="1" ht="22.5" customHeight="1">
      <c r="B113" s="152"/>
      <c r="C113" s="151" t="s">
        <v>367</v>
      </c>
      <c r="D113" s="151" t="s">
        <v>196</v>
      </c>
      <c r="E113" s="150" t="s">
        <v>563</v>
      </c>
      <c r="F113" s="145" t="s">
        <v>562</v>
      </c>
      <c r="G113" s="149" t="s">
        <v>214</v>
      </c>
      <c r="H113" s="148">
        <v>0.945</v>
      </c>
      <c r="I113" s="147"/>
      <c r="J113" s="146">
        <f>ROUND(I113*H113,2)</f>
        <v>0</v>
      </c>
      <c r="K113" s="145" t="s">
        <v>197</v>
      </c>
      <c r="L113" s="35"/>
      <c r="M113" s="144" t="s">
        <v>91</v>
      </c>
      <c r="N113" s="143" t="s">
        <v>153</v>
      </c>
      <c r="O113" s="80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1">
        <f>S113*H113</f>
        <v>0</v>
      </c>
      <c r="AR113" s="109" t="s">
        <v>254</v>
      </c>
      <c r="AT113" s="109" t="s">
        <v>196</v>
      </c>
      <c r="AU113" s="109" t="s">
        <v>90</v>
      </c>
      <c r="AY113" s="109" t="s">
        <v>195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09" t="s">
        <v>95</v>
      </c>
      <c r="BK113" s="140">
        <f>ROUND(I113*H113,2)</f>
        <v>0</v>
      </c>
      <c r="BL113" s="109" t="s">
        <v>254</v>
      </c>
      <c r="BM113" s="109" t="s">
        <v>680</v>
      </c>
    </row>
    <row r="114" spans="2:47" s="83" customFormat="1" ht="40.5">
      <c r="B114" s="35"/>
      <c r="D114" s="139" t="s">
        <v>192</v>
      </c>
      <c r="F114" s="138" t="s">
        <v>560</v>
      </c>
      <c r="I114" s="137"/>
      <c r="L114" s="35"/>
      <c r="M114" s="166"/>
      <c r="N114" s="80"/>
      <c r="O114" s="80"/>
      <c r="P114" s="80"/>
      <c r="Q114" s="80"/>
      <c r="R114" s="80"/>
      <c r="S114" s="80"/>
      <c r="T114" s="79"/>
      <c r="AT114" s="109" t="s">
        <v>192</v>
      </c>
      <c r="AU114" s="109" t="s">
        <v>90</v>
      </c>
    </row>
    <row r="115" spans="2:63" s="153" customFormat="1" ht="37.35" customHeight="1">
      <c r="B115" s="161"/>
      <c r="D115" s="155" t="s">
        <v>115</v>
      </c>
      <c r="E115" s="168" t="s">
        <v>329</v>
      </c>
      <c r="F115" s="168" t="s">
        <v>328</v>
      </c>
      <c r="I115" s="163"/>
      <c r="J115" s="167">
        <f>BK115</f>
        <v>0</v>
      </c>
      <c r="L115" s="161"/>
      <c r="M115" s="160"/>
      <c r="N115" s="158"/>
      <c r="O115" s="158"/>
      <c r="P115" s="159">
        <f>P116+P122+P131</f>
        <v>0</v>
      </c>
      <c r="Q115" s="158"/>
      <c r="R115" s="159">
        <f>R116+R122+R131</f>
        <v>0.00038500000000000003</v>
      </c>
      <c r="S115" s="158"/>
      <c r="T115" s="157">
        <f>T116+T122+T131</f>
        <v>0</v>
      </c>
      <c r="AR115" s="155" t="s">
        <v>90</v>
      </c>
      <c r="AT115" s="156" t="s">
        <v>115</v>
      </c>
      <c r="AU115" s="156" t="s">
        <v>118</v>
      </c>
      <c r="AY115" s="155" t="s">
        <v>195</v>
      </c>
      <c r="BK115" s="154">
        <f>BK116+BK122+BK131</f>
        <v>0</v>
      </c>
    </row>
    <row r="116" spans="2:63" s="153" customFormat="1" ht="19.9" customHeight="1">
      <c r="B116" s="161"/>
      <c r="D116" s="165" t="s">
        <v>115</v>
      </c>
      <c r="E116" s="164" t="s">
        <v>533</v>
      </c>
      <c r="F116" s="164" t="s">
        <v>532</v>
      </c>
      <c r="I116" s="163"/>
      <c r="J116" s="162">
        <f>BK116</f>
        <v>0</v>
      </c>
      <c r="L116" s="161"/>
      <c r="M116" s="160"/>
      <c r="N116" s="158"/>
      <c r="O116" s="158"/>
      <c r="P116" s="159">
        <f>SUM(P117:P121)</f>
        <v>0</v>
      </c>
      <c r="Q116" s="158"/>
      <c r="R116" s="159">
        <f>SUM(R117:R121)</f>
        <v>0</v>
      </c>
      <c r="S116" s="158"/>
      <c r="T116" s="157">
        <f>SUM(T117:T121)</f>
        <v>0</v>
      </c>
      <c r="AR116" s="155" t="s">
        <v>90</v>
      </c>
      <c r="AT116" s="156" t="s">
        <v>115</v>
      </c>
      <c r="AU116" s="156" t="s">
        <v>95</v>
      </c>
      <c r="AY116" s="155" t="s">
        <v>195</v>
      </c>
      <c r="BK116" s="154">
        <f>SUM(BK117:BK121)</f>
        <v>0</v>
      </c>
    </row>
    <row r="117" spans="2:65" s="83" customFormat="1" ht="22.5" customHeight="1">
      <c r="B117" s="152"/>
      <c r="C117" s="151" t="s">
        <v>361</v>
      </c>
      <c r="D117" s="151" t="s">
        <v>196</v>
      </c>
      <c r="E117" s="150" t="s">
        <v>679</v>
      </c>
      <c r="F117" s="145" t="s">
        <v>678</v>
      </c>
      <c r="G117" s="149" t="s">
        <v>284</v>
      </c>
      <c r="H117" s="148">
        <v>6.75</v>
      </c>
      <c r="I117" s="147"/>
      <c r="J117" s="146">
        <f>ROUND(I117*H117,2)</f>
        <v>0</v>
      </c>
      <c r="K117" s="145" t="s">
        <v>197</v>
      </c>
      <c r="L117" s="35"/>
      <c r="M117" s="144" t="s">
        <v>91</v>
      </c>
      <c r="N117" s="143" t="s">
        <v>153</v>
      </c>
      <c r="O117" s="80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1">
        <f>S117*H117</f>
        <v>0</v>
      </c>
      <c r="AR117" s="109" t="s">
        <v>300</v>
      </c>
      <c r="AT117" s="109" t="s">
        <v>196</v>
      </c>
      <c r="AU117" s="109" t="s">
        <v>90</v>
      </c>
      <c r="AY117" s="109" t="s">
        <v>195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09" t="s">
        <v>95</v>
      </c>
      <c r="BK117" s="140">
        <f>ROUND(I117*H117,2)</f>
        <v>0</v>
      </c>
      <c r="BL117" s="109" t="s">
        <v>300</v>
      </c>
      <c r="BM117" s="109" t="s">
        <v>677</v>
      </c>
    </row>
    <row r="118" spans="2:47" s="83" customFormat="1" ht="15">
      <c r="B118" s="35"/>
      <c r="D118" s="139" t="s">
        <v>192</v>
      </c>
      <c r="F118" s="138" t="s">
        <v>676</v>
      </c>
      <c r="I118" s="137"/>
      <c r="L118" s="35"/>
      <c r="M118" s="166"/>
      <c r="N118" s="80"/>
      <c r="O118" s="80"/>
      <c r="P118" s="80"/>
      <c r="Q118" s="80"/>
      <c r="R118" s="80"/>
      <c r="S118" s="80"/>
      <c r="T118" s="79"/>
      <c r="AT118" s="109" t="s">
        <v>192</v>
      </c>
      <c r="AU118" s="109" t="s">
        <v>90</v>
      </c>
    </row>
    <row r="119" spans="2:51" s="171" customFormat="1" ht="15">
      <c r="B119" s="176"/>
      <c r="D119" s="170" t="s">
        <v>229</v>
      </c>
      <c r="E119" s="180" t="s">
        <v>91</v>
      </c>
      <c r="F119" s="179" t="s">
        <v>675</v>
      </c>
      <c r="H119" s="178">
        <v>6.75</v>
      </c>
      <c r="I119" s="177"/>
      <c r="L119" s="176"/>
      <c r="M119" s="175"/>
      <c r="N119" s="174"/>
      <c r="O119" s="174"/>
      <c r="P119" s="174"/>
      <c r="Q119" s="174"/>
      <c r="R119" s="174"/>
      <c r="S119" s="174"/>
      <c r="T119" s="173"/>
      <c r="AT119" s="172" t="s">
        <v>229</v>
      </c>
      <c r="AU119" s="172" t="s">
        <v>90</v>
      </c>
      <c r="AV119" s="171" t="s">
        <v>90</v>
      </c>
      <c r="AW119" s="171" t="s">
        <v>162</v>
      </c>
      <c r="AX119" s="171" t="s">
        <v>95</v>
      </c>
      <c r="AY119" s="172" t="s">
        <v>195</v>
      </c>
    </row>
    <row r="120" spans="2:65" s="83" customFormat="1" ht="22.5" customHeight="1">
      <c r="B120" s="152"/>
      <c r="C120" s="190" t="s">
        <v>345</v>
      </c>
      <c r="D120" s="190" t="s">
        <v>233</v>
      </c>
      <c r="E120" s="189" t="s">
        <v>498</v>
      </c>
      <c r="F120" s="184" t="s">
        <v>496</v>
      </c>
      <c r="G120" s="188" t="s">
        <v>243</v>
      </c>
      <c r="H120" s="187">
        <v>17</v>
      </c>
      <c r="I120" s="186"/>
      <c r="J120" s="185">
        <f>ROUND(I120*H120,2)</f>
        <v>0</v>
      </c>
      <c r="K120" s="184" t="s">
        <v>91</v>
      </c>
      <c r="L120" s="183"/>
      <c r="M120" s="182" t="s">
        <v>91</v>
      </c>
      <c r="N120" s="181" t="s">
        <v>153</v>
      </c>
      <c r="O120" s="80"/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1">
        <f>S120*H120</f>
        <v>0</v>
      </c>
      <c r="AR120" s="109" t="s">
        <v>219</v>
      </c>
      <c r="AT120" s="109" t="s">
        <v>233</v>
      </c>
      <c r="AU120" s="109" t="s">
        <v>90</v>
      </c>
      <c r="AY120" s="109" t="s">
        <v>195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09" t="s">
        <v>95</v>
      </c>
      <c r="BK120" s="140">
        <f>ROUND(I120*H120,2)</f>
        <v>0</v>
      </c>
      <c r="BL120" s="109" t="s">
        <v>300</v>
      </c>
      <c r="BM120" s="109" t="s">
        <v>674</v>
      </c>
    </row>
    <row r="121" spans="2:47" s="83" customFormat="1" ht="15">
      <c r="B121" s="35"/>
      <c r="D121" s="139" t="s">
        <v>192</v>
      </c>
      <c r="F121" s="138" t="s">
        <v>496</v>
      </c>
      <c r="I121" s="137"/>
      <c r="L121" s="35"/>
      <c r="M121" s="166"/>
      <c r="N121" s="80"/>
      <c r="O121" s="80"/>
      <c r="P121" s="80"/>
      <c r="Q121" s="80"/>
      <c r="R121" s="80"/>
      <c r="S121" s="80"/>
      <c r="T121" s="79"/>
      <c r="AT121" s="109" t="s">
        <v>192</v>
      </c>
      <c r="AU121" s="109" t="s">
        <v>90</v>
      </c>
    </row>
    <row r="122" spans="2:63" s="153" customFormat="1" ht="29.85" customHeight="1">
      <c r="B122" s="161"/>
      <c r="D122" s="165" t="s">
        <v>115</v>
      </c>
      <c r="E122" s="164" t="s">
        <v>505</v>
      </c>
      <c r="F122" s="164" t="s">
        <v>504</v>
      </c>
      <c r="I122" s="163"/>
      <c r="J122" s="162">
        <f>BK122</f>
        <v>0</v>
      </c>
      <c r="L122" s="161"/>
      <c r="M122" s="160"/>
      <c r="N122" s="158"/>
      <c r="O122" s="158"/>
      <c r="P122" s="159">
        <f>SUM(P123:P130)</f>
        <v>0</v>
      </c>
      <c r="Q122" s="158"/>
      <c r="R122" s="159">
        <f>SUM(R123:R130)</f>
        <v>0</v>
      </c>
      <c r="S122" s="158"/>
      <c r="T122" s="157">
        <f>SUM(T123:T130)</f>
        <v>0</v>
      </c>
      <c r="AR122" s="155" t="s">
        <v>90</v>
      </c>
      <c r="AT122" s="156" t="s">
        <v>115</v>
      </c>
      <c r="AU122" s="156" t="s">
        <v>95</v>
      </c>
      <c r="AY122" s="155" t="s">
        <v>195</v>
      </c>
      <c r="BK122" s="154">
        <f>SUM(BK123:BK130)</f>
        <v>0</v>
      </c>
    </row>
    <row r="123" spans="2:65" s="83" customFormat="1" ht="22.5" customHeight="1">
      <c r="B123" s="152"/>
      <c r="C123" s="151" t="s">
        <v>340</v>
      </c>
      <c r="D123" s="151" t="s">
        <v>196</v>
      </c>
      <c r="E123" s="150" t="s">
        <v>503</v>
      </c>
      <c r="F123" s="145" t="s">
        <v>502</v>
      </c>
      <c r="G123" s="149" t="s">
        <v>243</v>
      </c>
      <c r="H123" s="148">
        <v>11.2</v>
      </c>
      <c r="I123" s="147"/>
      <c r="J123" s="146">
        <f>ROUND(I123*H123,2)</f>
        <v>0</v>
      </c>
      <c r="K123" s="145" t="s">
        <v>197</v>
      </c>
      <c r="L123" s="35"/>
      <c r="M123" s="144" t="s">
        <v>91</v>
      </c>
      <c r="N123" s="143" t="s">
        <v>153</v>
      </c>
      <c r="O123" s="80"/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1">
        <f>S123*H123</f>
        <v>0</v>
      </c>
      <c r="AR123" s="109" t="s">
        <v>300</v>
      </c>
      <c r="AT123" s="109" t="s">
        <v>196</v>
      </c>
      <c r="AU123" s="109" t="s">
        <v>90</v>
      </c>
      <c r="AY123" s="109" t="s">
        <v>195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09" t="s">
        <v>95</v>
      </c>
      <c r="BK123" s="140">
        <f>ROUND(I123*H123,2)</f>
        <v>0</v>
      </c>
      <c r="BL123" s="109" t="s">
        <v>300</v>
      </c>
      <c r="BM123" s="109" t="s">
        <v>673</v>
      </c>
    </row>
    <row r="124" spans="2:47" s="83" customFormat="1" ht="15">
      <c r="B124" s="35"/>
      <c r="D124" s="139" t="s">
        <v>192</v>
      </c>
      <c r="F124" s="138" t="s">
        <v>500</v>
      </c>
      <c r="I124" s="137"/>
      <c r="L124" s="35"/>
      <c r="M124" s="166"/>
      <c r="N124" s="80"/>
      <c r="O124" s="80"/>
      <c r="P124" s="80"/>
      <c r="Q124" s="80"/>
      <c r="R124" s="80"/>
      <c r="S124" s="80"/>
      <c r="T124" s="79"/>
      <c r="AT124" s="109" t="s">
        <v>192</v>
      </c>
      <c r="AU124" s="109" t="s">
        <v>90</v>
      </c>
    </row>
    <row r="125" spans="2:51" s="171" customFormat="1" ht="15">
      <c r="B125" s="176"/>
      <c r="D125" s="170" t="s">
        <v>229</v>
      </c>
      <c r="E125" s="180" t="s">
        <v>91</v>
      </c>
      <c r="F125" s="179" t="s">
        <v>672</v>
      </c>
      <c r="H125" s="178">
        <v>11.2</v>
      </c>
      <c r="I125" s="177"/>
      <c r="L125" s="176"/>
      <c r="M125" s="175"/>
      <c r="N125" s="174"/>
      <c r="O125" s="174"/>
      <c r="P125" s="174"/>
      <c r="Q125" s="174"/>
      <c r="R125" s="174"/>
      <c r="S125" s="174"/>
      <c r="T125" s="173"/>
      <c r="AT125" s="172" t="s">
        <v>229</v>
      </c>
      <c r="AU125" s="172" t="s">
        <v>90</v>
      </c>
      <c r="AV125" s="171" t="s">
        <v>90</v>
      </c>
      <c r="AW125" s="171" t="s">
        <v>162</v>
      </c>
      <c r="AX125" s="171" t="s">
        <v>95</v>
      </c>
      <c r="AY125" s="172" t="s">
        <v>195</v>
      </c>
    </row>
    <row r="126" spans="2:65" s="83" customFormat="1" ht="22.5" customHeight="1">
      <c r="B126" s="152"/>
      <c r="C126" s="190" t="s">
        <v>172</v>
      </c>
      <c r="D126" s="190" t="s">
        <v>233</v>
      </c>
      <c r="E126" s="189" t="s">
        <v>498</v>
      </c>
      <c r="F126" s="184" t="s">
        <v>496</v>
      </c>
      <c r="G126" s="188" t="s">
        <v>243</v>
      </c>
      <c r="H126" s="187">
        <v>11.2</v>
      </c>
      <c r="I126" s="186"/>
      <c r="J126" s="185">
        <f>ROUND(I126*H126,2)</f>
        <v>0</v>
      </c>
      <c r="K126" s="184" t="s">
        <v>91</v>
      </c>
      <c r="L126" s="183"/>
      <c r="M126" s="182" t="s">
        <v>91</v>
      </c>
      <c r="N126" s="181" t="s">
        <v>153</v>
      </c>
      <c r="O126" s="80"/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1">
        <f>S126*H126</f>
        <v>0</v>
      </c>
      <c r="AR126" s="109" t="s">
        <v>219</v>
      </c>
      <c r="AT126" s="109" t="s">
        <v>233</v>
      </c>
      <c r="AU126" s="109" t="s">
        <v>90</v>
      </c>
      <c r="AY126" s="109" t="s">
        <v>195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09" t="s">
        <v>95</v>
      </c>
      <c r="BK126" s="140">
        <f>ROUND(I126*H126,2)</f>
        <v>0</v>
      </c>
      <c r="BL126" s="109" t="s">
        <v>300</v>
      </c>
      <c r="BM126" s="109" t="s">
        <v>671</v>
      </c>
    </row>
    <row r="127" spans="2:47" s="83" customFormat="1" ht="15">
      <c r="B127" s="35"/>
      <c r="D127" s="170" t="s">
        <v>192</v>
      </c>
      <c r="F127" s="169" t="s">
        <v>496</v>
      </c>
      <c r="I127" s="137"/>
      <c r="L127" s="35"/>
      <c r="M127" s="166"/>
      <c r="N127" s="80"/>
      <c r="O127" s="80"/>
      <c r="P127" s="80"/>
      <c r="Q127" s="80"/>
      <c r="R127" s="80"/>
      <c r="S127" s="80"/>
      <c r="T127" s="79"/>
      <c r="AT127" s="109" t="s">
        <v>192</v>
      </c>
      <c r="AU127" s="109" t="s">
        <v>90</v>
      </c>
    </row>
    <row r="128" spans="2:65" s="83" customFormat="1" ht="22.5" customHeight="1">
      <c r="B128" s="152"/>
      <c r="C128" s="151" t="s">
        <v>336</v>
      </c>
      <c r="D128" s="151" t="s">
        <v>196</v>
      </c>
      <c r="E128" s="150" t="s">
        <v>461</v>
      </c>
      <c r="F128" s="145" t="s">
        <v>459</v>
      </c>
      <c r="G128" s="149" t="s">
        <v>243</v>
      </c>
      <c r="H128" s="148">
        <v>7.2</v>
      </c>
      <c r="I128" s="147"/>
      <c r="J128" s="146">
        <f>ROUND(I128*H128,2)</f>
        <v>0</v>
      </c>
      <c r="K128" s="145" t="s">
        <v>91</v>
      </c>
      <c r="L128" s="35"/>
      <c r="M128" s="144" t="s">
        <v>91</v>
      </c>
      <c r="N128" s="143" t="s">
        <v>153</v>
      </c>
      <c r="O128" s="80"/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1">
        <f>S128*H128</f>
        <v>0</v>
      </c>
      <c r="AR128" s="109" t="s">
        <v>300</v>
      </c>
      <c r="AT128" s="109" t="s">
        <v>196</v>
      </c>
      <c r="AU128" s="109" t="s">
        <v>90</v>
      </c>
      <c r="AY128" s="109" t="s">
        <v>195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09" t="s">
        <v>95</v>
      </c>
      <c r="BK128" s="140">
        <f>ROUND(I128*H128,2)</f>
        <v>0</v>
      </c>
      <c r="BL128" s="109" t="s">
        <v>300</v>
      </c>
      <c r="BM128" s="109" t="s">
        <v>670</v>
      </c>
    </row>
    <row r="129" spans="2:47" s="83" customFormat="1" ht="15">
      <c r="B129" s="35"/>
      <c r="D129" s="139" t="s">
        <v>192</v>
      </c>
      <c r="F129" s="138" t="s">
        <v>459</v>
      </c>
      <c r="I129" s="137"/>
      <c r="L129" s="35"/>
      <c r="M129" s="166"/>
      <c r="N129" s="80"/>
      <c r="O129" s="80"/>
      <c r="P129" s="80"/>
      <c r="Q129" s="80"/>
      <c r="R129" s="80"/>
      <c r="S129" s="80"/>
      <c r="T129" s="79"/>
      <c r="AT129" s="109" t="s">
        <v>192</v>
      </c>
      <c r="AU129" s="109" t="s">
        <v>90</v>
      </c>
    </row>
    <row r="130" spans="2:51" s="171" customFormat="1" ht="15">
      <c r="B130" s="176"/>
      <c r="D130" s="139" t="s">
        <v>229</v>
      </c>
      <c r="E130" s="172" t="s">
        <v>91</v>
      </c>
      <c r="F130" s="202" t="s">
        <v>669</v>
      </c>
      <c r="H130" s="201">
        <v>7.2</v>
      </c>
      <c r="I130" s="177"/>
      <c r="L130" s="176"/>
      <c r="M130" s="175"/>
      <c r="N130" s="174"/>
      <c r="O130" s="174"/>
      <c r="P130" s="174"/>
      <c r="Q130" s="174"/>
      <c r="R130" s="174"/>
      <c r="S130" s="174"/>
      <c r="T130" s="173"/>
      <c r="AT130" s="172" t="s">
        <v>229</v>
      </c>
      <c r="AU130" s="172" t="s">
        <v>90</v>
      </c>
      <c r="AV130" s="171" t="s">
        <v>90</v>
      </c>
      <c r="AW130" s="171" t="s">
        <v>162</v>
      </c>
      <c r="AX130" s="171" t="s">
        <v>95</v>
      </c>
      <c r="AY130" s="172" t="s">
        <v>195</v>
      </c>
    </row>
    <row r="131" spans="2:63" s="153" customFormat="1" ht="29.85" customHeight="1">
      <c r="B131" s="161"/>
      <c r="D131" s="165" t="s">
        <v>115</v>
      </c>
      <c r="E131" s="164" t="s">
        <v>327</v>
      </c>
      <c r="F131" s="164" t="s">
        <v>326</v>
      </c>
      <c r="I131" s="163"/>
      <c r="J131" s="162">
        <f>BK131</f>
        <v>0</v>
      </c>
      <c r="L131" s="161"/>
      <c r="M131" s="160"/>
      <c r="N131" s="158"/>
      <c r="O131" s="158"/>
      <c r="P131" s="159">
        <f>SUM(P132:P133)</f>
        <v>0</v>
      </c>
      <c r="Q131" s="158"/>
      <c r="R131" s="159">
        <f>SUM(R132:R133)</f>
        <v>0.00038500000000000003</v>
      </c>
      <c r="S131" s="158"/>
      <c r="T131" s="157">
        <f>SUM(T132:T133)</f>
        <v>0</v>
      </c>
      <c r="AR131" s="155" t="s">
        <v>90</v>
      </c>
      <c r="AT131" s="156" t="s">
        <v>115</v>
      </c>
      <c r="AU131" s="156" t="s">
        <v>95</v>
      </c>
      <c r="AY131" s="155" t="s">
        <v>195</v>
      </c>
      <c r="BK131" s="154">
        <f>SUM(BK132:BK133)</f>
        <v>0</v>
      </c>
    </row>
    <row r="132" spans="2:65" s="83" customFormat="1" ht="31.5" customHeight="1">
      <c r="B132" s="152"/>
      <c r="C132" s="151" t="s">
        <v>325</v>
      </c>
      <c r="D132" s="151" t="s">
        <v>196</v>
      </c>
      <c r="E132" s="150" t="s">
        <v>443</v>
      </c>
      <c r="F132" s="145" t="s">
        <v>441</v>
      </c>
      <c r="G132" s="149" t="s">
        <v>243</v>
      </c>
      <c r="H132" s="148">
        <v>3.5</v>
      </c>
      <c r="I132" s="147"/>
      <c r="J132" s="146">
        <f>ROUND(I132*H132,2)</f>
        <v>0</v>
      </c>
      <c r="K132" s="145" t="s">
        <v>91</v>
      </c>
      <c r="L132" s="35"/>
      <c r="M132" s="144" t="s">
        <v>91</v>
      </c>
      <c r="N132" s="143" t="s">
        <v>153</v>
      </c>
      <c r="O132" s="80"/>
      <c r="P132" s="142">
        <f>O132*H132</f>
        <v>0</v>
      </c>
      <c r="Q132" s="142">
        <v>0.00011</v>
      </c>
      <c r="R132" s="142">
        <f>Q132*H132</f>
        <v>0.00038500000000000003</v>
      </c>
      <c r="S132" s="142">
        <v>0</v>
      </c>
      <c r="T132" s="141">
        <f>S132*H132</f>
        <v>0</v>
      </c>
      <c r="AR132" s="109" t="s">
        <v>300</v>
      </c>
      <c r="AT132" s="109" t="s">
        <v>196</v>
      </c>
      <c r="AU132" s="109" t="s">
        <v>90</v>
      </c>
      <c r="AY132" s="109" t="s">
        <v>195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09" t="s">
        <v>95</v>
      </c>
      <c r="BK132" s="140">
        <f>ROUND(I132*H132,2)</f>
        <v>0</v>
      </c>
      <c r="BL132" s="109" t="s">
        <v>300</v>
      </c>
      <c r="BM132" s="109" t="s">
        <v>668</v>
      </c>
    </row>
    <row r="133" spans="2:47" s="83" customFormat="1" ht="15">
      <c r="B133" s="35"/>
      <c r="D133" s="139" t="s">
        <v>192</v>
      </c>
      <c r="F133" s="138" t="s">
        <v>441</v>
      </c>
      <c r="I133" s="137"/>
      <c r="L133" s="35"/>
      <c r="M133" s="166"/>
      <c r="N133" s="80"/>
      <c r="O133" s="80"/>
      <c r="P133" s="80"/>
      <c r="Q133" s="80"/>
      <c r="R133" s="80"/>
      <c r="S133" s="80"/>
      <c r="T133" s="79"/>
      <c r="AT133" s="109" t="s">
        <v>192</v>
      </c>
      <c r="AU133" s="109" t="s">
        <v>90</v>
      </c>
    </row>
    <row r="134" spans="2:63" s="153" customFormat="1" ht="37.35" customHeight="1">
      <c r="B134" s="161"/>
      <c r="D134" s="155" t="s">
        <v>115</v>
      </c>
      <c r="E134" s="168" t="s">
        <v>210</v>
      </c>
      <c r="F134" s="168" t="s">
        <v>209</v>
      </c>
      <c r="I134" s="163"/>
      <c r="J134" s="167">
        <f>BK134</f>
        <v>0</v>
      </c>
      <c r="L134" s="161"/>
      <c r="M134" s="160"/>
      <c r="N134" s="158"/>
      <c r="O134" s="158"/>
      <c r="P134" s="159">
        <f>P135+P138</f>
        <v>0</v>
      </c>
      <c r="Q134" s="158"/>
      <c r="R134" s="159">
        <f>R135+R138</f>
        <v>0</v>
      </c>
      <c r="S134" s="158"/>
      <c r="T134" s="157">
        <f>T135+T138</f>
        <v>0</v>
      </c>
      <c r="AR134" s="155" t="s">
        <v>202</v>
      </c>
      <c r="AT134" s="156" t="s">
        <v>115</v>
      </c>
      <c r="AU134" s="156" t="s">
        <v>118</v>
      </c>
      <c r="AY134" s="155" t="s">
        <v>195</v>
      </c>
      <c r="BK134" s="154">
        <f>BK135+BK138</f>
        <v>0</v>
      </c>
    </row>
    <row r="135" spans="2:63" s="153" customFormat="1" ht="19.9" customHeight="1">
      <c r="B135" s="161"/>
      <c r="D135" s="165" t="s">
        <v>115</v>
      </c>
      <c r="E135" s="164" t="s">
        <v>208</v>
      </c>
      <c r="F135" s="164" t="s">
        <v>205</v>
      </c>
      <c r="I135" s="163"/>
      <c r="J135" s="162">
        <f>BK135</f>
        <v>0</v>
      </c>
      <c r="L135" s="161"/>
      <c r="M135" s="160"/>
      <c r="N135" s="158"/>
      <c r="O135" s="158"/>
      <c r="P135" s="159">
        <f>SUM(P136:P137)</f>
        <v>0</v>
      </c>
      <c r="Q135" s="158"/>
      <c r="R135" s="159">
        <f>SUM(R136:R137)</f>
        <v>0</v>
      </c>
      <c r="S135" s="158"/>
      <c r="T135" s="157">
        <f>SUM(T136:T137)</f>
        <v>0</v>
      </c>
      <c r="AR135" s="155" t="s">
        <v>202</v>
      </c>
      <c r="AT135" s="156" t="s">
        <v>115</v>
      </c>
      <c r="AU135" s="156" t="s">
        <v>95</v>
      </c>
      <c r="AY135" s="155" t="s">
        <v>195</v>
      </c>
      <c r="BK135" s="154">
        <f>SUM(BK136:BK137)</f>
        <v>0</v>
      </c>
    </row>
    <row r="136" spans="2:65" s="83" customFormat="1" ht="22.5" customHeight="1">
      <c r="B136" s="152"/>
      <c r="C136" s="151" t="s">
        <v>319</v>
      </c>
      <c r="D136" s="151" t="s">
        <v>196</v>
      </c>
      <c r="E136" s="150" t="s">
        <v>206</v>
      </c>
      <c r="F136" s="145" t="s">
        <v>205</v>
      </c>
      <c r="G136" s="149" t="s">
        <v>198</v>
      </c>
      <c r="H136" s="148">
        <v>1</v>
      </c>
      <c r="I136" s="147"/>
      <c r="J136" s="146">
        <f>ROUND(I136*H136,2)</f>
        <v>0</v>
      </c>
      <c r="K136" s="145" t="s">
        <v>197</v>
      </c>
      <c r="L136" s="35"/>
      <c r="M136" s="144" t="s">
        <v>91</v>
      </c>
      <c r="N136" s="143" t="s">
        <v>153</v>
      </c>
      <c r="O136" s="80"/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1">
        <f>S136*H136</f>
        <v>0</v>
      </c>
      <c r="AR136" s="109" t="s">
        <v>194</v>
      </c>
      <c r="AT136" s="109" t="s">
        <v>196</v>
      </c>
      <c r="AU136" s="109" t="s">
        <v>90</v>
      </c>
      <c r="AY136" s="109" t="s">
        <v>195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09" t="s">
        <v>95</v>
      </c>
      <c r="BK136" s="140">
        <f>ROUND(I136*H136,2)</f>
        <v>0</v>
      </c>
      <c r="BL136" s="109" t="s">
        <v>194</v>
      </c>
      <c r="BM136" s="109" t="s">
        <v>667</v>
      </c>
    </row>
    <row r="137" spans="2:47" s="83" customFormat="1" ht="27">
      <c r="B137" s="35"/>
      <c r="D137" s="139" t="s">
        <v>192</v>
      </c>
      <c r="F137" s="138" t="s">
        <v>888</v>
      </c>
      <c r="I137" s="137"/>
      <c r="L137" s="35"/>
      <c r="M137" s="166"/>
      <c r="N137" s="80"/>
      <c r="O137" s="80"/>
      <c r="P137" s="80"/>
      <c r="Q137" s="80"/>
      <c r="R137" s="80"/>
      <c r="S137" s="80"/>
      <c r="T137" s="79"/>
      <c r="AT137" s="109" t="s">
        <v>192</v>
      </c>
      <c r="AU137" s="109" t="s">
        <v>90</v>
      </c>
    </row>
    <row r="138" spans="2:63" s="153" customFormat="1" ht="29.85" customHeight="1">
      <c r="B138" s="161"/>
      <c r="D138" s="165" t="s">
        <v>115</v>
      </c>
      <c r="E138" s="164" t="s">
        <v>203</v>
      </c>
      <c r="F138" s="164" t="s">
        <v>199</v>
      </c>
      <c r="I138" s="163"/>
      <c r="J138" s="162">
        <f>BK138</f>
        <v>0</v>
      </c>
      <c r="L138" s="161"/>
      <c r="M138" s="160"/>
      <c r="N138" s="158"/>
      <c r="O138" s="158"/>
      <c r="P138" s="159">
        <f>SUM(P139:P140)</f>
        <v>0</v>
      </c>
      <c r="Q138" s="158"/>
      <c r="R138" s="159">
        <f>SUM(R139:R140)</f>
        <v>0</v>
      </c>
      <c r="S138" s="158"/>
      <c r="T138" s="157">
        <f>SUM(T139:T140)</f>
        <v>0</v>
      </c>
      <c r="AR138" s="155" t="s">
        <v>202</v>
      </c>
      <c r="AT138" s="156" t="s">
        <v>115</v>
      </c>
      <c r="AU138" s="156" t="s">
        <v>95</v>
      </c>
      <c r="AY138" s="155" t="s">
        <v>195</v>
      </c>
      <c r="BK138" s="154">
        <f>SUM(BK139:BK140)</f>
        <v>0</v>
      </c>
    </row>
    <row r="139" spans="2:65" s="83" customFormat="1" ht="22.5" customHeight="1">
      <c r="B139" s="152"/>
      <c r="C139" s="151" t="s">
        <v>313</v>
      </c>
      <c r="D139" s="151" t="s">
        <v>196</v>
      </c>
      <c r="E139" s="150" t="s">
        <v>200</v>
      </c>
      <c r="F139" s="145" t="s">
        <v>199</v>
      </c>
      <c r="G139" s="149" t="s">
        <v>198</v>
      </c>
      <c r="H139" s="148">
        <v>1</v>
      </c>
      <c r="I139" s="147"/>
      <c r="J139" s="146">
        <f>ROUND(I139*H139,2)</f>
        <v>0</v>
      </c>
      <c r="K139" s="145" t="s">
        <v>197</v>
      </c>
      <c r="L139" s="35"/>
      <c r="M139" s="144" t="s">
        <v>91</v>
      </c>
      <c r="N139" s="143" t="s">
        <v>153</v>
      </c>
      <c r="O139" s="80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1">
        <f>S139*H139</f>
        <v>0</v>
      </c>
      <c r="AR139" s="109" t="s">
        <v>194</v>
      </c>
      <c r="AT139" s="109" t="s">
        <v>196</v>
      </c>
      <c r="AU139" s="109" t="s">
        <v>90</v>
      </c>
      <c r="AY139" s="109" t="s">
        <v>195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09" t="s">
        <v>95</v>
      </c>
      <c r="BK139" s="140">
        <f>ROUND(I139*H139,2)</f>
        <v>0</v>
      </c>
      <c r="BL139" s="109" t="s">
        <v>194</v>
      </c>
      <c r="BM139" s="109" t="s">
        <v>666</v>
      </c>
    </row>
    <row r="140" spans="2:47" s="83" customFormat="1" ht="94.5">
      <c r="B140" s="35"/>
      <c r="D140" s="139" t="s">
        <v>192</v>
      </c>
      <c r="F140" s="138" t="s">
        <v>887</v>
      </c>
      <c r="I140" s="137"/>
      <c r="L140" s="35"/>
      <c r="M140" s="136"/>
      <c r="N140" s="135"/>
      <c r="O140" s="135"/>
      <c r="P140" s="135"/>
      <c r="Q140" s="135"/>
      <c r="R140" s="135"/>
      <c r="S140" s="135"/>
      <c r="T140" s="134"/>
      <c r="AT140" s="109" t="s">
        <v>192</v>
      </c>
      <c r="AU140" s="109" t="s">
        <v>90</v>
      </c>
    </row>
    <row r="141" spans="2:12" s="83" customFormat="1" ht="6.95" customHeight="1">
      <c r="B141" s="37"/>
      <c r="C141" s="36"/>
      <c r="D141" s="36"/>
      <c r="E141" s="36"/>
      <c r="F141" s="36"/>
      <c r="G141" s="36"/>
      <c r="H141" s="36"/>
      <c r="I141" s="133"/>
      <c r="J141" s="36"/>
      <c r="K141" s="36"/>
      <c r="L141" s="35"/>
    </row>
    <row r="213" ht="15">
      <c r="AT213" s="132"/>
    </row>
  </sheetData>
  <sheetProtection password="CC35" sheet="1" objects="1" scenarios="1" formatColumns="0" formatRows="0" sort="0" autoFilter="0"/>
  <autoFilter ref="C91:K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7.140625" style="105" customWidth="1"/>
    <col min="2" max="2" width="1.421875" style="105" customWidth="1"/>
    <col min="3" max="3" width="3.57421875" style="105" customWidth="1"/>
    <col min="4" max="4" width="3.7109375" style="105" customWidth="1"/>
    <col min="5" max="5" width="14.7109375" style="105" customWidth="1"/>
    <col min="6" max="6" width="64.28125" style="105" customWidth="1"/>
    <col min="7" max="7" width="7.421875" style="105" customWidth="1"/>
    <col min="8" max="8" width="9.57421875" style="105" customWidth="1"/>
    <col min="9" max="9" width="10.8515625" style="131" customWidth="1"/>
    <col min="10" max="10" width="20.140625" style="105" customWidth="1"/>
    <col min="11" max="11" width="13.28125" style="105" customWidth="1"/>
    <col min="12" max="12" width="9.140625" style="105" customWidth="1"/>
    <col min="13" max="18" width="8.00390625" style="105" hidden="1" customWidth="1"/>
    <col min="19" max="19" width="7.00390625" style="105" hidden="1" customWidth="1"/>
    <col min="20" max="20" width="25.421875" style="105" hidden="1" customWidth="1"/>
    <col min="21" max="21" width="14.00390625" style="105" hidden="1" customWidth="1"/>
    <col min="22" max="22" width="10.57421875" style="105" customWidth="1"/>
    <col min="23" max="23" width="14.00390625" style="105" customWidth="1"/>
    <col min="24" max="24" width="10.57421875" style="105" customWidth="1"/>
    <col min="25" max="25" width="12.8515625" style="105" customWidth="1"/>
    <col min="26" max="26" width="9.421875" style="105" customWidth="1"/>
    <col min="27" max="27" width="12.8515625" style="105" customWidth="1"/>
    <col min="28" max="28" width="14.00390625" style="105" customWidth="1"/>
    <col min="29" max="29" width="9.421875" style="105" customWidth="1"/>
    <col min="30" max="30" width="12.8515625" style="105" customWidth="1"/>
    <col min="31" max="31" width="14.00390625" style="105" customWidth="1"/>
    <col min="32" max="43" width="9.140625" style="105" customWidth="1"/>
    <col min="44" max="65" width="8.00390625" style="105" hidden="1" customWidth="1"/>
    <col min="66" max="16384" width="9.140625" style="105" customWidth="1"/>
  </cols>
  <sheetData>
    <row r="1" spans="1:70" ht="21.75" customHeight="1">
      <c r="A1" s="124"/>
      <c r="B1" s="278"/>
      <c r="C1" s="278"/>
      <c r="D1" s="275" t="s">
        <v>190</v>
      </c>
      <c r="E1" s="278"/>
      <c r="F1" s="277" t="s">
        <v>436</v>
      </c>
      <c r="G1" s="403" t="s">
        <v>435</v>
      </c>
      <c r="H1" s="403"/>
      <c r="I1" s="276"/>
      <c r="J1" s="277" t="s">
        <v>434</v>
      </c>
      <c r="K1" s="275" t="s">
        <v>433</v>
      </c>
      <c r="L1" s="277" t="s">
        <v>432</v>
      </c>
      <c r="M1" s="277"/>
      <c r="N1" s="277"/>
      <c r="O1" s="277"/>
      <c r="P1" s="277"/>
      <c r="Q1" s="277"/>
      <c r="R1" s="277"/>
      <c r="S1" s="277"/>
      <c r="T1" s="277"/>
      <c r="U1" s="126"/>
      <c r="V1" s="12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109" t="s">
        <v>93</v>
      </c>
    </row>
    <row r="3" spans="2:46" ht="6.95" customHeight="1">
      <c r="B3" s="122"/>
      <c r="C3" s="121"/>
      <c r="D3" s="121"/>
      <c r="E3" s="121"/>
      <c r="F3" s="121"/>
      <c r="G3" s="121"/>
      <c r="H3" s="121"/>
      <c r="I3" s="274"/>
      <c r="J3" s="121"/>
      <c r="K3" s="120"/>
      <c r="AT3" s="109" t="s">
        <v>90</v>
      </c>
    </row>
    <row r="4" spans="2:46" ht="36.95" customHeight="1">
      <c r="B4" s="108"/>
      <c r="C4" s="110"/>
      <c r="D4" s="119" t="s">
        <v>431</v>
      </c>
      <c r="E4" s="110"/>
      <c r="F4" s="110"/>
      <c r="G4" s="110"/>
      <c r="H4" s="110"/>
      <c r="I4" s="254"/>
      <c r="J4" s="110"/>
      <c r="K4" s="106"/>
      <c r="M4" s="118" t="s">
        <v>182</v>
      </c>
      <c r="AT4" s="109" t="s">
        <v>159</v>
      </c>
    </row>
    <row r="5" spans="2:11" ht="6.95" customHeight="1">
      <c r="B5" s="108"/>
      <c r="C5" s="110"/>
      <c r="D5" s="110"/>
      <c r="E5" s="110"/>
      <c r="F5" s="110"/>
      <c r="G5" s="110"/>
      <c r="H5" s="110"/>
      <c r="I5" s="254"/>
      <c r="J5" s="110"/>
      <c r="K5" s="106"/>
    </row>
    <row r="6" spans="2:11" ht="15">
      <c r="B6" s="108"/>
      <c r="C6" s="110"/>
      <c r="D6" s="111" t="s">
        <v>143</v>
      </c>
      <c r="E6" s="110"/>
      <c r="F6" s="110"/>
      <c r="G6" s="110"/>
      <c r="H6" s="110"/>
      <c r="I6" s="254"/>
      <c r="J6" s="110"/>
      <c r="K6" s="106"/>
    </row>
    <row r="7" spans="2:11" ht="22.5" customHeight="1">
      <c r="B7" s="108"/>
      <c r="C7" s="110"/>
      <c r="D7" s="110"/>
      <c r="E7" s="404" t="str">
        <f>'Rekapitulace stavby'!K6</f>
        <v>Molo Kamencové jezero</v>
      </c>
      <c r="F7" s="396"/>
      <c r="G7" s="396"/>
      <c r="H7" s="396"/>
      <c r="I7" s="254"/>
      <c r="J7" s="110"/>
      <c r="K7" s="106"/>
    </row>
    <row r="8" spans="2:11" s="83" customFormat="1" ht="15">
      <c r="B8" s="35"/>
      <c r="C8" s="80"/>
      <c r="D8" s="111" t="s">
        <v>413</v>
      </c>
      <c r="E8" s="80"/>
      <c r="F8" s="80"/>
      <c r="G8" s="80"/>
      <c r="H8" s="80"/>
      <c r="I8" s="229"/>
      <c r="J8" s="80"/>
      <c r="K8" s="92"/>
    </row>
    <row r="9" spans="2:11" s="83" customFormat="1" ht="36.95" customHeight="1">
      <c r="B9" s="35"/>
      <c r="C9" s="80"/>
      <c r="D9" s="80"/>
      <c r="E9" s="405" t="s">
        <v>715</v>
      </c>
      <c r="F9" s="389"/>
      <c r="G9" s="389"/>
      <c r="H9" s="389"/>
      <c r="I9" s="229"/>
      <c r="J9" s="80"/>
      <c r="K9" s="92"/>
    </row>
    <row r="10" spans="2:11" s="83" customFormat="1" ht="15">
      <c r="B10" s="35"/>
      <c r="C10" s="80"/>
      <c r="D10" s="80"/>
      <c r="E10" s="80"/>
      <c r="F10" s="80"/>
      <c r="G10" s="80"/>
      <c r="H10" s="80"/>
      <c r="I10" s="229"/>
      <c r="J10" s="80"/>
      <c r="K10" s="92"/>
    </row>
    <row r="11" spans="2:11" s="83" customFormat="1" ht="14.45" customHeight="1">
      <c r="B11" s="35"/>
      <c r="C11" s="80"/>
      <c r="D11" s="111" t="s">
        <v>176</v>
      </c>
      <c r="E11" s="80"/>
      <c r="F11" s="115" t="s">
        <v>91</v>
      </c>
      <c r="G11" s="80"/>
      <c r="H11" s="80"/>
      <c r="I11" s="252" t="s">
        <v>175</v>
      </c>
      <c r="J11" s="115" t="s">
        <v>91</v>
      </c>
      <c r="K11" s="92"/>
    </row>
    <row r="12" spans="2:11" s="83" customFormat="1" ht="14.45" customHeight="1">
      <c r="B12" s="35"/>
      <c r="C12" s="80"/>
      <c r="D12" s="111" t="s">
        <v>142</v>
      </c>
      <c r="E12" s="80"/>
      <c r="F12" s="115" t="s">
        <v>174</v>
      </c>
      <c r="G12" s="80"/>
      <c r="H12" s="80"/>
      <c r="I12" s="252" t="s">
        <v>141</v>
      </c>
      <c r="J12" s="253" t="str">
        <f>'Rekapitulace stavby'!AN8</f>
        <v>28.11.2016</v>
      </c>
      <c r="K12" s="92"/>
    </row>
    <row r="13" spans="2:11" s="83" customFormat="1" ht="10.9" customHeight="1">
      <c r="B13" s="35"/>
      <c r="C13" s="80"/>
      <c r="D13" s="80"/>
      <c r="E13" s="80"/>
      <c r="F13" s="80"/>
      <c r="G13" s="80"/>
      <c r="H13" s="80"/>
      <c r="I13" s="229"/>
      <c r="J13" s="80"/>
      <c r="K13" s="92"/>
    </row>
    <row r="14" spans="2:11" s="83" customFormat="1" ht="14.45" customHeight="1">
      <c r="B14" s="35"/>
      <c r="C14" s="80"/>
      <c r="D14" s="111" t="s">
        <v>140</v>
      </c>
      <c r="E14" s="80"/>
      <c r="F14" s="80"/>
      <c r="G14" s="80"/>
      <c r="H14" s="80"/>
      <c r="I14" s="252" t="s">
        <v>167</v>
      </c>
      <c r="J14" s="115" t="str">
        <f>IF('Rekapitulace stavby'!AN10="","",'Rekapitulace stavby'!AN10)</f>
        <v/>
      </c>
      <c r="K14" s="92"/>
    </row>
    <row r="15" spans="2:11" s="83" customFormat="1" ht="18" customHeight="1">
      <c r="B15" s="35"/>
      <c r="C15" s="80"/>
      <c r="D15" s="80"/>
      <c r="E15" s="115" t="str">
        <f>IF('Rekapitulace stavby'!E11="","",'Rekapitulace stavby'!E11)</f>
        <v xml:space="preserve"> </v>
      </c>
      <c r="F15" s="80"/>
      <c r="G15" s="80"/>
      <c r="H15" s="80"/>
      <c r="I15" s="252" t="s">
        <v>164</v>
      </c>
      <c r="J15" s="115" t="str">
        <f>IF('Rekapitulace stavby'!AN11="","",'Rekapitulace stavby'!AN11)</f>
        <v/>
      </c>
      <c r="K15" s="92"/>
    </row>
    <row r="16" spans="2:11" s="83" customFormat="1" ht="6.95" customHeight="1">
      <c r="B16" s="35"/>
      <c r="C16" s="80"/>
      <c r="D16" s="80"/>
      <c r="E16" s="80"/>
      <c r="F16" s="80"/>
      <c r="G16" s="80"/>
      <c r="H16" s="80"/>
      <c r="I16" s="229"/>
      <c r="J16" s="80"/>
      <c r="K16" s="92"/>
    </row>
    <row r="17" spans="2:11" s="83" customFormat="1" ht="14.45" customHeight="1">
      <c r="B17" s="35"/>
      <c r="C17" s="80"/>
      <c r="D17" s="111" t="s">
        <v>137</v>
      </c>
      <c r="E17" s="80"/>
      <c r="F17" s="80"/>
      <c r="G17" s="80"/>
      <c r="H17" s="80"/>
      <c r="I17" s="252" t="s">
        <v>167</v>
      </c>
      <c r="J17" s="115" t="str">
        <f>IF('Rekapitulace stavby'!AN13="Vyplň údaj","",IF('Rekapitulace stavby'!AN13="","",'Rekapitulace stavby'!AN13))</f>
        <v/>
      </c>
      <c r="K17" s="92"/>
    </row>
    <row r="18" spans="2:11" s="83" customFormat="1" ht="18" customHeight="1">
      <c r="B18" s="35"/>
      <c r="C18" s="80"/>
      <c r="D18" s="80"/>
      <c r="E18" s="115" t="str">
        <f>IF('Rekapitulace stavby'!E14="Vyplň údaj","",IF('Rekapitulace stavby'!E14="","",'Rekapitulace stavby'!E14))</f>
        <v/>
      </c>
      <c r="F18" s="80"/>
      <c r="G18" s="80"/>
      <c r="H18" s="80"/>
      <c r="I18" s="252" t="s">
        <v>164</v>
      </c>
      <c r="J18" s="115" t="str">
        <f>IF('Rekapitulace stavby'!AN14="Vyplň údaj","",IF('Rekapitulace stavby'!AN14="","",'Rekapitulace stavby'!AN14))</f>
        <v/>
      </c>
      <c r="K18" s="92"/>
    </row>
    <row r="19" spans="2:11" s="83" customFormat="1" ht="6.95" customHeight="1">
      <c r="B19" s="35"/>
      <c r="C19" s="80"/>
      <c r="D19" s="80"/>
      <c r="E19" s="80"/>
      <c r="F19" s="80"/>
      <c r="G19" s="80"/>
      <c r="H19" s="80"/>
      <c r="I19" s="229"/>
      <c r="J19" s="80"/>
      <c r="K19" s="92"/>
    </row>
    <row r="20" spans="2:11" s="83" customFormat="1" ht="14.45" customHeight="1">
      <c r="B20" s="35"/>
      <c r="C20" s="80"/>
      <c r="D20" s="111" t="s">
        <v>139</v>
      </c>
      <c r="E20" s="80"/>
      <c r="F20" s="80"/>
      <c r="G20" s="80"/>
      <c r="H20" s="80"/>
      <c r="I20" s="252" t="s">
        <v>167</v>
      </c>
      <c r="J20" s="115" t="s">
        <v>166</v>
      </c>
      <c r="K20" s="92"/>
    </row>
    <row r="21" spans="2:11" s="83" customFormat="1" ht="18" customHeight="1">
      <c r="B21" s="35"/>
      <c r="C21" s="80"/>
      <c r="D21" s="80"/>
      <c r="E21" s="115" t="s">
        <v>165</v>
      </c>
      <c r="F21" s="80"/>
      <c r="G21" s="80"/>
      <c r="H21" s="80"/>
      <c r="I21" s="252" t="s">
        <v>164</v>
      </c>
      <c r="J21" s="115" t="s">
        <v>163</v>
      </c>
      <c r="K21" s="92"/>
    </row>
    <row r="22" spans="2:11" s="83" customFormat="1" ht="6.95" customHeight="1">
      <c r="B22" s="35"/>
      <c r="C22" s="80"/>
      <c r="D22" s="80"/>
      <c r="E22" s="80"/>
      <c r="F22" s="80"/>
      <c r="G22" s="80"/>
      <c r="H22" s="80"/>
      <c r="I22" s="229"/>
      <c r="J22" s="80"/>
      <c r="K22" s="92"/>
    </row>
    <row r="23" spans="2:11" s="83" customFormat="1" ht="14.45" customHeight="1">
      <c r="B23" s="35"/>
      <c r="C23" s="80"/>
      <c r="D23" s="111" t="s">
        <v>161</v>
      </c>
      <c r="E23" s="80"/>
      <c r="F23" s="80"/>
      <c r="G23" s="80"/>
      <c r="H23" s="80"/>
      <c r="I23" s="229"/>
      <c r="J23" s="80"/>
      <c r="K23" s="92"/>
    </row>
    <row r="24" spans="2:11" s="269" customFormat="1" ht="22.5" customHeight="1">
      <c r="B24" s="273"/>
      <c r="C24" s="272"/>
      <c r="D24" s="272"/>
      <c r="E24" s="399" t="s">
        <v>91</v>
      </c>
      <c r="F24" s="406"/>
      <c r="G24" s="406"/>
      <c r="H24" s="406"/>
      <c r="I24" s="271"/>
      <c r="J24" s="272"/>
      <c r="K24" s="270"/>
    </row>
    <row r="25" spans="2:11" s="83" customFormat="1" ht="6.95" customHeight="1">
      <c r="B25" s="35"/>
      <c r="C25" s="80"/>
      <c r="D25" s="80"/>
      <c r="E25" s="80"/>
      <c r="F25" s="80"/>
      <c r="G25" s="80"/>
      <c r="H25" s="80"/>
      <c r="I25" s="229"/>
      <c r="J25" s="80"/>
      <c r="K25" s="92"/>
    </row>
    <row r="26" spans="2:11" s="83" customFormat="1" ht="6.95" customHeight="1">
      <c r="B26" s="35"/>
      <c r="C26" s="80"/>
      <c r="D26" s="82"/>
      <c r="E26" s="82"/>
      <c r="F26" s="82"/>
      <c r="G26" s="82"/>
      <c r="H26" s="82"/>
      <c r="I26" s="267"/>
      <c r="J26" s="82"/>
      <c r="K26" s="266"/>
    </row>
    <row r="27" spans="2:11" s="83" customFormat="1" ht="25.35" customHeight="1">
      <c r="B27" s="35"/>
      <c r="C27" s="80"/>
      <c r="D27" s="268" t="s">
        <v>158</v>
      </c>
      <c r="E27" s="80"/>
      <c r="F27" s="80"/>
      <c r="G27" s="80"/>
      <c r="H27" s="80"/>
      <c r="I27" s="229"/>
      <c r="J27" s="245">
        <f>ROUND(J80,2)</f>
        <v>0</v>
      </c>
      <c r="K27" s="92"/>
    </row>
    <row r="28" spans="2:11" s="83" customFormat="1" ht="6.95" customHeight="1">
      <c r="B28" s="35"/>
      <c r="C28" s="80"/>
      <c r="D28" s="82"/>
      <c r="E28" s="82"/>
      <c r="F28" s="82"/>
      <c r="G28" s="82"/>
      <c r="H28" s="82"/>
      <c r="I28" s="267"/>
      <c r="J28" s="82"/>
      <c r="K28" s="266"/>
    </row>
    <row r="29" spans="2:11" s="83" customFormat="1" ht="14.45" customHeight="1">
      <c r="B29" s="35"/>
      <c r="C29" s="80"/>
      <c r="D29" s="80"/>
      <c r="E29" s="80"/>
      <c r="F29" s="264" t="s">
        <v>156</v>
      </c>
      <c r="G29" s="80"/>
      <c r="H29" s="80"/>
      <c r="I29" s="265" t="s">
        <v>157</v>
      </c>
      <c r="J29" s="264" t="s">
        <v>155</v>
      </c>
      <c r="K29" s="92"/>
    </row>
    <row r="30" spans="2:11" s="83" customFormat="1" ht="14.45" customHeight="1">
      <c r="B30" s="35"/>
      <c r="C30" s="80"/>
      <c r="D30" s="101" t="s">
        <v>154</v>
      </c>
      <c r="E30" s="101" t="s">
        <v>153</v>
      </c>
      <c r="F30" s="262">
        <f>ROUND(SUM(BE80:BE108),2)</f>
        <v>0</v>
      </c>
      <c r="G30" s="80"/>
      <c r="H30" s="80"/>
      <c r="I30" s="263">
        <v>0.21</v>
      </c>
      <c r="J30" s="262">
        <f>ROUND(ROUND((SUM(BE80:BE108)),2)*I30,2)</f>
        <v>0</v>
      </c>
      <c r="K30" s="92"/>
    </row>
    <row r="31" spans="2:11" s="83" customFormat="1" ht="14.45" customHeight="1">
      <c r="B31" s="35"/>
      <c r="C31" s="80"/>
      <c r="D31" s="80"/>
      <c r="E31" s="101" t="s">
        <v>152</v>
      </c>
      <c r="F31" s="262">
        <f>ROUND(SUM(BF80:BF108),2)</f>
        <v>0</v>
      </c>
      <c r="G31" s="80"/>
      <c r="H31" s="80"/>
      <c r="I31" s="263">
        <v>0.15</v>
      </c>
      <c r="J31" s="262">
        <f>ROUND(ROUND((SUM(BF80:BF108)),2)*I31,2)</f>
        <v>0</v>
      </c>
      <c r="K31" s="92"/>
    </row>
    <row r="32" spans="2:11" s="83" customFormat="1" ht="14.45" customHeight="1" hidden="1">
      <c r="B32" s="35"/>
      <c r="C32" s="80"/>
      <c r="D32" s="80"/>
      <c r="E32" s="101" t="s">
        <v>151</v>
      </c>
      <c r="F32" s="262">
        <f>ROUND(SUM(BG80:BG108),2)</f>
        <v>0</v>
      </c>
      <c r="G32" s="80"/>
      <c r="H32" s="80"/>
      <c r="I32" s="263">
        <v>0.21</v>
      </c>
      <c r="J32" s="262">
        <v>0</v>
      </c>
      <c r="K32" s="92"/>
    </row>
    <row r="33" spans="2:11" s="83" customFormat="1" ht="14.45" customHeight="1" hidden="1">
      <c r="B33" s="35"/>
      <c r="C33" s="80"/>
      <c r="D33" s="80"/>
      <c r="E33" s="101" t="s">
        <v>150</v>
      </c>
      <c r="F33" s="262">
        <f>ROUND(SUM(BH80:BH108),2)</f>
        <v>0</v>
      </c>
      <c r="G33" s="80"/>
      <c r="H33" s="80"/>
      <c r="I33" s="263">
        <v>0.15</v>
      </c>
      <c r="J33" s="262">
        <v>0</v>
      </c>
      <c r="K33" s="92"/>
    </row>
    <row r="34" spans="2:11" s="83" customFormat="1" ht="14.45" customHeight="1" hidden="1">
      <c r="B34" s="35"/>
      <c r="C34" s="80"/>
      <c r="D34" s="80"/>
      <c r="E34" s="101" t="s">
        <v>149</v>
      </c>
      <c r="F34" s="262">
        <f>ROUND(SUM(BI80:BI108),2)</f>
        <v>0</v>
      </c>
      <c r="G34" s="80"/>
      <c r="H34" s="80"/>
      <c r="I34" s="263">
        <v>0</v>
      </c>
      <c r="J34" s="262">
        <v>0</v>
      </c>
      <c r="K34" s="92"/>
    </row>
    <row r="35" spans="2:11" s="83" customFormat="1" ht="6.95" customHeight="1">
      <c r="B35" s="35"/>
      <c r="C35" s="80"/>
      <c r="D35" s="80"/>
      <c r="E35" s="80"/>
      <c r="F35" s="80"/>
      <c r="G35" s="80"/>
      <c r="H35" s="80"/>
      <c r="I35" s="229"/>
      <c r="J35" s="80"/>
      <c r="K35" s="92"/>
    </row>
    <row r="36" spans="2:11" s="83" customFormat="1" ht="25.35" customHeight="1">
      <c r="B36" s="35"/>
      <c r="C36" s="250"/>
      <c r="D36" s="261" t="s">
        <v>148</v>
      </c>
      <c r="E36" s="78"/>
      <c r="F36" s="78"/>
      <c r="G36" s="260" t="s">
        <v>147</v>
      </c>
      <c r="H36" s="259" t="s">
        <v>146</v>
      </c>
      <c r="I36" s="258"/>
      <c r="J36" s="257">
        <f>SUM(J27:J34)</f>
        <v>0</v>
      </c>
      <c r="K36" s="256"/>
    </row>
    <row r="37" spans="2:11" s="83" customFormat="1" ht="14.45" customHeight="1">
      <c r="B37" s="37"/>
      <c r="C37" s="36"/>
      <c r="D37" s="36"/>
      <c r="E37" s="36"/>
      <c r="F37" s="36"/>
      <c r="G37" s="36"/>
      <c r="H37" s="36"/>
      <c r="I37" s="133"/>
      <c r="J37" s="36"/>
      <c r="K37" s="91"/>
    </row>
    <row r="41" spans="2:11" s="83" customFormat="1" ht="6.95" customHeight="1">
      <c r="B41" s="90"/>
      <c r="C41" s="89"/>
      <c r="D41" s="89"/>
      <c r="E41" s="89"/>
      <c r="F41" s="89"/>
      <c r="G41" s="89"/>
      <c r="H41" s="89"/>
      <c r="I41" s="228"/>
      <c r="J41" s="89"/>
      <c r="K41" s="255"/>
    </row>
    <row r="42" spans="2:11" s="83" customFormat="1" ht="36.95" customHeight="1">
      <c r="B42" s="35"/>
      <c r="C42" s="119" t="s">
        <v>429</v>
      </c>
      <c r="D42" s="80"/>
      <c r="E42" s="80"/>
      <c r="F42" s="80"/>
      <c r="G42" s="80"/>
      <c r="H42" s="80"/>
      <c r="I42" s="229"/>
      <c r="J42" s="80"/>
      <c r="K42" s="92"/>
    </row>
    <row r="43" spans="2:11" s="83" customFormat="1" ht="6.95" customHeight="1">
      <c r="B43" s="35"/>
      <c r="C43" s="80"/>
      <c r="D43" s="80"/>
      <c r="E43" s="80"/>
      <c r="F43" s="80"/>
      <c r="G43" s="80"/>
      <c r="H43" s="80"/>
      <c r="I43" s="229"/>
      <c r="J43" s="80"/>
      <c r="K43" s="92"/>
    </row>
    <row r="44" spans="2:11" s="83" customFormat="1" ht="14.45" customHeight="1">
      <c r="B44" s="35"/>
      <c r="C44" s="111" t="s">
        <v>143</v>
      </c>
      <c r="D44" s="80"/>
      <c r="E44" s="80"/>
      <c r="F44" s="80"/>
      <c r="G44" s="80"/>
      <c r="H44" s="80"/>
      <c r="I44" s="229"/>
      <c r="J44" s="80"/>
      <c r="K44" s="92"/>
    </row>
    <row r="45" spans="2:11" s="83" customFormat="1" ht="22.5" customHeight="1">
      <c r="B45" s="35"/>
      <c r="C45" s="80"/>
      <c r="D45" s="80"/>
      <c r="E45" s="404" t="str">
        <f>E7</f>
        <v>Molo Kamencové jezero</v>
      </c>
      <c r="F45" s="389"/>
      <c r="G45" s="389"/>
      <c r="H45" s="389"/>
      <c r="I45" s="229"/>
      <c r="J45" s="80"/>
      <c r="K45" s="92"/>
    </row>
    <row r="46" spans="2:11" s="83" customFormat="1" ht="14.45" customHeight="1">
      <c r="B46" s="35"/>
      <c r="C46" s="111" t="s">
        <v>413</v>
      </c>
      <c r="D46" s="80"/>
      <c r="E46" s="80"/>
      <c r="F46" s="80"/>
      <c r="G46" s="80"/>
      <c r="H46" s="80"/>
      <c r="I46" s="229"/>
      <c r="J46" s="80"/>
      <c r="K46" s="92"/>
    </row>
    <row r="47" spans="2:11" s="83" customFormat="1" ht="23.25" customHeight="1">
      <c r="B47" s="35"/>
      <c r="C47" s="80"/>
      <c r="D47" s="80"/>
      <c r="E47" s="405" t="str">
        <f>E9</f>
        <v>SO02 - Plovoucí část</v>
      </c>
      <c r="F47" s="389"/>
      <c r="G47" s="389"/>
      <c r="H47" s="389"/>
      <c r="I47" s="229"/>
      <c r="J47" s="80"/>
      <c r="K47" s="92"/>
    </row>
    <row r="48" spans="2:11" s="83" customFormat="1" ht="6.95" customHeight="1">
      <c r="B48" s="35"/>
      <c r="C48" s="80"/>
      <c r="D48" s="80"/>
      <c r="E48" s="80"/>
      <c r="F48" s="80"/>
      <c r="G48" s="80"/>
      <c r="H48" s="80"/>
      <c r="I48" s="229"/>
      <c r="J48" s="80"/>
      <c r="K48" s="92"/>
    </row>
    <row r="49" spans="2:11" s="83" customFormat="1" ht="18" customHeight="1">
      <c r="B49" s="35"/>
      <c r="C49" s="111" t="s">
        <v>142</v>
      </c>
      <c r="D49" s="80"/>
      <c r="E49" s="80"/>
      <c r="F49" s="115" t="str">
        <f>F12</f>
        <v>Chomutov</v>
      </c>
      <c r="G49" s="80"/>
      <c r="H49" s="80"/>
      <c r="I49" s="252" t="s">
        <v>141</v>
      </c>
      <c r="J49" s="253" t="str">
        <f>IF(J12="","",J12)</f>
        <v>28.11.2016</v>
      </c>
      <c r="K49" s="92"/>
    </row>
    <row r="50" spans="2:11" s="83" customFormat="1" ht="6.95" customHeight="1">
      <c r="B50" s="35"/>
      <c r="C50" s="80"/>
      <c r="D50" s="80"/>
      <c r="E50" s="80"/>
      <c r="F50" s="80"/>
      <c r="G50" s="80"/>
      <c r="H50" s="80"/>
      <c r="I50" s="229"/>
      <c r="J50" s="80"/>
      <c r="K50" s="92"/>
    </row>
    <row r="51" spans="2:11" s="83" customFormat="1" ht="15">
      <c r="B51" s="35"/>
      <c r="C51" s="111" t="s">
        <v>140</v>
      </c>
      <c r="D51" s="80"/>
      <c r="E51" s="80"/>
      <c r="F51" s="115" t="str">
        <f>E15</f>
        <v xml:space="preserve"> </v>
      </c>
      <c r="G51" s="80"/>
      <c r="H51" s="80"/>
      <c r="I51" s="252" t="s">
        <v>139</v>
      </c>
      <c r="J51" s="115" t="str">
        <f>E21</f>
        <v>SM - PROJEKT spol. s.r.o.</v>
      </c>
      <c r="K51" s="92"/>
    </row>
    <row r="52" spans="2:11" s="83" customFormat="1" ht="14.45" customHeight="1">
      <c r="B52" s="35"/>
      <c r="C52" s="111" t="s">
        <v>137</v>
      </c>
      <c r="D52" s="80"/>
      <c r="E52" s="80"/>
      <c r="F52" s="115" t="str">
        <f>IF(E18="","",E18)</f>
        <v/>
      </c>
      <c r="G52" s="80"/>
      <c r="H52" s="80"/>
      <c r="I52" s="229"/>
      <c r="J52" s="80"/>
      <c r="K52" s="92"/>
    </row>
    <row r="53" spans="2:11" s="83" customFormat="1" ht="10.35" customHeight="1">
      <c r="B53" s="35"/>
      <c r="C53" s="80"/>
      <c r="D53" s="80"/>
      <c r="E53" s="80"/>
      <c r="F53" s="80"/>
      <c r="G53" s="80"/>
      <c r="H53" s="80"/>
      <c r="I53" s="229"/>
      <c r="J53" s="80"/>
      <c r="K53" s="92"/>
    </row>
    <row r="54" spans="2:11" s="83" customFormat="1" ht="29.25" customHeight="1">
      <c r="B54" s="35"/>
      <c r="C54" s="251" t="s">
        <v>428</v>
      </c>
      <c r="D54" s="250"/>
      <c r="E54" s="250"/>
      <c r="F54" s="250"/>
      <c r="G54" s="250"/>
      <c r="H54" s="250"/>
      <c r="I54" s="249"/>
      <c r="J54" s="248" t="s">
        <v>407</v>
      </c>
      <c r="K54" s="247"/>
    </row>
    <row r="55" spans="2:11" s="83" customFormat="1" ht="10.35" customHeight="1">
      <c r="B55" s="35"/>
      <c r="C55" s="80"/>
      <c r="D55" s="80"/>
      <c r="E55" s="80"/>
      <c r="F55" s="80"/>
      <c r="G55" s="80"/>
      <c r="H55" s="80"/>
      <c r="I55" s="229"/>
      <c r="J55" s="80"/>
      <c r="K55" s="92"/>
    </row>
    <row r="56" spans="2:47" s="83" customFormat="1" ht="29.25" customHeight="1">
      <c r="B56" s="35"/>
      <c r="C56" s="246" t="s">
        <v>399</v>
      </c>
      <c r="D56" s="80"/>
      <c r="E56" s="80"/>
      <c r="F56" s="80"/>
      <c r="G56" s="80"/>
      <c r="H56" s="80"/>
      <c r="I56" s="229"/>
      <c r="J56" s="245">
        <f>J80</f>
        <v>0</v>
      </c>
      <c r="K56" s="92"/>
      <c r="AU56" s="109" t="s">
        <v>398</v>
      </c>
    </row>
    <row r="57" spans="2:11" s="237" customFormat="1" ht="24.95" customHeight="1">
      <c r="B57" s="244"/>
      <c r="C57" s="243"/>
      <c r="D57" s="242" t="s">
        <v>714</v>
      </c>
      <c r="E57" s="241"/>
      <c r="F57" s="241"/>
      <c r="G57" s="241"/>
      <c r="H57" s="241"/>
      <c r="I57" s="240"/>
      <c r="J57" s="239">
        <f>J81</f>
        <v>0</v>
      </c>
      <c r="K57" s="238"/>
    </row>
    <row r="58" spans="2:11" s="237" customFormat="1" ht="24.95" customHeight="1">
      <c r="B58" s="244"/>
      <c r="C58" s="243"/>
      <c r="D58" s="242" t="s">
        <v>417</v>
      </c>
      <c r="E58" s="241"/>
      <c r="F58" s="241"/>
      <c r="G58" s="241"/>
      <c r="H58" s="241"/>
      <c r="I58" s="240"/>
      <c r="J58" s="239">
        <f>J102</f>
        <v>0</v>
      </c>
      <c r="K58" s="238"/>
    </row>
    <row r="59" spans="2:11" s="57" customFormat="1" ht="19.9" customHeight="1">
      <c r="B59" s="236"/>
      <c r="C59" s="235"/>
      <c r="D59" s="234" t="s">
        <v>416</v>
      </c>
      <c r="E59" s="233"/>
      <c r="F59" s="233"/>
      <c r="G59" s="233"/>
      <c r="H59" s="233"/>
      <c r="I59" s="232"/>
      <c r="J59" s="231">
        <f>J103</f>
        <v>0</v>
      </c>
      <c r="K59" s="230"/>
    </row>
    <row r="60" spans="2:11" s="57" customFormat="1" ht="19.9" customHeight="1">
      <c r="B60" s="236"/>
      <c r="C60" s="235"/>
      <c r="D60" s="234" t="s">
        <v>415</v>
      </c>
      <c r="E60" s="233"/>
      <c r="F60" s="233"/>
      <c r="G60" s="233"/>
      <c r="H60" s="233"/>
      <c r="I60" s="232"/>
      <c r="J60" s="231">
        <f>J106</f>
        <v>0</v>
      </c>
      <c r="K60" s="230"/>
    </row>
    <row r="61" spans="2:11" s="83" customFormat="1" ht="21.75" customHeight="1">
      <c r="B61" s="35"/>
      <c r="C61" s="80"/>
      <c r="D61" s="80"/>
      <c r="E61" s="80"/>
      <c r="F61" s="80"/>
      <c r="G61" s="80"/>
      <c r="H61" s="80"/>
      <c r="I61" s="229"/>
      <c r="J61" s="80"/>
      <c r="K61" s="92"/>
    </row>
    <row r="62" spans="2:11" s="83" customFormat="1" ht="6.95" customHeight="1">
      <c r="B62" s="37"/>
      <c r="C62" s="36"/>
      <c r="D62" s="36"/>
      <c r="E62" s="36"/>
      <c r="F62" s="36"/>
      <c r="G62" s="36"/>
      <c r="H62" s="36"/>
      <c r="I62" s="133"/>
      <c r="J62" s="36"/>
      <c r="K62" s="91"/>
    </row>
    <row r="66" spans="2:12" s="83" customFormat="1" ht="6.95" customHeight="1">
      <c r="B66" s="90"/>
      <c r="C66" s="89"/>
      <c r="D66" s="89"/>
      <c r="E66" s="89"/>
      <c r="F66" s="89"/>
      <c r="G66" s="89"/>
      <c r="H66" s="89"/>
      <c r="I66" s="228"/>
      <c r="J66" s="89"/>
      <c r="K66" s="89"/>
      <c r="L66" s="35"/>
    </row>
    <row r="67" spans="2:12" s="83" customFormat="1" ht="36.95" customHeight="1">
      <c r="B67" s="35"/>
      <c r="C67" s="88" t="s">
        <v>414</v>
      </c>
      <c r="I67" s="137"/>
      <c r="L67" s="35"/>
    </row>
    <row r="68" spans="2:12" s="83" customFormat="1" ht="6.95" customHeight="1">
      <c r="B68" s="35"/>
      <c r="I68" s="137"/>
      <c r="L68" s="35"/>
    </row>
    <row r="69" spans="2:12" s="83" customFormat="1" ht="14.45" customHeight="1">
      <c r="B69" s="35"/>
      <c r="C69" s="81" t="s">
        <v>143</v>
      </c>
      <c r="I69" s="137"/>
      <c r="L69" s="35"/>
    </row>
    <row r="70" spans="2:12" s="83" customFormat="1" ht="22.5" customHeight="1">
      <c r="B70" s="35"/>
      <c r="E70" s="407" t="str">
        <f>E7</f>
        <v>Molo Kamencové jezero</v>
      </c>
      <c r="F70" s="384"/>
      <c r="G70" s="384"/>
      <c r="H70" s="384"/>
      <c r="I70" s="137"/>
      <c r="L70" s="35"/>
    </row>
    <row r="71" spans="2:12" s="83" customFormat="1" ht="14.45" customHeight="1">
      <c r="B71" s="35"/>
      <c r="C71" s="81" t="s">
        <v>413</v>
      </c>
      <c r="I71" s="137"/>
      <c r="L71" s="35"/>
    </row>
    <row r="72" spans="2:12" s="83" customFormat="1" ht="23.25" customHeight="1">
      <c r="B72" s="35"/>
      <c r="E72" s="381" t="str">
        <f>E9</f>
        <v>SO02 - Plovoucí část</v>
      </c>
      <c r="F72" s="384"/>
      <c r="G72" s="384"/>
      <c r="H72" s="384"/>
      <c r="I72" s="137"/>
      <c r="L72" s="35"/>
    </row>
    <row r="73" spans="2:12" s="83" customFormat="1" ht="6.95" customHeight="1">
      <c r="B73" s="35"/>
      <c r="I73" s="137"/>
      <c r="L73" s="35"/>
    </row>
    <row r="74" spans="2:12" s="83" customFormat="1" ht="18" customHeight="1">
      <c r="B74" s="35"/>
      <c r="C74" s="81" t="s">
        <v>142</v>
      </c>
      <c r="F74" s="225" t="str">
        <f>F12</f>
        <v>Chomutov</v>
      </c>
      <c r="I74" s="226" t="s">
        <v>141</v>
      </c>
      <c r="J74" s="227" t="str">
        <f>IF(J12="","",J12)</f>
        <v>28.11.2016</v>
      </c>
      <c r="L74" s="35"/>
    </row>
    <row r="75" spans="2:12" s="83" customFormat="1" ht="6.95" customHeight="1">
      <c r="B75" s="35"/>
      <c r="I75" s="137"/>
      <c r="L75" s="35"/>
    </row>
    <row r="76" spans="2:12" s="83" customFormat="1" ht="15">
      <c r="B76" s="35"/>
      <c r="C76" s="81" t="s">
        <v>140</v>
      </c>
      <c r="F76" s="225" t="str">
        <f>E15</f>
        <v xml:space="preserve"> </v>
      </c>
      <c r="I76" s="226" t="s">
        <v>139</v>
      </c>
      <c r="J76" s="225" t="str">
        <f>E21</f>
        <v>SM - PROJEKT spol. s.r.o.</v>
      </c>
      <c r="L76" s="35"/>
    </row>
    <row r="77" spans="2:12" s="83" customFormat="1" ht="14.45" customHeight="1">
      <c r="B77" s="35"/>
      <c r="C77" s="81" t="s">
        <v>137</v>
      </c>
      <c r="F77" s="225" t="str">
        <f>IF(E18="","",E18)</f>
        <v/>
      </c>
      <c r="I77" s="137"/>
      <c r="L77" s="35"/>
    </row>
    <row r="78" spans="2:12" s="83" customFormat="1" ht="10.35" customHeight="1">
      <c r="B78" s="35"/>
      <c r="I78" s="137"/>
      <c r="L78" s="35"/>
    </row>
    <row r="79" spans="2:20" s="219" customFormat="1" ht="29.25" customHeight="1">
      <c r="B79" s="220"/>
      <c r="C79" s="224" t="s">
        <v>410</v>
      </c>
      <c r="D79" s="222" t="s">
        <v>132</v>
      </c>
      <c r="E79" s="222" t="s">
        <v>136</v>
      </c>
      <c r="F79" s="222" t="s">
        <v>21</v>
      </c>
      <c r="G79" s="222" t="s">
        <v>2</v>
      </c>
      <c r="H79" s="222" t="s">
        <v>409</v>
      </c>
      <c r="I79" s="223" t="s">
        <v>408</v>
      </c>
      <c r="J79" s="222" t="s">
        <v>407</v>
      </c>
      <c r="K79" s="221" t="s">
        <v>406</v>
      </c>
      <c r="L79" s="220"/>
      <c r="M79" s="76" t="s">
        <v>6</v>
      </c>
      <c r="N79" s="75" t="s">
        <v>154</v>
      </c>
      <c r="O79" s="75" t="s">
        <v>405</v>
      </c>
      <c r="P79" s="75" t="s">
        <v>404</v>
      </c>
      <c r="Q79" s="75" t="s">
        <v>403</v>
      </c>
      <c r="R79" s="75" t="s">
        <v>402</v>
      </c>
      <c r="S79" s="75" t="s">
        <v>401</v>
      </c>
      <c r="T79" s="74" t="s">
        <v>400</v>
      </c>
    </row>
    <row r="80" spans="2:63" s="83" customFormat="1" ht="29.25" customHeight="1">
      <c r="B80" s="35"/>
      <c r="C80" s="71" t="s">
        <v>399</v>
      </c>
      <c r="I80" s="137"/>
      <c r="J80" s="218">
        <f>BK80</f>
        <v>0</v>
      </c>
      <c r="L80" s="35"/>
      <c r="M80" s="73"/>
      <c r="N80" s="82"/>
      <c r="O80" s="82"/>
      <c r="P80" s="217">
        <f>P81+P102</f>
        <v>0</v>
      </c>
      <c r="Q80" s="82"/>
      <c r="R80" s="217">
        <f>R81+R102</f>
        <v>0</v>
      </c>
      <c r="S80" s="82"/>
      <c r="T80" s="216">
        <f>T81+T102</f>
        <v>0</v>
      </c>
      <c r="AT80" s="109" t="s">
        <v>115</v>
      </c>
      <c r="AU80" s="109" t="s">
        <v>398</v>
      </c>
      <c r="BK80" s="215">
        <f>BK81+BK102</f>
        <v>0</v>
      </c>
    </row>
    <row r="81" spans="2:63" s="153" customFormat="1" ht="37.35" customHeight="1">
      <c r="B81" s="161"/>
      <c r="D81" s="165" t="s">
        <v>115</v>
      </c>
      <c r="E81" s="280" t="s">
        <v>308</v>
      </c>
      <c r="F81" s="280" t="s">
        <v>713</v>
      </c>
      <c r="I81" s="163"/>
      <c r="J81" s="279">
        <f>BK81</f>
        <v>0</v>
      </c>
      <c r="L81" s="161"/>
      <c r="M81" s="160"/>
      <c r="N81" s="158"/>
      <c r="O81" s="158"/>
      <c r="P81" s="159">
        <f>SUM(P82:P101)</f>
        <v>0</v>
      </c>
      <c r="Q81" s="158"/>
      <c r="R81" s="159">
        <f>SUM(R82:R101)</f>
        <v>0</v>
      </c>
      <c r="S81" s="158"/>
      <c r="T81" s="157">
        <f>SUM(T82:T101)</f>
        <v>0</v>
      </c>
      <c r="AR81" s="155" t="s">
        <v>254</v>
      </c>
      <c r="AT81" s="156" t="s">
        <v>115</v>
      </c>
      <c r="AU81" s="156" t="s">
        <v>118</v>
      </c>
      <c r="AY81" s="155" t="s">
        <v>195</v>
      </c>
      <c r="BK81" s="154">
        <f>SUM(BK82:BK101)</f>
        <v>0</v>
      </c>
    </row>
    <row r="82" spans="2:65" s="83" customFormat="1" ht="22.5" customHeight="1">
      <c r="B82" s="152"/>
      <c r="C82" s="151" t="s">
        <v>95</v>
      </c>
      <c r="D82" s="151" t="s">
        <v>196</v>
      </c>
      <c r="E82" s="150" t="s">
        <v>712</v>
      </c>
      <c r="F82" s="145" t="s">
        <v>9</v>
      </c>
      <c r="G82" s="149" t="s">
        <v>10</v>
      </c>
      <c r="H82" s="148">
        <v>1</v>
      </c>
      <c r="I82" s="147"/>
      <c r="J82" s="146">
        <f>ROUND(I82*H82,2)</f>
        <v>0</v>
      </c>
      <c r="K82" s="145" t="s">
        <v>91</v>
      </c>
      <c r="L82" s="35"/>
      <c r="M82" s="144" t="s">
        <v>91</v>
      </c>
      <c r="N82" s="143" t="s">
        <v>153</v>
      </c>
      <c r="O82" s="80"/>
      <c r="P82" s="142">
        <f>O82*H82</f>
        <v>0</v>
      </c>
      <c r="Q82" s="142">
        <v>0</v>
      </c>
      <c r="R82" s="142">
        <f>Q82*H82</f>
        <v>0</v>
      </c>
      <c r="S82" s="142">
        <v>0</v>
      </c>
      <c r="T82" s="141">
        <f>S82*H82</f>
        <v>0</v>
      </c>
      <c r="AR82" s="109" t="s">
        <v>254</v>
      </c>
      <c r="AT82" s="109" t="s">
        <v>196</v>
      </c>
      <c r="AU82" s="109" t="s">
        <v>95</v>
      </c>
      <c r="AY82" s="109" t="s">
        <v>195</v>
      </c>
      <c r="BE82" s="140">
        <f>IF(N82="základní",J82,0)</f>
        <v>0</v>
      </c>
      <c r="BF82" s="140">
        <f>IF(N82="snížená",J82,0)</f>
        <v>0</v>
      </c>
      <c r="BG82" s="140">
        <f>IF(N82="zákl. přenesená",J82,0)</f>
        <v>0</v>
      </c>
      <c r="BH82" s="140">
        <f>IF(N82="sníž. přenesená",J82,0)</f>
        <v>0</v>
      </c>
      <c r="BI82" s="140">
        <f>IF(N82="nulová",J82,0)</f>
        <v>0</v>
      </c>
      <c r="BJ82" s="109" t="s">
        <v>95</v>
      </c>
      <c r="BK82" s="140">
        <f>ROUND(I82*H82,2)</f>
        <v>0</v>
      </c>
      <c r="BL82" s="109" t="s">
        <v>254</v>
      </c>
      <c r="BM82" s="109" t="s">
        <v>711</v>
      </c>
    </row>
    <row r="83" spans="2:47" s="83" customFormat="1" ht="15">
      <c r="B83" s="35"/>
      <c r="D83" s="170" t="s">
        <v>192</v>
      </c>
      <c r="F83" s="169" t="s">
        <v>9</v>
      </c>
      <c r="I83" s="137"/>
      <c r="L83" s="35"/>
      <c r="M83" s="166"/>
      <c r="N83" s="80"/>
      <c r="O83" s="80"/>
      <c r="P83" s="80"/>
      <c r="Q83" s="80"/>
      <c r="R83" s="80"/>
      <c r="S83" s="80"/>
      <c r="T83" s="79"/>
      <c r="AT83" s="109" t="s">
        <v>192</v>
      </c>
      <c r="AU83" s="109" t="s">
        <v>95</v>
      </c>
    </row>
    <row r="84" spans="2:65" s="83" customFormat="1" ht="22.5" customHeight="1">
      <c r="B84" s="152"/>
      <c r="C84" s="151" t="s">
        <v>90</v>
      </c>
      <c r="D84" s="151" t="s">
        <v>196</v>
      </c>
      <c r="E84" s="150" t="s">
        <v>710</v>
      </c>
      <c r="F84" s="145" t="s">
        <v>11</v>
      </c>
      <c r="G84" s="149" t="s">
        <v>10</v>
      </c>
      <c r="H84" s="148">
        <v>1</v>
      </c>
      <c r="I84" s="147"/>
      <c r="J84" s="146">
        <f>ROUND(I84*H84,2)</f>
        <v>0</v>
      </c>
      <c r="K84" s="145" t="s">
        <v>91</v>
      </c>
      <c r="L84" s="35"/>
      <c r="M84" s="144" t="s">
        <v>91</v>
      </c>
      <c r="N84" s="143" t="s">
        <v>153</v>
      </c>
      <c r="O84" s="80"/>
      <c r="P84" s="142">
        <f>O84*H84</f>
        <v>0</v>
      </c>
      <c r="Q84" s="142">
        <v>0</v>
      </c>
      <c r="R84" s="142">
        <f>Q84*H84</f>
        <v>0</v>
      </c>
      <c r="S84" s="142">
        <v>0</v>
      </c>
      <c r="T84" s="141">
        <f>S84*H84</f>
        <v>0</v>
      </c>
      <c r="AR84" s="109" t="s">
        <v>254</v>
      </c>
      <c r="AT84" s="109" t="s">
        <v>196</v>
      </c>
      <c r="AU84" s="109" t="s">
        <v>95</v>
      </c>
      <c r="AY84" s="109" t="s">
        <v>195</v>
      </c>
      <c r="BE84" s="140">
        <f>IF(N84="základní",J84,0)</f>
        <v>0</v>
      </c>
      <c r="BF84" s="140">
        <f>IF(N84="snížená",J84,0)</f>
        <v>0</v>
      </c>
      <c r="BG84" s="140">
        <f>IF(N84="zákl. přenesená",J84,0)</f>
        <v>0</v>
      </c>
      <c r="BH84" s="140">
        <f>IF(N84="sníž. přenesená",J84,0)</f>
        <v>0</v>
      </c>
      <c r="BI84" s="140">
        <f>IF(N84="nulová",J84,0)</f>
        <v>0</v>
      </c>
      <c r="BJ84" s="109" t="s">
        <v>95</v>
      </c>
      <c r="BK84" s="140">
        <f>ROUND(I84*H84,2)</f>
        <v>0</v>
      </c>
      <c r="BL84" s="109" t="s">
        <v>254</v>
      </c>
      <c r="BM84" s="109" t="s">
        <v>709</v>
      </c>
    </row>
    <row r="85" spans="2:47" s="83" customFormat="1" ht="15">
      <c r="B85" s="35"/>
      <c r="D85" s="170" t="s">
        <v>192</v>
      </c>
      <c r="F85" s="169" t="s">
        <v>11</v>
      </c>
      <c r="I85" s="137"/>
      <c r="L85" s="35"/>
      <c r="M85" s="166"/>
      <c r="N85" s="80"/>
      <c r="O85" s="80"/>
      <c r="P85" s="80"/>
      <c r="Q85" s="80"/>
      <c r="R85" s="80"/>
      <c r="S85" s="80"/>
      <c r="T85" s="79"/>
      <c r="AT85" s="109" t="s">
        <v>192</v>
      </c>
      <c r="AU85" s="109" t="s">
        <v>95</v>
      </c>
    </row>
    <row r="86" spans="2:65" s="83" customFormat="1" ht="22.5" customHeight="1">
      <c r="B86" s="152"/>
      <c r="C86" s="151" t="s">
        <v>330</v>
      </c>
      <c r="D86" s="151" t="s">
        <v>196</v>
      </c>
      <c r="E86" s="150" t="s">
        <v>708</v>
      </c>
      <c r="F86" s="145" t="s">
        <v>12</v>
      </c>
      <c r="G86" s="149" t="s">
        <v>10</v>
      </c>
      <c r="H86" s="148">
        <v>1</v>
      </c>
      <c r="I86" s="147"/>
      <c r="J86" s="146">
        <f>ROUND(I86*H86,2)</f>
        <v>0</v>
      </c>
      <c r="K86" s="145" t="s">
        <v>91</v>
      </c>
      <c r="L86" s="35"/>
      <c r="M86" s="144" t="s">
        <v>91</v>
      </c>
      <c r="N86" s="143" t="s">
        <v>153</v>
      </c>
      <c r="O86" s="80"/>
      <c r="P86" s="142">
        <f>O86*H86</f>
        <v>0</v>
      </c>
      <c r="Q86" s="142">
        <v>0</v>
      </c>
      <c r="R86" s="142">
        <f>Q86*H86</f>
        <v>0</v>
      </c>
      <c r="S86" s="142">
        <v>0</v>
      </c>
      <c r="T86" s="141">
        <f>S86*H86</f>
        <v>0</v>
      </c>
      <c r="AR86" s="109" t="s">
        <v>254</v>
      </c>
      <c r="AT86" s="109" t="s">
        <v>196</v>
      </c>
      <c r="AU86" s="109" t="s">
        <v>95</v>
      </c>
      <c r="AY86" s="109" t="s">
        <v>195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09" t="s">
        <v>95</v>
      </c>
      <c r="BK86" s="140">
        <f>ROUND(I86*H86,2)</f>
        <v>0</v>
      </c>
      <c r="BL86" s="109" t="s">
        <v>254</v>
      </c>
      <c r="BM86" s="109" t="s">
        <v>707</v>
      </c>
    </row>
    <row r="87" spans="2:47" s="83" customFormat="1" ht="15">
      <c r="B87" s="35"/>
      <c r="D87" s="170" t="s">
        <v>192</v>
      </c>
      <c r="F87" s="169" t="s">
        <v>12</v>
      </c>
      <c r="I87" s="137"/>
      <c r="L87" s="35"/>
      <c r="M87" s="166"/>
      <c r="N87" s="80"/>
      <c r="O87" s="80"/>
      <c r="P87" s="80"/>
      <c r="Q87" s="80"/>
      <c r="R87" s="80"/>
      <c r="S87" s="80"/>
      <c r="T87" s="79"/>
      <c r="AT87" s="109" t="s">
        <v>192</v>
      </c>
      <c r="AU87" s="109" t="s">
        <v>95</v>
      </c>
    </row>
    <row r="88" spans="2:65" s="83" customFormat="1" ht="22.5" customHeight="1">
      <c r="B88" s="152"/>
      <c r="C88" s="151" t="s">
        <v>254</v>
      </c>
      <c r="D88" s="151" t="s">
        <v>196</v>
      </c>
      <c r="E88" s="150" t="s">
        <v>706</v>
      </c>
      <c r="F88" s="145" t="s">
        <v>13</v>
      </c>
      <c r="G88" s="149" t="s">
        <v>10</v>
      </c>
      <c r="H88" s="148">
        <v>1</v>
      </c>
      <c r="I88" s="147"/>
      <c r="J88" s="146">
        <f>ROUND(I88*H88,2)</f>
        <v>0</v>
      </c>
      <c r="K88" s="145" t="s">
        <v>91</v>
      </c>
      <c r="L88" s="35"/>
      <c r="M88" s="144" t="s">
        <v>91</v>
      </c>
      <c r="N88" s="143" t="s">
        <v>153</v>
      </c>
      <c r="O88" s="80"/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1">
        <f>S88*H88</f>
        <v>0</v>
      </c>
      <c r="AR88" s="109" t="s">
        <v>254</v>
      </c>
      <c r="AT88" s="109" t="s">
        <v>196</v>
      </c>
      <c r="AU88" s="109" t="s">
        <v>95</v>
      </c>
      <c r="AY88" s="109" t="s">
        <v>195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09" t="s">
        <v>95</v>
      </c>
      <c r="BK88" s="140">
        <f>ROUND(I88*H88,2)</f>
        <v>0</v>
      </c>
      <c r="BL88" s="109" t="s">
        <v>254</v>
      </c>
      <c r="BM88" s="109" t="s">
        <v>705</v>
      </c>
    </row>
    <row r="89" spans="2:47" s="83" customFormat="1" ht="15">
      <c r="B89" s="35"/>
      <c r="D89" s="170" t="s">
        <v>192</v>
      </c>
      <c r="F89" s="169" t="s">
        <v>13</v>
      </c>
      <c r="I89" s="137"/>
      <c r="L89" s="35"/>
      <c r="M89" s="166"/>
      <c r="N89" s="80"/>
      <c r="O89" s="80"/>
      <c r="P89" s="80"/>
      <c r="Q89" s="80"/>
      <c r="R89" s="80"/>
      <c r="S89" s="80"/>
      <c r="T89" s="79"/>
      <c r="AT89" s="109" t="s">
        <v>192</v>
      </c>
      <c r="AU89" s="109" t="s">
        <v>95</v>
      </c>
    </row>
    <row r="90" spans="2:65" s="83" customFormat="1" ht="22.5" customHeight="1">
      <c r="B90" s="152"/>
      <c r="C90" s="151" t="s">
        <v>202</v>
      </c>
      <c r="D90" s="151" t="s">
        <v>196</v>
      </c>
      <c r="E90" s="150" t="s">
        <v>704</v>
      </c>
      <c r="F90" s="145" t="s">
        <v>14</v>
      </c>
      <c r="G90" s="149" t="s">
        <v>10</v>
      </c>
      <c r="H90" s="148">
        <v>1</v>
      </c>
      <c r="I90" s="147"/>
      <c r="J90" s="146">
        <f>ROUND(I90*H90,2)</f>
        <v>0</v>
      </c>
      <c r="K90" s="145" t="s">
        <v>91</v>
      </c>
      <c r="L90" s="35"/>
      <c r="M90" s="144" t="s">
        <v>91</v>
      </c>
      <c r="N90" s="143" t="s">
        <v>153</v>
      </c>
      <c r="O90" s="80"/>
      <c r="P90" s="142">
        <f>O90*H90</f>
        <v>0</v>
      </c>
      <c r="Q90" s="142">
        <v>0</v>
      </c>
      <c r="R90" s="142">
        <f>Q90*H90</f>
        <v>0</v>
      </c>
      <c r="S90" s="142">
        <v>0</v>
      </c>
      <c r="T90" s="141">
        <f>S90*H90</f>
        <v>0</v>
      </c>
      <c r="AR90" s="109" t="s">
        <v>254</v>
      </c>
      <c r="AT90" s="109" t="s">
        <v>196</v>
      </c>
      <c r="AU90" s="109" t="s">
        <v>95</v>
      </c>
      <c r="AY90" s="109" t="s">
        <v>195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09" t="s">
        <v>95</v>
      </c>
      <c r="BK90" s="140">
        <f>ROUND(I90*H90,2)</f>
        <v>0</v>
      </c>
      <c r="BL90" s="109" t="s">
        <v>254</v>
      </c>
      <c r="BM90" s="109" t="s">
        <v>703</v>
      </c>
    </row>
    <row r="91" spans="2:47" s="83" customFormat="1" ht="15">
      <c r="B91" s="35"/>
      <c r="D91" s="170" t="s">
        <v>192</v>
      </c>
      <c r="F91" s="169" t="s">
        <v>14</v>
      </c>
      <c r="I91" s="137"/>
      <c r="L91" s="35"/>
      <c r="M91" s="166"/>
      <c r="N91" s="80"/>
      <c r="O91" s="80"/>
      <c r="P91" s="80"/>
      <c r="Q91" s="80"/>
      <c r="R91" s="80"/>
      <c r="S91" s="80"/>
      <c r="T91" s="79"/>
      <c r="AT91" s="109" t="s">
        <v>192</v>
      </c>
      <c r="AU91" s="109" t="s">
        <v>95</v>
      </c>
    </row>
    <row r="92" spans="2:65" s="83" customFormat="1" ht="22.5" customHeight="1">
      <c r="B92" s="152"/>
      <c r="C92" s="151" t="s">
        <v>367</v>
      </c>
      <c r="D92" s="151" t="s">
        <v>196</v>
      </c>
      <c r="E92" s="150" t="s">
        <v>702</v>
      </c>
      <c r="F92" s="145" t="s">
        <v>15</v>
      </c>
      <c r="G92" s="149" t="s">
        <v>10</v>
      </c>
      <c r="H92" s="148">
        <v>1</v>
      </c>
      <c r="I92" s="147"/>
      <c r="J92" s="146">
        <f>ROUND(I92*H92,2)</f>
        <v>0</v>
      </c>
      <c r="K92" s="145" t="s">
        <v>91</v>
      </c>
      <c r="L92" s="35"/>
      <c r="M92" s="144" t="s">
        <v>91</v>
      </c>
      <c r="N92" s="143" t="s">
        <v>153</v>
      </c>
      <c r="O92" s="80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1">
        <f>S92*H92</f>
        <v>0</v>
      </c>
      <c r="AR92" s="109" t="s">
        <v>254</v>
      </c>
      <c r="AT92" s="109" t="s">
        <v>196</v>
      </c>
      <c r="AU92" s="109" t="s">
        <v>95</v>
      </c>
      <c r="AY92" s="109" t="s">
        <v>195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09" t="s">
        <v>95</v>
      </c>
      <c r="BK92" s="140">
        <f>ROUND(I92*H92,2)</f>
        <v>0</v>
      </c>
      <c r="BL92" s="109" t="s">
        <v>254</v>
      </c>
      <c r="BM92" s="109" t="s">
        <v>701</v>
      </c>
    </row>
    <row r="93" spans="2:47" s="83" customFormat="1" ht="15">
      <c r="B93" s="35"/>
      <c r="D93" s="170" t="s">
        <v>192</v>
      </c>
      <c r="F93" s="169" t="s">
        <v>15</v>
      </c>
      <c r="I93" s="137"/>
      <c r="L93" s="35"/>
      <c r="M93" s="166"/>
      <c r="N93" s="80"/>
      <c r="O93" s="80"/>
      <c r="P93" s="80"/>
      <c r="Q93" s="80"/>
      <c r="R93" s="80"/>
      <c r="S93" s="80"/>
      <c r="T93" s="79"/>
      <c r="AT93" s="109" t="s">
        <v>192</v>
      </c>
      <c r="AU93" s="109" t="s">
        <v>95</v>
      </c>
    </row>
    <row r="94" spans="2:65" s="83" customFormat="1" ht="22.5" customHeight="1">
      <c r="B94" s="152"/>
      <c r="C94" s="151" t="s">
        <v>361</v>
      </c>
      <c r="D94" s="151" t="s">
        <v>196</v>
      </c>
      <c r="E94" s="150" t="s">
        <v>700</v>
      </c>
      <c r="F94" s="145" t="s">
        <v>16</v>
      </c>
      <c r="G94" s="149" t="s">
        <v>10</v>
      </c>
      <c r="H94" s="148">
        <v>1</v>
      </c>
      <c r="I94" s="147"/>
      <c r="J94" s="146">
        <f>ROUND(I94*H94,2)</f>
        <v>0</v>
      </c>
      <c r="K94" s="145" t="s">
        <v>91</v>
      </c>
      <c r="L94" s="35"/>
      <c r="M94" s="144" t="s">
        <v>91</v>
      </c>
      <c r="N94" s="143" t="s">
        <v>153</v>
      </c>
      <c r="O94" s="80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1">
        <f>S94*H94</f>
        <v>0</v>
      </c>
      <c r="AR94" s="109" t="s">
        <v>254</v>
      </c>
      <c r="AT94" s="109" t="s">
        <v>196</v>
      </c>
      <c r="AU94" s="109" t="s">
        <v>95</v>
      </c>
      <c r="AY94" s="109" t="s">
        <v>195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09" t="s">
        <v>95</v>
      </c>
      <c r="BK94" s="140">
        <f>ROUND(I94*H94,2)</f>
        <v>0</v>
      </c>
      <c r="BL94" s="109" t="s">
        <v>254</v>
      </c>
      <c r="BM94" s="109" t="s">
        <v>699</v>
      </c>
    </row>
    <row r="95" spans="2:47" s="83" customFormat="1" ht="15">
      <c r="B95" s="35"/>
      <c r="D95" s="170" t="s">
        <v>192</v>
      </c>
      <c r="F95" s="169" t="s">
        <v>16</v>
      </c>
      <c r="I95" s="137"/>
      <c r="L95" s="35"/>
      <c r="M95" s="166"/>
      <c r="N95" s="80"/>
      <c r="O95" s="80"/>
      <c r="P95" s="80"/>
      <c r="Q95" s="80"/>
      <c r="R95" s="80"/>
      <c r="S95" s="80"/>
      <c r="T95" s="79"/>
      <c r="AT95" s="109" t="s">
        <v>192</v>
      </c>
      <c r="AU95" s="109" t="s">
        <v>95</v>
      </c>
    </row>
    <row r="96" spans="2:65" s="83" customFormat="1" ht="22.5" customHeight="1">
      <c r="B96" s="152"/>
      <c r="C96" s="151" t="s">
        <v>345</v>
      </c>
      <c r="D96" s="151" t="s">
        <v>196</v>
      </c>
      <c r="E96" s="150" t="s">
        <v>698</v>
      </c>
      <c r="F96" s="145" t="s">
        <v>17</v>
      </c>
      <c r="G96" s="149" t="s">
        <v>10</v>
      </c>
      <c r="H96" s="148">
        <v>1</v>
      </c>
      <c r="I96" s="147"/>
      <c r="J96" s="146">
        <f>ROUND(I96*H96,2)</f>
        <v>0</v>
      </c>
      <c r="K96" s="145" t="s">
        <v>91</v>
      </c>
      <c r="L96" s="35"/>
      <c r="M96" s="144" t="s">
        <v>91</v>
      </c>
      <c r="N96" s="143" t="s">
        <v>153</v>
      </c>
      <c r="O96" s="80"/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1">
        <f>S96*H96</f>
        <v>0</v>
      </c>
      <c r="AR96" s="109" t="s">
        <v>254</v>
      </c>
      <c r="AT96" s="109" t="s">
        <v>196</v>
      </c>
      <c r="AU96" s="109" t="s">
        <v>95</v>
      </c>
      <c r="AY96" s="109" t="s">
        <v>195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09" t="s">
        <v>95</v>
      </c>
      <c r="BK96" s="140">
        <f>ROUND(I96*H96,2)</f>
        <v>0</v>
      </c>
      <c r="BL96" s="109" t="s">
        <v>254</v>
      </c>
      <c r="BM96" s="109" t="s">
        <v>697</v>
      </c>
    </row>
    <row r="97" spans="2:47" s="83" customFormat="1" ht="15">
      <c r="B97" s="35"/>
      <c r="D97" s="170" t="s">
        <v>192</v>
      </c>
      <c r="F97" s="169" t="s">
        <v>17</v>
      </c>
      <c r="I97" s="137"/>
      <c r="L97" s="35"/>
      <c r="M97" s="166"/>
      <c r="N97" s="80"/>
      <c r="O97" s="80"/>
      <c r="P97" s="80"/>
      <c r="Q97" s="80"/>
      <c r="R97" s="80"/>
      <c r="S97" s="80"/>
      <c r="T97" s="79"/>
      <c r="AT97" s="109" t="s">
        <v>192</v>
      </c>
      <c r="AU97" s="109" t="s">
        <v>95</v>
      </c>
    </row>
    <row r="98" spans="2:65" s="83" customFormat="1" ht="22.5" customHeight="1">
      <c r="B98" s="152"/>
      <c r="C98" s="151" t="s">
        <v>340</v>
      </c>
      <c r="D98" s="151" t="s">
        <v>196</v>
      </c>
      <c r="E98" s="150" t="s">
        <v>696</v>
      </c>
      <c r="F98" s="145" t="s">
        <v>18</v>
      </c>
      <c r="G98" s="149" t="s">
        <v>10</v>
      </c>
      <c r="H98" s="148">
        <v>1</v>
      </c>
      <c r="I98" s="147"/>
      <c r="J98" s="146">
        <f>ROUND(I98*H98,2)</f>
        <v>0</v>
      </c>
      <c r="K98" s="145" t="s">
        <v>91</v>
      </c>
      <c r="L98" s="35"/>
      <c r="M98" s="144" t="s">
        <v>91</v>
      </c>
      <c r="N98" s="143" t="s">
        <v>153</v>
      </c>
      <c r="O98" s="80"/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1">
        <f>S98*H98</f>
        <v>0</v>
      </c>
      <c r="AR98" s="109" t="s">
        <v>254</v>
      </c>
      <c r="AT98" s="109" t="s">
        <v>196</v>
      </c>
      <c r="AU98" s="109" t="s">
        <v>95</v>
      </c>
      <c r="AY98" s="109" t="s">
        <v>195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09" t="s">
        <v>95</v>
      </c>
      <c r="BK98" s="140">
        <f>ROUND(I98*H98,2)</f>
        <v>0</v>
      </c>
      <c r="BL98" s="109" t="s">
        <v>254</v>
      </c>
      <c r="BM98" s="109" t="s">
        <v>695</v>
      </c>
    </row>
    <row r="99" spans="2:47" s="83" customFormat="1" ht="15">
      <c r="B99" s="35"/>
      <c r="D99" s="170" t="s">
        <v>192</v>
      </c>
      <c r="F99" s="169" t="s">
        <v>18</v>
      </c>
      <c r="I99" s="137"/>
      <c r="L99" s="35"/>
      <c r="M99" s="166"/>
      <c r="N99" s="80"/>
      <c r="O99" s="80"/>
      <c r="P99" s="80"/>
      <c r="Q99" s="80"/>
      <c r="R99" s="80"/>
      <c r="S99" s="80"/>
      <c r="T99" s="79"/>
      <c r="AT99" s="109" t="s">
        <v>192</v>
      </c>
      <c r="AU99" s="109" t="s">
        <v>95</v>
      </c>
    </row>
    <row r="100" spans="2:65" s="83" customFormat="1" ht="22.5" customHeight="1">
      <c r="B100" s="152"/>
      <c r="C100" s="151" t="s">
        <v>172</v>
      </c>
      <c r="D100" s="151" t="s">
        <v>196</v>
      </c>
      <c r="E100" s="150" t="s">
        <v>694</v>
      </c>
      <c r="F100" s="145" t="s">
        <v>19</v>
      </c>
      <c r="G100" s="149" t="s">
        <v>10</v>
      </c>
      <c r="H100" s="148">
        <v>1</v>
      </c>
      <c r="I100" s="147"/>
      <c r="J100" s="146">
        <f>ROUND(I100*H100,2)</f>
        <v>0</v>
      </c>
      <c r="K100" s="145" t="s">
        <v>91</v>
      </c>
      <c r="L100" s="35"/>
      <c r="M100" s="144" t="s">
        <v>91</v>
      </c>
      <c r="N100" s="143" t="s">
        <v>153</v>
      </c>
      <c r="O100" s="80"/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1">
        <f>S100*H100</f>
        <v>0</v>
      </c>
      <c r="AR100" s="109" t="s">
        <v>254</v>
      </c>
      <c r="AT100" s="109" t="s">
        <v>196</v>
      </c>
      <c r="AU100" s="109" t="s">
        <v>95</v>
      </c>
      <c r="AY100" s="109" t="s">
        <v>195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09" t="s">
        <v>95</v>
      </c>
      <c r="BK100" s="140">
        <f>ROUND(I100*H100,2)</f>
        <v>0</v>
      </c>
      <c r="BL100" s="109" t="s">
        <v>254</v>
      </c>
      <c r="BM100" s="109" t="s">
        <v>693</v>
      </c>
    </row>
    <row r="101" spans="2:47" s="83" customFormat="1" ht="15">
      <c r="B101" s="35"/>
      <c r="D101" s="139" t="s">
        <v>192</v>
      </c>
      <c r="F101" s="138" t="s">
        <v>19</v>
      </c>
      <c r="I101" s="137"/>
      <c r="L101" s="35"/>
      <c r="M101" s="166"/>
      <c r="N101" s="80"/>
      <c r="O101" s="80"/>
      <c r="P101" s="80"/>
      <c r="Q101" s="80"/>
      <c r="R101" s="80"/>
      <c r="S101" s="80"/>
      <c r="T101" s="79"/>
      <c r="AT101" s="109" t="s">
        <v>192</v>
      </c>
      <c r="AU101" s="109" t="s">
        <v>95</v>
      </c>
    </row>
    <row r="102" spans="2:63" s="153" customFormat="1" ht="37.35" customHeight="1">
      <c r="B102" s="161"/>
      <c r="D102" s="155" t="s">
        <v>115</v>
      </c>
      <c r="E102" s="168" t="s">
        <v>210</v>
      </c>
      <c r="F102" s="168" t="s">
        <v>209</v>
      </c>
      <c r="I102" s="163"/>
      <c r="J102" s="167">
        <f>BK102</f>
        <v>0</v>
      </c>
      <c r="L102" s="161"/>
      <c r="M102" s="160"/>
      <c r="N102" s="158"/>
      <c r="O102" s="158"/>
      <c r="P102" s="159">
        <f>P103+P106</f>
        <v>0</v>
      </c>
      <c r="Q102" s="158"/>
      <c r="R102" s="159">
        <f>R103+R106</f>
        <v>0</v>
      </c>
      <c r="S102" s="158"/>
      <c r="T102" s="157">
        <f>T103+T106</f>
        <v>0</v>
      </c>
      <c r="AR102" s="155" t="s">
        <v>202</v>
      </c>
      <c r="AT102" s="156" t="s">
        <v>115</v>
      </c>
      <c r="AU102" s="156" t="s">
        <v>118</v>
      </c>
      <c r="AY102" s="155" t="s">
        <v>195</v>
      </c>
      <c r="BK102" s="154">
        <f>BK103+BK106</f>
        <v>0</v>
      </c>
    </row>
    <row r="103" spans="2:63" s="153" customFormat="1" ht="19.9" customHeight="1">
      <c r="B103" s="161"/>
      <c r="D103" s="165" t="s">
        <v>115</v>
      </c>
      <c r="E103" s="164" t="s">
        <v>208</v>
      </c>
      <c r="F103" s="164" t="s">
        <v>205</v>
      </c>
      <c r="I103" s="163"/>
      <c r="J103" s="162">
        <f>BK103</f>
        <v>0</v>
      </c>
      <c r="L103" s="161"/>
      <c r="M103" s="160"/>
      <c r="N103" s="158"/>
      <c r="O103" s="158"/>
      <c r="P103" s="159">
        <f>SUM(P104:P105)</f>
        <v>0</v>
      </c>
      <c r="Q103" s="158"/>
      <c r="R103" s="159">
        <f>SUM(R104:R105)</f>
        <v>0</v>
      </c>
      <c r="S103" s="158"/>
      <c r="T103" s="157">
        <f>SUM(T104:T105)</f>
        <v>0</v>
      </c>
      <c r="AR103" s="155" t="s">
        <v>202</v>
      </c>
      <c r="AT103" s="156" t="s">
        <v>115</v>
      </c>
      <c r="AU103" s="156" t="s">
        <v>95</v>
      </c>
      <c r="AY103" s="155" t="s">
        <v>195</v>
      </c>
      <c r="BK103" s="154">
        <f>SUM(BK104:BK105)</f>
        <v>0</v>
      </c>
    </row>
    <row r="104" spans="2:65" s="83" customFormat="1" ht="22.5" customHeight="1">
      <c r="B104" s="152"/>
      <c r="C104" s="151" t="s">
        <v>336</v>
      </c>
      <c r="D104" s="151" t="s">
        <v>196</v>
      </c>
      <c r="E104" s="150" t="s">
        <v>206</v>
      </c>
      <c r="F104" s="145" t="s">
        <v>205</v>
      </c>
      <c r="G104" s="149" t="s">
        <v>198</v>
      </c>
      <c r="H104" s="148">
        <v>1</v>
      </c>
      <c r="I104" s="147"/>
      <c r="J104" s="146">
        <f>ROUND(I104*H104,2)</f>
        <v>0</v>
      </c>
      <c r="K104" s="145" t="s">
        <v>197</v>
      </c>
      <c r="L104" s="35"/>
      <c r="M104" s="144" t="s">
        <v>91</v>
      </c>
      <c r="N104" s="143" t="s">
        <v>153</v>
      </c>
      <c r="O104" s="80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1">
        <f>S104*H104</f>
        <v>0</v>
      </c>
      <c r="AR104" s="109" t="s">
        <v>194</v>
      </c>
      <c r="AT104" s="109" t="s">
        <v>196</v>
      </c>
      <c r="AU104" s="109" t="s">
        <v>90</v>
      </c>
      <c r="AY104" s="109" t="s">
        <v>195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09" t="s">
        <v>95</v>
      </c>
      <c r="BK104" s="140">
        <f>ROUND(I104*H104,2)</f>
        <v>0</v>
      </c>
      <c r="BL104" s="109" t="s">
        <v>194</v>
      </c>
      <c r="BM104" s="109" t="s">
        <v>903</v>
      </c>
    </row>
    <row r="105" spans="2:47" s="83" customFormat="1" ht="27">
      <c r="B105" s="35"/>
      <c r="D105" s="139" t="s">
        <v>192</v>
      </c>
      <c r="F105" s="138" t="s">
        <v>888</v>
      </c>
      <c r="I105" s="137"/>
      <c r="L105" s="35"/>
      <c r="M105" s="166"/>
      <c r="N105" s="80"/>
      <c r="O105" s="80"/>
      <c r="P105" s="80"/>
      <c r="Q105" s="80"/>
      <c r="R105" s="80"/>
      <c r="S105" s="80"/>
      <c r="T105" s="79"/>
      <c r="AT105" s="109" t="s">
        <v>192</v>
      </c>
      <c r="AU105" s="109" t="s">
        <v>90</v>
      </c>
    </row>
    <row r="106" spans="2:63" s="153" customFormat="1" ht="29.85" customHeight="1">
      <c r="B106" s="161"/>
      <c r="D106" s="165" t="s">
        <v>115</v>
      </c>
      <c r="E106" s="164" t="s">
        <v>203</v>
      </c>
      <c r="F106" s="164" t="s">
        <v>199</v>
      </c>
      <c r="I106" s="163"/>
      <c r="J106" s="162">
        <f>BK106</f>
        <v>0</v>
      </c>
      <c r="L106" s="161"/>
      <c r="M106" s="160"/>
      <c r="N106" s="158"/>
      <c r="O106" s="158"/>
      <c r="P106" s="159">
        <f>SUM(P107:P108)</f>
        <v>0</v>
      </c>
      <c r="Q106" s="158"/>
      <c r="R106" s="159">
        <f>SUM(R107:R108)</f>
        <v>0</v>
      </c>
      <c r="S106" s="158"/>
      <c r="T106" s="157">
        <f>SUM(T107:T108)</f>
        <v>0</v>
      </c>
      <c r="AR106" s="155" t="s">
        <v>202</v>
      </c>
      <c r="AT106" s="156" t="s">
        <v>115</v>
      </c>
      <c r="AU106" s="156" t="s">
        <v>95</v>
      </c>
      <c r="AY106" s="155" t="s">
        <v>195</v>
      </c>
      <c r="BK106" s="154">
        <f>SUM(BK107:BK108)</f>
        <v>0</v>
      </c>
    </row>
    <row r="107" spans="2:65" s="83" customFormat="1" ht="22.5" customHeight="1">
      <c r="B107" s="152"/>
      <c r="C107" s="151" t="s">
        <v>325</v>
      </c>
      <c r="D107" s="151" t="s">
        <v>196</v>
      </c>
      <c r="E107" s="150" t="s">
        <v>200</v>
      </c>
      <c r="F107" s="145" t="s">
        <v>199</v>
      </c>
      <c r="G107" s="149" t="s">
        <v>198</v>
      </c>
      <c r="H107" s="148">
        <v>1</v>
      </c>
      <c r="I107" s="147"/>
      <c r="J107" s="146">
        <f>ROUND(I107*H107,2)</f>
        <v>0</v>
      </c>
      <c r="K107" s="145" t="s">
        <v>197</v>
      </c>
      <c r="L107" s="35"/>
      <c r="M107" s="144" t="s">
        <v>91</v>
      </c>
      <c r="N107" s="143" t="s">
        <v>153</v>
      </c>
      <c r="O107" s="80"/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1">
        <f>S107*H107</f>
        <v>0</v>
      </c>
      <c r="AR107" s="109" t="s">
        <v>194</v>
      </c>
      <c r="AT107" s="109" t="s">
        <v>196</v>
      </c>
      <c r="AU107" s="109" t="s">
        <v>90</v>
      </c>
      <c r="AY107" s="109" t="s">
        <v>195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09" t="s">
        <v>95</v>
      </c>
      <c r="BK107" s="140">
        <f>ROUND(I107*H107,2)</f>
        <v>0</v>
      </c>
      <c r="BL107" s="109" t="s">
        <v>194</v>
      </c>
      <c r="BM107" s="109" t="s">
        <v>902</v>
      </c>
    </row>
    <row r="108" spans="2:47" s="83" customFormat="1" ht="67.5">
      <c r="B108" s="35"/>
      <c r="D108" s="139" t="s">
        <v>192</v>
      </c>
      <c r="F108" s="138" t="s">
        <v>891</v>
      </c>
      <c r="I108" s="137"/>
      <c r="L108" s="35"/>
      <c r="M108" s="136"/>
      <c r="N108" s="135"/>
      <c r="O108" s="135"/>
      <c r="P108" s="135"/>
      <c r="Q108" s="135"/>
      <c r="R108" s="135"/>
      <c r="S108" s="135"/>
      <c r="T108" s="134"/>
      <c r="AT108" s="109" t="s">
        <v>192</v>
      </c>
      <c r="AU108" s="109" t="s">
        <v>90</v>
      </c>
    </row>
    <row r="109" spans="2:12" s="83" customFormat="1" ht="6.95" customHeight="1">
      <c r="B109" s="37"/>
      <c r="C109" s="36"/>
      <c r="D109" s="36"/>
      <c r="E109" s="36"/>
      <c r="F109" s="36"/>
      <c r="G109" s="36"/>
      <c r="H109" s="36"/>
      <c r="I109" s="133"/>
      <c r="J109" s="36"/>
      <c r="K109" s="36"/>
      <c r="L109" s="35"/>
    </row>
    <row r="213" ht="15">
      <c r="AT213" s="132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 topLeftCell="A1">
      <pane xSplit="10" ySplit="12" topLeftCell="K13" activePane="bottomRight" state="frozen"/>
      <selection pane="topRight" activeCell="K1" sqref="K1"/>
      <selection pane="bottomLeft" activeCell="A14" sqref="A14"/>
      <selection pane="bottomRight" activeCell="F117" sqref="F117"/>
    </sheetView>
  </sheetViews>
  <sheetFormatPr defaultColWidth="17.8515625" defaultRowHeight="15"/>
  <cols>
    <col min="1" max="2" width="3.7109375" style="0" customWidth="1"/>
    <col min="3" max="3" width="30.28125" style="0" customWidth="1"/>
    <col min="4" max="4" width="3.8515625" style="0" customWidth="1"/>
    <col min="5" max="5" width="5.7109375" style="32" customWidth="1"/>
    <col min="6" max="6" width="32.28125" style="0" customWidth="1"/>
    <col min="7" max="7" width="5.7109375" style="32" customWidth="1"/>
    <col min="8" max="8" width="12.8515625" style="32" customWidth="1"/>
    <col min="9" max="9" width="15.140625" style="0" customWidth="1"/>
    <col min="10" max="10" width="10.8515625" style="0" customWidth="1"/>
  </cols>
  <sheetData>
    <row r="1" spans="1:10" ht="15">
      <c r="A1" s="1" t="s">
        <v>0</v>
      </c>
      <c r="B1" s="1"/>
      <c r="C1" s="1" t="s">
        <v>1</v>
      </c>
      <c r="D1" s="1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4">
        <v>1</v>
      </c>
      <c r="B2" s="4"/>
      <c r="C2" s="4" t="s">
        <v>9</v>
      </c>
      <c r="D2" s="4" t="s">
        <v>10</v>
      </c>
      <c r="E2" s="5">
        <v>1</v>
      </c>
      <c r="F2" s="4"/>
      <c r="G2" s="5"/>
      <c r="H2" s="5"/>
      <c r="I2" s="6">
        <f>+J33</f>
        <v>0</v>
      </c>
      <c r="J2" s="6">
        <f>I2*E2</f>
        <v>0</v>
      </c>
    </row>
    <row r="3" spans="1:10" ht="15">
      <c r="A3" s="4">
        <v>2</v>
      </c>
      <c r="B3" s="4"/>
      <c r="C3" s="4" t="s">
        <v>11</v>
      </c>
      <c r="D3" s="4" t="s">
        <v>10</v>
      </c>
      <c r="E3" s="5">
        <v>1</v>
      </c>
      <c r="F3" s="4"/>
      <c r="G3" s="5"/>
      <c r="H3" s="5"/>
      <c r="I3" s="6">
        <f>+J44</f>
        <v>0</v>
      </c>
      <c r="J3" s="6">
        <f aca="true" t="shared" si="0" ref="J3:J11">I3*E3</f>
        <v>0</v>
      </c>
    </row>
    <row r="4" spans="1:10" ht="15">
      <c r="A4" s="4">
        <v>3</v>
      </c>
      <c r="B4" s="4"/>
      <c r="C4" s="4" t="s">
        <v>12</v>
      </c>
      <c r="D4" s="4" t="s">
        <v>10</v>
      </c>
      <c r="E4" s="5">
        <v>1</v>
      </c>
      <c r="F4" s="4"/>
      <c r="G4" s="5"/>
      <c r="H4" s="5"/>
      <c r="I4" s="6">
        <f>+J53</f>
        <v>0</v>
      </c>
      <c r="J4" s="6">
        <f t="shared" si="0"/>
        <v>0</v>
      </c>
    </row>
    <row r="5" spans="1:10" ht="15">
      <c r="A5" s="4">
        <v>4</v>
      </c>
      <c r="B5" s="4"/>
      <c r="C5" s="4" t="s">
        <v>13</v>
      </c>
      <c r="D5" s="4" t="s">
        <v>10</v>
      </c>
      <c r="E5" s="5">
        <v>1</v>
      </c>
      <c r="F5" s="4"/>
      <c r="G5" s="5"/>
      <c r="H5" s="5"/>
      <c r="I5" s="6">
        <f>+J62</f>
        <v>0</v>
      </c>
      <c r="J5" s="6">
        <f t="shared" si="0"/>
        <v>0</v>
      </c>
    </row>
    <row r="6" spans="1:10" ht="15">
      <c r="A6" s="4">
        <v>5</v>
      </c>
      <c r="B6" s="4"/>
      <c r="C6" s="4" t="s">
        <v>14</v>
      </c>
      <c r="D6" s="4" t="s">
        <v>10</v>
      </c>
      <c r="E6" s="5">
        <v>1</v>
      </c>
      <c r="F6" s="4"/>
      <c r="G6" s="5"/>
      <c r="H6" s="5"/>
      <c r="I6" s="6">
        <f>+J71</f>
        <v>0</v>
      </c>
      <c r="J6" s="6">
        <f t="shared" si="0"/>
        <v>0</v>
      </c>
    </row>
    <row r="7" spans="1:10" ht="15">
      <c r="A7" s="4">
        <v>6</v>
      </c>
      <c r="B7" s="4"/>
      <c r="C7" s="4" t="s">
        <v>15</v>
      </c>
      <c r="D7" s="4" t="s">
        <v>10</v>
      </c>
      <c r="E7" s="5">
        <v>1</v>
      </c>
      <c r="F7" s="4"/>
      <c r="G7" s="5"/>
      <c r="H7" s="5"/>
      <c r="I7" s="6">
        <f>+J81</f>
        <v>0</v>
      </c>
      <c r="J7" s="6">
        <f t="shared" si="0"/>
        <v>0</v>
      </c>
    </row>
    <row r="8" spans="1:10" ht="15">
      <c r="A8" s="4">
        <v>7</v>
      </c>
      <c r="B8" s="4"/>
      <c r="C8" s="4" t="s">
        <v>16</v>
      </c>
      <c r="D8" s="4" t="s">
        <v>10</v>
      </c>
      <c r="E8" s="5">
        <v>1</v>
      </c>
      <c r="F8" s="4"/>
      <c r="G8" s="5"/>
      <c r="H8" s="5"/>
      <c r="I8" s="6">
        <f>+J91</f>
        <v>0</v>
      </c>
      <c r="J8" s="6">
        <f t="shared" si="0"/>
        <v>0</v>
      </c>
    </row>
    <row r="9" spans="1:10" ht="15">
      <c r="A9" s="4">
        <v>8</v>
      </c>
      <c r="B9" s="4"/>
      <c r="C9" s="4" t="s">
        <v>17</v>
      </c>
      <c r="D9" s="4" t="s">
        <v>10</v>
      </c>
      <c r="E9" s="5">
        <v>1</v>
      </c>
      <c r="F9" s="4"/>
      <c r="G9" s="5"/>
      <c r="H9" s="5"/>
      <c r="I9" s="6">
        <f>+J101</f>
        <v>0</v>
      </c>
      <c r="J9" s="6">
        <f t="shared" si="0"/>
        <v>0</v>
      </c>
    </row>
    <row r="10" spans="1:10" ht="15">
      <c r="A10" s="4">
        <v>9</v>
      </c>
      <c r="B10" s="4"/>
      <c r="C10" s="4" t="s">
        <v>18</v>
      </c>
      <c r="D10" s="4" t="s">
        <v>10</v>
      </c>
      <c r="E10" s="5">
        <v>1</v>
      </c>
      <c r="F10" s="4"/>
      <c r="G10" s="5"/>
      <c r="H10" s="5"/>
      <c r="I10" s="6">
        <f>+J107</f>
        <v>0</v>
      </c>
      <c r="J10" s="6">
        <f t="shared" si="0"/>
        <v>0</v>
      </c>
    </row>
    <row r="11" spans="1:10" ht="15">
      <c r="A11" s="4">
        <v>10</v>
      </c>
      <c r="B11" s="4"/>
      <c r="C11" s="4" t="s">
        <v>19</v>
      </c>
      <c r="D11" s="4" t="s">
        <v>10</v>
      </c>
      <c r="E11" s="5">
        <v>1</v>
      </c>
      <c r="F11" s="4"/>
      <c r="G11" s="5"/>
      <c r="H11" s="5"/>
      <c r="I11" s="6">
        <f>+J118</f>
        <v>0</v>
      </c>
      <c r="J11" s="6">
        <f t="shared" si="0"/>
        <v>0</v>
      </c>
    </row>
    <row r="12" spans="1:10" ht="15">
      <c r="A12" s="8"/>
      <c r="B12" s="8"/>
      <c r="C12" s="8"/>
      <c r="D12" s="8"/>
      <c r="E12" s="9"/>
      <c r="F12" s="8"/>
      <c r="G12" s="9"/>
      <c r="H12" s="9"/>
      <c r="I12" s="8"/>
      <c r="J12" s="10">
        <f>SUM(J2:J11)</f>
        <v>0</v>
      </c>
    </row>
    <row r="13" spans="1:10" s="7" customFormat="1" ht="15">
      <c r="A13" s="11" t="s">
        <v>9</v>
      </c>
      <c r="B13" s="12"/>
      <c r="C13" s="12"/>
      <c r="D13" s="12"/>
      <c r="E13" s="13"/>
      <c r="F13" s="12"/>
      <c r="G13" s="13"/>
      <c r="H13" s="13"/>
      <c r="I13" s="12"/>
      <c r="J13" s="14"/>
    </row>
    <row r="14" spans="1:10" s="7" customFormat="1" ht="15">
      <c r="A14" s="12"/>
      <c r="B14" s="12"/>
      <c r="C14" s="15" t="s">
        <v>20</v>
      </c>
      <c r="D14" s="15" t="s">
        <v>2</v>
      </c>
      <c r="E14" s="16" t="s">
        <v>3</v>
      </c>
      <c r="F14" s="17" t="s">
        <v>21</v>
      </c>
      <c r="G14" s="16" t="s">
        <v>5</v>
      </c>
      <c r="H14" s="16" t="s">
        <v>22</v>
      </c>
      <c r="I14" s="16" t="s">
        <v>7</v>
      </c>
      <c r="J14" s="16" t="s">
        <v>8</v>
      </c>
    </row>
    <row r="15" spans="1:10" s="7" customFormat="1" ht="15">
      <c r="A15" s="18">
        <v>1</v>
      </c>
      <c r="B15" s="18">
        <v>1</v>
      </c>
      <c r="C15" s="18" t="s">
        <v>23</v>
      </c>
      <c r="D15" s="18"/>
      <c r="E15" s="19">
        <v>21</v>
      </c>
      <c r="F15" s="18" t="s">
        <v>24</v>
      </c>
      <c r="G15" s="20"/>
      <c r="H15" s="20"/>
      <c r="I15" s="21"/>
      <c r="J15" s="22">
        <f>+I15*E15</f>
        <v>0</v>
      </c>
    </row>
    <row r="16" spans="1:10" s="7" customFormat="1" ht="15">
      <c r="A16" s="18"/>
      <c r="B16" s="18">
        <v>2</v>
      </c>
      <c r="C16" s="18" t="s">
        <v>25</v>
      </c>
      <c r="D16" s="18" t="s">
        <v>10</v>
      </c>
      <c r="E16" s="19">
        <v>4</v>
      </c>
      <c r="F16" s="18" t="s">
        <v>26</v>
      </c>
      <c r="G16" s="20"/>
      <c r="H16" s="20"/>
      <c r="I16" s="21"/>
      <c r="J16" s="22">
        <f aca="true" t="shared" si="1" ref="J16:J32">+I16*E16</f>
        <v>0</v>
      </c>
    </row>
    <row r="17" spans="1:10" s="7" customFormat="1" ht="25.5">
      <c r="A17" s="18"/>
      <c r="B17" s="18">
        <v>3</v>
      </c>
      <c r="C17" s="23" t="s">
        <v>27</v>
      </c>
      <c r="D17" s="18" t="s">
        <v>28</v>
      </c>
      <c r="E17" s="19">
        <v>30</v>
      </c>
      <c r="F17" s="24" t="s">
        <v>904</v>
      </c>
      <c r="G17" s="20"/>
      <c r="H17" s="20"/>
      <c r="I17" s="21"/>
      <c r="J17" s="22">
        <f t="shared" si="1"/>
        <v>0</v>
      </c>
    </row>
    <row r="18" spans="1:10" s="7" customFormat="1" ht="15">
      <c r="A18" s="18"/>
      <c r="B18" s="18">
        <v>4</v>
      </c>
      <c r="C18" s="23" t="s">
        <v>29</v>
      </c>
      <c r="D18" s="18" t="s">
        <v>28</v>
      </c>
      <c r="E18" s="19">
        <v>30</v>
      </c>
      <c r="F18" s="25" t="s">
        <v>905</v>
      </c>
      <c r="G18" s="20"/>
      <c r="H18" s="20"/>
      <c r="I18" s="21"/>
      <c r="J18" s="22">
        <f t="shared" si="1"/>
        <v>0</v>
      </c>
    </row>
    <row r="19" spans="1:10" s="7" customFormat="1" ht="15">
      <c r="A19" s="18"/>
      <c r="B19" s="18">
        <v>5</v>
      </c>
      <c r="C19" s="23" t="s">
        <v>30</v>
      </c>
      <c r="D19" s="18" t="s">
        <v>28</v>
      </c>
      <c r="E19" s="19">
        <v>60</v>
      </c>
      <c r="F19" s="18" t="s">
        <v>31</v>
      </c>
      <c r="G19" s="20">
        <v>1.45</v>
      </c>
      <c r="H19" s="20"/>
      <c r="I19" s="21"/>
      <c r="J19" s="22">
        <f>+I19*E19*G19</f>
        <v>0</v>
      </c>
    </row>
    <row r="20" spans="1:10" s="7" customFormat="1" ht="15">
      <c r="A20" s="18"/>
      <c r="B20" s="18">
        <v>6</v>
      </c>
      <c r="C20" s="23" t="s">
        <v>32</v>
      </c>
      <c r="D20" s="18" t="s">
        <v>28</v>
      </c>
      <c r="E20" s="19">
        <v>60</v>
      </c>
      <c r="F20" s="18" t="s">
        <v>33</v>
      </c>
      <c r="G20" s="20"/>
      <c r="H20" s="20"/>
      <c r="I20" s="21"/>
      <c r="J20" s="22">
        <f t="shared" si="1"/>
        <v>0</v>
      </c>
    </row>
    <row r="21" spans="1:10" s="7" customFormat="1" ht="15">
      <c r="A21" s="18"/>
      <c r="B21" s="18">
        <v>7</v>
      </c>
      <c r="C21" s="23" t="s">
        <v>34</v>
      </c>
      <c r="D21" s="18" t="s">
        <v>28</v>
      </c>
      <c r="E21" s="19">
        <v>120</v>
      </c>
      <c r="F21" s="18" t="s">
        <v>35</v>
      </c>
      <c r="G21" s="20"/>
      <c r="H21" s="20"/>
      <c r="I21" s="21"/>
      <c r="J21" s="22">
        <f t="shared" si="1"/>
        <v>0</v>
      </c>
    </row>
    <row r="22" spans="1:10" s="7" customFormat="1" ht="25.5">
      <c r="A22" s="18"/>
      <c r="B22" s="18">
        <v>8</v>
      </c>
      <c r="C22" s="23" t="s">
        <v>36</v>
      </c>
      <c r="D22" s="18" t="s">
        <v>28</v>
      </c>
      <c r="E22" s="19">
        <v>21</v>
      </c>
      <c r="F22" s="24" t="s">
        <v>906</v>
      </c>
      <c r="G22" s="20"/>
      <c r="H22" s="20"/>
      <c r="I22" s="21"/>
      <c r="J22" s="22">
        <f t="shared" si="1"/>
        <v>0</v>
      </c>
    </row>
    <row r="23" spans="1:10" s="7" customFormat="1" ht="15">
      <c r="A23" s="18"/>
      <c r="B23" s="18">
        <v>9</v>
      </c>
      <c r="C23" s="23" t="s">
        <v>30</v>
      </c>
      <c r="D23" s="18" t="s">
        <v>28</v>
      </c>
      <c r="E23" s="19">
        <v>42</v>
      </c>
      <c r="F23" s="18" t="s">
        <v>37</v>
      </c>
      <c r="G23" s="20">
        <v>1.14</v>
      </c>
      <c r="H23" s="20"/>
      <c r="I23" s="21"/>
      <c r="J23" s="22">
        <f>+I23*E23*G23</f>
        <v>0</v>
      </c>
    </row>
    <row r="24" spans="1:10" s="7" customFormat="1" ht="15">
      <c r="A24" s="18"/>
      <c r="B24" s="18">
        <v>10</v>
      </c>
      <c r="C24" s="23" t="s">
        <v>32</v>
      </c>
      <c r="D24" s="18" t="s">
        <v>28</v>
      </c>
      <c r="E24" s="19">
        <v>42</v>
      </c>
      <c r="F24" s="18" t="s">
        <v>33</v>
      </c>
      <c r="G24" s="20"/>
      <c r="H24" s="20"/>
      <c r="I24" s="21"/>
      <c r="J24" s="22">
        <f aca="true" t="shared" si="2" ref="J24:J25">+I24*E24</f>
        <v>0</v>
      </c>
    </row>
    <row r="25" spans="1:10" s="7" customFormat="1" ht="15">
      <c r="A25" s="18"/>
      <c r="B25" s="18">
        <v>11</v>
      </c>
      <c r="C25" s="23" t="s">
        <v>34</v>
      </c>
      <c r="D25" s="18" t="s">
        <v>28</v>
      </c>
      <c r="E25" s="19">
        <v>42</v>
      </c>
      <c r="F25" s="18" t="s">
        <v>35</v>
      </c>
      <c r="G25" s="20"/>
      <c r="H25" s="20"/>
      <c r="I25" s="21"/>
      <c r="J25" s="22">
        <f t="shared" si="2"/>
        <v>0</v>
      </c>
    </row>
    <row r="26" spans="1:10" s="7" customFormat="1" ht="15">
      <c r="A26" s="18"/>
      <c r="B26" s="18">
        <v>12</v>
      </c>
      <c r="C26" s="23" t="s">
        <v>38</v>
      </c>
      <c r="D26" s="18"/>
      <c r="E26" s="19"/>
      <c r="F26" s="18"/>
      <c r="G26" s="20"/>
      <c r="H26" s="20"/>
      <c r="I26" s="26"/>
      <c r="J26" s="22">
        <f t="shared" si="1"/>
        <v>0</v>
      </c>
    </row>
    <row r="27" spans="1:10" s="7" customFormat="1" ht="45">
      <c r="A27" s="18"/>
      <c r="B27" s="18">
        <v>13</v>
      </c>
      <c r="C27" s="23" t="s">
        <v>39</v>
      </c>
      <c r="D27" s="18" t="s">
        <v>40</v>
      </c>
      <c r="E27" s="19">
        <f>3*7*2.4*10</f>
        <v>504</v>
      </c>
      <c r="F27" s="25" t="s">
        <v>41</v>
      </c>
      <c r="G27" s="20"/>
      <c r="H27" s="20"/>
      <c r="I27" s="26"/>
      <c r="J27" s="26">
        <f t="shared" si="1"/>
        <v>0</v>
      </c>
    </row>
    <row r="28" spans="1:10" ht="105">
      <c r="A28" s="18"/>
      <c r="B28" s="18">
        <v>14</v>
      </c>
      <c r="C28" s="23" t="s">
        <v>42</v>
      </c>
      <c r="D28" s="18" t="s">
        <v>40</v>
      </c>
      <c r="E28" s="19">
        <f>3*7*2.4*10</f>
        <v>504</v>
      </c>
      <c r="F28" s="27" t="s">
        <v>43</v>
      </c>
      <c r="G28" s="20"/>
      <c r="H28" s="20"/>
      <c r="I28" s="26"/>
      <c r="J28" s="26">
        <f t="shared" si="1"/>
        <v>0</v>
      </c>
    </row>
    <row r="29" spans="1:10" ht="90">
      <c r="A29" s="18"/>
      <c r="B29" s="18">
        <v>15</v>
      </c>
      <c r="C29" s="23" t="s">
        <v>44</v>
      </c>
      <c r="D29" s="18" t="s">
        <v>40</v>
      </c>
      <c r="E29" s="19">
        <v>20.3</v>
      </c>
      <c r="F29" s="27" t="s">
        <v>45</v>
      </c>
      <c r="G29" s="20"/>
      <c r="H29" s="20"/>
      <c r="I29" s="26"/>
      <c r="J29" s="26">
        <f t="shared" si="1"/>
        <v>0</v>
      </c>
    </row>
    <row r="30" spans="1:10" s="7" customFormat="1" ht="45">
      <c r="A30" s="18"/>
      <c r="B30" s="18">
        <v>16</v>
      </c>
      <c r="C30" s="23" t="s">
        <v>46</v>
      </c>
      <c r="D30" s="18" t="s">
        <v>28</v>
      </c>
      <c r="E30" s="19">
        <v>1</v>
      </c>
      <c r="F30" s="27" t="s">
        <v>47</v>
      </c>
      <c r="G30" s="20"/>
      <c r="H30" s="20"/>
      <c r="I30" s="26"/>
      <c r="J30" s="26">
        <f t="shared" si="1"/>
        <v>0</v>
      </c>
    </row>
    <row r="31" spans="1:10" s="7" customFormat="1" ht="45">
      <c r="A31" s="18"/>
      <c r="B31" s="18">
        <v>17</v>
      </c>
      <c r="C31" s="23" t="s">
        <v>48</v>
      </c>
      <c r="D31" s="18" t="s">
        <v>28</v>
      </c>
      <c r="E31" s="19">
        <v>1</v>
      </c>
      <c r="F31" s="27" t="s">
        <v>49</v>
      </c>
      <c r="G31" s="20"/>
      <c r="H31" s="20"/>
      <c r="I31" s="26"/>
      <c r="J31" s="26">
        <f t="shared" si="1"/>
        <v>0</v>
      </c>
    </row>
    <row r="32" spans="1:10" s="7" customFormat="1" ht="30">
      <c r="A32" s="18"/>
      <c r="B32" s="18">
        <v>18</v>
      </c>
      <c r="C32" s="23" t="s">
        <v>50</v>
      </c>
      <c r="D32" s="18" t="s">
        <v>10</v>
      </c>
      <c r="E32" s="19">
        <v>1</v>
      </c>
      <c r="F32" s="25" t="s">
        <v>51</v>
      </c>
      <c r="G32" s="20"/>
      <c r="H32" s="20"/>
      <c r="I32" s="26"/>
      <c r="J32" s="26">
        <f t="shared" si="1"/>
        <v>0</v>
      </c>
    </row>
    <row r="33" spans="1:10" s="31" customFormat="1" ht="15">
      <c r="A33" s="28"/>
      <c r="B33" s="28"/>
      <c r="C33" s="28" t="s">
        <v>52</v>
      </c>
      <c r="D33" s="28"/>
      <c r="E33" s="29"/>
      <c r="F33" s="28"/>
      <c r="G33" s="29"/>
      <c r="H33" s="29"/>
      <c r="I33" s="28"/>
      <c r="J33" s="30">
        <f>SUM(J15:J32)</f>
        <v>0</v>
      </c>
    </row>
    <row r="34" spans="8:10" ht="15">
      <c r="H34" s="33"/>
      <c r="I34" s="33"/>
      <c r="J34" s="33"/>
    </row>
    <row r="35" spans="1:10" ht="15">
      <c r="A35" s="11" t="s">
        <v>11</v>
      </c>
      <c r="B35" s="11"/>
      <c r="C35" s="11"/>
      <c r="D35" s="12"/>
      <c r="E35" s="13"/>
      <c r="F35" s="12"/>
      <c r="G35" s="13"/>
      <c r="H35" s="13"/>
      <c r="I35" s="12"/>
      <c r="J35" s="14"/>
    </row>
    <row r="36" spans="1:10" ht="15">
      <c r="A36" s="12"/>
      <c r="B36" s="12"/>
      <c r="C36" s="15" t="s">
        <v>20</v>
      </c>
      <c r="D36" s="15" t="s">
        <v>2</v>
      </c>
      <c r="E36" s="16" t="s">
        <v>3</v>
      </c>
      <c r="F36" s="17" t="s">
        <v>21</v>
      </c>
      <c r="G36" s="16" t="s">
        <v>5</v>
      </c>
      <c r="H36" s="16" t="s">
        <v>22</v>
      </c>
      <c r="I36" s="16" t="s">
        <v>7</v>
      </c>
      <c r="J36" s="16" t="s">
        <v>8</v>
      </c>
    </row>
    <row r="37" spans="1:10" ht="15">
      <c r="A37" s="18">
        <v>2</v>
      </c>
      <c r="B37" s="18">
        <v>1</v>
      </c>
      <c r="C37" s="23" t="s">
        <v>53</v>
      </c>
      <c r="D37" s="18" t="s">
        <v>28</v>
      </c>
      <c r="E37" s="19">
        <v>36</v>
      </c>
      <c r="F37" s="18" t="s">
        <v>54</v>
      </c>
      <c r="G37" s="20"/>
      <c r="H37" s="20"/>
      <c r="I37" s="18"/>
      <c r="J37" s="18">
        <f>+I37*E37</f>
        <v>0</v>
      </c>
    </row>
    <row r="38" spans="1:10" ht="15">
      <c r="A38" s="18"/>
      <c r="B38" s="18">
        <v>2</v>
      </c>
      <c r="C38" s="23" t="s">
        <v>55</v>
      </c>
      <c r="D38" s="18" t="s">
        <v>28</v>
      </c>
      <c r="E38" s="19">
        <v>114</v>
      </c>
      <c r="F38" s="18" t="s">
        <v>56</v>
      </c>
      <c r="G38" s="20"/>
      <c r="H38" s="20"/>
      <c r="I38" s="18"/>
      <c r="J38" s="18">
        <f aca="true" t="shared" si="3" ref="J38:J43">+I38*E38</f>
        <v>0</v>
      </c>
    </row>
    <row r="39" spans="1:10" ht="45">
      <c r="A39" s="18"/>
      <c r="B39" s="18">
        <v>3</v>
      </c>
      <c r="C39" s="23" t="s">
        <v>57</v>
      </c>
      <c r="D39" s="18" t="s">
        <v>28</v>
      </c>
      <c r="E39" s="19">
        <v>1</v>
      </c>
      <c r="F39" s="25" t="s">
        <v>58</v>
      </c>
      <c r="G39" s="20"/>
      <c r="H39" s="20"/>
      <c r="I39" s="18"/>
      <c r="J39" s="18">
        <f t="shared" si="3"/>
        <v>0</v>
      </c>
    </row>
    <row r="40" spans="1:10" ht="15">
      <c r="A40" s="18"/>
      <c r="B40" s="18">
        <v>4</v>
      </c>
      <c r="C40" s="23" t="s">
        <v>59</v>
      </c>
      <c r="D40" s="18" t="s">
        <v>28</v>
      </c>
      <c r="E40" s="19">
        <v>1</v>
      </c>
      <c r="F40" s="18" t="s">
        <v>60</v>
      </c>
      <c r="G40" s="20"/>
      <c r="H40" s="20"/>
      <c r="I40" s="18"/>
      <c r="J40" s="18">
        <f t="shared" si="3"/>
        <v>0</v>
      </c>
    </row>
    <row r="41" spans="1:10" s="7" customFormat="1" ht="45">
      <c r="A41" s="18"/>
      <c r="B41" s="18">
        <v>5</v>
      </c>
      <c r="C41" s="23" t="s">
        <v>39</v>
      </c>
      <c r="D41" s="18" t="s">
        <v>40</v>
      </c>
      <c r="E41" s="19">
        <f>+E37*12</f>
        <v>432</v>
      </c>
      <c r="F41" s="25" t="s">
        <v>61</v>
      </c>
      <c r="G41" s="20"/>
      <c r="H41" s="20"/>
      <c r="I41" s="18"/>
      <c r="J41" s="18">
        <f t="shared" si="3"/>
        <v>0</v>
      </c>
    </row>
    <row r="42" spans="1:10" s="7" customFormat="1" ht="90">
      <c r="A42" s="18"/>
      <c r="B42" s="18">
        <v>6</v>
      </c>
      <c r="C42" s="23" t="s">
        <v>42</v>
      </c>
      <c r="D42" s="18" t="s">
        <v>40</v>
      </c>
      <c r="E42" s="19">
        <f>+E37*12</f>
        <v>432</v>
      </c>
      <c r="F42" s="27" t="s">
        <v>62</v>
      </c>
      <c r="G42" s="20"/>
      <c r="H42" s="20"/>
      <c r="I42" s="18"/>
      <c r="J42" s="18">
        <f t="shared" si="3"/>
        <v>0</v>
      </c>
    </row>
    <row r="43" spans="1:10" s="7" customFormat="1" ht="90">
      <c r="A43" s="18"/>
      <c r="B43" s="18">
        <v>7</v>
      </c>
      <c r="C43" s="23" t="s">
        <v>44</v>
      </c>
      <c r="D43" s="18" t="s">
        <v>40</v>
      </c>
      <c r="E43" s="19">
        <v>6</v>
      </c>
      <c r="F43" s="27" t="s">
        <v>45</v>
      </c>
      <c r="G43" s="20"/>
      <c r="H43" s="20"/>
      <c r="I43" s="26"/>
      <c r="J43" s="26">
        <f t="shared" si="3"/>
        <v>0</v>
      </c>
    </row>
    <row r="44" spans="1:10" ht="15">
      <c r="A44" s="28"/>
      <c r="B44" s="28"/>
      <c r="C44" s="28" t="s">
        <v>52</v>
      </c>
      <c r="D44" s="28"/>
      <c r="E44" s="29"/>
      <c r="F44" s="28"/>
      <c r="G44" s="29"/>
      <c r="H44" s="29"/>
      <c r="I44" s="28"/>
      <c r="J44" s="28">
        <f>SUM(J37:J43)</f>
        <v>0</v>
      </c>
    </row>
    <row r="45" spans="1:10" ht="15">
      <c r="A45" s="11" t="s">
        <v>63</v>
      </c>
      <c r="B45" s="11"/>
      <c r="C45" s="11"/>
      <c r="D45" s="12"/>
      <c r="E45" s="13"/>
      <c r="F45" s="12"/>
      <c r="G45" s="13"/>
      <c r="H45" s="13"/>
      <c r="I45" s="12"/>
      <c r="J45" s="14"/>
    </row>
    <row r="46" spans="1:10" ht="15">
      <c r="A46" s="12"/>
      <c r="B46" s="12"/>
      <c r="C46" s="15" t="s">
        <v>20</v>
      </c>
      <c r="D46" s="15" t="s">
        <v>2</v>
      </c>
      <c r="E46" s="16" t="s">
        <v>3</v>
      </c>
      <c r="F46" s="17" t="s">
        <v>21</v>
      </c>
      <c r="G46" s="16" t="s">
        <v>5</v>
      </c>
      <c r="H46" s="16" t="s">
        <v>22</v>
      </c>
      <c r="I46" s="16"/>
      <c r="J46" s="16" t="s">
        <v>8</v>
      </c>
    </row>
    <row r="47" spans="1:10" ht="15">
      <c r="A47" s="18">
        <v>3</v>
      </c>
      <c r="B47" s="18">
        <v>1</v>
      </c>
      <c r="C47" s="23" t="s">
        <v>53</v>
      </c>
      <c r="D47" s="18"/>
      <c r="E47" s="20">
        <v>10</v>
      </c>
      <c r="F47" s="18" t="s">
        <v>54</v>
      </c>
      <c r="G47" s="20"/>
      <c r="H47" s="20"/>
      <c r="I47" s="18"/>
      <c r="J47" s="18">
        <f>+I47*E47</f>
        <v>0</v>
      </c>
    </row>
    <row r="48" spans="1:10" ht="15">
      <c r="A48" s="18"/>
      <c r="B48" s="18">
        <v>2</v>
      </c>
      <c r="C48" s="23" t="s">
        <v>55</v>
      </c>
      <c r="D48" s="18" t="s">
        <v>28</v>
      </c>
      <c r="E48" s="19">
        <v>20</v>
      </c>
      <c r="F48" s="18" t="s">
        <v>56</v>
      </c>
      <c r="G48" s="20"/>
      <c r="H48" s="20"/>
      <c r="I48" s="18"/>
      <c r="J48" s="18">
        <f aca="true" t="shared" si="4" ref="J48:J52">+I48*E48</f>
        <v>0</v>
      </c>
    </row>
    <row r="49" spans="1:10" ht="30">
      <c r="A49" s="18"/>
      <c r="B49" s="18">
        <v>3</v>
      </c>
      <c r="C49" s="23" t="s">
        <v>64</v>
      </c>
      <c r="D49" s="18" t="s">
        <v>28</v>
      </c>
      <c r="E49" s="20">
        <v>1</v>
      </c>
      <c r="F49" s="25" t="s">
        <v>65</v>
      </c>
      <c r="G49" s="20"/>
      <c r="H49" s="20"/>
      <c r="I49" s="18"/>
      <c r="J49" s="18">
        <f t="shared" si="4"/>
        <v>0</v>
      </c>
    </row>
    <row r="50" spans="1:10" ht="45">
      <c r="A50" s="18"/>
      <c r="B50" s="18">
        <v>4</v>
      </c>
      <c r="C50" s="23" t="s">
        <v>39</v>
      </c>
      <c r="D50" s="18" t="s">
        <v>40</v>
      </c>
      <c r="E50" s="20">
        <v>120</v>
      </c>
      <c r="F50" s="25" t="s">
        <v>61</v>
      </c>
      <c r="G50" s="20"/>
      <c r="H50" s="20"/>
      <c r="I50" s="18"/>
      <c r="J50" s="18">
        <f t="shared" si="4"/>
        <v>0</v>
      </c>
    </row>
    <row r="51" spans="1:10" ht="90">
      <c r="A51" s="18"/>
      <c r="B51" s="18">
        <v>5</v>
      </c>
      <c r="C51" s="23" t="s">
        <v>42</v>
      </c>
      <c r="D51" s="18" t="s">
        <v>40</v>
      </c>
      <c r="E51" s="20">
        <v>120</v>
      </c>
      <c r="F51" s="27" t="s">
        <v>62</v>
      </c>
      <c r="G51" s="20"/>
      <c r="H51" s="20"/>
      <c r="I51" s="18"/>
      <c r="J51" s="18">
        <f t="shared" si="4"/>
        <v>0</v>
      </c>
    </row>
    <row r="52" spans="1:10" ht="90">
      <c r="A52" s="18"/>
      <c r="B52" s="18">
        <v>6</v>
      </c>
      <c r="C52" s="23" t="s">
        <v>44</v>
      </c>
      <c r="D52" s="18" t="s">
        <v>40</v>
      </c>
      <c r="E52" s="19">
        <v>5</v>
      </c>
      <c r="F52" s="27" t="s">
        <v>45</v>
      </c>
      <c r="G52" s="20"/>
      <c r="H52" s="20"/>
      <c r="I52" s="26"/>
      <c r="J52" s="26">
        <f t="shared" si="4"/>
        <v>0</v>
      </c>
    </row>
    <row r="53" spans="1:10" ht="15">
      <c r="A53" s="28"/>
      <c r="B53" s="28"/>
      <c r="C53" s="28" t="s">
        <v>52</v>
      </c>
      <c r="D53" s="28"/>
      <c r="E53" s="29"/>
      <c r="F53" s="28"/>
      <c r="G53" s="29"/>
      <c r="H53" s="29"/>
      <c r="I53" s="28"/>
      <c r="J53" s="28">
        <f>SUM(J47:J52)</f>
        <v>0</v>
      </c>
    </row>
    <row r="54" spans="1:10" ht="15">
      <c r="A54" s="11" t="s">
        <v>66</v>
      </c>
      <c r="B54" s="11"/>
      <c r="C54" s="11"/>
      <c r="D54" s="12"/>
      <c r="E54" s="13"/>
      <c r="F54" s="12"/>
      <c r="G54" s="13"/>
      <c r="H54" s="13"/>
      <c r="I54" s="12"/>
      <c r="J54" s="14"/>
    </row>
    <row r="55" spans="1:10" ht="15">
      <c r="A55" s="12"/>
      <c r="B55" s="12"/>
      <c r="C55" s="15" t="s">
        <v>20</v>
      </c>
      <c r="D55" s="15" t="s">
        <v>2</v>
      </c>
      <c r="E55" s="16" t="s">
        <v>3</v>
      </c>
      <c r="F55" s="17" t="s">
        <v>21</v>
      </c>
      <c r="G55" s="16" t="s">
        <v>5</v>
      </c>
      <c r="H55" s="16" t="s">
        <v>22</v>
      </c>
      <c r="I55" s="16" t="s">
        <v>7</v>
      </c>
      <c r="J55" s="16" t="s">
        <v>8</v>
      </c>
    </row>
    <row r="56" spans="1:10" ht="15">
      <c r="A56" s="18">
        <v>4</v>
      </c>
      <c r="B56" s="18">
        <v>1</v>
      </c>
      <c r="C56" s="23" t="s">
        <v>53</v>
      </c>
      <c r="D56" s="18"/>
      <c r="E56" s="20">
        <v>10</v>
      </c>
      <c r="F56" s="18" t="s">
        <v>54</v>
      </c>
      <c r="G56" s="20"/>
      <c r="H56" s="20"/>
      <c r="I56" s="18"/>
      <c r="J56" s="18">
        <f>+I56*E56</f>
        <v>0</v>
      </c>
    </row>
    <row r="57" spans="1:10" ht="15">
      <c r="A57" s="18"/>
      <c r="B57" s="18">
        <v>2</v>
      </c>
      <c r="C57" s="23" t="s">
        <v>55</v>
      </c>
      <c r="D57" s="18" t="s">
        <v>28</v>
      </c>
      <c r="E57" s="19">
        <v>20</v>
      </c>
      <c r="F57" s="18" t="s">
        <v>56</v>
      </c>
      <c r="G57" s="20"/>
      <c r="H57" s="20"/>
      <c r="I57" s="18"/>
      <c r="J57" s="18">
        <f aca="true" t="shared" si="5" ref="J57:J61">+I57*E57</f>
        <v>0</v>
      </c>
    </row>
    <row r="58" spans="1:10" ht="30">
      <c r="A58" s="18"/>
      <c r="B58" s="18">
        <v>3</v>
      </c>
      <c r="C58" s="23" t="s">
        <v>64</v>
      </c>
      <c r="D58" s="18" t="s">
        <v>28</v>
      </c>
      <c r="E58" s="20">
        <v>1</v>
      </c>
      <c r="F58" s="25" t="s">
        <v>65</v>
      </c>
      <c r="G58" s="20"/>
      <c r="H58" s="20"/>
      <c r="I58" s="18"/>
      <c r="J58" s="18">
        <f t="shared" si="5"/>
        <v>0</v>
      </c>
    </row>
    <row r="59" spans="1:10" ht="45">
      <c r="A59" s="18"/>
      <c r="B59" s="18">
        <v>4</v>
      </c>
      <c r="C59" s="23" t="s">
        <v>39</v>
      </c>
      <c r="D59" s="18" t="s">
        <v>40</v>
      </c>
      <c r="E59" s="20">
        <v>120</v>
      </c>
      <c r="F59" s="25" t="s">
        <v>61</v>
      </c>
      <c r="G59" s="20"/>
      <c r="H59" s="20"/>
      <c r="I59" s="18"/>
      <c r="J59" s="18">
        <f t="shared" si="5"/>
        <v>0</v>
      </c>
    </row>
    <row r="60" spans="1:10" ht="90">
      <c r="A60" s="18"/>
      <c r="B60" s="18">
        <v>5</v>
      </c>
      <c r="C60" s="23" t="s">
        <v>42</v>
      </c>
      <c r="D60" s="18" t="s">
        <v>40</v>
      </c>
      <c r="E60" s="20">
        <v>120</v>
      </c>
      <c r="F60" s="27" t="s">
        <v>62</v>
      </c>
      <c r="G60" s="20"/>
      <c r="H60" s="20"/>
      <c r="I60" s="18"/>
      <c r="J60" s="18">
        <f t="shared" si="5"/>
        <v>0</v>
      </c>
    </row>
    <row r="61" spans="1:10" ht="90">
      <c r="A61" s="18"/>
      <c r="B61" s="18">
        <v>6</v>
      </c>
      <c r="C61" s="23" t="s">
        <v>44</v>
      </c>
      <c r="D61" s="18" t="s">
        <v>40</v>
      </c>
      <c r="E61" s="19">
        <v>5</v>
      </c>
      <c r="F61" s="27" t="s">
        <v>45</v>
      </c>
      <c r="G61" s="20"/>
      <c r="H61" s="20"/>
      <c r="I61" s="26"/>
      <c r="J61" s="26">
        <f t="shared" si="5"/>
        <v>0</v>
      </c>
    </row>
    <row r="62" spans="1:10" ht="15">
      <c r="A62" s="28"/>
      <c r="B62" s="28"/>
      <c r="C62" s="28" t="s">
        <v>52</v>
      </c>
      <c r="D62" s="28"/>
      <c r="E62" s="29"/>
      <c r="F62" s="28"/>
      <c r="G62" s="29"/>
      <c r="H62" s="29"/>
      <c r="I62" s="28"/>
      <c r="J62" s="28">
        <f>SUM(J56:J61)</f>
        <v>0</v>
      </c>
    </row>
    <row r="63" spans="1:10" ht="15">
      <c r="A63" s="11" t="s">
        <v>14</v>
      </c>
      <c r="B63" s="11"/>
      <c r="C63" s="11"/>
      <c r="D63" s="12"/>
      <c r="E63" s="13"/>
      <c r="F63" s="12"/>
      <c r="G63" s="13"/>
      <c r="H63" s="13"/>
      <c r="I63" s="12"/>
      <c r="J63" s="14"/>
    </row>
    <row r="64" spans="1:10" ht="15">
      <c r="A64" s="12"/>
      <c r="B64" s="12"/>
      <c r="C64" s="15" t="s">
        <v>20</v>
      </c>
      <c r="D64" s="15" t="s">
        <v>2</v>
      </c>
      <c r="E64" s="16" t="s">
        <v>3</v>
      </c>
      <c r="F64" s="17" t="s">
        <v>21</v>
      </c>
      <c r="G64" s="16" t="s">
        <v>5</v>
      </c>
      <c r="H64" s="16" t="s">
        <v>22</v>
      </c>
      <c r="I64" s="16" t="s">
        <v>7</v>
      </c>
      <c r="J64" s="16" t="s">
        <v>8</v>
      </c>
    </row>
    <row r="65" spans="1:10" ht="15">
      <c r="A65" s="18">
        <v>5</v>
      </c>
      <c r="B65" s="18">
        <v>1</v>
      </c>
      <c r="C65" s="23" t="s">
        <v>53</v>
      </c>
      <c r="D65" s="18"/>
      <c r="E65" s="20">
        <v>20</v>
      </c>
      <c r="F65" s="18" t="s">
        <v>54</v>
      </c>
      <c r="G65" s="20">
        <v>350</v>
      </c>
      <c r="H65" s="20" t="s">
        <v>67</v>
      </c>
      <c r="I65" s="18"/>
      <c r="J65" s="18">
        <f>+I65*E65</f>
        <v>0</v>
      </c>
    </row>
    <row r="66" spans="1:10" ht="15">
      <c r="A66" s="18"/>
      <c r="B66" s="18">
        <v>2</v>
      </c>
      <c r="C66" s="23" t="s">
        <v>55</v>
      </c>
      <c r="D66" s="18" t="s">
        <v>28</v>
      </c>
      <c r="E66" s="19">
        <v>64</v>
      </c>
      <c r="F66" s="18" t="s">
        <v>56</v>
      </c>
      <c r="G66" s="20"/>
      <c r="H66" s="20"/>
      <c r="I66" s="18"/>
      <c r="J66" s="18">
        <f aca="true" t="shared" si="6" ref="J66:J70">+I66*E66</f>
        <v>0</v>
      </c>
    </row>
    <row r="67" spans="1:10" ht="15">
      <c r="A67" s="18"/>
      <c r="B67" s="18">
        <v>3</v>
      </c>
      <c r="C67" s="23" t="s">
        <v>59</v>
      </c>
      <c r="D67" s="18"/>
      <c r="E67" s="19">
        <v>1</v>
      </c>
      <c r="F67" s="18" t="s">
        <v>68</v>
      </c>
      <c r="G67" s="20"/>
      <c r="H67" s="20"/>
      <c r="I67" s="18"/>
      <c r="J67" s="18">
        <f t="shared" si="6"/>
        <v>0</v>
      </c>
    </row>
    <row r="68" spans="1:10" ht="45">
      <c r="A68" s="18"/>
      <c r="B68" s="18">
        <v>4</v>
      </c>
      <c r="C68" s="23" t="s">
        <v>39</v>
      </c>
      <c r="D68" s="18" t="s">
        <v>40</v>
      </c>
      <c r="E68" s="20">
        <v>240</v>
      </c>
      <c r="F68" s="25" t="s">
        <v>61</v>
      </c>
      <c r="G68" s="20"/>
      <c r="H68" s="20"/>
      <c r="I68" s="18"/>
      <c r="J68" s="18">
        <f t="shared" si="6"/>
        <v>0</v>
      </c>
    </row>
    <row r="69" spans="1:10" ht="90">
      <c r="A69" s="18"/>
      <c r="B69" s="18">
        <v>5</v>
      </c>
      <c r="C69" s="23" t="s">
        <v>42</v>
      </c>
      <c r="D69" s="18" t="s">
        <v>40</v>
      </c>
      <c r="E69" s="20">
        <v>240</v>
      </c>
      <c r="F69" s="27" t="s">
        <v>62</v>
      </c>
      <c r="G69" s="20"/>
      <c r="H69" s="20"/>
      <c r="I69" s="18"/>
      <c r="J69" s="18">
        <f t="shared" si="6"/>
        <v>0</v>
      </c>
    </row>
    <row r="70" spans="1:10" ht="90">
      <c r="A70" s="18"/>
      <c r="B70" s="18">
        <v>6</v>
      </c>
      <c r="C70" s="23" t="s">
        <v>44</v>
      </c>
      <c r="D70" s="18" t="s">
        <v>40</v>
      </c>
      <c r="E70" s="19">
        <v>18</v>
      </c>
      <c r="F70" s="27" t="s">
        <v>45</v>
      </c>
      <c r="G70" s="20"/>
      <c r="H70" s="20"/>
      <c r="I70" s="26"/>
      <c r="J70" s="26">
        <f t="shared" si="6"/>
        <v>0</v>
      </c>
    </row>
    <row r="71" spans="1:10" ht="15">
      <c r="A71" s="28"/>
      <c r="B71" s="28"/>
      <c r="C71" s="28" t="s">
        <v>52</v>
      </c>
      <c r="D71" s="28"/>
      <c r="E71" s="29"/>
      <c r="F71" s="28"/>
      <c r="G71" s="29"/>
      <c r="H71" s="29"/>
      <c r="I71" s="28"/>
      <c r="J71" s="28">
        <f>SUM(J65:J70)</f>
        <v>0</v>
      </c>
    </row>
    <row r="72" spans="1:10" ht="15">
      <c r="A72" s="11" t="s">
        <v>15</v>
      </c>
      <c r="B72" s="11"/>
      <c r="C72" s="11"/>
      <c r="D72" s="12"/>
      <c r="E72" s="13"/>
      <c r="F72" s="12"/>
      <c r="G72" s="13"/>
      <c r="H72" s="13"/>
      <c r="I72" s="12"/>
      <c r="J72" s="14"/>
    </row>
    <row r="73" spans="1:10" ht="15">
      <c r="A73" s="12"/>
      <c r="B73" s="12"/>
      <c r="C73" s="15" t="s">
        <v>20</v>
      </c>
      <c r="D73" s="15" t="s">
        <v>2</v>
      </c>
      <c r="E73" s="16" t="s">
        <v>3</v>
      </c>
      <c r="F73" s="17" t="s">
        <v>21</v>
      </c>
      <c r="G73" s="16" t="s">
        <v>5</v>
      </c>
      <c r="H73" s="16" t="s">
        <v>22</v>
      </c>
      <c r="I73" s="16" t="s">
        <v>7</v>
      </c>
      <c r="J73" s="16" t="s">
        <v>8</v>
      </c>
    </row>
    <row r="74" spans="1:10" ht="15">
      <c r="A74" s="18">
        <v>6</v>
      </c>
      <c r="B74" s="18">
        <v>1</v>
      </c>
      <c r="C74" s="23" t="s">
        <v>53</v>
      </c>
      <c r="D74" s="18"/>
      <c r="E74" s="20">
        <v>3</v>
      </c>
      <c r="F74" s="18" t="s">
        <v>69</v>
      </c>
      <c r="G74" s="20"/>
      <c r="H74" s="20"/>
      <c r="I74" s="18"/>
      <c r="J74" s="18">
        <f>+I74*E74</f>
        <v>0</v>
      </c>
    </row>
    <row r="75" spans="1:10" ht="15">
      <c r="A75" s="18"/>
      <c r="B75" s="18">
        <v>2</v>
      </c>
      <c r="C75" s="23" t="s">
        <v>55</v>
      </c>
      <c r="D75" s="18" t="s">
        <v>28</v>
      </c>
      <c r="E75" s="19">
        <v>12</v>
      </c>
      <c r="F75" s="18" t="s">
        <v>56</v>
      </c>
      <c r="G75" s="20"/>
      <c r="H75" s="20"/>
      <c r="I75" s="18"/>
      <c r="J75" s="18">
        <f aca="true" t="shared" si="7" ref="J75:J80">+I75*E75</f>
        <v>0</v>
      </c>
    </row>
    <row r="76" spans="1:10" ht="45">
      <c r="A76" s="18"/>
      <c r="B76" s="18">
        <v>3</v>
      </c>
      <c r="C76" s="23" t="s">
        <v>39</v>
      </c>
      <c r="D76" s="18" t="s">
        <v>40</v>
      </c>
      <c r="E76" s="20">
        <v>36</v>
      </c>
      <c r="F76" s="25" t="s">
        <v>61</v>
      </c>
      <c r="G76" s="20"/>
      <c r="H76" s="20"/>
      <c r="I76" s="18"/>
      <c r="J76" s="18">
        <f t="shared" si="7"/>
        <v>0</v>
      </c>
    </row>
    <row r="77" spans="1:10" ht="90">
      <c r="A77" s="18"/>
      <c r="B77" s="18">
        <v>4</v>
      </c>
      <c r="C77" s="23" t="s">
        <v>42</v>
      </c>
      <c r="D77" s="18" t="s">
        <v>40</v>
      </c>
      <c r="E77" s="20">
        <v>36</v>
      </c>
      <c r="F77" s="27" t="s">
        <v>62</v>
      </c>
      <c r="G77" s="20"/>
      <c r="H77" s="20"/>
      <c r="I77" s="18"/>
      <c r="J77" s="18">
        <f t="shared" si="7"/>
        <v>0</v>
      </c>
    </row>
    <row r="78" spans="1:10" ht="90">
      <c r="A78" s="18"/>
      <c r="B78" s="18">
        <v>5</v>
      </c>
      <c r="C78" s="23" t="s">
        <v>44</v>
      </c>
      <c r="D78" s="18" t="s">
        <v>40</v>
      </c>
      <c r="E78" s="19">
        <v>4</v>
      </c>
      <c r="F78" s="27" t="s">
        <v>45</v>
      </c>
      <c r="G78" s="20"/>
      <c r="H78" s="20"/>
      <c r="I78" s="26"/>
      <c r="J78" s="26">
        <f t="shared" si="7"/>
        <v>0</v>
      </c>
    </row>
    <row r="79" spans="1:10" ht="15">
      <c r="A79" s="18"/>
      <c r="B79" s="18">
        <v>6</v>
      </c>
      <c r="C79" s="23" t="s">
        <v>59</v>
      </c>
      <c r="D79" s="18"/>
      <c r="E79" s="19">
        <v>1</v>
      </c>
      <c r="F79" s="18" t="s">
        <v>70</v>
      </c>
      <c r="G79" s="20"/>
      <c r="H79" s="20"/>
      <c r="I79" s="18"/>
      <c r="J79" s="18">
        <f t="shared" si="7"/>
        <v>0</v>
      </c>
    </row>
    <row r="80" spans="1:10" ht="15">
      <c r="A80" s="18"/>
      <c r="B80" s="18">
        <v>7</v>
      </c>
      <c r="C80" s="18" t="s">
        <v>71</v>
      </c>
      <c r="D80" s="18" t="s">
        <v>72</v>
      </c>
      <c r="E80" s="20">
        <v>400</v>
      </c>
      <c r="F80" s="18"/>
      <c r="G80" s="20"/>
      <c r="H80" s="20"/>
      <c r="I80" s="34"/>
      <c r="J80" s="18">
        <f t="shared" si="7"/>
        <v>0</v>
      </c>
    </row>
    <row r="81" spans="1:10" ht="15">
      <c r="A81" s="28"/>
      <c r="B81" s="28"/>
      <c r="C81" s="28" t="s">
        <v>52</v>
      </c>
      <c r="D81" s="28"/>
      <c r="E81" s="29"/>
      <c r="F81" s="28"/>
      <c r="G81" s="29"/>
      <c r="H81" s="29"/>
      <c r="I81" s="28"/>
      <c r="J81" s="28">
        <f>SUM(J74:J80)</f>
        <v>0</v>
      </c>
    </row>
    <row r="82" spans="1:10" ht="15">
      <c r="A82" s="11" t="s">
        <v>16</v>
      </c>
      <c r="B82" s="11"/>
      <c r="C82" s="11"/>
      <c r="D82" s="12"/>
      <c r="E82" s="13"/>
      <c r="F82" s="12"/>
      <c r="G82" s="13"/>
      <c r="H82" s="13"/>
      <c r="I82" s="12"/>
      <c r="J82" s="14"/>
    </row>
    <row r="83" spans="1:10" ht="15">
      <c r="A83" s="12"/>
      <c r="B83" s="12"/>
      <c r="C83" s="15" t="s">
        <v>20</v>
      </c>
      <c r="D83" s="15" t="s">
        <v>2</v>
      </c>
      <c r="E83" s="16" t="s">
        <v>3</v>
      </c>
      <c r="F83" s="17" t="s">
        <v>21</v>
      </c>
      <c r="G83" s="16" t="s">
        <v>5</v>
      </c>
      <c r="H83" s="16" t="s">
        <v>22</v>
      </c>
      <c r="I83" s="16" t="s">
        <v>7</v>
      </c>
      <c r="J83" s="16" t="s">
        <v>8</v>
      </c>
    </row>
    <row r="84" spans="1:10" ht="15">
      <c r="A84" s="18">
        <v>7</v>
      </c>
      <c r="B84" s="18">
        <v>1</v>
      </c>
      <c r="C84" s="23" t="s">
        <v>53</v>
      </c>
      <c r="D84" s="18"/>
      <c r="E84" s="20">
        <v>3</v>
      </c>
      <c r="F84" s="18" t="s">
        <v>69</v>
      </c>
      <c r="G84" s="20"/>
      <c r="H84" s="20"/>
      <c r="I84" s="18"/>
      <c r="J84" s="18">
        <f>+I84*E84</f>
        <v>0</v>
      </c>
    </row>
    <row r="85" spans="1:10" ht="15">
      <c r="A85" s="18"/>
      <c r="B85" s="18">
        <v>2</v>
      </c>
      <c r="C85" s="23" t="s">
        <v>55</v>
      </c>
      <c r="D85" s="18" t="s">
        <v>28</v>
      </c>
      <c r="E85" s="19">
        <v>12</v>
      </c>
      <c r="F85" s="18" t="s">
        <v>56</v>
      </c>
      <c r="G85" s="20"/>
      <c r="H85" s="20"/>
      <c r="I85" s="18"/>
      <c r="J85" s="18">
        <f aca="true" t="shared" si="8" ref="J85:J90">+I85*E85</f>
        <v>0</v>
      </c>
    </row>
    <row r="86" spans="1:10" ht="45">
      <c r="A86" s="18"/>
      <c r="B86" s="18">
        <v>3</v>
      </c>
      <c r="C86" s="23" t="s">
        <v>39</v>
      </c>
      <c r="D86" s="18" t="s">
        <v>40</v>
      </c>
      <c r="E86" s="20">
        <v>36</v>
      </c>
      <c r="F86" s="25" t="s">
        <v>61</v>
      </c>
      <c r="G86" s="20"/>
      <c r="H86" s="20"/>
      <c r="I86" s="18"/>
      <c r="J86" s="18">
        <f t="shared" si="8"/>
        <v>0</v>
      </c>
    </row>
    <row r="87" spans="1:10" ht="90">
      <c r="A87" s="18"/>
      <c r="B87" s="18">
        <v>4</v>
      </c>
      <c r="C87" s="23" t="s">
        <v>42</v>
      </c>
      <c r="D87" s="18" t="s">
        <v>40</v>
      </c>
      <c r="E87" s="20">
        <v>36</v>
      </c>
      <c r="F87" s="27" t="s">
        <v>62</v>
      </c>
      <c r="G87" s="20"/>
      <c r="H87" s="20"/>
      <c r="I87" s="18"/>
      <c r="J87" s="18">
        <f t="shared" si="8"/>
        <v>0</v>
      </c>
    </row>
    <row r="88" spans="1:10" ht="90">
      <c r="A88" s="18"/>
      <c r="B88" s="18">
        <v>5</v>
      </c>
      <c r="C88" s="23" t="s">
        <v>44</v>
      </c>
      <c r="D88" s="18" t="s">
        <v>40</v>
      </c>
      <c r="E88" s="19">
        <v>4</v>
      </c>
      <c r="F88" s="27" t="s">
        <v>45</v>
      </c>
      <c r="G88" s="20"/>
      <c r="H88" s="20"/>
      <c r="I88" s="26"/>
      <c r="J88" s="26">
        <f t="shared" si="8"/>
        <v>0</v>
      </c>
    </row>
    <row r="89" spans="1:10" ht="15">
      <c r="A89" s="18"/>
      <c r="B89" s="18">
        <v>6</v>
      </c>
      <c r="C89" s="23" t="s">
        <v>59</v>
      </c>
      <c r="D89" s="18" t="s">
        <v>28</v>
      </c>
      <c r="E89" s="19">
        <v>1</v>
      </c>
      <c r="F89" s="18" t="s">
        <v>70</v>
      </c>
      <c r="G89" s="20"/>
      <c r="H89" s="20"/>
      <c r="I89" s="18"/>
      <c r="J89" s="18">
        <f t="shared" si="8"/>
        <v>0</v>
      </c>
    </row>
    <row r="90" spans="1:10" ht="15">
      <c r="A90" s="18"/>
      <c r="B90" s="18">
        <v>7</v>
      </c>
      <c r="C90" s="18" t="s">
        <v>71</v>
      </c>
      <c r="D90" s="18" t="s">
        <v>72</v>
      </c>
      <c r="E90" s="20">
        <v>300</v>
      </c>
      <c r="F90" s="18"/>
      <c r="G90" s="20"/>
      <c r="H90" s="20"/>
      <c r="I90" s="34"/>
      <c r="J90" s="18">
        <f t="shared" si="8"/>
        <v>0</v>
      </c>
    </row>
    <row r="91" spans="1:10" ht="15">
      <c r="A91" s="28"/>
      <c r="B91" s="28"/>
      <c r="C91" s="28" t="s">
        <v>52</v>
      </c>
      <c r="D91" s="28"/>
      <c r="E91" s="29"/>
      <c r="F91" s="28"/>
      <c r="G91" s="29"/>
      <c r="H91" s="29"/>
      <c r="I91" s="28"/>
      <c r="J91" s="28">
        <f>SUM(J84:J90)</f>
        <v>0</v>
      </c>
    </row>
    <row r="92" spans="1:10" ht="15">
      <c r="A92" s="11" t="s">
        <v>17</v>
      </c>
      <c r="B92" s="11"/>
      <c r="C92" s="11"/>
      <c r="D92" s="12"/>
      <c r="E92" s="13"/>
      <c r="F92" s="12"/>
      <c r="G92" s="13"/>
      <c r="H92" s="13"/>
      <c r="I92" s="12"/>
      <c r="J92" s="14"/>
    </row>
    <row r="93" spans="1:10" ht="15">
      <c r="A93" s="12"/>
      <c r="B93" s="12"/>
      <c r="C93" s="15" t="s">
        <v>20</v>
      </c>
      <c r="D93" s="15" t="s">
        <v>2</v>
      </c>
      <c r="E93" s="16" t="s">
        <v>3</v>
      </c>
      <c r="F93" s="17" t="s">
        <v>21</v>
      </c>
      <c r="G93" s="16" t="s">
        <v>5</v>
      </c>
      <c r="H93" s="16" t="s">
        <v>22</v>
      </c>
      <c r="I93" s="16" t="s">
        <v>7</v>
      </c>
      <c r="J93" s="16" t="s">
        <v>8</v>
      </c>
    </row>
    <row r="94" spans="1:10" ht="15">
      <c r="A94" s="18">
        <v>8</v>
      </c>
      <c r="B94" s="18">
        <v>1</v>
      </c>
      <c r="C94" s="23" t="s">
        <v>53</v>
      </c>
      <c r="D94" s="18"/>
      <c r="E94" s="20">
        <v>3</v>
      </c>
      <c r="F94" s="18" t="s">
        <v>69</v>
      </c>
      <c r="G94" s="20"/>
      <c r="H94" s="20"/>
      <c r="I94" s="18"/>
      <c r="J94" s="18">
        <f>+I94*E94</f>
        <v>0</v>
      </c>
    </row>
    <row r="95" spans="1:10" ht="15">
      <c r="A95" s="18"/>
      <c r="B95" s="18">
        <v>2</v>
      </c>
      <c r="C95" s="23" t="s">
        <v>55</v>
      </c>
      <c r="D95" s="18" t="s">
        <v>28</v>
      </c>
      <c r="E95" s="19">
        <v>12</v>
      </c>
      <c r="F95" s="18" t="s">
        <v>56</v>
      </c>
      <c r="G95" s="20"/>
      <c r="H95" s="20"/>
      <c r="I95" s="18"/>
      <c r="J95" s="18">
        <f aca="true" t="shared" si="9" ref="J95:J100">+I95*E95</f>
        <v>0</v>
      </c>
    </row>
    <row r="96" spans="1:10" ht="45">
      <c r="A96" s="18"/>
      <c r="B96" s="18">
        <v>3</v>
      </c>
      <c r="C96" s="23" t="s">
        <v>39</v>
      </c>
      <c r="D96" s="18" t="s">
        <v>40</v>
      </c>
      <c r="E96" s="20">
        <v>36</v>
      </c>
      <c r="F96" s="25" t="s">
        <v>61</v>
      </c>
      <c r="G96" s="20"/>
      <c r="H96" s="20"/>
      <c r="I96" s="18"/>
      <c r="J96" s="18">
        <f t="shared" si="9"/>
        <v>0</v>
      </c>
    </row>
    <row r="97" spans="1:10" ht="90">
      <c r="A97" s="18"/>
      <c r="B97" s="18">
        <v>4</v>
      </c>
      <c r="C97" s="23" t="s">
        <v>42</v>
      </c>
      <c r="D97" s="18" t="s">
        <v>40</v>
      </c>
      <c r="E97" s="20">
        <v>36</v>
      </c>
      <c r="F97" s="27" t="s">
        <v>62</v>
      </c>
      <c r="G97" s="20"/>
      <c r="H97" s="20"/>
      <c r="I97" s="18"/>
      <c r="J97" s="18">
        <f t="shared" si="9"/>
        <v>0</v>
      </c>
    </row>
    <row r="98" spans="1:10" ht="90">
      <c r="A98" s="18"/>
      <c r="B98" s="18">
        <v>5</v>
      </c>
      <c r="C98" s="23" t="s">
        <v>44</v>
      </c>
      <c r="D98" s="18" t="s">
        <v>40</v>
      </c>
      <c r="E98" s="19">
        <v>4</v>
      </c>
      <c r="F98" s="27" t="s">
        <v>45</v>
      </c>
      <c r="G98" s="20"/>
      <c r="H98" s="20"/>
      <c r="I98" s="26"/>
      <c r="J98" s="26">
        <f t="shared" si="9"/>
        <v>0</v>
      </c>
    </row>
    <row r="99" spans="1:10" ht="15">
      <c r="A99" s="18"/>
      <c r="B99" s="18">
        <v>6</v>
      </c>
      <c r="C99" s="23" t="s">
        <v>59</v>
      </c>
      <c r="D99" s="18" t="s">
        <v>28</v>
      </c>
      <c r="E99" s="19">
        <v>1</v>
      </c>
      <c r="F99" s="18" t="s">
        <v>70</v>
      </c>
      <c r="G99" s="20"/>
      <c r="H99" s="20"/>
      <c r="I99" s="18"/>
      <c r="J99" s="18">
        <f t="shared" si="9"/>
        <v>0</v>
      </c>
    </row>
    <row r="100" spans="1:10" ht="15">
      <c r="A100" s="18"/>
      <c r="B100" s="18">
        <v>7</v>
      </c>
      <c r="C100" s="18" t="s">
        <v>71</v>
      </c>
      <c r="D100" s="18" t="s">
        <v>72</v>
      </c>
      <c r="E100" s="20">
        <v>200</v>
      </c>
      <c r="F100" s="18"/>
      <c r="G100" s="20"/>
      <c r="H100" s="20"/>
      <c r="I100" s="34"/>
      <c r="J100" s="18">
        <f t="shared" si="9"/>
        <v>0</v>
      </c>
    </row>
    <row r="101" spans="1:10" ht="15">
      <c r="A101" s="28"/>
      <c r="B101" s="28"/>
      <c r="C101" s="28" t="s">
        <v>52</v>
      </c>
      <c r="D101" s="28"/>
      <c r="E101" s="29"/>
      <c r="F101" s="28"/>
      <c r="G101" s="29"/>
      <c r="H101" s="29"/>
      <c r="I101" s="28"/>
      <c r="J101" s="28">
        <f>SUM(J94:J100)</f>
        <v>0</v>
      </c>
    </row>
    <row r="102" spans="1:10" ht="15">
      <c r="A102" s="11" t="s">
        <v>18</v>
      </c>
      <c r="B102" s="11"/>
      <c r="C102" s="11"/>
      <c r="D102" s="12"/>
      <c r="E102" s="13"/>
      <c r="F102" s="12"/>
      <c r="G102" s="13"/>
      <c r="H102" s="13"/>
      <c r="I102" s="12"/>
      <c r="J102" s="14"/>
    </row>
    <row r="103" spans="1:10" ht="15">
      <c r="A103" s="12"/>
      <c r="B103" s="12"/>
      <c r="C103" s="15" t="s">
        <v>20</v>
      </c>
      <c r="D103" s="15" t="s">
        <v>2</v>
      </c>
      <c r="E103" s="16" t="s">
        <v>3</v>
      </c>
      <c r="F103" s="17" t="s">
        <v>21</v>
      </c>
      <c r="G103" s="16" t="s">
        <v>5</v>
      </c>
      <c r="H103" s="16" t="s">
        <v>22</v>
      </c>
      <c r="I103" s="16" t="s">
        <v>7</v>
      </c>
      <c r="J103" s="16" t="s">
        <v>8</v>
      </c>
    </row>
    <row r="104" spans="1:10" ht="15">
      <c r="A104" s="18">
        <v>9</v>
      </c>
      <c r="B104" s="18">
        <v>1</v>
      </c>
      <c r="C104" s="18" t="s">
        <v>73</v>
      </c>
      <c r="D104" s="18" t="s">
        <v>28</v>
      </c>
      <c r="E104" s="20">
        <v>1</v>
      </c>
      <c r="F104" s="18" t="s">
        <v>74</v>
      </c>
      <c r="G104" s="20"/>
      <c r="H104" s="20"/>
      <c r="I104" s="18"/>
      <c r="J104" s="18">
        <f>+I104*E104</f>
        <v>0</v>
      </c>
    </row>
    <row r="105" spans="1:10" ht="15">
      <c r="A105" s="18"/>
      <c r="B105" s="18">
        <v>2</v>
      </c>
      <c r="C105" s="18" t="s">
        <v>75</v>
      </c>
      <c r="D105" s="18" t="s">
        <v>10</v>
      </c>
      <c r="E105" s="20">
        <v>1</v>
      </c>
      <c r="F105" s="18" t="s">
        <v>76</v>
      </c>
      <c r="G105" s="20"/>
      <c r="H105" s="20"/>
      <c r="I105" s="18"/>
      <c r="J105" s="18">
        <f>+I105*E105</f>
        <v>0</v>
      </c>
    </row>
    <row r="106" spans="1:10" ht="15">
      <c r="A106" s="18"/>
      <c r="B106" s="18">
        <v>3</v>
      </c>
      <c r="C106" s="18" t="s">
        <v>77</v>
      </c>
      <c r="D106" s="18"/>
      <c r="E106" s="20">
        <v>9</v>
      </c>
      <c r="F106" s="18" t="s">
        <v>78</v>
      </c>
      <c r="G106" s="20"/>
      <c r="H106" s="20"/>
      <c r="I106" s="18"/>
      <c r="J106" s="18">
        <f>+I106*E106</f>
        <v>0</v>
      </c>
    </row>
    <row r="107" spans="1:10" ht="15">
      <c r="A107" s="28"/>
      <c r="B107" s="28"/>
      <c r="C107" s="28" t="s">
        <v>52</v>
      </c>
      <c r="D107" s="28"/>
      <c r="E107" s="29"/>
      <c r="F107" s="28"/>
      <c r="G107" s="29"/>
      <c r="H107" s="29"/>
      <c r="I107" s="28"/>
      <c r="J107" s="28">
        <f>SUM(J104:J106)</f>
        <v>0</v>
      </c>
    </row>
    <row r="108" spans="1:10" ht="15">
      <c r="A108" s="11" t="s">
        <v>19</v>
      </c>
      <c r="B108" s="11"/>
      <c r="C108" s="11"/>
      <c r="D108" s="12"/>
      <c r="E108" s="13"/>
      <c r="F108" s="12"/>
      <c r="G108" s="13"/>
      <c r="H108" s="13"/>
      <c r="I108" s="12"/>
      <c r="J108" s="14"/>
    </row>
    <row r="109" spans="1:10" ht="15">
      <c r="A109" s="12"/>
      <c r="B109" s="12"/>
      <c r="C109" s="15" t="s">
        <v>20</v>
      </c>
      <c r="D109" s="15" t="s">
        <v>2</v>
      </c>
      <c r="E109" s="16" t="s">
        <v>3</v>
      </c>
      <c r="F109" s="17" t="s">
        <v>21</v>
      </c>
      <c r="G109" s="16" t="s">
        <v>5</v>
      </c>
      <c r="H109" s="16" t="s">
        <v>22</v>
      </c>
      <c r="I109" s="16" t="s">
        <v>7</v>
      </c>
      <c r="J109" s="16" t="s">
        <v>8</v>
      </c>
    </row>
    <row r="110" spans="1:10" ht="15">
      <c r="A110" s="18"/>
      <c r="B110" s="18">
        <v>1</v>
      </c>
      <c r="C110" s="18" t="s">
        <v>79</v>
      </c>
      <c r="D110" s="18" t="s">
        <v>28</v>
      </c>
      <c r="E110" s="20">
        <v>8</v>
      </c>
      <c r="F110" s="18"/>
      <c r="G110" s="20">
        <v>42</v>
      </c>
      <c r="H110" s="20"/>
      <c r="I110" s="18"/>
      <c r="J110" s="18">
        <f>+I110*E110*G110</f>
        <v>0</v>
      </c>
    </row>
    <row r="111" spans="1:10" ht="15">
      <c r="A111" s="18"/>
      <c r="B111" s="18">
        <v>2</v>
      </c>
      <c r="C111" s="18" t="s">
        <v>80</v>
      </c>
      <c r="D111" s="18"/>
      <c r="E111" s="20">
        <v>1</v>
      </c>
      <c r="F111" s="18" t="s">
        <v>81</v>
      </c>
      <c r="G111" s="20"/>
      <c r="H111" s="20"/>
      <c r="I111" s="18"/>
      <c r="J111" s="18">
        <f aca="true" t="shared" si="10" ref="J111:J117">+I111*E111</f>
        <v>0</v>
      </c>
    </row>
    <row r="112" spans="1:10" ht="15">
      <c r="A112" s="18"/>
      <c r="B112" s="18">
        <v>3</v>
      </c>
      <c r="C112" s="18" t="s">
        <v>82</v>
      </c>
      <c r="D112" s="18"/>
      <c r="E112" s="20">
        <v>1</v>
      </c>
      <c r="F112" s="18" t="s">
        <v>81</v>
      </c>
      <c r="G112" s="20"/>
      <c r="H112" s="20"/>
      <c r="I112" s="18"/>
      <c r="J112" s="18">
        <f t="shared" si="10"/>
        <v>0</v>
      </c>
    </row>
    <row r="113" spans="1:10" ht="15">
      <c r="A113" s="18"/>
      <c r="B113" s="18">
        <v>4</v>
      </c>
      <c r="C113" s="18" t="s">
        <v>83</v>
      </c>
      <c r="D113" s="18" t="s">
        <v>84</v>
      </c>
      <c r="E113" s="20">
        <v>83</v>
      </c>
      <c r="F113" s="18" t="s">
        <v>85</v>
      </c>
      <c r="G113" s="20"/>
      <c r="H113" s="20"/>
      <c r="I113" s="18"/>
      <c r="J113" s="18">
        <f t="shared" si="10"/>
        <v>0</v>
      </c>
    </row>
    <row r="114" spans="1:10" ht="15">
      <c r="A114" s="18"/>
      <c r="B114" s="18">
        <v>5</v>
      </c>
      <c r="C114" s="18" t="s">
        <v>86</v>
      </c>
      <c r="D114" s="18" t="s">
        <v>84</v>
      </c>
      <c r="E114" s="20">
        <v>83</v>
      </c>
      <c r="F114" s="18" t="s">
        <v>85</v>
      </c>
      <c r="G114" s="20"/>
      <c r="H114" s="20"/>
      <c r="I114" s="18"/>
      <c r="J114" s="18">
        <f t="shared" si="10"/>
        <v>0</v>
      </c>
    </row>
    <row r="115" spans="1:10" ht="15">
      <c r="A115" s="18"/>
      <c r="B115" s="18">
        <v>6</v>
      </c>
      <c r="C115" s="18" t="s">
        <v>87</v>
      </c>
      <c r="D115" s="18" t="s">
        <v>84</v>
      </c>
      <c r="E115" s="20">
        <v>83</v>
      </c>
      <c r="F115" s="18" t="s">
        <v>85</v>
      </c>
      <c r="G115" s="20"/>
      <c r="H115" s="20"/>
      <c r="I115" s="18"/>
      <c r="J115" s="18">
        <f t="shared" si="10"/>
        <v>0</v>
      </c>
    </row>
    <row r="116" spans="1:10" ht="30">
      <c r="A116" s="18"/>
      <c r="B116" s="18">
        <v>7</v>
      </c>
      <c r="C116" s="25" t="s">
        <v>88</v>
      </c>
      <c r="D116" s="18" t="s">
        <v>28</v>
      </c>
      <c r="E116" s="20">
        <v>4</v>
      </c>
      <c r="F116" s="18" t="s">
        <v>907</v>
      </c>
      <c r="G116" s="20"/>
      <c r="H116" s="20"/>
      <c r="I116" s="18"/>
      <c r="J116" s="18">
        <f t="shared" si="10"/>
        <v>0</v>
      </c>
    </row>
    <row r="117" spans="1:10" ht="15">
      <c r="A117" s="18"/>
      <c r="B117" s="18">
        <v>8</v>
      </c>
      <c r="C117" s="18" t="s">
        <v>89</v>
      </c>
      <c r="D117" s="18"/>
      <c r="E117" s="20">
        <v>1</v>
      </c>
      <c r="F117" s="18"/>
      <c r="G117" s="20"/>
      <c r="H117" s="20"/>
      <c r="I117" s="18"/>
      <c r="J117" s="18">
        <f t="shared" si="10"/>
        <v>0</v>
      </c>
    </row>
    <row r="118" spans="1:10" ht="15">
      <c r="A118" s="28"/>
      <c r="B118" s="28"/>
      <c r="C118" s="28" t="s">
        <v>52</v>
      </c>
      <c r="D118" s="28"/>
      <c r="E118" s="29"/>
      <c r="F118" s="28"/>
      <c r="G118" s="29"/>
      <c r="H118" s="29"/>
      <c r="I118" s="28"/>
      <c r="J118" s="28">
        <f>SUM(J110:J117)</f>
        <v>0</v>
      </c>
    </row>
  </sheetData>
  <printOptions horizontalCentered="1"/>
  <pageMargins left="0.31" right="0.31" top="0.1962992125984252" bottom="0.2031496062992126" header="0.30000000000000004" footer="0.30000000000000004"/>
  <pageSetup fitToHeight="2" fitToWidth="2"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2"/>
  <sheetViews>
    <sheetView showGridLines="0" workbookViewId="0" topLeftCell="A1"/>
  </sheetViews>
  <sheetFormatPr defaultColWidth="9.140625" defaultRowHeight="15"/>
  <cols>
    <col min="1" max="1" width="7.140625" style="281" customWidth="1"/>
    <col min="2" max="2" width="1.421875" style="281" customWidth="1"/>
    <col min="3" max="4" width="4.28125" style="281" customWidth="1"/>
    <col min="5" max="5" width="10.00390625" style="281" customWidth="1"/>
    <col min="6" max="6" width="7.8515625" style="281" customWidth="1"/>
    <col min="7" max="7" width="4.28125" style="281" customWidth="1"/>
    <col min="8" max="8" width="66.7109375" style="281" customWidth="1"/>
    <col min="9" max="10" width="17.140625" style="281" customWidth="1"/>
    <col min="11" max="11" width="1.421875" style="281" customWidth="1"/>
    <col min="12" max="16384" width="9.140625" style="281" customWidth="1"/>
  </cols>
  <sheetData>
    <row r="1" ht="37.5" customHeight="1"/>
    <row r="2" spans="2:11" ht="7.5" customHeight="1">
      <c r="B2" s="302"/>
      <c r="C2" s="301"/>
      <c r="D2" s="301"/>
      <c r="E2" s="301"/>
      <c r="F2" s="301"/>
      <c r="G2" s="301"/>
      <c r="H2" s="301"/>
      <c r="I2" s="301"/>
      <c r="J2" s="301"/>
      <c r="K2" s="300"/>
    </row>
    <row r="3" spans="2:11" s="362" customFormat="1" ht="45" customHeight="1">
      <c r="B3" s="299"/>
      <c r="C3" s="410" t="s">
        <v>886</v>
      </c>
      <c r="D3" s="410"/>
      <c r="E3" s="410"/>
      <c r="F3" s="410"/>
      <c r="G3" s="410"/>
      <c r="H3" s="410"/>
      <c r="I3" s="410"/>
      <c r="J3" s="410"/>
      <c r="K3" s="296"/>
    </row>
    <row r="4" spans="2:11" ht="25.5" customHeight="1">
      <c r="B4" s="320"/>
      <c r="C4" s="415" t="s">
        <v>885</v>
      </c>
      <c r="D4" s="415"/>
      <c r="E4" s="415"/>
      <c r="F4" s="415"/>
      <c r="G4" s="415"/>
      <c r="H4" s="415"/>
      <c r="I4" s="415"/>
      <c r="J4" s="415"/>
      <c r="K4" s="315"/>
    </row>
    <row r="5" spans="2:11" ht="5.25" customHeight="1">
      <c r="B5" s="320"/>
      <c r="C5" s="359"/>
      <c r="D5" s="359"/>
      <c r="E5" s="359"/>
      <c r="F5" s="359"/>
      <c r="G5" s="359"/>
      <c r="H5" s="359"/>
      <c r="I5" s="359"/>
      <c r="J5" s="359"/>
      <c r="K5" s="315"/>
    </row>
    <row r="6" spans="2:11" ht="15" customHeight="1">
      <c r="B6" s="320"/>
      <c r="C6" s="412" t="s">
        <v>884</v>
      </c>
      <c r="D6" s="412"/>
      <c r="E6" s="412"/>
      <c r="F6" s="412"/>
      <c r="G6" s="412"/>
      <c r="H6" s="412"/>
      <c r="I6" s="412"/>
      <c r="J6" s="412"/>
      <c r="K6" s="315"/>
    </row>
    <row r="7" spans="2:11" ht="15" customHeight="1">
      <c r="B7" s="360"/>
      <c r="C7" s="412" t="s">
        <v>883</v>
      </c>
      <c r="D7" s="412"/>
      <c r="E7" s="412"/>
      <c r="F7" s="412"/>
      <c r="G7" s="412"/>
      <c r="H7" s="412"/>
      <c r="I7" s="412"/>
      <c r="J7" s="412"/>
      <c r="K7" s="315"/>
    </row>
    <row r="8" spans="2:11" ht="12.75" customHeight="1">
      <c r="B8" s="360"/>
      <c r="C8" s="304"/>
      <c r="D8" s="304"/>
      <c r="E8" s="304"/>
      <c r="F8" s="304"/>
      <c r="G8" s="304"/>
      <c r="H8" s="304"/>
      <c r="I8" s="304"/>
      <c r="J8" s="304"/>
      <c r="K8" s="315"/>
    </row>
    <row r="9" spans="2:11" ht="15" customHeight="1">
      <c r="B9" s="360"/>
      <c r="C9" s="412" t="s">
        <v>882</v>
      </c>
      <c r="D9" s="412"/>
      <c r="E9" s="412"/>
      <c r="F9" s="412"/>
      <c r="G9" s="412"/>
      <c r="H9" s="412"/>
      <c r="I9" s="412"/>
      <c r="J9" s="412"/>
      <c r="K9" s="315"/>
    </row>
    <row r="10" spans="2:11" ht="15" customHeight="1">
      <c r="B10" s="360"/>
      <c r="C10" s="304"/>
      <c r="D10" s="412" t="s">
        <v>881</v>
      </c>
      <c r="E10" s="412"/>
      <c r="F10" s="412"/>
      <c r="G10" s="412"/>
      <c r="H10" s="412"/>
      <c r="I10" s="412"/>
      <c r="J10" s="412"/>
      <c r="K10" s="315"/>
    </row>
    <row r="11" spans="2:11" ht="15" customHeight="1">
      <c r="B11" s="360"/>
      <c r="C11" s="357"/>
      <c r="D11" s="412" t="s">
        <v>880</v>
      </c>
      <c r="E11" s="412"/>
      <c r="F11" s="412"/>
      <c r="G11" s="412"/>
      <c r="H11" s="412"/>
      <c r="I11" s="412"/>
      <c r="J11" s="412"/>
      <c r="K11" s="315"/>
    </row>
    <row r="12" spans="2:11" ht="12.75" customHeight="1">
      <c r="B12" s="360"/>
      <c r="C12" s="357"/>
      <c r="D12" s="357"/>
      <c r="E12" s="357"/>
      <c r="F12" s="357"/>
      <c r="G12" s="357"/>
      <c r="H12" s="357"/>
      <c r="I12" s="357"/>
      <c r="J12" s="357"/>
      <c r="K12" s="315"/>
    </row>
    <row r="13" spans="2:11" ht="15" customHeight="1">
      <c r="B13" s="360"/>
      <c r="C13" s="357"/>
      <c r="D13" s="412" t="s">
        <v>879</v>
      </c>
      <c r="E13" s="412"/>
      <c r="F13" s="412"/>
      <c r="G13" s="412"/>
      <c r="H13" s="412"/>
      <c r="I13" s="412"/>
      <c r="J13" s="412"/>
      <c r="K13" s="315"/>
    </row>
    <row r="14" spans="2:11" ht="15" customHeight="1">
      <c r="B14" s="360"/>
      <c r="C14" s="357"/>
      <c r="D14" s="412" t="s">
        <v>878</v>
      </c>
      <c r="E14" s="412"/>
      <c r="F14" s="412"/>
      <c r="G14" s="412"/>
      <c r="H14" s="412"/>
      <c r="I14" s="412"/>
      <c r="J14" s="412"/>
      <c r="K14" s="315"/>
    </row>
    <row r="15" spans="2:11" ht="15" customHeight="1">
      <c r="B15" s="360"/>
      <c r="C15" s="357"/>
      <c r="D15" s="412" t="s">
        <v>877</v>
      </c>
      <c r="E15" s="412"/>
      <c r="F15" s="412"/>
      <c r="G15" s="412"/>
      <c r="H15" s="412"/>
      <c r="I15" s="412"/>
      <c r="J15" s="412"/>
      <c r="K15" s="315"/>
    </row>
    <row r="16" spans="2:11" ht="15" customHeight="1">
      <c r="B16" s="360"/>
      <c r="C16" s="357"/>
      <c r="D16" s="357"/>
      <c r="E16" s="361" t="s">
        <v>96</v>
      </c>
      <c r="F16" s="412" t="s">
        <v>876</v>
      </c>
      <c r="G16" s="412"/>
      <c r="H16" s="412"/>
      <c r="I16" s="412"/>
      <c r="J16" s="412"/>
      <c r="K16" s="315"/>
    </row>
    <row r="17" spans="2:11" ht="15" customHeight="1">
      <c r="B17" s="360"/>
      <c r="C17" s="357"/>
      <c r="D17" s="357"/>
      <c r="E17" s="361" t="s">
        <v>724</v>
      </c>
      <c r="F17" s="412" t="s">
        <v>875</v>
      </c>
      <c r="G17" s="412"/>
      <c r="H17" s="412"/>
      <c r="I17" s="412"/>
      <c r="J17" s="412"/>
      <c r="K17" s="315"/>
    </row>
    <row r="18" spans="2:11" ht="15" customHeight="1">
      <c r="B18" s="360"/>
      <c r="C18" s="357"/>
      <c r="D18" s="357"/>
      <c r="E18" s="361" t="s">
        <v>726</v>
      </c>
      <c r="F18" s="412" t="s">
        <v>725</v>
      </c>
      <c r="G18" s="412"/>
      <c r="H18" s="412"/>
      <c r="I18" s="412"/>
      <c r="J18" s="412"/>
      <c r="K18" s="315"/>
    </row>
    <row r="19" spans="2:11" ht="15" customHeight="1">
      <c r="B19" s="360"/>
      <c r="C19" s="357"/>
      <c r="D19" s="357"/>
      <c r="E19" s="361" t="s">
        <v>722</v>
      </c>
      <c r="F19" s="412" t="s">
        <v>721</v>
      </c>
      <c r="G19" s="412"/>
      <c r="H19" s="412"/>
      <c r="I19" s="412"/>
      <c r="J19" s="412"/>
      <c r="K19" s="315"/>
    </row>
    <row r="20" spans="2:11" ht="15" customHeight="1">
      <c r="B20" s="360"/>
      <c r="C20" s="357"/>
      <c r="D20" s="357"/>
      <c r="E20" s="361" t="s">
        <v>308</v>
      </c>
      <c r="F20" s="412" t="s">
        <v>307</v>
      </c>
      <c r="G20" s="412"/>
      <c r="H20" s="412"/>
      <c r="I20" s="412"/>
      <c r="J20" s="412"/>
      <c r="K20" s="315"/>
    </row>
    <row r="21" spans="2:11" ht="15" customHeight="1">
      <c r="B21" s="360"/>
      <c r="C21" s="357"/>
      <c r="D21" s="357"/>
      <c r="E21" s="361" t="s">
        <v>102</v>
      </c>
      <c r="F21" s="412" t="s">
        <v>874</v>
      </c>
      <c r="G21" s="412"/>
      <c r="H21" s="412"/>
      <c r="I21" s="412"/>
      <c r="J21" s="412"/>
      <c r="K21" s="315"/>
    </row>
    <row r="22" spans="2:11" ht="12.75" customHeight="1">
      <c r="B22" s="360"/>
      <c r="C22" s="357"/>
      <c r="D22" s="357"/>
      <c r="E22" s="357"/>
      <c r="F22" s="357"/>
      <c r="G22" s="357"/>
      <c r="H22" s="357"/>
      <c r="I22" s="357"/>
      <c r="J22" s="357"/>
      <c r="K22" s="315"/>
    </row>
    <row r="23" spans="2:11" ht="15" customHeight="1">
      <c r="B23" s="360"/>
      <c r="C23" s="412" t="s">
        <v>873</v>
      </c>
      <c r="D23" s="412"/>
      <c r="E23" s="412"/>
      <c r="F23" s="412"/>
      <c r="G23" s="412"/>
      <c r="H23" s="412"/>
      <c r="I23" s="412"/>
      <c r="J23" s="412"/>
      <c r="K23" s="315"/>
    </row>
    <row r="24" spans="2:11" ht="15" customHeight="1">
      <c r="B24" s="360"/>
      <c r="C24" s="412" t="s">
        <v>872</v>
      </c>
      <c r="D24" s="412"/>
      <c r="E24" s="412"/>
      <c r="F24" s="412"/>
      <c r="G24" s="412"/>
      <c r="H24" s="412"/>
      <c r="I24" s="412"/>
      <c r="J24" s="412"/>
      <c r="K24" s="315"/>
    </row>
    <row r="25" spans="2:11" ht="15" customHeight="1">
      <c r="B25" s="360"/>
      <c r="C25" s="304"/>
      <c r="D25" s="412" t="s">
        <v>871</v>
      </c>
      <c r="E25" s="412"/>
      <c r="F25" s="412"/>
      <c r="G25" s="412"/>
      <c r="H25" s="412"/>
      <c r="I25" s="412"/>
      <c r="J25" s="412"/>
      <c r="K25" s="315"/>
    </row>
    <row r="26" spans="2:11" ht="15" customHeight="1">
      <c r="B26" s="360"/>
      <c r="C26" s="357"/>
      <c r="D26" s="412" t="s">
        <v>870</v>
      </c>
      <c r="E26" s="412"/>
      <c r="F26" s="412"/>
      <c r="G26" s="412"/>
      <c r="H26" s="412"/>
      <c r="I26" s="412"/>
      <c r="J26" s="412"/>
      <c r="K26" s="315"/>
    </row>
    <row r="27" spans="2:11" ht="12.75" customHeight="1">
      <c r="B27" s="360"/>
      <c r="C27" s="357"/>
      <c r="D27" s="357"/>
      <c r="E27" s="357"/>
      <c r="F27" s="357"/>
      <c r="G27" s="357"/>
      <c r="H27" s="357"/>
      <c r="I27" s="357"/>
      <c r="J27" s="357"/>
      <c r="K27" s="315"/>
    </row>
    <row r="28" spans="2:11" ht="15" customHeight="1">
      <c r="B28" s="360"/>
      <c r="C28" s="357"/>
      <c r="D28" s="412" t="s">
        <v>869</v>
      </c>
      <c r="E28" s="412"/>
      <c r="F28" s="412"/>
      <c r="G28" s="412"/>
      <c r="H28" s="412"/>
      <c r="I28" s="412"/>
      <c r="J28" s="412"/>
      <c r="K28" s="315"/>
    </row>
    <row r="29" spans="2:11" ht="15" customHeight="1">
      <c r="B29" s="360"/>
      <c r="C29" s="357"/>
      <c r="D29" s="412" t="s">
        <v>868</v>
      </c>
      <c r="E29" s="412"/>
      <c r="F29" s="412"/>
      <c r="G29" s="412"/>
      <c r="H29" s="412"/>
      <c r="I29" s="412"/>
      <c r="J29" s="412"/>
      <c r="K29" s="315"/>
    </row>
    <row r="30" spans="2:11" ht="12.75" customHeight="1">
      <c r="B30" s="360"/>
      <c r="C30" s="357"/>
      <c r="D30" s="357"/>
      <c r="E30" s="357"/>
      <c r="F30" s="357"/>
      <c r="G30" s="357"/>
      <c r="H30" s="357"/>
      <c r="I30" s="357"/>
      <c r="J30" s="357"/>
      <c r="K30" s="315"/>
    </row>
    <row r="31" spans="2:11" ht="15" customHeight="1">
      <c r="B31" s="360"/>
      <c r="C31" s="357"/>
      <c r="D31" s="412" t="s">
        <v>867</v>
      </c>
      <c r="E31" s="412"/>
      <c r="F31" s="412"/>
      <c r="G31" s="412"/>
      <c r="H31" s="412"/>
      <c r="I31" s="412"/>
      <c r="J31" s="412"/>
      <c r="K31" s="315"/>
    </row>
    <row r="32" spans="2:11" ht="15" customHeight="1">
      <c r="B32" s="360"/>
      <c r="C32" s="357"/>
      <c r="D32" s="412" t="s">
        <v>866</v>
      </c>
      <c r="E32" s="412"/>
      <c r="F32" s="412"/>
      <c r="G32" s="412"/>
      <c r="H32" s="412"/>
      <c r="I32" s="412"/>
      <c r="J32" s="412"/>
      <c r="K32" s="315"/>
    </row>
    <row r="33" spans="2:11" ht="15" customHeight="1">
      <c r="B33" s="360"/>
      <c r="C33" s="357"/>
      <c r="D33" s="412" t="s">
        <v>865</v>
      </c>
      <c r="E33" s="412"/>
      <c r="F33" s="412"/>
      <c r="G33" s="412"/>
      <c r="H33" s="412"/>
      <c r="I33" s="412"/>
      <c r="J33" s="412"/>
      <c r="K33" s="315"/>
    </row>
    <row r="34" spans="2:11" ht="15" customHeight="1">
      <c r="B34" s="360"/>
      <c r="C34" s="357"/>
      <c r="D34" s="304"/>
      <c r="E34" s="290" t="s">
        <v>410</v>
      </c>
      <c r="F34" s="304"/>
      <c r="G34" s="412" t="s">
        <v>864</v>
      </c>
      <c r="H34" s="412"/>
      <c r="I34" s="412"/>
      <c r="J34" s="412"/>
      <c r="K34" s="315"/>
    </row>
    <row r="35" spans="2:11" ht="30.75" customHeight="1">
      <c r="B35" s="360"/>
      <c r="C35" s="357"/>
      <c r="D35" s="304"/>
      <c r="E35" s="290" t="s">
        <v>863</v>
      </c>
      <c r="F35" s="304"/>
      <c r="G35" s="412" t="s">
        <v>862</v>
      </c>
      <c r="H35" s="412"/>
      <c r="I35" s="412"/>
      <c r="J35" s="412"/>
      <c r="K35" s="315"/>
    </row>
    <row r="36" spans="2:11" ht="15" customHeight="1">
      <c r="B36" s="360"/>
      <c r="C36" s="357"/>
      <c r="D36" s="304"/>
      <c r="E36" s="290" t="s">
        <v>136</v>
      </c>
      <c r="F36" s="304"/>
      <c r="G36" s="412" t="s">
        <v>861</v>
      </c>
      <c r="H36" s="412"/>
      <c r="I36" s="412"/>
      <c r="J36" s="412"/>
      <c r="K36" s="315"/>
    </row>
    <row r="37" spans="2:11" ht="15" customHeight="1">
      <c r="B37" s="360"/>
      <c r="C37" s="357"/>
      <c r="D37" s="304"/>
      <c r="E37" s="290" t="s">
        <v>21</v>
      </c>
      <c r="F37" s="304"/>
      <c r="G37" s="412" t="s">
        <v>860</v>
      </c>
      <c r="H37" s="412"/>
      <c r="I37" s="412"/>
      <c r="J37" s="412"/>
      <c r="K37" s="315"/>
    </row>
    <row r="38" spans="2:11" ht="15" customHeight="1">
      <c r="B38" s="360"/>
      <c r="C38" s="357"/>
      <c r="D38" s="304"/>
      <c r="E38" s="290" t="s">
        <v>2</v>
      </c>
      <c r="F38" s="304"/>
      <c r="G38" s="412" t="s">
        <v>760</v>
      </c>
      <c r="H38" s="412"/>
      <c r="I38" s="412"/>
      <c r="J38" s="412"/>
      <c r="K38" s="315"/>
    </row>
    <row r="39" spans="2:11" ht="15" customHeight="1">
      <c r="B39" s="360"/>
      <c r="C39" s="357"/>
      <c r="D39" s="304"/>
      <c r="E39" s="290" t="s">
        <v>409</v>
      </c>
      <c r="F39" s="304"/>
      <c r="G39" s="412" t="s">
        <v>859</v>
      </c>
      <c r="H39" s="412"/>
      <c r="I39" s="412"/>
      <c r="J39" s="412"/>
      <c r="K39" s="315"/>
    </row>
    <row r="40" spans="2:11" ht="15" customHeight="1">
      <c r="B40" s="360"/>
      <c r="C40" s="357"/>
      <c r="D40" s="304"/>
      <c r="E40" s="290" t="s">
        <v>858</v>
      </c>
      <c r="F40" s="304"/>
      <c r="G40" s="412" t="s">
        <v>857</v>
      </c>
      <c r="H40" s="412"/>
      <c r="I40" s="412"/>
      <c r="J40" s="412"/>
      <c r="K40" s="315"/>
    </row>
    <row r="41" spans="2:11" ht="15" customHeight="1">
      <c r="B41" s="360"/>
      <c r="C41" s="357"/>
      <c r="D41" s="304"/>
      <c r="E41" s="290"/>
      <c r="F41" s="304"/>
      <c r="G41" s="412" t="s">
        <v>856</v>
      </c>
      <c r="H41" s="412"/>
      <c r="I41" s="412"/>
      <c r="J41" s="412"/>
      <c r="K41" s="315"/>
    </row>
    <row r="42" spans="2:11" ht="15" customHeight="1">
      <c r="B42" s="360"/>
      <c r="C42" s="357"/>
      <c r="D42" s="304"/>
      <c r="E42" s="290" t="s">
        <v>855</v>
      </c>
      <c r="F42" s="304"/>
      <c r="G42" s="412" t="s">
        <v>854</v>
      </c>
      <c r="H42" s="412"/>
      <c r="I42" s="412"/>
      <c r="J42" s="412"/>
      <c r="K42" s="315"/>
    </row>
    <row r="43" spans="2:11" ht="15" customHeight="1">
      <c r="B43" s="360"/>
      <c r="C43" s="357"/>
      <c r="D43" s="304"/>
      <c r="E43" s="290" t="s">
        <v>406</v>
      </c>
      <c r="F43" s="304"/>
      <c r="G43" s="412" t="s">
        <v>853</v>
      </c>
      <c r="H43" s="412"/>
      <c r="I43" s="412"/>
      <c r="J43" s="412"/>
      <c r="K43" s="315"/>
    </row>
    <row r="44" spans="2:11" ht="12.75" customHeight="1">
      <c r="B44" s="360"/>
      <c r="C44" s="357"/>
      <c r="D44" s="304"/>
      <c r="E44" s="304"/>
      <c r="F44" s="304"/>
      <c r="G44" s="304"/>
      <c r="H44" s="304"/>
      <c r="I44" s="304"/>
      <c r="J44" s="304"/>
      <c r="K44" s="315"/>
    </row>
    <row r="45" spans="2:11" ht="15" customHeight="1">
      <c r="B45" s="360"/>
      <c r="C45" s="357"/>
      <c r="D45" s="412" t="s">
        <v>852</v>
      </c>
      <c r="E45" s="412"/>
      <c r="F45" s="412"/>
      <c r="G45" s="412"/>
      <c r="H45" s="412"/>
      <c r="I45" s="412"/>
      <c r="J45" s="412"/>
      <c r="K45" s="315"/>
    </row>
    <row r="46" spans="2:11" ht="15" customHeight="1">
      <c r="B46" s="360"/>
      <c r="C46" s="357"/>
      <c r="D46" s="357"/>
      <c r="E46" s="412" t="s">
        <v>851</v>
      </c>
      <c r="F46" s="412"/>
      <c r="G46" s="412"/>
      <c r="H46" s="412"/>
      <c r="I46" s="412"/>
      <c r="J46" s="412"/>
      <c r="K46" s="315"/>
    </row>
    <row r="47" spans="2:11" ht="15" customHeight="1">
      <c r="B47" s="360"/>
      <c r="C47" s="357"/>
      <c r="D47" s="357"/>
      <c r="E47" s="412" t="s">
        <v>850</v>
      </c>
      <c r="F47" s="412"/>
      <c r="G47" s="412"/>
      <c r="H47" s="412"/>
      <c r="I47" s="412"/>
      <c r="J47" s="412"/>
      <c r="K47" s="315"/>
    </row>
    <row r="48" spans="2:11" ht="15" customHeight="1">
      <c r="B48" s="360"/>
      <c r="C48" s="357"/>
      <c r="D48" s="357"/>
      <c r="E48" s="412" t="s">
        <v>849</v>
      </c>
      <c r="F48" s="412"/>
      <c r="G48" s="412"/>
      <c r="H48" s="412"/>
      <c r="I48" s="412"/>
      <c r="J48" s="412"/>
      <c r="K48" s="315"/>
    </row>
    <row r="49" spans="2:11" ht="15" customHeight="1">
      <c r="B49" s="360"/>
      <c r="C49" s="357"/>
      <c r="D49" s="412" t="s">
        <v>848</v>
      </c>
      <c r="E49" s="412"/>
      <c r="F49" s="412"/>
      <c r="G49" s="412"/>
      <c r="H49" s="412"/>
      <c r="I49" s="412"/>
      <c r="J49" s="412"/>
      <c r="K49" s="315"/>
    </row>
    <row r="50" spans="2:11" ht="25.5" customHeight="1">
      <c r="B50" s="320"/>
      <c r="C50" s="415" t="s">
        <v>847</v>
      </c>
      <c r="D50" s="415"/>
      <c r="E50" s="415"/>
      <c r="F50" s="415"/>
      <c r="G50" s="415"/>
      <c r="H50" s="415"/>
      <c r="I50" s="415"/>
      <c r="J50" s="415"/>
      <c r="K50" s="315"/>
    </row>
    <row r="51" spans="2:11" ht="5.25" customHeight="1">
      <c r="B51" s="320"/>
      <c r="C51" s="359"/>
      <c r="D51" s="359"/>
      <c r="E51" s="359"/>
      <c r="F51" s="359"/>
      <c r="G51" s="359"/>
      <c r="H51" s="359"/>
      <c r="I51" s="359"/>
      <c r="J51" s="359"/>
      <c r="K51" s="315"/>
    </row>
    <row r="52" spans="2:11" ht="15" customHeight="1">
      <c r="B52" s="320"/>
      <c r="C52" s="412" t="s">
        <v>846</v>
      </c>
      <c r="D52" s="412"/>
      <c r="E52" s="412"/>
      <c r="F52" s="412"/>
      <c r="G52" s="412"/>
      <c r="H52" s="412"/>
      <c r="I52" s="412"/>
      <c r="J52" s="412"/>
      <c r="K52" s="315"/>
    </row>
    <row r="53" spans="2:11" ht="15" customHeight="1">
      <c r="B53" s="320"/>
      <c r="C53" s="412" t="s">
        <v>845</v>
      </c>
      <c r="D53" s="412"/>
      <c r="E53" s="412"/>
      <c r="F53" s="412"/>
      <c r="G53" s="412"/>
      <c r="H53" s="412"/>
      <c r="I53" s="412"/>
      <c r="J53" s="412"/>
      <c r="K53" s="315"/>
    </row>
    <row r="54" spans="2:11" ht="12.75" customHeight="1">
      <c r="B54" s="320"/>
      <c r="C54" s="304"/>
      <c r="D54" s="304"/>
      <c r="E54" s="304"/>
      <c r="F54" s="304"/>
      <c r="G54" s="304"/>
      <c r="H54" s="304"/>
      <c r="I54" s="304"/>
      <c r="J54" s="304"/>
      <c r="K54" s="315"/>
    </row>
    <row r="55" spans="2:11" ht="15" customHeight="1">
      <c r="B55" s="320"/>
      <c r="C55" s="412" t="s">
        <v>844</v>
      </c>
      <c r="D55" s="412"/>
      <c r="E55" s="412"/>
      <c r="F55" s="412"/>
      <c r="G55" s="412"/>
      <c r="H55" s="412"/>
      <c r="I55" s="412"/>
      <c r="J55" s="412"/>
      <c r="K55" s="315"/>
    </row>
    <row r="56" spans="2:11" ht="15" customHeight="1">
      <c r="B56" s="320"/>
      <c r="C56" s="357"/>
      <c r="D56" s="412" t="s">
        <v>843</v>
      </c>
      <c r="E56" s="412"/>
      <c r="F56" s="412"/>
      <c r="G56" s="412"/>
      <c r="H56" s="412"/>
      <c r="I56" s="412"/>
      <c r="J56" s="412"/>
      <c r="K56" s="315"/>
    </row>
    <row r="57" spans="2:11" ht="15" customHeight="1">
      <c r="B57" s="320"/>
      <c r="C57" s="357"/>
      <c r="D57" s="412" t="s">
        <v>842</v>
      </c>
      <c r="E57" s="412"/>
      <c r="F57" s="412"/>
      <c r="G57" s="412"/>
      <c r="H57" s="412"/>
      <c r="I57" s="412"/>
      <c r="J57" s="412"/>
      <c r="K57" s="315"/>
    </row>
    <row r="58" spans="2:11" ht="15" customHeight="1">
      <c r="B58" s="320"/>
      <c r="C58" s="357"/>
      <c r="D58" s="412" t="s">
        <v>841</v>
      </c>
      <c r="E58" s="412"/>
      <c r="F58" s="412"/>
      <c r="G58" s="412"/>
      <c r="H58" s="412"/>
      <c r="I58" s="412"/>
      <c r="J58" s="412"/>
      <c r="K58" s="315"/>
    </row>
    <row r="59" spans="2:11" ht="15" customHeight="1">
      <c r="B59" s="320"/>
      <c r="C59" s="357"/>
      <c r="D59" s="412" t="s">
        <v>840</v>
      </c>
      <c r="E59" s="412"/>
      <c r="F59" s="412"/>
      <c r="G59" s="412"/>
      <c r="H59" s="412"/>
      <c r="I59" s="412"/>
      <c r="J59" s="412"/>
      <c r="K59" s="315"/>
    </row>
    <row r="60" spans="2:11" ht="15" customHeight="1">
      <c r="B60" s="320"/>
      <c r="C60" s="357"/>
      <c r="D60" s="414" t="s">
        <v>839</v>
      </c>
      <c r="E60" s="414"/>
      <c r="F60" s="414"/>
      <c r="G60" s="414"/>
      <c r="H60" s="414"/>
      <c r="I60" s="414"/>
      <c r="J60" s="414"/>
      <c r="K60" s="315"/>
    </row>
    <row r="61" spans="2:11" ht="15" customHeight="1">
      <c r="B61" s="320"/>
      <c r="C61" s="357"/>
      <c r="D61" s="412" t="s">
        <v>838</v>
      </c>
      <c r="E61" s="412"/>
      <c r="F61" s="412"/>
      <c r="G61" s="412"/>
      <c r="H61" s="412"/>
      <c r="I61" s="412"/>
      <c r="J61" s="412"/>
      <c r="K61" s="315"/>
    </row>
    <row r="62" spans="2:11" ht="12.75" customHeight="1">
      <c r="B62" s="320"/>
      <c r="C62" s="357"/>
      <c r="D62" s="357"/>
      <c r="E62" s="358"/>
      <c r="F62" s="357"/>
      <c r="G62" s="357"/>
      <c r="H62" s="357"/>
      <c r="I62" s="357"/>
      <c r="J62" s="357"/>
      <c r="K62" s="315"/>
    </row>
    <row r="63" spans="2:11" ht="15" customHeight="1">
      <c r="B63" s="320"/>
      <c r="C63" s="357"/>
      <c r="D63" s="412" t="s">
        <v>837</v>
      </c>
      <c r="E63" s="412"/>
      <c r="F63" s="412"/>
      <c r="G63" s="412"/>
      <c r="H63" s="412"/>
      <c r="I63" s="412"/>
      <c r="J63" s="412"/>
      <c r="K63" s="315"/>
    </row>
    <row r="64" spans="2:11" ht="15" customHeight="1">
      <c r="B64" s="320"/>
      <c r="C64" s="357"/>
      <c r="D64" s="414" t="s">
        <v>836</v>
      </c>
      <c r="E64" s="414"/>
      <c r="F64" s="414"/>
      <c r="G64" s="414"/>
      <c r="H64" s="414"/>
      <c r="I64" s="414"/>
      <c r="J64" s="414"/>
      <c r="K64" s="315"/>
    </row>
    <row r="65" spans="2:11" ht="15" customHeight="1">
      <c r="B65" s="320"/>
      <c r="C65" s="357"/>
      <c r="D65" s="412" t="s">
        <v>835</v>
      </c>
      <c r="E65" s="412"/>
      <c r="F65" s="412"/>
      <c r="G65" s="412"/>
      <c r="H65" s="412"/>
      <c r="I65" s="412"/>
      <c r="J65" s="412"/>
      <c r="K65" s="315"/>
    </row>
    <row r="66" spans="2:11" ht="15" customHeight="1">
      <c r="B66" s="320"/>
      <c r="C66" s="357"/>
      <c r="D66" s="412" t="s">
        <v>834</v>
      </c>
      <c r="E66" s="412"/>
      <c r="F66" s="412"/>
      <c r="G66" s="412"/>
      <c r="H66" s="412"/>
      <c r="I66" s="412"/>
      <c r="J66" s="412"/>
      <c r="K66" s="315"/>
    </row>
    <row r="67" spans="2:11" ht="15" customHeight="1">
      <c r="B67" s="320"/>
      <c r="C67" s="357"/>
      <c r="D67" s="412" t="s">
        <v>833</v>
      </c>
      <c r="E67" s="412"/>
      <c r="F67" s="412"/>
      <c r="G67" s="412"/>
      <c r="H67" s="412"/>
      <c r="I67" s="412"/>
      <c r="J67" s="412"/>
      <c r="K67" s="315"/>
    </row>
    <row r="68" spans="2:11" ht="15" customHeight="1">
      <c r="B68" s="320"/>
      <c r="C68" s="357"/>
      <c r="D68" s="412" t="s">
        <v>832</v>
      </c>
      <c r="E68" s="412"/>
      <c r="F68" s="412"/>
      <c r="G68" s="412"/>
      <c r="H68" s="412"/>
      <c r="I68" s="412"/>
      <c r="J68" s="412"/>
      <c r="K68" s="315"/>
    </row>
    <row r="69" spans="2:11" ht="12.75" customHeight="1">
      <c r="B69" s="356"/>
      <c r="C69" s="355"/>
      <c r="D69" s="355"/>
      <c r="E69" s="355"/>
      <c r="F69" s="355"/>
      <c r="G69" s="355"/>
      <c r="H69" s="355"/>
      <c r="I69" s="355"/>
      <c r="J69" s="355"/>
      <c r="K69" s="354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32"/>
      <c r="C72" s="331"/>
      <c r="D72" s="331"/>
      <c r="E72" s="331"/>
      <c r="F72" s="331"/>
      <c r="G72" s="331"/>
      <c r="H72" s="331"/>
      <c r="I72" s="331"/>
      <c r="J72" s="331"/>
      <c r="K72" s="330"/>
    </row>
    <row r="73" spans="2:11" ht="45" customHeight="1">
      <c r="B73" s="328"/>
      <c r="C73" s="413" t="s">
        <v>432</v>
      </c>
      <c r="D73" s="413"/>
      <c r="E73" s="413"/>
      <c r="F73" s="413"/>
      <c r="G73" s="413"/>
      <c r="H73" s="413"/>
      <c r="I73" s="413"/>
      <c r="J73" s="413"/>
      <c r="K73" s="326"/>
    </row>
    <row r="74" spans="2:11" ht="17.25" customHeight="1">
      <c r="B74" s="328"/>
      <c r="C74" s="321" t="s">
        <v>4</v>
      </c>
      <c r="D74" s="321"/>
      <c r="E74" s="321"/>
      <c r="F74" s="321" t="s">
        <v>782</v>
      </c>
      <c r="G74" s="329"/>
      <c r="H74" s="321" t="s">
        <v>21</v>
      </c>
      <c r="I74" s="321" t="s">
        <v>132</v>
      </c>
      <c r="J74" s="321" t="s">
        <v>781</v>
      </c>
      <c r="K74" s="326"/>
    </row>
    <row r="75" spans="2:11" ht="17.25" customHeight="1">
      <c r="B75" s="328"/>
      <c r="C75" s="316" t="s">
        <v>780</v>
      </c>
      <c r="D75" s="316"/>
      <c r="E75" s="316"/>
      <c r="F75" s="319" t="s">
        <v>779</v>
      </c>
      <c r="G75" s="327"/>
      <c r="H75" s="316"/>
      <c r="I75" s="316"/>
      <c r="J75" s="316" t="s">
        <v>778</v>
      </c>
      <c r="K75" s="326"/>
    </row>
    <row r="76" spans="2:11" ht="5.25" customHeight="1">
      <c r="B76" s="328"/>
      <c r="C76" s="295"/>
      <c r="D76" s="295"/>
      <c r="E76" s="295"/>
      <c r="F76" s="295"/>
      <c r="G76" s="314"/>
      <c r="H76" s="295"/>
      <c r="I76" s="295"/>
      <c r="J76" s="295"/>
      <c r="K76" s="326"/>
    </row>
    <row r="77" spans="2:11" ht="15" customHeight="1">
      <c r="B77" s="328"/>
      <c r="C77" s="290" t="s">
        <v>136</v>
      </c>
      <c r="D77" s="295"/>
      <c r="E77" s="295"/>
      <c r="F77" s="287" t="s">
        <v>755</v>
      </c>
      <c r="G77" s="314"/>
      <c r="H77" s="290" t="s">
        <v>831</v>
      </c>
      <c r="I77" s="290" t="s">
        <v>751</v>
      </c>
      <c r="J77" s="290">
        <v>20</v>
      </c>
      <c r="K77" s="326"/>
    </row>
    <row r="78" spans="2:11" ht="15" customHeight="1">
      <c r="B78" s="328"/>
      <c r="C78" s="290" t="s">
        <v>777</v>
      </c>
      <c r="D78" s="290"/>
      <c r="E78" s="290"/>
      <c r="F78" s="287" t="s">
        <v>755</v>
      </c>
      <c r="G78" s="314"/>
      <c r="H78" s="290" t="s">
        <v>830</v>
      </c>
      <c r="I78" s="290" t="s">
        <v>751</v>
      </c>
      <c r="J78" s="290">
        <v>120</v>
      </c>
      <c r="K78" s="326"/>
    </row>
    <row r="79" spans="2:11" ht="15" customHeight="1">
      <c r="B79" s="294"/>
      <c r="C79" s="290" t="s">
        <v>772</v>
      </c>
      <c r="D79" s="290"/>
      <c r="E79" s="290"/>
      <c r="F79" s="287" t="s">
        <v>742</v>
      </c>
      <c r="G79" s="314"/>
      <c r="H79" s="290" t="s">
        <v>829</v>
      </c>
      <c r="I79" s="290" t="s">
        <v>751</v>
      </c>
      <c r="J79" s="290">
        <v>50</v>
      </c>
      <c r="K79" s="326"/>
    </row>
    <row r="80" spans="2:11" ht="15" customHeight="1">
      <c r="B80" s="294"/>
      <c r="C80" s="290" t="s">
        <v>771</v>
      </c>
      <c r="D80" s="290"/>
      <c r="E80" s="290"/>
      <c r="F80" s="287" t="s">
        <v>755</v>
      </c>
      <c r="G80" s="314"/>
      <c r="H80" s="290" t="s">
        <v>828</v>
      </c>
      <c r="I80" s="290" t="s">
        <v>770</v>
      </c>
      <c r="J80" s="290"/>
      <c r="K80" s="326"/>
    </row>
    <row r="81" spans="2:11" ht="15" customHeight="1">
      <c r="B81" s="294"/>
      <c r="C81" s="338" t="s">
        <v>807</v>
      </c>
      <c r="D81" s="338"/>
      <c r="E81" s="338"/>
      <c r="F81" s="339" t="s">
        <v>742</v>
      </c>
      <c r="G81" s="338"/>
      <c r="H81" s="338" t="s">
        <v>806</v>
      </c>
      <c r="I81" s="338" t="s">
        <v>751</v>
      </c>
      <c r="J81" s="338">
        <v>15</v>
      </c>
      <c r="K81" s="326"/>
    </row>
    <row r="82" spans="2:11" ht="15" customHeight="1">
      <c r="B82" s="294"/>
      <c r="C82" s="338" t="s">
        <v>805</v>
      </c>
      <c r="D82" s="338"/>
      <c r="E82" s="338"/>
      <c r="F82" s="339" t="s">
        <v>742</v>
      </c>
      <c r="G82" s="338"/>
      <c r="H82" s="338" t="s">
        <v>804</v>
      </c>
      <c r="I82" s="338" t="s">
        <v>751</v>
      </c>
      <c r="J82" s="338">
        <v>15</v>
      </c>
      <c r="K82" s="326"/>
    </row>
    <row r="83" spans="2:11" ht="15" customHeight="1">
      <c r="B83" s="294"/>
      <c r="C83" s="338" t="s">
        <v>803</v>
      </c>
      <c r="D83" s="338"/>
      <c r="E83" s="338"/>
      <c r="F83" s="339" t="s">
        <v>742</v>
      </c>
      <c r="G83" s="338"/>
      <c r="H83" s="338" t="s">
        <v>802</v>
      </c>
      <c r="I83" s="338" t="s">
        <v>751</v>
      </c>
      <c r="J83" s="338">
        <v>20</v>
      </c>
      <c r="K83" s="326"/>
    </row>
    <row r="84" spans="2:11" ht="15" customHeight="1">
      <c r="B84" s="294"/>
      <c r="C84" s="338" t="s">
        <v>801</v>
      </c>
      <c r="D84" s="338"/>
      <c r="E84" s="338"/>
      <c r="F84" s="339" t="s">
        <v>742</v>
      </c>
      <c r="G84" s="338"/>
      <c r="H84" s="338" t="s">
        <v>800</v>
      </c>
      <c r="I84" s="338" t="s">
        <v>751</v>
      </c>
      <c r="J84" s="338">
        <v>20</v>
      </c>
      <c r="K84" s="326"/>
    </row>
    <row r="85" spans="2:11" ht="15" customHeight="1">
      <c r="B85" s="294"/>
      <c r="C85" s="290" t="s">
        <v>769</v>
      </c>
      <c r="D85" s="290"/>
      <c r="E85" s="290"/>
      <c r="F85" s="287" t="s">
        <v>742</v>
      </c>
      <c r="G85" s="314"/>
      <c r="H85" s="290" t="s">
        <v>827</v>
      </c>
      <c r="I85" s="290" t="s">
        <v>751</v>
      </c>
      <c r="J85" s="290">
        <v>50</v>
      </c>
      <c r="K85" s="326"/>
    </row>
    <row r="86" spans="2:11" ht="15" customHeight="1">
      <c r="B86" s="294"/>
      <c r="C86" s="290" t="s">
        <v>826</v>
      </c>
      <c r="D86" s="290"/>
      <c r="E86" s="290"/>
      <c r="F86" s="287" t="s">
        <v>742</v>
      </c>
      <c r="G86" s="314"/>
      <c r="H86" s="290" t="s">
        <v>825</v>
      </c>
      <c r="I86" s="290" t="s">
        <v>751</v>
      </c>
      <c r="J86" s="290">
        <v>20</v>
      </c>
      <c r="K86" s="326"/>
    </row>
    <row r="87" spans="2:11" ht="15" customHeight="1">
      <c r="B87" s="294"/>
      <c r="C87" s="290" t="s">
        <v>824</v>
      </c>
      <c r="D87" s="290"/>
      <c r="E87" s="290"/>
      <c r="F87" s="287" t="s">
        <v>742</v>
      </c>
      <c r="G87" s="314"/>
      <c r="H87" s="290" t="s">
        <v>823</v>
      </c>
      <c r="I87" s="290" t="s">
        <v>751</v>
      </c>
      <c r="J87" s="290">
        <v>20</v>
      </c>
      <c r="K87" s="326"/>
    </row>
    <row r="88" spans="2:11" ht="15" customHeight="1">
      <c r="B88" s="294"/>
      <c r="C88" s="290" t="s">
        <v>767</v>
      </c>
      <c r="D88" s="290"/>
      <c r="E88" s="290"/>
      <c r="F88" s="287" t="s">
        <v>742</v>
      </c>
      <c r="G88" s="314"/>
      <c r="H88" s="290" t="s">
        <v>822</v>
      </c>
      <c r="I88" s="290" t="s">
        <v>751</v>
      </c>
      <c r="J88" s="290">
        <v>50</v>
      </c>
      <c r="K88" s="326"/>
    </row>
    <row r="89" spans="2:11" ht="15" customHeight="1">
      <c r="B89" s="294"/>
      <c r="C89" s="290" t="s">
        <v>768</v>
      </c>
      <c r="D89" s="290"/>
      <c r="E89" s="290"/>
      <c r="F89" s="287" t="s">
        <v>742</v>
      </c>
      <c r="G89" s="314"/>
      <c r="H89" s="290" t="s">
        <v>768</v>
      </c>
      <c r="I89" s="290" t="s">
        <v>751</v>
      </c>
      <c r="J89" s="290">
        <v>50</v>
      </c>
      <c r="K89" s="326"/>
    </row>
    <row r="90" spans="2:11" ht="15" customHeight="1">
      <c r="B90" s="294"/>
      <c r="C90" s="290" t="s">
        <v>6</v>
      </c>
      <c r="D90" s="290"/>
      <c r="E90" s="290"/>
      <c r="F90" s="287" t="s">
        <v>742</v>
      </c>
      <c r="G90" s="314"/>
      <c r="H90" s="290" t="s">
        <v>821</v>
      </c>
      <c r="I90" s="290" t="s">
        <v>751</v>
      </c>
      <c r="J90" s="290">
        <v>255</v>
      </c>
      <c r="K90" s="326"/>
    </row>
    <row r="91" spans="2:11" ht="15" customHeight="1">
      <c r="B91" s="294"/>
      <c r="C91" s="290" t="s">
        <v>798</v>
      </c>
      <c r="D91" s="290"/>
      <c r="E91" s="290"/>
      <c r="F91" s="287" t="s">
        <v>755</v>
      </c>
      <c r="G91" s="314"/>
      <c r="H91" s="290" t="s">
        <v>820</v>
      </c>
      <c r="I91" s="290" t="s">
        <v>796</v>
      </c>
      <c r="J91" s="290"/>
      <c r="K91" s="326"/>
    </row>
    <row r="92" spans="2:11" ht="15" customHeight="1">
      <c r="B92" s="294"/>
      <c r="C92" s="290" t="s">
        <v>795</v>
      </c>
      <c r="D92" s="290"/>
      <c r="E92" s="290"/>
      <c r="F92" s="287" t="s">
        <v>755</v>
      </c>
      <c r="G92" s="314"/>
      <c r="H92" s="290" t="s">
        <v>819</v>
      </c>
      <c r="I92" s="290" t="s">
        <v>753</v>
      </c>
      <c r="J92" s="290"/>
      <c r="K92" s="326"/>
    </row>
    <row r="93" spans="2:11" ht="15" customHeight="1">
      <c r="B93" s="294"/>
      <c r="C93" s="290" t="s">
        <v>793</v>
      </c>
      <c r="D93" s="290"/>
      <c r="E93" s="290"/>
      <c r="F93" s="287" t="s">
        <v>755</v>
      </c>
      <c r="G93" s="314"/>
      <c r="H93" s="290" t="s">
        <v>793</v>
      </c>
      <c r="I93" s="290" t="s">
        <v>753</v>
      </c>
      <c r="J93" s="290"/>
      <c r="K93" s="326"/>
    </row>
    <row r="94" spans="2:11" ht="15" customHeight="1">
      <c r="B94" s="294"/>
      <c r="C94" s="290" t="s">
        <v>158</v>
      </c>
      <c r="D94" s="290"/>
      <c r="E94" s="290"/>
      <c r="F94" s="287" t="s">
        <v>755</v>
      </c>
      <c r="G94" s="314"/>
      <c r="H94" s="290" t="s">
        <v>818</v>
      </c>
      <c r="I94" s="290" t="s">
        <v>753</v>
      </c>
      <c r="J94" s="290"/>
      <c r="K94" s="326"/>
    </row>
    <row r="95" spans="2:11" ht="15" customHeight="1">
      <c r="B95" s="294"/>
      <c r="C95" s="290" t="s">
        <v>148</v>
      </c>
      <c r="D95" s="290"/>
      <c r="E95" s="290"/>
      <c r="F95" s="287" t="s">
        <v>755</v>
      </c>
      <c r="G95" s="314"/>
      <c r="H95" s="290" t="s">
        <v>817</v>
      </c>
      <c r="I95" s="290" t="s">
        <v>753</v>
      </c>
      <c r="J95" s="290"/>
      <c r="K95" s="326"/>
    </row>
    <row r="96" spans="2:11" ht="15" customHeight="1">
      <c r="B96" s="350"/>
      <c r="C96" s="353"/>
      <c r="D96" s="353"/>
      <c r="E96" s="353"/>
      <c r="F96" s="353"/>
      <c r="G96" s="353"/>
      <c r="H96" s="353"/>
      <c r="I96" s="353"/>
      <c r="J96" s="353"/>
      <c r="K96" s="349"/>
    </row>
    <row r="97" spans="2:11" ht="18.75" customHeight="1">
      <c r="B97" s="288"/>
      <c r="C97" s="352"/>
      <c r="D97" s="352"/>
      <c r="E97" s="352"/>
      <c r="F97" s="352"/>
      <c r="G97" s="352"/>
      <c r="H97" s="352"/>
      <c r="I97" s="352"/>
      <c r="J97" s="352"/>
      <c r="K97" s="288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32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ht="45" customHeight="1">
      <c r="B100" s="328"/>
      <c r="C100" s="413" t="s">
        <v>816</v>
      </c>
      <c r="D100" s="413"/>
      <c r="E100" s="413"/>
      <c r="F100" s="413"/>
      <c r="G100" s="413"/>
      <c r="H100" s="413"/>
      <c r="I100" s="413"/>
      <c r="J100" s="413"/>
      <c r="K100" s="326"/>
    </row>
    <row r="101" spans="2:11" ht="17.25" customHeight="1">
      <c r="B101" s="328"/>
      <c r="C101" s="321" t="s">
        <v>4</v>
      </c>
      <c r="D101" s="321"/>
      <c r="E101" s="321"/>
      <c r="F101" s="321" t="s">
        <v>782</v>
      </c>
      <c r="G101" s="329"/>
      <c r="H101" s="321" t="s">
        <v>21</v>
      </c>
      <c r="I101" s="321" t="s">
        <v>132</v>
      </c>
      <c r="J101" s="321" t="s">
        <v>781</v>
      </c>
      <c r="K101" s="326"/>
    </row>
    <row r="102" spans="2:11" ht="17.25" customHeight="1">
      <c r="B102" s="328"/>
      <c r="C102" s="316" t="s">
        <v>780</v>
      </c>
      <c r="D102" s="316"/>
      <c r="E102" s="316"/>
      <c r="F102" s="319" t="s">
        <v>779</v>
      </c>
      <c r="G102" s="327"/>
      <c r="H102" s="316"/>
      <c r="I102" s="316"/>
      <c r="J102" s="316" t="s">
        <v>778</v>
      </c>
      <c r="K102" s="326"/>
    </row>
    <row r="103" spans="2:11" ht="5.25" customHeight="1">
      <c r="B103" s="328"/>
      <c r="C103" s="321"/>
      <c r="D103" s="321"/>
      <c r="E103" s="321"/>
      <c r="F103" s="321"/>
      <c r="G103" s="351"/>
      <c r="H103" s="321"/>
      <c r="I103" s="321"/>
      <c r="J103" s="321"/>
      <c r="K103" s="326"/>
    </row>
    <row r="104" spans="2:11" ht="15" customHeight="1">
      <c r="B104" s="328"/>
      <c r="C104" s="290" t="s">
        <v>136</v>
      </c>
      <c r="D104" s="295"/>
      <c r="E104" s="295"/>
      <c r="F104" s="287" t="s">
        <v>755</v>
      </c>
      <c r="G104" s="351"/>
      <c r="H104" s="290" t="s">
        <v>776</v>
      </c>
      <c r="I104" s="290" t="s">
        <v>751</v>
      </c>
      <c r="J104" s="290">
        <v>20</v>
      </c>
      <c r="K104" s="326"/>
    </row>
    <row r="105" spans="2:11" ht="15" customHeight="1">
      <c r="B105" s="328"/>
      <c r="C105" s="290" t="s">
        <v>777</v>
      </c>
      <c r="D105" s="290"/>
      <c r="E105" s="290"/>
      <c r="F105" s="287" t="s">
        <v>755</v>
      </c>
      <c r="G105" s="290"/>
      <c r="H105" s="290" t="s">
        <v>776</v>
      </c>
      <c r="I105" s="290" t="s">
        <v>751</v>
      </c>
      <c r="J105" s="290">
        <v>120</v>
      </c>
      <c r="K105" s="326"/>
    </row>
    <row r="106" spans="2:11" ht="15" customHeight="1">
      <c r="B106" s="294"/>
      <c r="C106" s="290" t="s">
        <v>772</v>
      </c>
      <c r="D106" s="290"/>
      <c r="E106" s="290"/>
      <c r="F106" s="287" t="s">
        <v>742</v>
      </c>
      <c r="G106" s="290"/>
      <c r="H106" s="290" t="s">
        <v>776</v>
      </c>
      <c r="I106" s="290" t="s">
        <v>751</v>
      </c>
      <c r="J106" s="290">
        <v>50</v>
      </c>
      <c r="K106" s="326"/>
    </row>
    <row r="107" spans="2:11" ht="15" customHeight="1">
      <c r="B107" s="294"/>
      <c r="C107" s="290" t="s">
        <v>771</v>
      </c>
      <c r="D107" s="290"/>
      <c r="E107" s="290"/>
      <c r="F107" s="287" t="s">
        <v>755</v>
      </c>
      <c r="G107" s="290"/>
      <c r="H107" s="290" t="s">
        <v>776</v>
      </c>
      <c r="I107" s="290" t="s">
        <v>770</v>
      </c>
      <c r="J107" s="290"/>
      <c r="K107" s="326"/>
    </row>
    <row r="108" spans="2:11" ht="15" customHeight="1">
      <c r="B108" s="294"/>
      <c r="C108" s="290" t="s">
        <v>769</v>
      </c>
      <c r="D108" s="290"/>
      <c r="E108" s="290"/>
      <c r="F108" s="287" t="s">
        <v>742</v>
      </c>
      <c r="G108" s="290"/>
      <c r="H108" s="290" t="s">
        <v>776</v>
      </c>
      <c r="I108" s="290" t="s">
        <v>751</v>
      </c>
      <c r="J108" s="290">
        <v>50</v>
      </c>
      <c r="K108" s="326"/>
    </row>
    <row r="109" spans="2:11" ht="15" customHeight="1">
      <c r="B109" s="294"/>
      <c r="C109" s="290" t="s">
        <v>768</v>
      </c>
      <c r="D109" s="290"/>
      <c r="E109" s="290"/>
      <c r="F109" s="287" t="s">
        <v>742</v>
      </c>
      <c r="G109" s="290"/>
      <c r="H109" s="290" t="s">
        <v>776</v>
      </c>
      <c r="I109" s="290" t="s">
        <v>751</v>
      </c>
      <c r="J109" s="290">
        <v>50</v>
      </c>
      <c r="K109" s="326"/>
    </row>
    <row r="110" spans="2:11" ht="15" customHeight="1">
      <c r="B110" s="294"/>
      <c r="C110" s="290" t="s">
        <v>767</v>
      </c>
      <c r="D110" s="290"/>
      <c r="E110" s="290"/>
      <c r="F110" s="287" t="s">
        <v>742</v>
      </c>
      <c r="G110" s="290"/>
      <c r="H110" s="290" t="s">
        <v>776</v>
      </c>
      <c r="I110" s="290" t="s">
        <v>751</v>
      </c>
      <c r="J110" s="290">
        <v>50</v>
      </c>
      <c r="K110" s="326"/>
    </row>
    <row r="111" spans="2:11" ht="15" customHeight="1">
      <c r="B111" s="294"/>
      <c r="C111" s="290" t="s">
        <v>136</v>
      </c>
      <c r="D111" s="290"/>
      <c r="E111" s="290"/>
      <c r="F111" s="287" t="s">
        <v>755</v>
      </c>
      <c r="G111" s="290"/>
      <c r="H111" s="290" t="s">
        <v>815</v>
      </c>
      <c r="I111" s="290" t="s">
        <v>751</v>
      </c>
      <c r="J111" s="290">
        <v>20</v>
      </c>
      <c r="K111" s="326"/>
    </row>
    <row r="112" spans="2:11" ht="15" customHeight="1">
      <c r="B112" s="294"/>
      <c r="C112" s="290" t="s">
        <v>814</v>
      </c>
      <c r="D112" s="290"/>
      <c r="E112" s="290"/>
      <c r="F112" s="287" t="s">
        <v>755</v>
      </c>
      <c r="G112" s="290"/>
      <c r="H112" s="290" t="s">
        <v>813</v>
      </c>
      <c r="I112" s="290" t="s">
        <v>751</v>
      </c>
      <c r="J112" s="290">
        <v>120</v>
      </c>
      <c r="K112" s="326"/>
    </row>
    <row r="113" spans="2:11" ht="15" customHeight="1">
      <c r="B113" s="294"/>
      <c r="C113" s="290" t="s">
        <v>158</v>
      </c>
      <c r="D113" s="290"/>
      <c r="E113" s="290"/>
      <c r="F113" s="287" t="s">
        <v>755</v>
      </c>
      <c r="G113" s="290"/>
      <c r="H113" s="290" t="s">
        <v>812</v>
      </c>
      <c r="I113" s="290" t="s">
        <v>753</v>
      </c>
      <c r="J113" s="290"/>
      <c r="K113" s="326"/>
    </row>
    <row r="114" spans="2:11" ht="15" customHeight="1">
      <c r="B114" s="294"/>
      <c r="C114" s="290" t="s">
        <v>148</v>
      </c>
      <c r="D114" s="290"/>
      <c r="E114" s="290"/>
      <c r="F114" s="287" t="s">
        <v>755</v>
      </c>
      <c r="G114" s="290"/>
      <c r="H114" s="290" t="s">
        <v>811</v>
      </c>
      <c r="I114" s="290" t="s">
        <v>753</v>
      </c>
      <c r="J114" s="290"/>
      <c r="K114" s="326"/>
    </row>
    <row r="115" spans="2:11" ht="15" customHeight="1">
      <c r="B115" s="294"/>
      <c r="C115" s="290" t="s">
        <v>132</v>
      </c>
      <c r="D115" s="290"/>
      <c r="E115" s="290"/>
      <c r="F115" s="287" t="s">
        <v>755</v>
      </c>
      <c r="G115" s="290"/>
      <c r="H115" s="290" t="s">
        <v>810</v>
      </c>
      <c r="I115" s="290" t="s">
        <v>728</v>
      </c>
      <c r="J115" s="290"/>
      <c r="K115" s="326"/>
    </row>
    <row r="116" spans="2:11" ht="15" customHeight="1">
      <c r="B116" s="350"/>
      <c r="C116" s="309"/>
      <c r="D116" s="309"/>
      <c r="E116" s="309"/>
      <c r="F116" s="309"/>
      <c r="G116" s="309"/>
      <c r="H116" s="309"/>
      <c r="I116" s="309"/>
      <c r="J116" s="309"/>
      <c r="K116" s="349"/>
    </row>
    <row r="117" spans="2:11" ht="18.75" customHeight="1">
      <c r="B117" s="348"/>
      <c r="C117" s="304"/>
      <c r="D117" s="304"/>
      <c r="E117" s="304"/>
      <c r="F117" s="333"/>
      <c r="G117" s="304"/>
      <c r="H117" s="304"/>
      <c r="I117" s="304"/>
      <c r="J117" s="304"/>
      <c r="K117" s="348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47"/>
      <c r="C119" s="346"/>
      <c r="D119" s="346"/>
      <c r="E119" s="346"/>
      <c r="F119" s="346"/>
      <c r="G119" s="346"/>
      <c r="H119" s="346"/>
      <c r="I119" s="346"/>
      <c r="J119" s="346"/>
      <c r="K119" s="345"/>
    </row>
    <row r="120" spans="2:11" ht="45" customHeight="1">
      <c r="B120" s="344"/>
      <c r="C120" s="410" t="s">
        <v>809</v>
      </c>
      <c r="D120" s="410"/>
      <c r="E120" s="410"/>
      <c r="F120" s="410"/>
      <c r="G120" s="410"/>
      <c r="H120" s="410"/>
      <c r="I120" s="410"/>
      <c r="J120" s="410"/>
      <c r="K120" s="343"/>
    </row>
    <row r="121" spans="2:11" ht="17.25" customHeight="1">
      <c r="B121" s="342"/>
      <c r="C121" s="321" t="s">
        <v>4</v>
      </c>
      <c r="D121" s="321"/>
      <c r="E121" s="321"/>
      <c r="F121" s="321" t="s">
        <v>782</v>
      </c>
      <c r="G121" s="329"/>
      <c r="H121" s="321" t="s">
        <v>21</v>
      </c>
      <c r="I121" s="321" t="s">
        <v>132</v>
      </c>
      <c r="J121" s="321" t="s">
        <v>781</v>
      </c>
      <c r="K121" s="341"/>
    </row>
    <row r="122" spans="2:11" ht="17.25" customHeight="1">
      <c r="B122" s="342"/>
      <c r="C122" s="316" t="s">
        <v>780</v>
      </c>
      <c r="D122" s="316"/>
      <c r="E122" s="316"/>
      <c r="F122" s="319" t="s">
        <v>779</v>
      </c>
      <c r="G122" s="327"/>
      <c r="H122" s="316"/>
      <c r="I122" s="316"/>
      <c r="J122" s="316" t="s">
        <v>778</v>
      </c>
      <c r="K122" s="341"/>
    </row>
    <row r="123" spans="2:11" ht="5.25" customHeight="1">
      <c r="B123" s="337"/>
      <c r="C123" s="295"/>
      <c r="D123" s="295"/>
      <c r="E123" s="295"/>
      <c r="F123" s="295"/>
      <c r="G123" s="290"/>
      <c r="H123" s="295"/>
      <c r="I123" s="295"/>
      <c r="J123" s="295"/>
      <c r="K123" s="340"/>
    </row>
    <row r="124" spans="2:11" ht="15" customHeight="1">
      <c r="B124" s="337"/>
      <c r="C124" s="290" t="s">
        <v>777</v>
      </c>
      <c r="D124" s="295"/>
      <c r="E124" s="295"/>
      <c r="F124" s="287" t="s">
        <v>755</v>
      </c>
      <c r="G124" s="290"/>
      <c r="H124" s="290" t="s">
        <v>776</v>
      </c>
      <c r="I124" s="290" t="s">
        <v>751</v>
      </c>
      <c r="J124" s="290">
        <v>120</v>
      </c>
      <c r="K124" s="293"/>
    </row>
    <row r="125" spans="2:11" ht="15" customHeight="1">
      <c r="B125" s="337"/>
      <c r="C125" s="290" t="s">
        <v>775</v>
      </c>
      <c r="D125" s="290"/>
      <c r="E125" s="290"/>
      <c r="F125" s="287" t="s">
        <v>755</v>
      </c>
      <c r="G125" s="290"/>
      <c r="H125" s="290" t="s">
        <v>774</v>
      </c>
      <c r="I125" s="290" t="s">
        <v>751</v>
      </c>
      <c r="J125" s="290" t="s">
        <v>773</v>
      </c>
      <c r="K125" s="293"/>
    </row>
    <row r="126" spans="2:11" ht="15" customHeight="1">
      <c r="B126" s="337"/>
      <c r="C126" s="290" t="s">
        <v>102</v>
      </c>
      <c r="D126" s="290"/>
      <c r="E126" s="290"/>
      <c r="F126" s="287" t="s">
        <v>755</v>
      </c>
      <c r="G126" s="290"/>
      <c r="H126" s="290" t="s">
        <v>808</v>
      </c>
      <c r="I126" s="290" t="s">
        <v>751</v>
      </c>
      <c r="J126" s="290" t="s">
        <v>773</v>
      </c>
      <c r="K126" s="293"/>
    </row>
    <row r="127" spans="2:11" ht="15" customHeight="1">
      <c r="B127" s="337"/>
      <c r="C127" s="290" t="s">
        <v>807</v>
      </c>
      <c r="D127" s="290"/>
      <c r="E127" s="290"/>
      <c r="F127" s="287" t="s">
        <v>742</v>
      </c>
      <c r="G127" s="290"/>
      <c r="H127" s="290" t="s">
        <v>806</v>
      </c>
      <c r="I127" s="290" t="s">
        <v>751</v>
      </c>
      <c r="J127" s="290">
        <v>15</v>
      </c>
      <c r="K127" s="293"/>
    </row>
    <row r="128" spans="2:11" ht="15" customHeight="1">
      <c r="B128" s="337"/>
      <c r="C128" s="338" t="s">
        <v>805</v>
      </c>
      <c r="D128" s="338"/>
      <c r="E128" s="338"/>
      <c r="F128" s="339" t="s">
        <v>742</v>
      </c>
      <c r="G128" s="338"/>
      <c r="H128" s="338" t="s">
        <v>804</v>
      </c>
      <c r="I128" s="338" t="s">
        <v>751</v>
      </c>
      <c r="J128" s="338">
        <v>15</v>
      </c>
      <c r="K128" s="293"/>
    </row>
    <row r="129" spans="2:11" ht="15" customHeight="1">
      <c r="B129" s="337"/>
      <c r="C129" s="338" t="s">
        <v>803</v>
      </c>
      <c r="D129" s="338"/>
      <c r="E129" s="338"/>
      <c r="F129" s="339" t="s">
        <v>742</v>
      </c>
      <c r="G129" s="338"/>
      <c r="H129" s="338" t="s">
        <v>802</v>
      </c>
      <c r="I129" s="338" t="s">
        <v>751</v>
      </c>
      <c r="J129" s="338">
        <v>20</v>
      </c>
      <c r="K129" s="293"/>
    </row>
    <row r="130" spans="2:11" ht="15" customHeight="1">
      <c r="B130" s="337"/>
      <c r="C130" s="338" t="s">
        <v>801</v>
      </c>
      <c r="D130" s="338"/>
      <c r="E130" s="338"/>
      <c r="F130" s="339" t="s">
        <v>742</v>
      </c>
      <c r="G130" s="338"/>
      <c r="H130" s="338" t="s">
        <v>800</v>
      </c>
      <c r="I130" s="338" t="s">
        <v>751</v>
      </c>
      <c r="J130" s="338">
        <v>20</v>
      </c>
      <c r="K130" s="293"/>
    </row>
    <row r="131" spans="2:11" ht="15" customHeight="1">
      <c r="B131" s="337"/>
      <c r="C131" s="290" t="s">
        <v>772</v>
      </c>
      <c r="D131" s="290"/>
      <c r="E131" s="290"/>
      <c r="F131" s="287" t="s">
        <v>742</v>
      </c>
      <c r="G131" s="290"/>
      <c r="H131" s="290" t="s">
        <v>776</v>
      </c>
      <c r="I131" s="290" t="s">
        <v>751</v>
      </c>
      <c r="J131" s="290">
        <v>50</v>
      </c>
      <c r="K131" s="293"/>
    </row>
    <row r="132" spans="2:11" ht="15" customHeight="1">
      <c r="B132" s="337"/>
      <c r="C132" s="290" t="s">
        <v>769</v>
      </c>
      <c r="D132" s="290"/>
      <c r="E132" s="290"/>
      <c r="F132" s="287" t="s">
        <v>742</v>
      </c>
      <c r="G132" s="290"/>
      <c r="H132" s="290" t="s">
        <v>776</v>
      </c>
      <c r="I132" s="290" t="s">
        <v>751</v>
      </c>
      <c r="J132" s="290">
        <v>50</v>
      </c>
      <c r="K132" s="293"/>
    </row>
    <row r="133" spans="2:11" ht="15" customHeight="1">
      <c r="B133" s="337"/>
      <c r="C133" s="290" t="s">
        <v>767</v>
      </c>
      <c r="D133" s="290"/>
      <c r="E133" s="290"/>
      <c r="F133" s="287" t="s">
        <v>742</v>
      </c>
      <c r="G133" s="290"/>
      <c r="H133" s="290" t="s">
        <v>776</v>
      </c>
      <c r="I133" s="290" t="s">
        <v>751</v>
      </c>
      <c r="J133" s="290">
        <v>50</v>
      </c>
      <c r="K133" s="293"/>
    </row>
    <row r="134" spans="2:11" ht="15" customHeight="1">
      <c r="B134" s="337"/>
      <c r="C134" s="290" t="s">
        <v>768</v>
      </c>
      <c r="D134" s="290"/>
      <c r="E134" s="290"/>
      <c r="F134" s="287" t="s">
        <v>742</v>
      </c>
      <c r="G134" s="290"/>
      <c r="H134" s="290" t="s">
        <v>776</v>
      </c>
      <c r="I134" s="290" t="s">
        <v>751</v>
      </c>
      <c r="J134" s="290">
        <v>50</v>
      </c>
      <c r="K134" s="293"/>
    </row>
    <row r="135" spans="2:11" ht="15" customHeight="1">
      <c r="B135" s="337"/>
      <c r="C135" s="290" t="s">
        <v>6</v>
      </c>
      <c r="D135" s="290"/>
      <c r="E135" s="290"/>
      <c r="F135" s="287" t="s">
        <v>742</v>
      </c>
      <c r="G135" s="290"/>
      <c r="H135" s="290" t="s">
        <v>799</v>
      </c>
      <c r="I135" s="290" t="s">
        <v>751</v>
      </c>
      <c r="J135" s="290">
        <v>255</v>
      </c>
      <c r="K135" s="293"/>
    </row>
    <row r="136" spans="2:11" ht="15" customHeight="1">
      <c r="B136" s="337"/>
      <c r="C136" s="290" t="s">
        <v>798</v>
      </c>
      <c r="D136" s="290"/>
      <c r="E136" s="290"/>
      <c r="F136" s="287" t="s">
        <v>755</v>
      </c>
      <c r="G136" s="290"/>
      <c r="H136" s="290" t="s">
        <v>797</v>
      </c>
      <c r="I136" s="290" t="s">
        <v>796</v>
      </c>
      <c r="J136" s="290"/>
      <c r="K136" s="293"/>
    </row>
    <row r="137" spans="2:11" ht="15" customHeight="1">
      <c r="B137" s="337"/>
      <c r="C137" s="290" t="s">
        <v>795</v>
      </c>
      <c r="D137" s="290"/>
      <c r="E137" s="290"/>
      <c r="F137" s="287" t="s">
        <v>755</v>
      </c>
      <c r="G137" s="290"/>
      <c r="H137" s="290" t="s">
        <v>794</v>
      </c>
      <c r="I137" s="290" t="s">
        <v>753</v>
      </c>
      <c r="J137" s="290"/>
      <c r="K137" s="293"/>
    </row>
    <row r="138" spans="2:11" ht="15" customHeight="1">
      <c r="B138" s="337"/>
      <c r="C138" s="290" t="s">
        <v>793</v>
      </c>
      <c r="D138" s="290"/>
      <c r="E138" s="290"/>
      <c r="F138" s="287" t="s">
        <v>755</v>
      </c>
      <c r="G138" s="290"/>
      <c r="H138" s="290" t="s">
        <v>793</v>
      </c>
      <c r="I138" s="290" t="s">
        <v>753</v>
      </c>
      <c r="J138" s="290"/>
      <c r="K138" s="293"/>
    </row>
    <row r="139" spans="2:11" ht="15" customHeight="1">
      <c r="B139" s="337"/>
      <c r="C139" s="290" t="s">
        <v>158</v>
      </c>
      <c r="D139" s="290"/>
      <c r="E139" s="290"/>
      <c r="F139" s="287" t="s">
        <v>755</v>
      </c>
      <c r="G139" s="290"/>
      <c r="H139" s="290" t="s">
        <v>792</v>
      </c>
      <c r="I139" s="290" t="s">
        <v>753</v>
      </c>
      <c r="J139" s="290"/>
      <c r="K139" s="293"/>
    </row>
    <row r="140" spans="2:11" ht="15" customHeight="1">
      <c r="B140" s="337"/>
      <c r="C140" s="290" t="s">
        <v>791</v>
      </c>
      <c r="D140" s="290"/>
      <c r="E140" s="290"/>
      <c r="F140" s="287" t="s">
        <v>755</v>
      </c>
      <c r="G140" s="290"/>
      <c r="H140" s="290" t="s">
        <v>790</v>
      </c>
      <c r="I140" s="290" t="s">
        <v>753</v>
      </c>
      <c r="J140" s="290"/>
      <c r="K140" s="293"/>
    </row>
    <row r="141" spans="2:11" ht="15" customHeight="1">
      <c r="B141" s="336"/>
      <c r="C141" s="335"/>
      <c r="D141" s="335"/>
      <c r="E141" s="335"/>
      <c r="F141" s="335"/>
      <c r="G141" s="335"/>
      <c r="H141" s="335"/>
      <c r="I141" s="335"/>
      <c r="J141" s="335"/>
      <c r="K141" s="334"/>
    </row>
    <row r="142" spans="2:11" ht="18.75" customHeight="1">
      <c r="B142" s="304"/>
      <c r="C142" s="304"/>
      <c r="D142" s="304"/>
      <c r="E142" s="304"/>
      <c r="F142" s="333"/>
      <c r="G142" s="304"/>
      <c r="H142" s="304"/>
      <c r="I142" s="304"/>
      <c r="J142" s="304"/>
      <c r="K142" s="304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32"/>
      <c r="C144" s="331"/>
      <c r="D144" s="331"/>
      <c r="E144" s="331"/>
      <c r="F144" s="331"/>
      <c r="G144" s="331"/>
      <c r="H144" s="331"/>
      <c r="I144" s="331"/>
      <c r="J144" s="331"/>
      <c r="K144" s="330"/>
    </row>
    <row r="145" spans="2:11" ht="45" customHeight="1">
      <c r="B145" s="328"/>
      <c r="C145" s="413" t="s">
        <v>789</v>
      </c>
      <c r="D145" s="413"/>
      <c r="E145" s="413"/>
      <c r="F145" s="413"/>
      <c r="G145" s="413"/>
      <c r="H145" s="413"/>
      <c r="I145" s="413"/>
      <c r="J145" s="413"/>
      <c r="K145" s="326"/>
    </row>
    <row r="146" spans="2:11" ht="17.25" customHeight="1">
      <c r="B146" s="328"/>
      <c r="C146" s="321" t="s">
        <v>4</v>
      </c>
      <c r="D146" s="321"/>
      <c r="E146" s="321"/>
      <c r="F146" s="321" t="s">
        <v>782</v>
      </c>
      <c r="G146" s="329"/>
      <c r="H146" s="321" t="s">
        <v>21</v>
      </c>
      <c r="I146" s="321" t="s">
        <v>132</v>
      </c>
      <c r="J146" s="321" t="s">
        <v>781</v>
      </c>
      <c r="K146" s="326"/>
    </row>
    <row r="147" spans="2:11" ht="17.25" customHeight="1">
      <c r="B147" s="328"/>
      <c r="C147" s="316" t="s">
        <v>780</v>
      </c>
      <c r="D147" s="316"/>
      <c r="E147" s="316"/>
      <c r="F147" s="319" t="s">
        <v>779</v>
      </c>
      <c r="G147" s="327"/>
      <c r="H147" s="316"/>
      <c r="I147" s="316"/>
      <c r="J147" s="316" t="s">
        <v>778</v>
      </c>
      <c r="K147" s="326"/>
    </row>
    <row r="148" spans="2:11" ht="5.25" customHeight="1">
      <c r="B148" s="294"/>
      <c r="C148" s="295"/>
      <c r="D148" s="295"/>
      <c r="E148" s="295"/>
      <c r="F148" s="295"/>
      <c r="G148" s="314"/>
      <c r="H148" s="295"/>
      <c r="I148" s="295"/>
      <c r="J148" s="295"/>
      <c r="K148" s="293"/>
    </row>
    <row r="149" spans="2:11" ht="15" customHeight="1">
      <c r="B149" s="294"/>
      <c r="C149" s="324" t="s">
        <v>777</v>
      </c>
      <c r="D149" s="290"/>
      <c r="E149" s="290"/>
      <c r="F149" s="325" t="s">
        <v>755</v>
      </c>
      <c r="G149" s="290"/>
      <c r="H149" s="324" t="s">
        <v>776</v>
      </c>
      <c r="I149" s="324" t="s">
        <v>751</v>
      </c>
      <c r="J149" s="324">
        <v>120</v>
      </c>
      <c r="K149" s="293"/>
    </row>
    <row r="150" spans="2:11" ht="15" customHeight="1">
      <c r="B150" s="294"/>
      <c r="C150" s="324" t="s">
        <v>775</v>
      </c>
      <c r="D150" s="290"/>
      <c r="E150" s="290"/>
      <c r="F150" s="325" t="s">
        <v>755</v>
      </c>
      <c r="G150" s="290"/>
      <c r="H150" s="324" t="s">
        <v>788</v>
      </c>
      <c r="I150" s="324" t="s">
        <v>751</v>
      </c>
      <c r="J150" s="324" t="s">
        <v>773</v>
      </c>
      <c r="K150" s="293"/>
    </row>
    <row r="151" spans="2:11" ht="15" customHeight="1">
      <c r="B151" s="294"/>
      <c r="C151" s="324" t="s">
        <v>102</v>
      </c>
      <c r="D151" s="290"/>
      <c r="E151" s="290"/>
      <c r="F151" s="325" t="s">
        <v>755</v>
      </c>
      <c r="G151" s="290"/>
      <c r="H151" s="324" t="s">
        <v>787</v>
      </c>
      <c r="I151" s="324" t="s">
        <v>751</v>
      </c>
      <c r="J151" s="324" t="s">
        <v>773</v>
      </c>
      <c r="K151" s="293"/>
    </row>
    <row r="152" spans="2:11" ht="15" customHeight="1">
      <c r="B152" s="294"/>
      <c r="C152" s="324" t="s">
        <v>772</v>
      </c>
      <c r="D152" s="290"/>
      <c r="E152" s="290"/>
      <c r="F152" s="325" t="s">
        <v>742</v>
      </c>
      <c r="G152" s="290"/>
      <c r="H152" s="324" t="s">
        <v>776</v>
      </c>
      <c r="I152" s="324" t="s">
        <v>751</v>
      </c>
      <c r="J152" s="324">
        <v>50</v>
      </c>
      <c r="K152" s="293"/>
    </row>
    <row r="153" spans="2:11" ht="15" customHeight="1">
      <c r="B153" s="294"/>
      <c r="C153" s="324" t="s">
        <v>771</v>
      </c>
      <c r="D153" s="290"/>
      <c r="E153" s="290"/>
      <c r="F153" s="325" t="s">
        <v>755</v>
      </c>
      <c r="G153" s="290"/>
      <c r="H153" s="324" t="s">
        <v>776</v>
      </c>
      <c r="I153" s="324" t="s">
        <v>770</v>
      </c>
      <c r="J153" s="324"/>
      <c r="K153" s="293"/>
    </row>
    <row r="154" spans="2:11" ht="15" customHeight="1">
      <c r="B154" s="294"/>
      <c r="C154" s="324" t="s">
        <v>769</v>
      </c>
      <c r="D154" s="290"/>
      <c r="E154" s="290"/>
      <c r="F154" s="325" t="s">
        <v>742</v>
      </c>
      <c r="G154" s="290"/>
      <c r="H154" s="324" t="s">
        <v>776</v>
      </c>
      <c r="I154" s="324" t="s">
        <v>751</v>
      </c>
      <c r="J154" s="324">
        <v>50</v>
      </c>
      <c r="K154" s="293"/>
    </row>
    <row r="155" spans="2:11" ht="15" customHeight="1">
      <c r="B155" s="294"/>
      <c r="C155" s="324" t="s">
        <v>768</v>
      </c>
      <c r="D155" s="290"/>
      <c r="E155" s="290"/>
      <c r="F155" s="325" t="s">
        <v>742</v>
      </c>
      <c r="G155" s="290"/>
      <c r="H155" s="324" t="s">
        <v>776</v>
      </c>
      <c r="I155" s="324" t="s">
        <v>751</v>
      </c>
      <c r="J155" s="324">
        <v>50</v>
      </c>
      <c r="K155" s="293"/>
    </row>
    <row r="156" spans="2:11" ht="15" customHeight="1">
      <c r="B156" s="294"/>
      <c r="C156" s="324" t="s">
        <v>767</v>
      </c>
      <c r="D156" s="290"/>
      <c r="E156" s="290"/>
      <c r="F156" s="325" t="s">
        <v>742</v>
      </c>
      <c r="G156" s="290"/>
      <c r="H156" s="324" t="s">
        <v>776</v>
      </c>
      <c r="I156" s="324" t="s">
        <v>751</v>
      </c>
      <c r="J156" s="324">
        <v>50</v>
      </c>
      <c r="K156" s="293"/>
    </row>
    <row r="157" spans="2:11" ht="15" customHeight="1">
      <c r="B157" s="294"/>
      <c r="C157" s="324" t="s">
        <v>428</v>
      </c>
      <c r="D157" s="290"/>
      <c r="E157" s="290"/>
      <c r="F157" s="325" t="s">
        <v>755</v>
      </c>
      <c r="G157" s="290"/>
      <c r="H157" s="324" t="s">
        <v>786</v>
      </c>
      <c r="I157" s="324" t="s">
        <v>751</v>
      </c>
      <c r="J157" s="324" t="s">
        <v>785</v>
      </c>
      <c r="K157" s="293"/>
    </row>
    <row r="158" spans="2:11" ht="15" customHeight="1">
      <c r="B158" s="294"/>
      <c r="C158" s="324" t="s">
        <v>756</v>
      </c>
      <c r="D158" s="290"/>
      <c r="E158" s="290"/>
      <c r="F158" s="325" t="s">
        <v>755</v>
      </c>
      <c r="G158" s="290"/>
      <c r="H158" s="324" t="s">
        <v>784</v>
      </c>
      <c r="I158" s="324" t="s">
        <v>753</v>
      </c>
      <c r="J158" s="324"/>
      <c r="K158" s="293"/>
    </row>
    <row r="159" spans="2:11" ht="15" customHeight="1">
      <c r="B159" s="311"/>
      <c r="C159" s="309"/>
      <c r="D159" s="309"/>
      <c r="E159" s="309"/>
      <c r="F159" s="309"/>
      <c r="G159" s="309"/>
      <c r="H159" s="309"/>
      <c r="I159" s="309"/>
      <c r="J159" s="309"/>
      <c r="K159" s="308"/>
    </row>
    <row r="160" spans="2:11" ht="18.75" customHeight="1">
      <c r="B160" s="304"/>
      <c r="C160" s="290"/>
      <c r="D160" s="290"/>
      <c r="E160" s="290"/>
      <c r="F160" s="287"/>
      <c r="G160" s="290"/>
      <c r="H160" s="290"/>
      <c r="I160" s="290"/>
      <c r="J160" s="290"/>
      <c r="K160" s="304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302"/>
      <c r="C162" s="301"/>
      <c r="D162" s="301"/>
      <c r="E162" s="301"/>
      <c r="F162" s="301"/>
      <c r="G162" s="301"/>
      <c r="H162" s="301"/>
      <c r="I162" s="301"/>
      <c r="J162" s="301"/>
      <c r="K162" s="300"/>
    </row>
    <row r="163" spans="2:11" ht="45" customHeight="1">
      <c r="B163" s="299"/>
      <c r="C163" s="410" t="s">
        <v>783</v>
      </c>
      <c r="D163" s="410"/>
      <c r="E163" s="410"/>
      <c r="F163" s="410"/>
      <c r="G163" s="410"/>
      <c r="H163" s="410"/>
      <c r="I163" s="410"/>
      <c r="J163" s="410"/>
      <c r="K163" s="296"/>
    </row>
    <row r="164" spans="2:11" ht="17.25" customHeight="1">
      <c r="B164" s="299"/>
      <c r="C164" s="321" t="s">
        <v>4</v>
      </c>
      <c r="D164" s="321"/>
      <c r="E164" s="321"/>
      <c r="F164" s="321" t="s">
        <v>782</v>
      </c>
      <c r="G164" s="323"/>
      <c r="H164" s="322" t="s">
        <v>21</v>
      </c>
      <c r="I164" s="322" t="s">
        <v>132</v>
      </c>
      <c r="J164" s="321" t="s">
        <v>781</v>
      </c>
      <c r="K164" s="296"/>
    </row>
    <row r="165" spans="2:11" ht="17.25" customHeight="1">
      <c r="B165" s="320"/>
      <c r="C165" s="316" t="s">
        <v>780</v>
      </c>
      <c r="D165" s="316"/>
      <c r="E165" s="316"/>
      <c r="F165" s="319" t="s">
        <v>779</v>
      </c>
      <c r="G165" s="318"/>
      <c r="H165" s="317"/>
      <c r="I165" s="317"/>
      <c r="J165" s="316" t="s">
        <v>778</v>
      </c>
      <c r="K165" s="315"/>
    </row>
    <row r="166" spans="2:11" ht="5.25" customHeight="1">
      <c r="B166" s="294"/>
      <c r="C166" s="295"/>
      <c r="D166" s="295"/>
      <c r="E166" s="295"/>
      <c r="F166" s="295"/>
      <c r="G166" s="314"/>
      <c r="H166" s="295"/>
      <c r="I166" s="295"/>
      <c r="J166" s="295"/>
      <c r="K166" s="293"/>
    </row>
    <row r="167" spans="2:11" ht="15" customHeight="1">
      <c r="B167" s="294"/>
      <c r="C167" s="290" t="s">
        <v>777</v>
      </c>
      <c r="D167" s="290"/>
      <c r="E167" s="290"/>
      <c r="F167" s="287" t="s">
        <v>755</v>
      </c>
      <c r="G167" s="290"/>
      <c r="H167" s="290" t="s">
        <v>776</v>
      </c>
      <c r="I167" s="290" t="s">
        <v>751</v>
      </c>
      <c r="J167" s="290">
        <v>120</v>
      </c>
      <c r="K167" s="293"/>
    </row>
    <row r="168" spans="2:11" ht="15" customHeight="1">
      <c r="B168" s="294"/>
      <c r="C168" s="290" t="s">
        <v>775</v>
      </c>
      <c r="D168" s="290"/>
      <c r="E168" s="290"/>
      <c r="F168" s="287" t="s">
        <v>755</v>
      </c>
      <c r="G168" s="290"/>
      <c r="H168" s="290" t="s">
        <v>774</v>
      </c>
      <c r="I168" s="290" t="s">
        <v>751</v>
      </c>
      <c r="J168" s="290" t="s">
        <v>773</v>
      </c>
      <c r="K168" s="293"/>
    </row>
    <row r="169" spans="2:11" ht="15" customHeight="1">
      <c r="B169" s="294"/>
      <c r="C169" s="290" t="s">
        <v>102</v>
      </c>
      <c r="D169" s="290"/>
      <c r="E169" s="290"/>
      <c r="F169" s="287" t="s">
        <v>755</v>
      </c>
      <c r="G169" s="290"/>
      <c r="H169" s="290" t="s">
        <v>766</v>
      </c>
      <c r="I169" s="290" t="s">
        <v>751</v>
      </c>
      <c r="J169" s="290" t="s">
        <v>773</v>
      </c>
      <c r="K169" s="293"/>
    </row>
    <row r="170" spans="2:11" ht="15" customHeight="1">
      <c r="B170" s="294"/>
      <c r="C170" s="290" t="s">
        <v>772</v>
      </c>
      <c r="D170" s="290"/>
      <c r="E170" s="290"/>
      <c r="F170" s="287" t="s">
        <v>742</v>
      </c>
      <c r="G170" s="290"/>
      <c r="H170" s="290" t="s">
        <v>766</v>
      </c>
      <c r="I170" s="290" t="s">
        <v>751</v>
      </c>
      <c r="J170" s="290">
        <v>50</v>
      </c>
      <c r="K170" s="293"/>
    </row>
    <row r="171" spans="2:11" ht="15" customHeight="1">
      <c r="B171" s="294"/>
      <c r="C171" s="290" t="s">
        <v>771</v>
      </c>
      <c r="D171" s="290"/>
      <c r="E171" s="290"/>
      <c r="F171" s="287" t="s">
        <v>755</v>
      </c>
      <c r="G171" s="290"/>
      <c r="H171" s="290" t="s">
        <v>766</v>
      </c>
      <c r="I171" s="290" t="s">
        <v>770</v>
      </c>
      <c r="J171" s="290"/>
      <c r="K171" s="293"/>
    </row>
    <row r="172" spans="2:11" ht="15" customHeight="1">
      <c r="B172" s="294"/>
      <c r="C172" s="290" t="s">
        <v>769</v>
      </c>
      <c r="D172" s="290"/>
      <c r="E172" s="290"/>
      <c r="F172" s="287" t="s">
        <v>742</v>
      </c>
      <c r="G172" s="290"/>
      <c r="H172" s="290" t="s">
        <v>766</v>
      </c>
      <c r="I172" s="290" t="s">
        <v>751</v>
      </c>
      <c r="J172" s="290">
        <v>50</v>
      </c>
      <c r="K172" s="293"/>
    </row>
    <row r="173" spans="2:11" ht="15" customHeight="1">
      <c r="B173" s="294"/>
      <c r="C173" s="290" t="s">
        <v>768</v>
      </c>
      <c r="D173" s="290"/>
      <c r="E173" s="290"/>
      <c r="F173" s="287" t="s">
        <v>742</v>
      </c>
      <c r="G173" s="290"/>
      <c r="H173" s="290" t="s">
        <v>766</v>
      </c>
      <c r="I173" s="290" t="s">
        <v>751</v>
      </c>
      <c r="J173" s="290">
        <v>50</v>
      </c>
      <c r="K173" s="293"/>
    </row>
    <row r="174" spans="2:11" ht="15" customHeight="1">
      <c r="B174" s="294"/>
      <c r="C174" s="290" t="s">
        <v>767</v>
      </c>
      <c r="D174" s="290"/>
      <c r="E174" s="290"/>
      <c r="F174" s="287" t="s">
        <v>742</v>
      </c>
      <c r="G174" s="290"/>
      <c r="H174" s="290" t="s">
        <v>766</v>
      </c>
      <c r="I174" s="290" t="s">
        <v>751</v>
      </c>
      <c r="J174" s="290">
        <v>50</v>
      </c>
      <c r="K174" s="293"/>
    </row>
    <row r="175" spans="2:11" ht="15" customHeight="1">
      <c r="B175" s="294"/>
      <c r="C175" s="290" t="s">
        <v>410</v>
      </c>
      <c r="D175" s="290"/>
      <c r="E175" s="290"/>
      <c r="F175" s="287" t="s">
        <v>755</v>
      </c>
      <c r="G175" s="290"/>
      <c r="H175" s="290" t="s">
        <v>765</v>
      </c>
      <c r="I175" s="290" t="s">
        <v>764</v>
      </c>
      <c r="J175" s="290"/>
      <c r="K175" s="293"/>
    </row>
    <row r="176" spans="2:11" ht="15" customHeight="1">
      <c r="B176" s="294"/>
      <c r="C176" s="290" t="s">
        <v>132</v>
      </c>
      <c r="D176" s="290"/>
      <c r="E176" s="290"/>
      <c r="F176" s="287" t="s">
        <v>755</v>
      </c>
      <c r="G176" s="290"/>
      <c r="H176" s="290" t="s">
        <v>763</v>
      </c>
      <c r="I176" s="290" t="s">
        <v>720</v>
      </c>
      <c r="J176" s="290">
        <v>1</v>
      </c>
      <c r="K176" s="293"/>
    </row>
    <row r="177" spans="2:11" ht="15" customHeight="1">
      <c r="B177" s="294"/>
      <c r="C177" s="290" t="s">
        <v>136</v>
      </c>
      <c r="D177" s="290"/>
      <c r="E177" s="290"/>
      <c r="F177" s="287" t="s">
        <v>755</v>
      </c>
      <c r="G177" s="290"/>
      <c r="H177" s="290" t="s">
        <v>762</v>
      </c>
      <c r="I177" s="290" t="s">
        <v>751</v>
      </c>
      <c r="J177" s="290">
        <v>20</v>
      </c>
      <c r="K177" s="293"/>
    </row>
    <row r="178" spans="2:11" ht="15" customHeight="1">
      <c r="B178" s="294"/>
      <c r="C178" s="290" t="s">
        <v>21</v>
      </c>
      <c r="D178" s="290"/>
      <c r="E178" s="290"/>
      <c r="F178" s="287" t="s">
        <v>755</v>
      </c>
      <c r="G178" s="290"/>
      <c r="H178" s="290" t="s">
        <v>761</v>
      </c>
      <c r="I178" s="290" t="s">
        <v>751</v>
      </c>
      <c r="J178" s="290">
        <v>255</v>
      </c>
      <c r="K178" s="293"/>
    </row>
    <row r="179" spans="2:11" ht="15" customHeight="1">
      <c r="B179" s="294"/>
      <c r="C179" s="290" t="s">
        <v>2</v>
      </c>
      <c r="D179" s="290"/>
      <c r="E179" s="290"/>
      <c r="F179" s="287" t="s">
        <v>755</v>
      </c>
      <c r="G179" s="290"/>
      <c r="H179" s="290" t="s">
        <v>760</v>
      </c>
      <c r="I179" s="290" t="s">
        <v>751</v>
      </c>
      <c r="J179" s="290">
        <v>10</v>
      </c>
      <c r="K179" s="293"/>
    </row>
    <row r="180" spans="2:11" ht="15" customHeight="1">
      <c r="B180" s="294"/>
      <c r="C180" s="290" t="s">
        <v>409</v>
      </c>
      <c r="D180" s="290"/>
      <c r="E180" s="290"/>
      <c r="F180" s="287" t="s">
        <v>755</v>
      </c>
      <c r="G180" s="290"/>
      <c r="H180" s="290" t="s">
        <v>759</v>
      </c>
      <c r="I180" s="290" t="s">
        <v>753</v>
      </c>
      <c r="J180" s="290"/>
      <c r="K180" s="293"/>
    </row>
    <row r="181" spans="2:11" ht="15" customHeight="1">
      <c r="B181" s="294"/>
      <c r="C181" s="290" t="s">
        <v>758</v>
      </c>
      <c r="D181" s="290"/>
      <c r="E181" s="290"/>
      <c r="F181" s="287" t="s">
        <v>755</v>
      </c>
      <c r="G181" s="290"/>
      <c r="H181" s="290" t="s">
        <v>757</v>
      </c>
      <c r="I181" s="290" t="s">
        <v>753</v>
      </c>
      <c r="J181" s="290"/>
      <c r="K181" s="293"/>
    </row>
    <row r="182" spans="2:11" ht="15" customHeight="1">
      <c r="B182" s="294"/>
      <c r="C182" s="290" t="s">
        <v>756</v>
      </c>
      <c r="D182" s="290"/>
      <c r="E182" s="290"/>
      <c r="F182" s="287" t="s">
        <v>755</v>
      </c>
      <c r="G182" s="290"/>
      <c r="H182" s="290" t="s">
        <v>754</v>
      </c>
      <c r="I182" s="290" t="s">
        <v>753</v>
      </c>
      <c r="J182" s="290"/>
      <c r="K182" s="293"/>
    </row>
    <row r="183" spans="2:11" ht="15" customHeight="1">
      <c r="B183" s="294"/>
      <c r="C183" s="290" t="s">
        <v>406</v>
      </c>
      <c r="D183" s="290"/>
      <c r="E183" s="290"/>
      <c r="F183" s="287" t="s">
        <v>742</v>
      </c>
      <c r="G183" s="290"/>
      <c r="H183" s="290" t="s">
        <v>752</v>
      </c>
      <c r="I183" s="290" t="s">
        <v>751</v>
      </c>
      <c r="J183" s="290">
        <v>50</v>
      </c>
      <c r="K183" s="293"/>
    </row>
    <row r="184" spans="2:11" ht="15" customHeight="1">
      <c r="B184" s="294"/>
      <c r="C184" s="290" t="s">
        <v>750</v>
      </c>
      <c r="D184" s="290"/>
      <c r="E184" s="290"/>
      <c r="F184" s="287" t="s">
        <v>742</v>
      </c>
      <c r="G184" s="290"/>
      <c r="H184" s="290" t="s">
        <v>749</v>
      </c>
      <c r="I184" s="290" t="s">
        <v>744</v>
      </c>
      <c r="J184" s="290"/>
      <c r="K184" s="293"/>
    </row>
    <row r="185" spans="2:11" ht="15" customHeight="1">
      <c r="B185" s="294"/>
      <c r="C185" s="290" t="s">
        <v>748</v>
      </c>
      <c r="D185" s="290"/>
      <c r="E185" s="290"/>
      <c r="F185" s="287" t="s">
        <v>742</v>
      </c>
      <c r="G185" s="290"/>
      <c r="H185" s="290" t="s">
        <v>747</v>
      </c>
      <c r="I185" s="290" t="s">
        <v>744</v>
      </c>
      <c r="J185" s="290"/>
      <c r="K185" s="293"/>
    </row>
    <row r="186" spans="2:11" ht="15" customHeight="1">
      <c r="B186" s="294"/>
      <c r="C186" s="290" t="s">
        <v>746</v>
      </c>
      <c r="D186" s="290"/>
      <c r="E186" s="290"/>
      <c r="F186" s="287" t="s">
        <v>742</v>
      </c>
      <c r="G186" s="290"/>
      <c r="H186" s="290" t="s">
        <v>745</v>
      </c>
      <c r="I186" s="290" t="s">
        <v>744</v>
      </c>
      <c r="J186" s="290"/>
      <c r="K186" s="293"/>
    </row>
    <row r="187" spans="2:11" ht="15" customHeight="1">
      <c r="B187" s="294"/>
      <c r="C187" s="313" t="s">
        <v>743</v>
      </c>
      <c r="D187" s="290"/>
      <c r="E187" s="290"/>
      <c r="F187" s="287" t="s">
        <v>742</v>
      </c>
      <c r="G187" s="290"/>
      <c r="H187" s="290" t="s">
        <v>741</v>
      </c>
      <c r="I187" s="290" t="s">
        <v>740</v>
      </c>
      <c r="J187" s="312" t="s">
        <v>739</v>
      </c>
      <c r="K187" s="293"/>
    </row>
    <row r="188" spans="2:11" ht="15" customHeight="1">
      <c r="B188" s="311"/>
      <c r="C188" s="310"/>
      <c r="D188" s="309"/>
      <c r="E188" s="309"/>
      <c r="F188" s="309"/>
      <c r="G188" s="309"/>
      <c r="H188" s="309"/>
      <c r="I188" s="309"/>
      <c r="J188" s="309"/>
      <c r="K188" s="308"/>
    </row>
    <row r="189" spans="2:11" ht="18.75" customHeight="1">
      <c r="B189" s="307"/>
      <c r="C189" s="306"/>
      <c r="D189" s="306"/>
      <c r="E189" s="306"/>
      <c r="F189" s="305"/>
      <c r="G189" s="290"/>
      <c r="H189" s="290"/>
      <c r="I189" s="290"/>
      <c r="J189" s="290"/>
      <c r="K189" s="304"/>
    </row>
    <row r="190" spans="2:11" ht="18.75" customHeight="1">
      <c r="B190" s="304"/>
      <c r="C190" s="290"/>
      <c r="D190" s="290"/>
      <c r="E190" s="290"/>
      <c r="F190" s="287"/>
      <c r="G190" s="290"/>
      <c r="H190" s="290"/>
      <c r="I190" s="290"/>
      <c r="J190" s="290"/>
      <c r="K190" s="304"/>
    </row>
    <row r="191" spans="2:11" ht="18.75" customHeight="1"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</row>
    <row r="192" spans="2:11" ht="15">
      <c r="B192" s="302"/>
      <c r="C192" s="301"/>
      <c r="D192" s="301"/>
      <c r="E192" s="301"/>
      <c r="F192" s="301"/>
      <c r="G192" s="301"/>
      <c r="H192" s="301"/>
      <c r="I192" s="301"/>
      <c r="J192" s="301"/>
      <c r="K192" s="300"/>
    </row>
    <row r="193" spans="2:11" ht="21">
      <c r="B193" s="299"/>
      <c r="C193" s="410" t="s">
        <v>738</v>
      </c>
      <c r="D193" s="410"/>
      <c r="E193" s="410"/>
      <c r="F193" s="410"/>
      <c r="G193" s="410"/>
      <c r="H193" s="410"/>
      <c r="I193" s="410"/>
      <c r="J193" s="410"/>
      <c r="K193" s="296"/>
    </row>
    <row r="194" spans="2:11" ht="25.5" customHeight="1">
      <c r="B194" s="299"/>
      <c r="C194" s="298" t="s">
        <v>737</v>
      </c>
      <c r="D194" s="298"/>
      <c r="E194" s="298"/>
      <c r="F194" s="298" t="s">
        <v>736</v>
      </c>
      <c r="G194" s="297"/>
      <c r="H194" s="411" t="s">
        <v>735</v>
      </c>
      <c r="I194" s="411"/>
      <c r="J194" s="411"/>
      <c r="K194" s="296"/>
    </row>
    <row r="195" spans="2:11" ht="5.25" customHeight="1">
      <c r="B195" s="294"/>
      <c r="C195" s="295"/>
      <c r="D195" s="295"/>
      <c r="E195" s="295"/>
      <c r="F195" s="295"/>
      <c r="G195" s="290"/>
      <c r="H195" s="295"/>
      <c r="I195" s="295"/>
      <c r="J195" s="295"/>
      <c r="K195" s="293"/>
    </row>
    <row r="196" spans="2:11" ht="15" customHeight="1">
      <c r="B196" s="294"/>
      <c r="C196" s="290" t="s">
        <v>734</v>
      </c>
      <c r="D196" s="290"/>
      <c r="E196" s="290"/>
      <c r="F196" s="287" t="s">
        <v>153</v>
      </c>
      <c r="G196" s="290"/>
      <c r="H196" s="409" t="s">
        <v>733</v>
      </c>
      <c r="I196" s="409"/>
      <c r="J196" s="409"/>
      <c r="K196" s="293"/>
    </row>
    <row r="197" spans="2:11" ht="15" customHeight="1">
      <c r="B197" s="294"/>
      <c r="C197" s="288"/>
      <c r="D197" s="290"/>
      <c r="E197" s="290"/>
      <c r="F197" s="287" t="s">
        <v>152</v>
      </c>
      <c r="G197" s="290"/>
      <c r="H197" s="409" t="s">
        <v>732</v>
      </c>
      <c r="I197" s="409"/>
      <c r="J197" s="409"/>
      <c r="K197" s="293"/>
    </row>
    <row r="198" spans="2:11" ht="15" customHeight="1">
      <c r="B198" s="294"/>
      <c r="C198" s="288"/>
      <c r="D198" s="290"/>
      <c r="E198" s="290"/>
      <c r="F198" s="287" t="s">
        <v>149</v>
      </c>
      <c r="G198" s="290"/>
      <c r="H198" s="409" t="s">
        <v>731</v>
      </c>
      <c r="I198" s="409"/>
      <c r="J198" s="409"/>
      <c r="K198" s="293"/>
    </row>
    <row r="199" spans="2:11" ht="15" customHeight="1">
      <c r="B199" s="294"/>
      <c r="C199" s="290"/>
      <c r="D199" s="290"/>
      <c r="E199" s="290"/>
      <c r="F199" s="287" t="s">
        <v>151</v>
      </c>
      <c r="G199" s="290"/>
      <c r="H199" s="409" t="s">
        <v>730</v>
      </c>
      <c r="I199" s="409"/>
      <c r="J199" s="409"/>
      <c r="K199" s="293"/>
    </row>
    <row r="200" spans="2:11" ht="15" customHeight="1">
      <c r="B200" s="294"/>
      <c r="C200" s="290"/>
      <c r="D200" s="290"/>
      <c r="E200" s="290"/>
      <c r="F200" s="287" t="s">
        <v>150</v>
      </c>
      <c r="G200" s="290"/>
      <c r="H200" s="409" t="s">
        <v>729</v>
      </c>
      <c r="I200" s="409"/>
      <c r="J200" s="409"/>
      <c r="K200" s="293"/>
    </row>
    <row r="201" spans="2:11" ht="15" customHeight="1">
      <c r="B201" s="294"/>
      <c r="C201" s="290"/>
      <c r="D201" s="290"/>
      <c r="E201" s="290"/>
      <c r="F201" s="287"/>
      <c r="G201" s="290"/>
      <c r="H201" s="290"/>
      <c r="I201" s="290"/>
      <c r="J201" s="290"/>
      <c r="K201" s="293"/>
    </row>
    <row r="202" spans="2:11" ht="15" customHeight="1">
      <c r="B202" s="294"/>
      <c r="C202" s="290" t="s">
        <v>728</v>
      </c>
      <c r="D202" s="290"/>
      <c r="E202" s="290"/>
      <c r="F202" s="287" t="s">
        <v>96</v>
      </c>
      <c r="G202" s="290"/>
      <c r="H202" s="409" t="s">
        <v>727</v>
      </c>
      <c r="I202" s="409"/>
      <c r="J202" s="409"/>
      <c r="K202" s="293"/>
    </row>
    <row r="203" spans="2:11" ht="15" customHeight="1">
      <c r="B203" s="294"/>
      <c r="C203" s="288"/>
      <c r="D203" s="290"/>
      <c r="E203" s="290"/>
      <c r="F203" s="287" t="s">
        <v>726</v>
      </c>
      <c r="G203" s="290"/>
      <c r="H203" s="409" t="s">
        <v>725</v>
      </c>
      <c r="I203" s="409"/>
      <c r="J203" s="409"/>
      <c r="K203" s="293"/>
    </row>
    <row r="204" spans="2:11" ht="15" customHeight="1">
      <c r="B204" s="294"/>
      <c r="C204" s="290"/>
      <c r="D204" s="290"/>
      <c r="E204" s="290"/>
      <c r="F204" s="287" t="s">
        <v>724</v>
      </c>
      <c r="G204" s="290"/>
      <c r="H204" s="409" t="s">
        <v>723</v>
      </c>
      <c r="I204" s="409"/>
      <c r="J204" s="409"/>
      <c r="K204" s="293"/>
    </row>
    <row r="205" spans="2:11" ht="15" customHeight="1">
      <c r="B205" s="289"/>
      <c r="C205" s="288"/>
      <c r="D205" s="288"/>
      <c r="E205" s="288"/>
      <c r="F205" s="287" t="s">
        <v>722</v>
      </c>
      <c r="G205" s="286"/>
      <c r="H205" s="408" t="s">
        <v>721</v>
      </c>
      <c r="I205" s="408"/>
      <c r="J205" s="408"/>
      <c r="K205" s="285"/>
    </row>
    <row r="206" spans="2:11" ht="15" customHeight="1">
      <c r="B206" s="289"/>
      <c r="C206" s="288"/>
      <c r="D206" s="288"/>
      <c r="E206" s="288"/>
      <c r="F206" s="287" t="s">
        <v>308</v>
      </c>
      <c r="G206" s="286"/>
      <c r="H206" s="408" t="s">
        <v>199</v>
      </c>
      <c r="I206" s="408"/>
      <c r="J206" s="408"/>
      <c r="K206" s="285"/>
    </row>
    <row r="207" spans="2:11" ht="15" customHeight="1">
      <c r="B207" s="289"/>
      <c r="C207" s="288"/>
      <c r="D207" s="288"/>
      <c r="E207" s="288"/>
      <c r="F207" s="292"/>
      <c r="G207" s="286"/>
      <c r="H207" s="291"/>
      <c r="I207" s="291"/>
      <c r="J207" s="291"/>
      <c r="K207" s="285"/>
    </row>
    <row r="208" spans="2:11" ht="15" customHeight="1">
      <c r="B208" s="289"/>
      <c r="C208" s="290" t="s">
        <v>720</v>
      </c>
      <c r="D208" s="288"/>
      <c r="E208" s="288"/>
      <c r="F208" s="287">
        <v>1</v>
      </c>
      <c r="G208" s="286"/>
      <c r="H208" s="408" t="s">
        <v>719</v>
      </c>
      <c r="I208" s="408"/>
      <c r="J208" s="408"/>
      <c r="K208" s="285"/>
    </row>
    <row r="209" spans="2:11" ht="15" customHeight="1">
      <c r="B209" s="289"/>
      <c r="C209" s="288"/>
      <c r="D209" s="288"/>
      <c r="E209" s="288"/>
      <c r="F209" s="287">
        <v>2</v>
      </c>
      <c r="G209" s="286"/>
      <c r="H209" s="408" t="s">
        <v>718</v>
      </c>
      <c r="I209" s="408"/>
      <c r="J209" s="408"/>
      <c r="K209" s="285"/>
    </row>
    <row r="210" spans="2:11" ht="15" customHeight="1">
      <c r="B210" s="289"/>
      <c r="C210" s="288"/>
      <c r="D210" s="288"/>
      <c r="E210" s="288"/>
      <c r="F210" s="287">
        <v>3</v>
      </c>
      <c r="G210" s="286"/>
      <c r="H210" s="408" t="s">
        <v>717</v>
      </c>
      <c r="I210" s="408"/>
      <c r="J210" s="408"/>
      <c r="K210" s="285"/>
    </row>
    <row r="211" spans="2:11" ht="15" customHeight="1">
      <c r="B211" s="289"/>
      <c r="C211" s="288"/>
      <c r="D211" s="288"/>
      <c r="E211" s="288"/>
      <c r="F211" s="287">
        <v>4</v>
      </c>
      <c r="G211" s="286"/>
      <c r="H211" s="408" t="s">
        <v>716</v>
      </c>
      <c r="I211" s="408"/>
      <c r="J211" s="408"/>
      <c r="K211" s="285"/>
    </row>
    <row r="212" spans="2:11" ht="12.75" customHeight="1">
      <c r="B212" s="284"/>
      <c r="C212" s="283"/>
      <c r="D212" s="283"/>
      <c r="E212" s="283"/>
      <c r="F212" s="283"/>
      <c r="G212" s="283"/>
      <c r="H212" s="283"/>
      <c r="I212" s="283"/>
      <c r="J212" s="283"/>
      <c r="K212" s="282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5:J205"/>
    <mergeCell ref="C163:J163"/>
    <mergeCell ref="C193:J193"/>
    <mergeCell ref="H194:J194"/>
    <mergeCell ref="H196:J196"/>
    <mergeCell ref="H197:J197"/>
    <mergeCell ref="H198:J198"/>
    <mergeCell ref="H199:J199"/>
    <mergeCell ref="H200:J200"/>
    <mergeCell ref="H202:J202"/>
    <mergeCell ref="H203:J203"/>
    <mergeCell ref="H204:J204"/>
    <mergeCell ref="H206:J206"/>
    <mergeCell ref="H208:J208"/>
    <mergeCell ref="H209:J209"/>
    <mergeCell ref="H210:J210"/>
    <mergeCell ref="H211:J211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P</dc:creator>
  <cp:keywords/>
  <dc:description/>
  <cp:lastModifiedBy>Lukas</cp:lastModifiedBy>
  <dcterms:created xsi:type="dcterms:W3CDTF">2016-12-09T11:28:24Z</dcterms:created>
  <dcterms:modified xsi:type="dcterms:W3CDTF">2017-01-06T13:16:35Z</dcterms:modified>
  <cp:category/>
  <cp:version/>
  <cp:contentType/>
  <cp:contentStatus/>
</cp:coreProperties>
</file>