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Stavební rozpočet" sheetId="1" r:id="rId1"/>
    <sheet name="Stavební rozpočet - součet" sheetId="2" r:id="rId2"/>
    <sheet name="Krycí list rozpočtu" sheetId="3" r:id="rId3"/>
  </sheets>
  <definedNames/>
  <calcPr fullCalcOnLoad="1"/>
</workbook>
</file>

<file path=xl/sharedStrings.xml><?xml version="1.0" encoding="utf-8"?>
<sst xmlns="http://schemas.openxmlformats.org/spreadsheetml/2006/main" count="452" uniqueCount="214">
  <si>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</si>
  <si>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</si>
  <si>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</si>
  <si>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</si>
  <si>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</si>
  <si>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</si>
  <si>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</si>
  <si>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</si>
  <si>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</si>
  <si>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</si>
  <si>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</si>
  <si>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</si>
  <si>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</si>
  <si>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</si>
  <si>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</si>
  <si>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</si>
  <si>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</si>
  <si>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</si>
  <si>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</si>
  <si>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</si>
  <si>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</si>
  <si>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</si>
  <si>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</si>
  <si>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</si>
  <si>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</si>
  <si>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</si>
  <si>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</si>
  <si>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Poznámka:</t>
  </si>
  <si>
    <t>Objekt</t>
  </si>
  <si>
    <t>001</t>
  </si>
  <si>
    <t>002</t>
  </si>
  <si>
    <t>Kód</t>
  </si>
  <si>
    <t>767</t>
  </si>
  <si>
    <t>767995105R00</t>
  </si>
  <si>
    <t>783</t>
  </si>
  <si>
    <t>783122210R00</t>
  </si>
  <si>
    <t>31740104</t>
  </si>
  <si>
    <t>14125330</t>
  </si>
  <si>
    <t>RTS komentář:</t>
  </si>
  <si>
    <t>14130829</t>
  </si>
  <si>
    <t>14130880</t>
  </si>
  <si>
    <t>13611228</t>
  </si>
  <si>
    <t>13611214</t>
  </si>
  <si>
    <t>13611224</t>
  </si>
  <si>
    <t>13611210</t>
  </si>
  <si>
    <t>13211502</t>
  </si>
  <si>
    <t>111212121R00</t>
  </si>
  <si>
    <t>133201101R00</t>
  </si>
  <si>
    <t>133201109R00</t>
  </si>
  <si>
    <t>27</t>
  </si>
  <si>
    <t>275313611R00</t>
  </si>
  <si>
    <t>762</t>
  </si>
  <si>
    <t>762311103R00</t>
  </si>
  <si>
    <t>H15</t>
  </si>
  <si>
    <t>998152122R00</t>
  </si>
  <si>
    <t>998152135R00</t>
  </si>
  <si>
    <t>H767</t>
  </si>
  <si>
    <t>998767101R00</t>
  </si>
  <si>
    <t>998767194R00</t>
  </si>
  <si>
    <t>998767199R00</t>
  </si>
  <si>
    <t>Zkrácený popis / Varianta</t>
  </si>
  <si>
    <t>Rozměry</t>
  </si>
  <si>
    <t>Závora - výroba</t>
  </si>
  <si>
    <t>Konstrukce doplňkové stavební (zámečnické)</t>
  </si>
  <si>
    <t>Výroba a montáž kov. atypických konstr. do 100 kg</t>
  </si>
  <si>
    <t>Nátěry</t>
  </si>
  <si>
    <t>Nátěr syntetický OK "A" 1x + 2x email</t>
  </si>
  <si>
    <t>Ostatní materiál</t>
  </si>
  <si>
    <t>Řetěz pozink. vč. ok</t>
  </si>
  <si>
    <t>Trubky bezešvé hladké jakost 11353.1  D 76x4,0 mm</t>
  </si>
  <si>
    <t>TRUBKY BEZEŠVÉ HLADKÉ KRUHOVÉ ČSN 42 5715.01, ČSN 42 0250, ČSN 41 1353.1</t>
  </si>
  <si>
    <t>Trubky bezešvé hladké jakost 11353.1  D 102x6,3 mm</t>
  </si>
  <si>
    <t>Trubky bezešvé hladké jakost 11353.1  D 114x4,0 mm</t>
  </si>
  <si>
    <t>Plech hladký jakost 11375.1  10x1000x2000 mm</t>
  </si>
  <si>
    <t>hmotnost 1 m2 = 80 kg  plechy válcované za tepla, jakost S235JRG2 dle EN 10025  PLECH VÁLC.ZA TEPLA EN 10051+A1, zn. S235JRG2 DLE EN 10025+A1</t>
  </si>
  <si>
    <t>Plech hladký jakost 11375.1  4x1000x2000 mm</t>
  </si>
  <si>
    <t>hmotnost 1 m2 = 32 kg  plechy válcované za tepla, jakost S235JRG2 dle EN 10025  PLECH VÁLC.ZA TEPLA EN 10051+A1, zn. S235JRG2 DLE EN 10025+A1</t>
  </si>
  <si>
    <t>Plech hladký jakost 11375.1  8x1000x2000 mm</t>
  </si>
  <si>
    <t>hmotnost 1 m2 = 64 kg  plechy válcované za tepla, jakost S235JRG2 dle EN 10025  PLECH VÁLC.ZA TEPLA EN 10051+A1, zn. S235JRG2 DLE EN 10025+A1</t>
  </si>
  <si>
    <t>Plech hladký jakost 11375.1  3x1000x2000 mm</t>
  </si>
  <si>
    <t>hmotnost 1 m2 = 24 kg  plechy válcované za tepla, jakost S235JRG2 dle EN 10025  PLECH VÁLC.ZA TEPLA EN 10051+A1, zn. S235JRG2 DLE EN 10025+A1  S235JR (1.0038) dle EN 10025-2</t>
  </si>
  <si>
    <t>Tyč ocelová kruhová jakost 11375  D 25 mm</t>
  </si>
  <si>
    <t>hmotnost 3,85 kg/m  profilová ocel neušlechtilá válcovaná za tepla ČSN 425510, ČSN 420138  TYČ KRUHOVÁ VÁLC. ZA TEPLA ČSN 42 5510.11, ČSN 42 0138, zn. 11 375.0  TYČ KRUHOVÁ VÁLC. ZA TEPLA EN 10060, EN 10025-2, zn. S235JR</t>
  </si>
  <si>
    <t>Závora - osazení</t>
  </si>
  <si>
    <t>Přípravné a přidružené práce</t>
  </si>
  <si>
    <t>Odstranění dřevin výš.nad 1m, svah 1:5, bez pařezu</t>
  </si>
  <si>
    <t>Hloubené vykopávky</t>
  </si>
  <si>
    <t>Hloubení šachet v hor.3 do 100 m3</t>
  </si>
  <si>
    <t>V položce je kalkulováno i svislé přemístění výkopku.</t>
  </si>
  <si>
    <t>Příplatek za lepivost - hloubení šachet v hor.3</t>
  </si>
  <si>
    <t>Do měrných jednotek se udává poměrné množství zeminy, které ulpí v nářadí a o které je snížen celkový výkon stroje.</t>
  </si>
  <si>
    <t>Základy</t>
  </si>
  <si>
    <t>Beton základových patek prostý C 16/20</t>
  </si>
  <si>
    <t>Položka obsahuje náklady na dodávku a uložení betonu do připravené konstrukce. Bednění se oceňuje samostatně.</t>
  </si>
  <si>
    <t>Konstrukce tesařské</t>
  </si>
  <si>
    <t>Montáž kotevních želez, příložek, patek, táhel</t>
  </si>
  <si>
    <t>Položka je určena pro montáž kotevních želez, příložek, patek, táhel, s připojením na dřevěnou konstrukci.V položce nejsou zakalkulovány náklady na dodávku spojovacích prostředků.Tato dodávka se oceňuje ve specifikaci, ztratné se nedoporučuje.</t>
  </si>
  <si>
    <t>Objekty pozemní zvláštní</t>
  </si>
  <si>
    <t>Přesun hmot, oplocení, zvláštní obj. monol. do 10m</t>
  </si>
  <si>
    <t>Přesun hmot, oplocení monolit. příplatek do 5 km</t>
  </si>
  <si>
    <t>Přesun hmot pro zámečnické konstr., výšky do 6 m</t>
  </si>
  <si>
    <t>Příplatek zvětš. přesun, zámeč. konstr. do 1 km</t>
  </si>
  <si>
    <t>Příplatek zvětš. přesun, zámeč. konstr. další 1 km</t>
  </si>
  <si>
    <t>Doba výstavby:</t>
  </si>
  <si>
    <t>Začátek výstavby:</t>
  </si>
  <si>
    <t>Konec výstavby:</t>
  </si>
  <si>
    <t>Zpracováno dne:</t>
  </si>
  <si>
    <t>M.j.</t>
  </si>
  <si>
    <t>kg</t>
  </si>
  <si>
    <t>m2</t>
  </si>
  <si>
    <t>bm</t>
  </si>
  <si>
    <t>m</t>
  </si>
  <si>
    <t>T</t>
  </si>
  <si>
    <t>m3</t>
  </si>
  <si>
    <t>kus</t>
  </si>
  <si>
    <t>t</t>
  </si>
  <si>
    <t>Množství</t>
  </si>
  <si>
    <t>Jednot.</t>
  </si>
  <si>
    <t>cena (Kč)</t>
  </si>
  <si>
    <t>Náklady (Kč)</t>
  </si>
  <si>
    <t>Dodávka</t>
  </si>
  <si>
    <t>Celkem:</t>
  </si>
  <si>
    <t>Objednatel:</t>
  </si>
  <si>
    <t>Projektant:</t>
  </si>
  <si>
    <t>Zhotovitel:</t>
  </si>
  <si>
    <t>Zpracoval:</t>
  </si>
  <si>
    <t>Montáž</t>
  </si>
  <si>
    <t>Celkem</t>
  </si>
  <si>
    <t>Hmotnost (t)</t>
  </si>
  <si>
    <t>Cenová</t>
  </si>
  <si>
    <t>soustava</t>
  </si>
  <si>
    <t>RTS I / 2015</t>
  </si>
  <si>
    <t>RTS I / 2014</t>
  </si>
  <si>
    <t>0</t>
  </si>
  <si>
    <t>Přesuny</t>
  </si>
  <si>
    <t>Typ skupiny</t>
  </si>
  <si>
    <t>PS</t>
  </si>
  <si>
    <t>OM</t>
  </si>
  <si>
    <t>HS</t>
  </si>
  <si>
    <t>HSV mat</t>
  </si>
  <si>
    <t>HSV prac</t>
  </si>
  <si>
    <t>PSV mat</t>
  </si>
  <si>
    <t>PSV prac</t>
  </si>
  <si>
    <t>Mont mat</t>
  </si>
  <si>
    <t>Mont prac</t>
  </si>
  <si>
    <t>Ostatní mat.</t>
  </si>
  <si>
    <t>767_</t>
  </si>
  <si>
    <t>783_</t>
  </si>
  <si>
    <t>Z99999_</t>
  </si>
  <si>
    <t>11_</t>
  </si>
  <si>
    <t>13_</t>
  </si>
  <si>
    <t>27_</t>
  </si>
  <si>
    <t>762_</t>
  </si>
  <si>
    <t>H15_</t>
  </si>
  <si>
    <t>H767_</t>
  </si>
  <si>
    <t>76_</t>
  </si>
  <si>
    <t>78_</t>
  </si>
  <si>
    <t>Z_</t>
  </si>
  <si>
    <t>1_</t>
  </si>
  <si>
    <t>2_</t>
  </si>
  <si>
    <t>9_</t>
  </si>
  <si>
    <t>001_</t>
  </si>
  <si>
    <t>002_</t>
  </si>
  <si>
    <t>Stavební rozpočet - rekapitulace</t>
  </si>
  <si>
    <t>Zkrácený popis</t>
  </si>
  <si>
    <t>Náklady (Kč) - dodávka</t>
  </si>
  <si>
    <t>Náklady (Kč) - Montáž</t>
  </si>
  <si>
    <t>Náklady (Kč) - celkem</t>
  </si>
  <si>
    <t>Celková hmotnost (t)</t>
  </si>
  <si>
    <t>F</t>
  </si>
  <si>
    <t>Rozpočtové náklady v Kč</t>
  </si>
  <si>
    <t>A</t>
  </si>
  <si>
    <t>HSV</t>
  </si>
  <si>
    <t>PSV</t>
  </si>
  <si>
    <t>"M"</t>
  </si>
  <si>
    <t>Přesun hmot a sutí</t>
  </si>
  <si>
    <t>ZRN celkem</t>
  </si>
  <si>
    <t>Základ 0%</t>
  </si>
  <si>
    <t>Základ 15%</t>
  </si>
  <si>
    <t>Základ 21%</t>
  </si>
  <si>
    <t>Projektant</t>
  </si>
  <si>
    <t>Datum, razítko a podpis</t>
  </si>
  <si>
    <t>Základní rozpočtové náklady</t>
  </si>
  <si>
    <t>Dodávky</t>
  </si>
  <si>
    <t>Krycí list rozpočtu</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</si>
  <si>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</si>
  <si>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</si>
  <si>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</si>
  <si>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</si>
  <si>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</si>
  <si>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</si>
  <si>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</si>
  <si>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</si>
  <si>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</si>
  <si>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</si>
  <si>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</si>
  <si>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</si>
  <si>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</si>
  <si>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</si>
  <si>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</si>
  <si>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</si>
  <si>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</si>
  <si>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</si>
  <si>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</si>
  <si>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</si>
  <si>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</si>
  <si>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</si>
  <si>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</si>
  <si>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</si>
  <si>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</si>
  <si>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</si>
  <si>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</si>
  <si>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</si>
  <si>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Stavební výkaz výměr - závora</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</si>
</sst>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 numFmtId="166" formatCode="#,##0.00\ &quot;Kč&quot;"/>
  </numFmts>
  <fonts count="51">
    <font>
      <sz val="10"/>
      <name val="Arial"/>
      <family val="0"/>
    </font>
    <font>
      <sz val="10"/>
      <color indexed="8"/>
      <name val="Arial"/>
      <family val="0"/>
    </font>
    <font>
      <sz val="18"/>
      <color indexed="8"/>
      <name val="Arial"/>
      <family val="0"/>
    </font>
    <font>
      <b/>
      <sz val="10"/>
      <color indexed="8"/>
      <name val="Arial"/>
      <family val="0"/>
    </font>
    <font>
      <sz val="10"/>
      <color indexed="54"/>
      <name val="Arial"/>
      <family val="0"/>
    </font>
    <font>
      <sz val="10"/>
      <color indexed="56"/>
      <name val="Arial"/>
      <family val="0"/>
    </font>
    <font>
      <sz val="10"/>
      <color indexed="61"/>
      <name val="Arial"/>
      <family val="0"/>
    </font>
    <font>
      <sz val="10"/>
      <color indexed="62"/>
      <name val="Arial"/>
      <family val="0"/>
    </font>
    <font>
      <i/>
      <sz val="8"/>
      <color indexed="8"/>
      <name val="Arial"/>
      <family val="0"/>
    </font>
    <font>
      <b/>
      <sz val="10"/>
      <color indexed="54"/>
      <name val="Arial"/>
      <family val="0"/>
    </font>
    <font>
      <b/>
      <sz val="10"/>
      <color indexed="56"/>
      <name val="Arial"/>
      <family val="0"/>
    </font>
    <font>
      <i/>
      <sz val="10"/>
      <color indexed="58"/>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24"/>
      <color indexed="8"/>
      <name val="Arial"/>
      <family val="0"/>
    </font>
    <font>
      <sz val="18"/>
      <color indexed="23"/>
      <name val="Calibri Light"/>
      <family val="2"/>
    </font>
    <font>
      <b/>
      <sz val="15"/>
      <color indexed="23"/>
      <name val="Calibri"/>
      <family val="2"/>
    </font>
    <font>
      <b/>
      <sz val="13"/>
      <color indexed="23"/>
      <name val="Calibri"/>
      <family val="2"/>
    </font>
    <font>
      <b/>
      <sz val="11"/>
      <color indexed="23"/>
      <name val="Calibri"/>
      <family val="2"/>
    </font>
    <font>
      <sz val="11"/>
      <color indexed="17"/>
      <name val="Calibri"/>
      <family val="2"/>
    </font>
    <font>
      <sz val="11"/>
      <color indexed="20"/>
      <name val="Calibri"/>
      <family val="2"/>
    </font>
    <font>
      <sz val="11"/>
      <color indexed="19"/>
      <name val="Calibri"/>
      <family val="2"/>
    </font>
    <font>
      <sz val="11"/>
      <color indexed="23"/>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right/>
      <top style="medium"/>
      <bottom/>
    </border>
    <border>
      <left/>
      <right/>
      <top/>
      <bottom style="thin"/>
    </border>
    <border>
      <left/>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thin"/>
      <right/>
      <top/>
      <bottom/>
    </border>
    <border>
      <left style="medium"/>
      <right/>
      <top/>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border>
    <border>
      <left style="thin"/>
      <right/>
      <top/>
      <bottom style="thin"/>
    </border>
    <border>
      <left/>
      <right style="thin"/>
      <top style="medium"/>
      <bottom/>
    </border>
    <border>
      <left/>
      <right style="thin"/>
      <top/>
      <bottom/>
    </border>
    <border>
      <left style="thin"/>
      <right/>
      <top style="thin"/>
      <bottom style="thin"/>
    </border>
    <border>
      <left/>
      <right style="thin"/>
      <top style="thin"/>
      <bottom style="thin"/>
    </border>
    <border>
      <left/>
      <right/>
      <top/>
      <bottom style="medium"/>
    </border>
    <border>
      <left style="medium"/>
      <right/>
      <top style="medium"/>
      <bottom style="thin"/>
    </border>
    <border>
      <left/>
      <right/>
      <top style="medium"/>
      <bottom style="thin"/>
    </border>
    <border>
      <left/>
      <right style="medium"/>
      <top style="medium"/>
      <bottom style="thin"/>
    </border>
    <border>
      <left style="thin"/>
      <right/>
      <top/>
      <bottom style="medium"/>
    </border>
    <border>
      <left/>
      <right style="thin"/>
      <top/>
      <bottom style="medium"/>
    </border>
    <border>
      <left style="thin"/>
      <right/>
      <top style="thin"/>
      <bottom/>
    </border>
    <border>
      <left/>
      <right style="medium"/>
      <top/>
      <bottom/>
    </border>
    <border>
      <left style="medium"/>
      <right/>
      <top/>
      <bottom style="medium"/>
    </border>
    <border>
      <left/>
      <right style="medium"/>
      <top/>
      <bottom style="medium"/>
    </border>
    <border>
      <left/>
      <right/>
      <top style="thin"/>
      <bottom style="thin"/>
    </border>
    <border>
      <left style="medium"/>
      <right/>
      <top style="medium"/>
      <bottom/>
    </border>
    <border>
      <left/>
      <right style="medium"/>
      <top style="medium"/>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7" fillId="20" borderId="0" applyNumberFormat="0" applyBorder="0" applyAlignment="0" applyProtection="0"/>
    <xf numFmtId="0" fontId="38" fillId="21"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0" fillId="23" borderId="6" applyNumberFormat="0" applyFont="0" applyAlignment="0" applyProtection="0"/>
    <xf numFmtId="43"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36">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5" fillId="34"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protection/>
    </xf>
    <xf numFmtId="49" fontId="6" fillId="0" borderId="13"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49" fontId="9" fillId="33" borderId="12" xfId="0" applyNumberFormat="1" applyFont="1" applyFill="1" applyBorder="1" applyAlignment="1" applyProtection="1">
      <alignment horizontal="left" vertical="center"/>
      <protection/>
    </xf>
    <xf numFmtId="49" fontId="10" fillId="34"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protection/>
    </xf>
    <xf numFmtId="49" fontId="11" fillId="0" borderId="0" xfId="0" applyNumberFormat="1" applyFont="1" applyFill="1" applyBorder="1" applyAlignment="1" applyProtection="1">
      <alignment horizontal="right" vertical="top"/>
      <protection/>
    </xf>
    <xf numFmtId="49" fontId="3" fillId="0" borderId="16"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right" vertical="center"/>
      <protection/>
    </xf>
    <xf numFmtId="4" fontId="7" fillId="0" borderId="0" xfId="0" applyNumberFormat="1" applyFont="1" applyFill="1" applyBorder="1" applyAlignment="1" applyProtection="1">
      <alignment horizontal="right" vertical="center"/>
      <protection/>
    </xf>
    <xf numFmtId="4" fontId="6" fillId="0" borderId="13" xfId="0" applyNumberFormat="1" applyFont="1" applyFill="1" applyBorder="1" applyAlignment="1" applyProtection="1">
      <alignment horizontal="right" vertical="center"/>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right" vertical="center"/>
      <protection/>
    </xf>
    <xf numFmtId="49" fontId="3" fillId="0" borderId="19"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9" fillId="33" borderId="12" xfId="0" applyNumberFormat="1" applyFont="1" applyFill="1" applyBorder="1" applyAlignment="1" applyProtection="1">
      <alignment horizontal="right" vertical="center"/>
      <protection/>
    </xf>
    <xf numFmtId="49" fontId="10" fillId="34" borderId="0" xfId="0" applyNumberFormat="1" applyFont="1" applyFill="1" applyBorder="1" applyAlignment="1" applyProtection="1">
      <alignment horizontal="right" vertical="center"/>
      <protection/>
    </xf>
    <xf numFmtId="49" fontId="9" fillId="33" borderId="0" xfId="0" applyNumberFormat="1" applyFont="1" applyFill="1" applyBorder="1" applyAlignment="1" applyProtection="1">
      <alignment horizontal="right" vertical="center"/>
      <protection/>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right" vertical="center"/>
      <protection/>
    </xf>
    <xf numFmtId="49" fontId="6" fillId="0" borderId="13" xfId="0" applyNumberFormat="1" applyFont="1" applyFill="1" applyBorder="1" applyAlignment="1" applyProtection="1">
      <alignment horizontal="right" vertical="center"/>
      <protection/>
    </xf>
    <xf numFmtId="0" fontId="1" fillId="0" borderId="24" xfId="0" applyNumberFormat="1" applyFont="1" applyFill="1" applyBorder="1" applyAlignment="1" applyProtection="1">
      <alignment vertical="center"/>
      <protection/>
    </xf>
    <xf numFmtId="0" fontId="1" fillId="0" borderId="25"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9" fillId="33" borderId="12"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4" fontId="9" fillId="33" borderId="0" xfId="0" applyNumberFormat="1" applyFont="1" applyFill="1" applyBorder="1" applyAlignment="1" applyProtection="1">
      <alignment horizontal="right" vertical="center"/>
      <protection/>
    </xf>
    <xf numFmtId="4" fontId="3" fillId="0" borderId="14" xfId="0" applyNumberFormat="1" applyFont="1" applyFill="1" applyBorder="1" applyAlignment="1" applyProtection="1">
      <alignment horizontal="right" vertical="center"/>
      <protection/>
    </xf>
    <xf numFmtId="4" fontId="3" fillId="0" borderId="0" xfId="0" applyNumberFormat="1" applyFont="1" applyFill="1" applyBorder="1" applyAlignment="1" applyProtection="1">
      <alignment horizontal="right" vertical="center"/>
      <protection/>
    </xf>
    <xf numFmtId="49" fontId="3" fillId="0" borderId="26" xfId="0" applyNumberFormat="1" applyFont="1" applyFill="1" applyBorder="1" applyAlignment="1" applyProtection="1">
      <alignment horizontal="left" vertical="center"/>
      <protection/>
    </xf>
    <xf numFmtId="49" fontId="3" fillId="0" borderId="27" xfId="0" applyNumberFormat="1" applyFont="1" applyFill="1" applyBorder="1" applyAlignment="1" applyProtection="1">
      <alignment horizontal="left" vertical="center"/>
      <protection/>
    </xf>
    <xf numFmtId="49" fontId="3" fillId="0" borderId="28" xfId="0" applyNumberFormat="1" applyFont="1" applyFill="1" applyBorder="1" applyAlignment="1" applyProtection="1">
      <alignment horizontal="left" vertical="center"/>
      <protection/>
    </xf>
    <xf numFmtId="49" fontId="3" fillId="0" borderId="28"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protection/>
    </xf>
    <xf numFmtId="49" fontId="3" fillId="0" borderId="26"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vertical="center"/>
      <protection/>
    </xf>
    <xf numFmtId="49" fontId="13" fillId="35" borderId="29" xfId="0" applyNumberFormat="1" applyFont="1" applyFill="1" applyBorder="1" applyAlignment="1" applyProtection="1">
      <alignment horizontal="center" vertical="center"/>
      <protection/>
    </xf>
    <xf numFmtId="49" fontId="14" fillId="0" borderId="30" xfId="0" applyNumberFormat="1" applyFont="1" applyFill="1" applyBorder="1" applyAlignment="1" applyProtection="1">
      <alignment horizontal="left" vertical="center"/>
      <protection/>
    </xf>
    <xf numFmtId="49" fontId="14" fillId="0" borderId="31" xfId="0" applyNumberFormat="1" applyFont="1" applyFill="1" applyBorder="1" applyAlignment="1" applyProtection="1">
      <alignment horizontal="left" vertical="center"/>
      <protection/>
    </xf>
    <xf numFmtId="0" fontId="1" fillId="0" borderId="32" xfId="0" applyNumberFormat="1" applyFont="1" applyFill="1" applyBorder="1" applyAlignment="1" applyProtection="1">
      <alignment vertical="center"/>
      <protection/>
    </xf>
    <xf numFmtId="49" fontId="8" fillId="0" borderId="12" xfId="0" applyNumberFormat="1" applyFont="1" applyFill="1" applyBorder="1" applyAlignment="1" applyProtection="1">
      <alignment horizontal="left" vertical="center"/>
      <protection/>
    </xf>
    <xf numFmtId="49" fontId="15" fillId="0" borderId="29"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vertical="center"/>
      <protection/>
    </xf>
    <xf numFmtId="0" fontId="1" fillId="0" borderId="33" xfId="0" applyNumberFormat="1" applyFont="1" applyFill="1" applyBorder="1" applyAlignment="1" applyProtection="1">
      <alignment vertical="center"/>
      <protection/>
    </xf>
    <xf numFmtId="0" fontId="1" fillId="0" borderId="34" xfId="0" applyNumberFormat="1" applyFont="1" applyFill="1" applyBorder="1" applyAlignment="1" applyProtection="1">
      <alignment vertical="center"/>
      <protection/>
    </xf>
    <xf numFmtId="4" fontId="15" fillId="0" borderId="29" xfId="0" applyNumberFormat="1" applyFont="1" applyFill="1" applyBorder="1" applyAlignment="1" applyProtection="1">
      <alignment horizontal="right" vertical="center"/>
      <protection/>
    </xf>
    <xf numFmtId="49" fontId="15" fillId="0" borderId="29" xfId="0" applyNumberFormat="1" applyFont="1" applyFill="1" applyBorder="1" applyAlignment="1" applyProtection="1">
      <alignment horizontal="right" vertical="center"/>
      <protection/>
    </xf>
    <xf numFmtId="4" fontId="15" fillId="0" borderId="20" xfId="0" applyNumberFormat="1" applyFont="1" applyFill="1" applyBorder="1" applyAlignment="1" applyProtection="1">
      <alignment horizontal="right" vertical="center"/>
      <protection/>
    </xf>
    <xf numFmtId="0" fontId="1" fillId="0" borderId="35" xfId="0" applyNumberFormat="1" applyFont="1" applyFill="1" applyBorder="1" applyAlignment="1" applyProtection="1">
      <alignment vertical="center"/>
      <protection/>
    </xf>
    <xf numFmtId="0" fontId="1" fillId="0" borderId="36" xfId="0" applyNumberFormat="1" applyFont="1" applyFill="1" applyBorder="1" applyAlignment="1" applyProtection="1">
      <alignment vertical="center"/>
      <protection/>
    </xf>
    <xf numFmtId="0" fontId="1" fillId="0" borderId="37" xfId="0" applyNumberFormat="1" applyFont="1" applyFill="1" applyBorder="1" applyAlignment="1" applyProtection="1">
      <alignment vertical="center"/>
      <protection/>
    </xf>
    <xf numFmtId="4" fontId="14" fillId="35" borderId="38"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protection/>
    </xf>
    <xf numFmtId="4" fontId="1" fillId="0" borderId="39" xfId="0" applyNumberFormat="1" applyFont="1" applyFill="1" applyBorder="1" applyAlignment="1" applyProtection="1">
      <alignment horizontal="right" vertical="center"/>
      <protection/>
    </xf>
    <xf numFmtId="4" fontId="1" fillId="0" borderId="0" xfId="0" applyNumberFormat="1" applyFont="1" applyAlignment="1">
      <alignment vertical="center"/>
    </xf>
    <xf numFmtId="49" fontId="3" fillId="0" borderId="0" xfId="0" applyNumberFormat="1" applyFont="1" applyFill="1" applyBorder="1" applyAlignment="1" applyProtection="1">
      <alignment horizontal="left" vertical="center"/>
      <protection/>
    </xf>
    <xf numFmtId="4" fontId="3" fillId="0" borderId="0" xfId="0" applyNumberFormat="1" applyFont="1" applyFill="1" applyBorder="1" applyAlignment="1" applyProtection="1">
      <alignment horizontal="right" vertical="center"/>
      <protection/>
    </xf>
    <xf numFmtId="49" fontId="3" fillId="0" borderId="12"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166" fontId="3" fillId="0" borderId="0" xfId="0" applyNumberFormat="1" applyFont="1" applyFill="1" applyBorder="1" applyAlignment="1" applyProtection="1">
      <alignment horizontal="right" vertical="center"/>
      <protection/>
    </xf>
    <xf numFmtId="49" fontId="10" fillId="34" borderId="0" xfId="0" applyNumberFormat="1" applyFont="1" applyFill="1" applyBorder="1" applyAlignment="1" applyProtection="1">
      <alignment horizontal="left" vertical="center"/>
      <protection/>
    </xf>
    <xf numFmtId="0" fontId="10" fillId="34" borderId="0" xfId="0" applyNumberFormat="1" applyFont="1" applyFill="1" applyBorder="1" applyAlignment="1" applyProtection="1">
      <alignment horizontal="left" vertical="center"/>
      <protection/>
    </xf>
    <xf numFmtId="49" fontId="3"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protection/>
    </xf>
    <xf numFmtId="49" fontId="9" fillId="33" borderId="0" xfId="0" applyNumberFormat="1" applyFont="1" applyFill="1" applyBorder="1" applyAlignment="1" applyProtection="1">
      <alignment horizontal="left" vertical="center"/>
      <protection/>
    </xf>
    <xf numFmtId="0" fontId="9" fillId="33" borderId="0" xfId="0" applyNumberFormat="1" applyFont="1" applyFill="1" applyBorder="1" applyAlignment="1" applyProtection="1">
      <alignment horizontal="left" vertical="center"/>
      <protection/>
    </xf>
    <xf numFmtId="49" fontId="3" fillId="0" borderId="40" xfId="0" applyNumberFormat="1" applyFont="1" applyFill="1" applyBorder="1" applyAlignment="1" applyProtection="1">
      <alignment horizontal="center" vertical="center"/>
      <protection/>
    </xf>
    <xf numFmtId="0" fontId="3" fillId="0" borderId="41" xfId="0" applyNumberFormat="1" applyFont="1" applyFill="1" applyBorder="1" applyAlignment="1" applyProtection="1">
      <alignment horizontal="center" vertical="center"/>
      <protection/>
    </xf>
    <xf numFmtId="0" fontId="3" fillId="0" borderId="42" xfId="0" applyNumberFormat="1" applyFont="1" applyFill="1" applyBorder="1" applyAlignment="1" applyProtection="1">
      <alignment horizontal="center" vertical="center"/>
      <protection/>
    </xf>
    <xf numFmtId="49" fontId="9" fillId="33" borderId="12" xfId="0" applyNumberFormat="1" applyFont="1" applyFill="1" applyBorder="1" applyAlignment="1" applyProtection="1">
      <alignment horizontal="left" vertical="center"/>
      <protection/>
    </xf>
    <xf numFmtId="0" fontId="9" fillId="33" borderId="12"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wrapText="1"/>
      <protection/>
    </xf>
    <xf numFmtId="0" fontId="1" fillId="0" borderId="43" xfId="0" applyNumberFormat="1" applyFont="1" applyFill="1" applyBorder="1" applyAlignment="1" applyProtection="1">
      <alignment horizontal="left" vertical="center"/>
      <protection/>
    </xf>
    <xf numFmtId="0" fontId="1" fillId="0" borderId="39"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14" fontId="1" fillId="0" borderId="0" xfId="0" applyNumberFormat="1" applyFont="1" applyFill="1" applyBorder="1" applyAlignment="1" applyProtection="1">
      <alignment horizontal="left" vertical="center"/>
      <protection/>
    </xf>
    <xf numFmtId="0" fontId="1" fillId="0" borderId="36" xfId="0" applyNumberFormat="1" applyFont="1" applyFill="1" applyBorder="1" applyAlignment="1" applyProtection="1">
      <alignment horizontal="left" vertical="center"/>
      <protection/>
    </xf>
    <xf numFmtId="0" fontId="1" fillId="0" borderId="44"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49" fontId="2" fillId="0" borderId="13"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protection/>
    </xf>
    <xf numFmtId="0" fontId="1" fillId="0" borderId="45"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protection/>
    </xf>
    <xf numFmtId="49" fontId="1" fillId="0" borderId="14"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wrapText="1"/>
      <protection/>
    </xf>
    <xf numFmtId="0" fontId="1" fillId="0" borderId="33" xfId="0" applyNumberFormat="1" applyFont="1" applyFill="1" applyBorder="1" applyAlignment="1" applyProtection="1">
      <alignment horizontal="left" vertical="center"/>
      <protection/>
    </xf>
    <xf numFmtId="49" fontId="15" fillId="0" borderId="25"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0" fontId="15" fillId="0" borderId="46" xfId="0" applyNumberFormat="1" applyFont="1" applyFill="1" applyBorder="1" applyAlignment="1" applyProtection="1">
      <alignment horizontal="left" vertical="center"/>
      <protection/>
    </xf>
    <xf numFmtId="49" fontId="15" fillId="0" borderId="47" xfId="0" applyNumberFormat="1" applyFont="1" applyFill="1" applyBorder="1" applyAlignment="1" applyProtection="1">
      <alignment horizontal="left" vertical="center"/>
      <protection/>
    </xf>
    <xf numFmtId="0" fontId="15" fillId="0" borderId="39" xfId="0" applyNumberFormat="1" applyFont="1" applyFill="1" applyBorder="1" applyAlignment="1" applyProtection="1">
      <alignment horizontal="left" vertical="center"/>
      <protection/>
    </xf>
    <xf numFmtId="0" fontId="15" fillId="0" borderId="48" xfId="0" applyNumberFormat="1" applyFont="1" applyFill="1" applyBorder="1" applyAlignment="1" applyProtection="1">
      <alignment horizontal="left" vertical="center"/>
      <protection/>
    </xf>
    <xf numFmtId="49" fontId="14" fillId="35" borderId="37" xfId="0" applyNumberFormat="1" applyFont="1" applyFill="1" applyBorder="1" applyAlignment="1" applyProtection="1">
      <alignment horizontal="left" vertical="center"/>
      <protection/>
    </xf>
    <xf numFmtId="0" fontId="14" fillId="35" borderId="49" xfId="0" applyNumberFormat="1" applyFont="1" applyFill="1" applyBorder="1" applyAlignment="1" applyProtection="1">
      <alignment horizontal="left" vertical="center"/>
      <protection/>
    </xf>
    <xf numFmtId="49" fontId="15" fillId="0" borderId="50" xfId="0" applyNumberFormat="1" applyFont="1" applyFill="1" applyBorder="1" applyAlignment="1" applyProtection="1">
      <alignment horizontal="left" vertical="center"/>
      <protection/>
    </xf>
    <xf numFmtId="0" fontId="15" fillId="0" borderId="12" xfId="0" applyNumberFormat="1" applyFont="1" applyFill="1" applyBorder="1" applyAlignment="1" applyProtection="1">
      <alignment horizontal="left" vertical="center"/>
      <protection/>
    </xf>
    <xf numFmtId="0" fontId="15" fillId="0" borderId="51" xfId="0" applyNumberFormat="1" applyFont="1" applyFill="1" applyBorder="1" applyAlignment="1" applyProtection="1">
      <alignment horizontal="left" vertical="center"/>
      <protection/>
    </xf>
    <xf numFmtId="49" fontId="14" fillId="0" borderId="37" xfId="0" applyNumberFormat="1" applyFont="1" applyFill="1" applyBorder="1" applyAlignment="1" applyProtection="1">
      <alignment horizontal="left" vertical="center"/>
      <protection/>
    </xf>
    <xf numFmtId="0" fontId="14" fillId="0" borderId="38" xfId="0" applyNumberFormat="1" applyFont="1" applyFill="1" applyBorder="1" applyAlignment="1" applyProtection="1">
      <alignment horizontal="left" vertical="center"/>
      <protection/>
    </xf>
    <xf numFmtId="49" fontId="15" fillId="0" borderId="37" xfId="0" applyNumberFormat="1" applyFont="1" applyFill="1" applyBorder="1" applyAlignment="1" applyProtection="1">
      <alignment horizontal="left" vertical="center"/>
      <protection/>
    </xf>
    <xf numFmtId="0" fontId="15" fillId="0" borderId="38" xfId="0" applyNumberFormat="1" applyFont="1" applyFill="1" applyBorder="1" applyAlignment="1" applyProtection="1">
      <alignment horizontal="left" vertical="center"/>
      <protection/>
    </xf>
    <xf numFmtId="49" fontId="12" fillId="0" borderId="49" xfId="0" applyNumberFormat="1" applyFont="1" applyFill="1" applyBorder="1" applyAlignment="1" applyProtection="1">
      <alignment horizontal="center" vertical="center"/>
      <protection/>
    </xf>
    <xf numFmtId="0" fontId="12" fillId="0" borderId="49" xfId="0" applyNumberFormat="1" applyFont="1" applyFill="1" applyBorder="1" applyAlignment="1" applyProtection="1">
      <alignment horizontal="center" vertical="center"/>
      <protection/>
    </xf>
    <xf numFmtId="49" fontId="16" fillId="0" borderId="37" xfId="0" applyNumberFormat="1" applyFont="1" applyFill="1" applyBorder="1" applyAlignment="1" applyProtection="1">
      <alignment horizontal="left" vertical="center"/>
      <protection/>
    </xf>
    <xf numFmtId="0" fontId="16" fillId="0" borderId="38" xfId="0" applyNumberFormat="1" applyFont="1" applyFill="1" applyBorder="1" applyAlignment="1" applyProtection="1">
      <alignment horizontal="left" vertical="center"/>
      <protection/>
    </xf>
    <xf numFmtId="0" fontId="1" fillId="0" borderId="34"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14" fontId="1" fillId="0" borderId="36" xfId="0" applyNumberFormat="1" applyFont="1" applyFill="1" applyBorder="1" applyAlignment="1" applyProtection="1">
      <alignment horizontal="left" vertical="center"/>
      <protection/>
    </xf>
    <xf numFmtId="0" fontId="1" fillId="0" borderId="52" xfId="0" applyNumberFormat="1" applyFont="1" applyFill="1" applyBorder="1" applyAlignment="1" applyProtection="1">
      <alignment horizontal="left" vertical="center"/>
      <protection/>
    </xf>
    <xf numFmtId="49" fontId="1" fillId="0" borderId="36" xfId="0" applyNumberFormat="1" applyFont="1" applyFill="1" applyBorder="1" applyAlignment="1" applyProtection="1">
      <alignment horizontal="left" vertical="center"/>
      <protection/>
    </xf>
    <xf numFmtId="0" fontId="17" fillId="0" borderId="13"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protection/>
    </xf>
    <xf numFmtId="49" fontId="1" fillId="0" borderId="33" xfId="0" applyNumberFormat="1" applyFont="1" applyFill="1" applyBorder="1" applyAlignment="1" applyProtection="1">
      <alignment horizontal="left" vertical="center"/>
      <protection/>
    </xf>
  </cellXfs>
  <cellStyles count="4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000000"/>
      <rgbColor rgb="00C0C0C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58"/>
  <sheetViews>
    <sheetView tabSelected="1" zoomScalePageLayoutView="0" workbookViewId="0" topLeftCell="A7">
      <selection activeCell="AW25" sqref="AW25"/>
    </sheetView>
  </sheetViews>
  <sheetFormatPr defaultColWidth="11.57421875" defaultRowHeight="12.75"/>
  <cols>
    <col min="1" max="1" width="3.7109375" style="0" customWidth="1"/>
    <col min="2" max="2" width="6.8515625" style="0" customWidth="1"/>
    <col min="3" max="3" width="13.28125" style="0" customWidth="1"/>
    <col min="4" max="4" width="48.421875" style="0" customWidth="1"/>
    <col min="5" max="5" width="4.28125" style="0" customWidth="1"/>
    <col min="6" max="6" width="12.8515625" style="0" customWidth="1"/>
    <col min="7" max="7" width="12.00390625" style="0" customWidth="1"/>
    <col min="8" max="10" width="14.28125" style="0" customWidth="1"/>
    <col min="11" max="13" width="11.7109375" style="0" customWidth="1"/>
    <col min="14" max="14" width="0" style="0" hidden="1" customWidth="1"/>
    <col min="15" max="47" width="12.140625" style="0" hidden="1" customWidth="1"/>
  </cols>
  <sheetData>
    <row r="1" spans="1:13" ht="72.75" customHeight="1">
      <c r="A1" s="100" t="s">
        <v>213</v>
      </c>
      <c r="B1" s="101"/>
      <c r="C1" s="101"/>
      <c r="D1" s="101"/>
      <c r="E1" s="101"/>
      <c r="F1" s="101"/>
      <c r="G1" s="101"/>
      <c r="H1" s="101"/>
      <c r="I1" s="101"/>
      <c r="J1" s="101"/>
      <c r="K1" s="101"/>
      <c r="L1" s="101"/>
      <c r="M1" s="101"/>
    </row>
    <row r="2" spans="1:14" ht="12.75">
      <c r="A2" s="102" t="s">
        <v>0</v>
      </c>
      <c r="B2" s="103"/>
      <c r="C2" s="103"/>
      <c r="D2" s="104"/>
      <c r="E2" s="106" t="s">
        <v>103</v>
      </c>
      <c r="F2" s="103"/>
      <c r="G2" s="106"/>
      <c r="H2" s="103"/>
      <c r="I2" s="107" t="s">
        <v>122</v>
      </c>
      <c r="J2" s="107"/>
      <c r="K2" s="103"/>
      <c r="L2" s="103"/>
      <c r="M2" s="108"/>
      <c r="N2" s="36"/>
    </row>
    <row r="3" spans="1:14" ht="12.75">
      <c r="A3" s="99"/>
      <c r="B3" s="82"/>
      <c r="C3" s="82"/>
      <c r="D3" s="105"/>
      <c r="E3" s="82"/>
      <c r="F3" s="82"/>
      <c r="G3" s="82"/>
      <c r="H3" s="82"/>
      <c r="I3" s="82"/>
      <c r="J3" s="82"/>
      <c r="K3" s="82"/>
      <c r="L3" s="82"/>
      <c r="M3" s="97"/>
      <c r="N3" s="36"/>
    </row>
    <row r="4" spans="1:14" ht="12.75">
      <c r="A4" s="92" t="s">
        <v>1</v>
      </c>
      <c r="B4" s="82"/>
      <c r="C4" s="82"/>
      <c r="D4" s="81"/>
      <c r="E4" s="95" t="s">
        <v>104</v>
      </c>
      <c r="F4" s="82"/>
      <c r="G4" s="95" t="s">
        <v>5</v>
      </c>
      <c r="H4" s="82"/>
      <c r="I4" s="81" t="s">
        <v>123</v>
      </c>
      <c r="J4" s="81"/>
      <c r="K4" s="82"/>
      <c r="L4" s="82"/>
      <c r="M4" s="97"/>
      <c r="N4" s="36"/>
    </row>
    <row r="5" spans="1:14" ht="12.75">
      <c r="A5" s="99"/>
      <c r="B5" s="82"/>
      <c r="C5" s="82"/>
      <c r="D5" s="82"/>
      <c r="E5" s="82"/>
      <c r="F5" s="82"/>
      <c r="G5" s="82"/>
      <c r="H5" s="82"/>
      <c r="I5" s="82"/>
      <c r="J5" s="82"/>
      <c r="K5" s="82"/>
      <c r="L5" s="82"/>
      <c r="M5" s="97"/>
      <c r="N5" s="36"/>
    </row>
    <row r="6" spans="1:14" ht="12.75">
      <c r="A6" s="92" t="s">
        <v>2</v>
      </c>
      <c r="B6" s="82"/>
      <c r="C6" s="82"/>
      <c r="D6" s="81"/>
      <c r="E6" s="95" t="s">
        <v>105</v>
      </c>
      <c r="F6" s="82"/>
      <c r="G6" s="82"/>
      <c r="H6" s="82"/>
      <c r="I6" s="81" t="s">
        <v>124</v>
      </c>
      <c r="J6" s="81"/>
      <c r="K6" s="82"/>
      <c r="L6" s="82"/>
      <c r="M6" s="97"/>
      <c r="N6" s="36"/>
    </row>
    <row r="7" spans="1:14" ht="12.75">
      <c r="A7" s="99"/>
      <c r="B7" s="82"/>
      <c r="C7" s="82"/>
      <c r="D7" s="82"/>
      <c r="E7" s="82"/>
      <c r="F7" s="82"/>
      <c r="G7" s="82"/>
      <c r="H7" s="82"/>
      <c r="I7" s="82"/>
      <c r="J7" s="82"/>
      <c r="K7" s="82"/>
      <c r="L7" s="82"/>
      <c r="M7" s="97"/>
      <c r="N7" s="36"/>
    </row>
    <row r="8" spans="1:14" ht="12.75">
      <c r="A8" s="92" t="s">
        <v>3</v>
      </c>
      <c r="B8" s="82"/>
      <c r="C8" s="82"/>
      <c r="D8" s="81"/>
      <c r="E8" s="95" t="s">
        <v>106</v>
      </c>
      <c r="F8" s="82"/>
      <c r="G8" s="96"/>
      <c r="H8" s="82"/>
      <c r="I8" s="81" t="s">
        <v>125</v>
      </c>
      <c r="J8" s="81"/>
      <c r="K8" s="82"/>
      <c r="L8" s="82"/>
      <c r="M8" s="97"/>
      <c r="N8" s="36"/>
    </row>
    <row r="9" spans="1:14" ht="12.75">
      <c r="A9" s="93"/>
      <c r="B9" s="94"/>
      <c r="C9" s="94"/>
      <c r="D9" s="94"/>
      <c r="E9" s="94"/>
      <c r="F9" s="94"/>
      <c r="G9" s="94"/>
      <c r="H9" s="94"/>
      <c r="I9" s="94"/>
      <c r="J9" s="94"/>
      <c r="K9" s="94"/>
      <c r="L9" s="94"/>
      <c r="M9" s="98"/>
      <c r="N9" s="36"/>
    </row>
    <row r="10" spans="1:14" ht="12.75">
      <c r="A10" s="1" t="s">
        <v>4</v>
      </c>
      <c r="B10" s="11" t="s">
        <v>28</v>
      </c>
      <c r="C10" s="11" t="s">
        <v>31</v>
      </c>
      <c r="D10" s="11" t="s">
        <v>60</v>
      </c>
      <c r="E10" s="11" t="s">
        <v>107</v>
      </c>
      <c r="F10" s="19" t="s">
        <v>116</v>
      </c>
      <c r="G10" s="23" t="s">
        <v>117</v>
      </c>
      <c r="H10" s="87" t="s">
        <v>119</v>
      </c>
      <c r="I10" s="88"/>
      <c r="J10" s="89"/>
      <c r="K10" s="87" t="s">
        <v>128</v>
      </c>
      <c r="L10" s="89"/>
      <c r="M10" s="31" t="s">
        <v>129</v>
      </c>
      <c r="N10" s="37"/>
    </row>
    <row r="11" spans="1:24" ht="12.75">
      <c r="A11" s="2" t="s">
        <v>5</v>
      </c>
      <c r="B11" s="12" t="s">
        <v>5</v>
      </c>
      <c r="C11" s="12" t="s">
        <v>5</v>
      </c>
      <c r="D11" s="17" t="s">
        <v>61</v>
      </c>
      <c r="E11" s="12" t="s">
        <v>5</v>
      </c>
      <c r="F11" s="12" t="s">
        <v>5</v>
      </c>
      <c r="G11" s="24" t="s">
        <v>118</v>
      </c>
      <c r="H11" s="25" t="s">
        <v>120</v>
      </c>
      <c r="I11" s="26" t="s">
        <v>126</v>
      </c>
      <c r="J11" s="27" t="s">
        <v>127</v>
      </c>
      <c r="K11" s="25" t="s">
        <v>117</v>
      </c>
      <c r="L11" s="27" t="s">
        <v>127</v>
      </c>
      <c r="M11" s="32" t="s">
        <v>130</v>
      </c>
      <c r="N11" s="37"/>
      <c r="P11" s="29" t="s">
        <v>134</v>
      </c>
      <c r="Q11" s="29" t="s">
        <v>135</v>
      </c>
      <c r="R11" s="29" t="s">
        <v>139</v>
      </c>
      <c r="S11" s="29" t="s">
        <v>140</v>
      </c>
      <c r="T11" s="29" t="s">
        <v>141</v>
      </c>
      <c r="U11" s="29" t="s">
        <v>142</v>
      </c>
      <c r="V11" s="29" t="s">
        <v>143</v>
      </c>
      <c r="W11" s="29" t="s">
        <v>144</v>
      </c>
      <c r="X11" s="29" t="s">
        <v>145</v>
      </c>
    </row>
    <row r="12" spans="1:13" ht="12.75">
      <c r="A12" s="3"/>
      <c r="B12" s="13" t="s">
        <v>29</v>
      </c>
      <c r="C12" s="13"/>
      <c r="D12" s="90" t="s">
        <v>62</v>
      </c>
      <c r="E12" s="91"/>
      <c r="F12" s="91"/>
      <c r="G12" s="91"/>
      <c r="H12" s="40">
        <f>H13+H15+H17</f>
        <v>0</v>
      </c>
      <c r="I12" s="40">
        <f>I13+I15+I17</f>
        <v>0</v>
      </c>
      <c r="J12" s="40">
        <f>H12+I12</f>
        <v>0</v>
      </c>
      <c r="K12" s="28"/>
      <c r="L12" s="40">
        <f>L13+L15+L17</f>
        <v>0.1795514</v>
      </c>
      <c r="M12" s="28"/>
    </row>
    <row r="13" spans="1:37" ht="12.75">
      <c r="A13" s="4"/>
      <c r="B13" s="14" t="s">
        <v>29</v>
      </c>
      <c r="C13" s="14" t="s">
        <v>32</v>
      </c>
      <c r="D13" s="77" t="s">
        <v>63</v>
      </c>
      <c r="E13" s="78"/>
      <c r="F13" s="78"/>
      <c r="G13" s="78"/>
      <c r="H13" s="41">
        <f>SUM(H14:H14)</f>
        <v>0</v>
      </c>
      <c r="I13" s="41">
        <f>SUM(I14:I14)</f>
        <v>0</v>
      </c>
      <c r="J13" s="41">
        <f>H13+I13</f>
        <v>0</v>
      </c>
      <c r="K13" s="29"/>
      <c r="L13" s="41">
        <f>SUM(L14:L14)</f>
        <v>0.00865</v>
      </c>
      <c r="M13" s="29"/>
      <c r="P13" s="41">
        <f>IF(Q13="PR",J13,SUM(O14:O14))</f>
        <v>0</v>
      </c>
      <c r="Q13" s="29" t="s">
        <v>136</v>
      </c>
      <c r="R13" s="41">
        <f>IF(Q13="HS",H13,0)</f>
        <v>0</v>
      </c>
      <c r="S13" s="41">
        <f>IF(Q13="HS",I13-P13,0)</f>
        <v>0</v>
      </c>
      <c r="T13" s="41">
        <f>IF(Q13="PS",H13,0)</f>
        <v>0</v>
      </c>
      <c r="U13" s="41">
        <f>IF(Q13="PS",I13-P13,0)</f>
        <v>0</v>
      </c>
      <c r="V13" s="41">
        <f>IF(Q13="MP",H13,0)</f>
        <v>0</v>
      </c>
      <c r="W13" s="41">
        <f>IF(Q13="MP",I13-P13,0)</f>
        <v>0</v>
      </c>
      <c r="X13" s="41">
        <f>IF(Q13="OM",H13,0)</f>
        <v>0</v>
      </c>
      <c r="Y13" s="29" t="s">
        <v>29</v>
      </c>
      <c r="AI13" s="41">
        <f>SUM(Z14:Z14)</f>
        <v>0</v>
      </c>
      <c r="AJ13" s="41">
        <f>SUM(AA14:AA14)</f>
        <v>0</v>
      </c>
      <c r="AK13" s="41">
        <f>SUM(AB14:AB14)</f>
        <v>0</v>
      </c>
    </row>
    <row r="14" spans="1:43" ht="12.75">
      <c r="A14" s="5" t="s">
        <v>6</v>
      </c>
      <c r="B14" s="5" t="s">
        <v>29</v>
      </c>
      <c r="C14" s="5" t="s">
        <v>33</v>
      </c>
      <c r="D14" s="5" t="s">
        <v>64</v>
      </c>
      <c r="E14" s="5" t="s">
        <v>108</v>
      </c>
      <c r="F14" s="20">
        <v>173</v>
      </c>
      <c r="G14" s="20"/>
      <c r="H14" s="20">
        <f>ROUND(F14*AE14,2)</f>
        <v>0</v>
      </c>
      <c r="I14" s="20">
        <f>J14-H14</f>
        <v>0</v>
      </c>
      <c r="J14" s="20">
        <f>ROUND(F14*G14,2)</f>
        <v>0</v>
      </c>
      <c r="K14" s="20">
        <v>5E-05</v>
      </c>
      <c r="L14" s="20">
        <f>F14*K14</f>
        <v>0.00865</v>
      </c>
      <c r="M14" s="33" t="s">
        <v>131</v>
      </c>
      <c r="N14" s="33" t="s">
        <v>6</v>
      </c>
      <c r="O14" s="20">
        <f>IF(N14="5",I14,0)</f>
        <v>0</v>
      </c>
      <c r="Z14" s="20">
        <f>IF(AD14=0,J14,0)</f>
        <v>0</v>
      </c>
      <c r="AA14" s="20">
        <f>IF(AD14=15,J14,0)</f>
        <v>0</v>
      </c>
      <c r="AB14" s="20">
        <f>IF(AD14=21,J14,0)</f>
        <v>0</v>
      </c>
      <c r="AD14" s="38">
        <v>21</v>
      </c>
      <c r="AE14" s="38">
        <f>G14*0.188115855479248</f>
        <v>0</v>
      </c>
      <c r="AF14" s="38">
        <f>G14*(1-0.188115855479248)</f>
        <v>0</v>
      </c>
      <c r="AM14" s="38">
        <f>F14*AE14</f>
        <v>0</v>
      </c>
      <c r="AN14" s="38">
        <f>F14*AF14</f>
        <v>0</v>
      </c>
      <c r="AO14" s="39" t="s">
        <v>146</v>
      </c>
      <c r="AP14" s="39" t="s">
        <v>155</v>
      </c>
      <c r="AQ14" s="29" t="s">
        <v>161</v>
      </c>
    </row>
    <row r="15" spans="1:37" ht="12.75">
      <c r="A15" s="4"/>
      <c r="B15" s="14" t="s">
        <v>29</v>
      </c>
      <c r="C15" s="14" t="s">
        <v>34</v>
      </c>
      <c r="D15" s="77" t="s">
        <v>65</v>
      </c>
      <c r="E15" s="78"/>
      <c r="F15" s="78"/>
      <c r="G15" s="78"/>
      <c r="H15" s="41">
        <f>SUM(H16:H16)</f>
        <v>0</v>
      </c>
      <c r="I15" s="41">
        <f>SUM(I16:I16)</f>
        <v>0</v>
      </c>
      <c r="J15" s="41">
        <f>H15+I15</f>
        <v>0</v>
      </c>
      <c r="K15" s="29"/>
      <c r="L15" s="41">
        <f>SUM(L16:L16)</f>
        <v>0.0014174</v>
      </c>
      <c r="M15" s="29"/>
      <c r="P15" s="41">
        <f>IF(Q15="PR",J15,SUM(O16:O16))</f>
        <v>0</v>
      </c>
      <c r="Q15" s="29" t="s">
        <v>136</v>
      </c>
      <c r="R15" s="41">
        <f>IF(Q15="HS",H15,0)</f>
        <v>0</v>
      </c>
      <c r="S15" s="41">
        <f>IF(Q15="HS",I15-P15,0)</f>
        <v>0</v>
      </c>
      <c r="T15" s="41">
        <f>IF(Q15="PS",H15,0)</f>
        <v>0</v>
      </c>
      <c r="U15" s="41">
        <f>IF(Q15="PS",I15-P15,0)</f>
        <v>0</v>
      </c>
      <c r="V15" s="41">
        <f>IF(Q15="MP",H15,0)</f>
        <v>0</v>
      </c>
      <c r="W15" s="41">
        <f>IF(Q15="MP",I15-P15,0)</f>
        <v>0</v>
      </c>
      <c r="X15" s="41">
        <f>IF(Q15="OM",H15,0)</f>
        <v>0</v>
      </c>
      <c r="Y15" s="29" t="s">
        <v>29</v>
      </c>
      <c r="AI15" s="41">
        <f>SUM(Z16:Z16)</f>
        <v>0</v>
      </c>
      <c r="AJ15" s="41">
        <f>SUM(AA16:AA16)</f>
        <v>0</v>
      </c>
      <c r="AK15" s="41">
        <f>SUM(AB16:AB16)</f>
        <v>0</v>
      </c>
    </row>
    <row r="16" spans="1:43" ht="12.75">
      <c r="A16" s="5" t="s">
        <v>7</v>
      </c>
      <c r="B16" s="5" t="s">
        <v>29</v>
      </c>
      <c r="C16" s="5" t="s">
        <v>35</v>
      </c>
      <c r="D16" s="5" t="s">
        <v>66</v>
      </c>
      <c r="E16" s="5" t="s">
        <v>109</v>
      </c>
      <c r="F16" s="20">
        <v>3.73</v>
      </c>
      <c r="G16" s="20"/>
      <c r="H16" s="20">
        <f>ROUND(F16*AE16,2)</f>
        <v>0</v>
      </c>
      <c r="I16" s="20">
        <f>J16-H16</f>
        <v>0</v>
      </c>
      <c r="J16" s="20">
        <f>ROUND(F16*G16,2)</f>
        <v>0</v>
      </c>
      <c r="K16" s="20">
        <v>0.00038</v>
      </c>
      <c r="L16" s="20">
        <f>F16*K16</f>
        <v>0.0014174</v>
      </c>
      <c r="M16" s="33" t="s">
        <v>131</v>
      </c>
      <c r="N16" s="33" t="s">
        <v>6</v>
      </c>
      <c r="O16" s="20">
        <f>IF(N16="5",I16,0)</f>
        <v>0</v>
      </c>
      <c r="Z16" s="20">
        <f>IF(AD16=0,J16,0)</f>
        <v>0</v>
      </c>
      <c r="AA16" s="20">
        <f>IF(AD16=15,J16,0)</f>
        <v>0</v>
      </c>
      <c r="AB16" s="20">
        <f>IF(AD16=21,J16,0)</f>
        <v>0</v>
      </c>
      <c r="AD16" s="38">
        <v>21</v>
      </c>
      <c r="AE16" s="38">
        <f>G16*0.547616678276445</f>
        <v>0</v>
      </c>
      <c r="AF16" s="38">
        <f>G16*(1-0.547616678276445)</f>
        <v>0</v>
      </c>
      <c r="AM16" s="38">
        <f>F16*AE16</f>
        <v>0</v>
      </c>
      <c r="AN16" s="38">
        <f>F16*AF16</f>
        <v>0</v>
      </c>
      <c r="AO16" s="39" t="s">
        <v>147</v>
      </c>
      <c r="AP16" s="39" t="s">
        <v>156</v>
      </c>
      <c r="AQ16" s="29" t="s">
        <v>161</v>
      </c>
    </row>
    <row r="17" spans="1:37" ht="12.75">
      <c r="A17" s="4"/>
      <c r="B17" s="14" t="s">
        <v>29</v>
      </c>
      <c r="C17" s="14"/>
      <c r="D17" s="77" t="s">
        <v>67</v>
      </c>
      <c r="E17" s="78"/>
      <c r="F17" s="78"/>
      <c r="G17" s="78"/>
      <c r="H17" s="41">
        <f>SUM(H18:H33)</f>
        <v>0</v>
      </c>
      <c r="I17" s="41">
        <f>SUM(I18:I33)</f>
        <v>0</v>
      </c>
      <c r="J17" s="41">
        <f>H17+I17</f>
        <v>0</v>
      </c>
      <c r="K17" s="29"/>
      <c r="L17" s="41">
        <f>SUM(L18:L33)</f>
        <v>0.169484</v>
      </c>
      <c r="M17" s="29"/>
      <c r="P17" s="41">
        <f>IF(Q17="PR",J17,SUM(O18:O33))</f>
        <v>0</v>
      </c>
      <c r="Q17" s="29" t="s">
        <v>137</v>
      </c>
      <c r="R17" s="41">
        <f>IF(Q17="HS",H17,0)</f>
        <v>0</v>
      </c>
      <c r="S17" s="41">
        <f>IF(Q17="HS",I17-P17,0)</f>
        <v>0</v>
      </c>
      <c r="T17" s="41">
        <f>IF(Q17="PS",H17,0)</f>
        <v>0</v>
      </c>
      <c r="U17" s="41">
        <f>IF(Q17="PS",I17-P17,0)</f>
        <v>0</v>
      </c>
      <c r="V17" s="41">
        <f>IF(Q17="MP",H17,0)</f>
        <v>0</v>
      </c>
      <c r="W17" s="41">
        <f>IF(Q17="MP",I17-P17,0)</f>
        <v>0</v>
      </c>
      <c r="X17" s="41">
        <f>IF(Q17="OM",H17,0)</f>
        <v>0</v>
      </c>
      <c r="Y17" s="29" t="s">
        <v>29</v>
      </c>
      <c r="AI17" s="41">
        <f>SUM(Z18:Z33)</f>
        <v>0</v>
      </c>
      <c r="AJ17" s="41">
        <f>SUM(AA18:AA33)</f>
        <v>0</v>
      </c>
      <c r="AK17" s="41">
        <f>SUM(AB18:AB33)</f>
        <v>0</v>
      </c>
    </row>
    <row r="18" spans="1:43" ht="12.75">
      <c r="A18" s="6" t="s">
        <v>8</v>
      </c>
      <c r="B18" s="6" t="s">
        <v>29</v>
      </c>
      <c r="C18" s="6" t="s">
        <v>36</v>
      </c>
      <c r="D18" s="6" t="s">
        <v>68</v>
      </c>
      <c r="E18" s="6" t="s">
        <v>110</v>
      </c>
      <c r="F18" s="21">
        <v>0.5</v>
      </c>
      <c r="G18" s="21"/>
      <c r="H18" s="21">
        <f>ROUND(F18*AE18,2)</f>
        <v>0</v>
      </c>
      <c r="I18" s="21">
        <f>J18-H18</f>
        <v>0</v>
      </c>
      <c r="J18" s="21">
        <f>ROUND(F18*G18,2)</f>
        <v>0</v>
      </c>
      <c r="K18" s="21">
        <v>0.0005</v>
      </c>
      <c r="L18" s="21">
        <f>F18*K18</f>
        <v>0.00025</v>
      </c>
      <c r="M18" s="34" t="s">
        <v>132</v>
      </c>
      <c r="N18" s="34" t="s">
        <v>133</v>
      </c>
      <c r="O18" s="21">
        <f>IF(N18="5",I18,0)</f>
        <v>0</v>
      </c>
      <c r="Z18" s="21">
        <f>IF(AD18=0,J18,0)</f>
        <v>0</v>
      </c>
      <c r="AA18" s="21">
        <f>IF(AD18=15,J18,0)</f>
        <v>0</v>
      </c>
      <c r="AB18" s="21">
        <f>IF(AD18=21,J18,0)</f>
        <v>0</v>
      </c>
      <c r="AD18" s="38">
        <v>21</v>
      </c>
      <c r="AE18" s="38">
        <f>G18*1</f>
        <v>0</v>
      </c>
      <c r="AF18" s="38">
        <f>G18*(1-1)</f>
        <v>0</v>
      </c>
      <c r="AM18" s="38">
        <f>F18*AE18</f>
        <v>0</v>
      </c>
      <c r="AN18" s="38">
        <f>F18*AF18</f>
        <v>0</v>
      </c>
      <c r="AO18" s="39" t="s">
        <v>148</v>
      </c>
      <c r="AP18" s="39" t="s">
        <v>157</v>
      </c>
      <c r="AQ18" s="29" t="s">
        <v>161</v>
      </c>
    </row>
    <row r="19" spans="1:43" ht="12.75">
      <c r="A19" s="6" t="s">
        <v>9</v>
      </c>
      <c r="B19" s="6" t="s">
        <v>29</v>
      </c>
      <c r="C19" s="6" t="s">
        <v>37</v>
      </c>
      <c r="D19" s="6" t="s">
        <v>69</v>
      </c>
      <c r="E19" s="6" t="s">
        <v>111</v>
      </c>
      <c r="F19" s="21">
        <v>8.45</v>
      </c>
      <c r="G19" s="21"/>
      <c r="H19" s="21">
        <f>ROUND(F19*AE19,2)</f>
        <v>0</v>
      </c>
      <c r="I19" s="21">
        <f>J19-H19</f>
        <v>0</v>
      </c>
      <c r="J19" s="21">
        <f>ROUND(F19*G19,2)</f>
        <v>0</v>
      </c>
      <c r="K19" s="21">
        <v>0.0071</v>
      </c>
      <c r="L19" s="21">
        <f>F19*K19</f>
        <v>0.059995</v>
      </c>
      <c r="M19" s="34" t="s">
        <v>131</v>
      </c>
      <c r="N19" s="34" t="s">
        <v>133</v>
      </c>
      <c r="O19" s="21">
        <f>IF(N19="5",I19,0)</f>
        <v>0</v>
      </c>
      <c r="Z19" s="21">
        <f>IF(AD19=0,J19,0)</f>
        <v>0</v>
      </c>
      <c r="AA19" s="21">
        <f>IF(AD19=15,J19,0)</f>
        <v>0</v>
      </c>
      <c r="AB19" s="21">
        <f>IF(AD19=21,J19,0)</f>
        <v>0</v>
      </c>
      <c r="AD19" s="38">
        <v>21</v>
      </c>
      <c r="AE19" s="38">
        <f>G19*1</f>
        <v>0</v>
      </c>
      <c r="AF19" s="38">
        <f>G19*(1-1)</f>
        <v>0</v>
      </c>
      <c r="AM19" s="38">
        <f>F19*AE19</f>
        <v>0</v>
      </c>
      <c r="AN19" s="38">
        <f>F19*AF19</f>
        <v>0</v>
      </c>
      <c r="AO19" s="39" t="s">
        <v>148</v>
      </c>
      <c r="AP19" s="39" t="s">
        <v>157</v>
      </c>
      <c r="AQ19" s="29" t="s">
        <v>161</v>
      </c>
    </row>
    <row r="20" spans="3:13" ht="12.75">
      <c r="C20" s="16" t="s">
        <v>38</v>
      </c>
      <c r="D20" s="83" t="s">
        <v>70</v>
      </c>
      <c r="E20" s="84"/>
      <c r="F20" s="84"/>
      <c r="G20" s="84"/>
      <c r="H20" s="84"/>
      <c r="I20" s="84"/>
      <c r="J20" s="84"/>
      <c r="K20" s="84"/>
      <c r="L20" s="84"/>
      <c r="M20" s="84"/>
    </row>
    <row r="21" spans="1:43" ht="12.75">
      <c r="A21" s="6" t="s">
        <v>10</v>
      </c>
      <c r="B21" s="6" t="s">
        <v>29</v>
      </c>
      <c r="C21" s="6" t="s">
        <v>39</v>
      </c>
      <c r="D21" s="6" t="s">
        <v>71</v>
      </c>
      <c r="E21" s="6" t="s">
        <v>111</v>
      </c>
      <c r="F21" s="21">
        <v>5.67</v>
      </c>
      <c r="G21" s="21"/>
      <c r="H21" s="21">
        <f>ROUND(F21*AE21,2)</f>
        <v>0</v>
      </c>
      <c r="I21" s="21">
        <f>J21-H21</f>
        <v>0</v>
      </c>
      <c r="J21" s="21">
        <f>ROUND(F21*G21,2)</f>
        <v>0</v>
      </c>
      <c r="K21" s="21">
        <v>0.0149</v>
      </c>
      <c r="L21" s="21">
        <f>F21*K21</f>
        <v>0.084483</v>
      </c>
      <c r="M21" s="34" t="s">
        <v>131</v>
      </c>
      <c r="N21" s="34" t="s">
        <v>133</v>
      </c>
      <c r="O21" s="21">
        <f>IF(N21="5",I21,0)</f>
        <v>0</v>
      </c>
      <c r="Z21" s="21">
        <f>IF(AD21=0,J21,0)</f>
        <v>0</v>
      </c>
      <c r="AA21" s="21">
        <f>IF(AD21=15,J21,0)</f>
        <v>0</v>
      </c>
      <c r="AB21" s="21">
        <f>IF(AD21=21,J21,0)</f>
        <v>0</v>
      </c>
      <c r="AD21" s="38">
        <v>21</v>
      </c>
      <c r="AE21" s="38">
        <f>G21*1</f>
        <v>0</v>
      </c>
      <c r="AF21" s="38">
        <f>G21*(1-1)</f>
        <v>0</v>
      </c>
      <c r="AM21" s="38">
        <f>F21*AE21</f>
        <v>0</v>
      </c>
      <c r="AN21" s="38">
        <f>F21*AF21</f>
        <v>0</v>
      </c>
      <c r="AO21" s="39" t="s">
        <v>148</v>
      </c>
      <c r="AP21" s="39" t="s">
        <v>157</v>
      </c>
      <c r="AQ21" s="29" t="s">
        <v>161</v>
      </c>
    </row>
    <row r="22" spans="3:13" ht="12.75">
      <c r="C22" s="16" t="s">
        <v>38</v>
      </c>
      <c r="D22" s="83" t="s">
        <v>70</v>
      </c>
      <c r="E22" s="84"/>
      <c r="F22" s="84"/>
      <c r="G22" s="84"/>
      <c r="H22" s="84"/>
      <c r="I22" s="84"/>
      <c r="J22" s="84"/>
      <c r="K22" s="84"/>
      <c r="L22" s="84"/>
      <c r="M22" s="84"/>
    </row>
    <row r="23" spans="1:43" ht="12.75">
      <c r="A23" s="6" t="s">
        <v>11</v>
      </c>
      <c r="B23" s="6" t="s">
        <v>29</v>
      </c>
      <c r="C23" s="6" t="s">
        <v>40</v>
      </c>
      <c r="D23" s="6" t="s">
        <v>72</v>
      </c>
      <c r="E23" s="6" t="s">
        <v>111</v>
      </c>
      <c r="F23" s="21">
        <v>0.84</v>
      </c>
      <c r="G23" s="21"/>
      <c r="H23" s="21">
        <f>ROUND(F23*AE23,2)</f>
        <v>0</v>
      </c>
      <c r="I23" s="21">
        <f>J23-H23</f>
        <v>0</v>
      </c>
      <c r="J23" s="21">
        <f>ROUND(F23*G23,2)</f>
        <v>0</v>
      </c>
      <c r="K23" s="21">
        <v>0.0109</v>
      </c>
      <c r="L23" s="21">
        <f>F23*K23</f>
        <v>0.009156</v>
      </c>
      <c r="M23" s="34" t="s">
        <v>131</v>
      </c>
      <c r="N23" s="34" t="s">
        <v>133</v>
      </c>
      <c r="O23" s="21">
        <f>IF(N23="5",I23,0)</f>
        <v>0</v>
      </c>
      <c r="Z23" s="21">
        <f>IF(AD23=0,J23,0)</f>
        <v>0</v>
      </c>
      <c r="AA23" s="21">
        <f>IF(AD23=15,J23,0)</f>
        <v>0</v>
      </c>
      <c r="AB23" s="21">
        <f>IF(AD23=21,J23,0)</f>
        <v>0</v>
      </c>
      <c r="AD23" s="38">
        <v>21</v>
      </c>
      <c r="AE23" s="38">
        <f>G23*1</f>
        <v>0</v>
      </c>
      <c r="AF23" s="38">
        <f>G23*(1-1)</f>
        <v>0</v>
      </c>
      <c r="AM23" s="38">
        <f>F23*AE23</f>
        <v>0</v>
      </c>
      <c r="AN23" s="38">
        <f>F23*AF23</f>
        <v>0</v>
      </c>
      <c r="AO23" s="39" t="s">
        <v>148</v>
      </c>
      <c r="AP23" s="39" t="s">
        <v>157</v>
      </c>
      <c r="AQ23" s="29" t="s">
        <v>161</v>
      </c>
    </row>
    <row r="24" spans="3:13" ht="12.75">
      <c r="C24" s="16" t="s">
        <v>38</v>
      </c>
      <c r="D24" s="83" t="s">
        <v>70</v>
      </c>
      <c r="E24" s="84"/>
      <c r="F24" s="84"/>
      <c r="G24" s="84"/>
      <c r="H24" s="84"/>
      <c r="I24" s="84"/>
      <c r="J24" s="84"/>
      <c r="K24" s="84"/>
      <c r="L24" s="84"/>
      <c r="M24" s="84"/>
    </row>
    <row r="25" spans="1:43" ht="12.75">
      <c r="A25" s="6" t="s">
        <v>12</v>
      </c>
      <c r="B25" s="6" t="s">
        <v>29</v>
      </c>
      <c r="C25" s="6" t="s">
        <v>41</v>
      </c>
      <c r="D25" s="6" t="s">
        <v>73</v>
      </c>
      <c r="E25" s="6" t="s">
        <v>112</v>
      </c>
      <c r="F25" s="21">
        <v>0.001</v>
      </c>
      <c r="G25" s="21"/>
      <c r="H25" s="21">
        <f>ROUND(F25*AE25,2)</f>
        <v>0</v>
      </c>
      <c r="I25" s="21">
        <f>J25-H25</f>
        <v>0</v>
      </c>
      <c r="J25" s="21">
        <f>ROUND(F25*G25,2)</f>
        <v>0</v>
      </c>
      <c r="K25" s="21">
        <v>1</v>
      </c>
      <c r="L25" s="21">
        <f>F25*K25</f>
        <v>0.001</v>
      </c>
      <c r="M25" s="34" t="s">
        <v>131</v>
      </c>
      <c r="N25" s="34" t="s">
        <v>133</v>
      </c>
      <c r="O25" s="21">
        <f>IF(N25="5",I25,0)</f>
        <v>0</v>
      </c>
      <c r="Z25" s="21">
        <f>IF(AD25=0,J25,0)</f>
        <v>0</v>
      </c>
      <c r="AA25" s="21">
        <f>IF(AD25=15,J25,0)</f>
        <v>0</v>
      </c>
      <c r="AB25" s="21">
        <f>IF(AD25=21,J25,0)</f>
        <v>0</v>
      </c>
      <c r="AD25" s="38">
        <v>21</v>
      </c>
      <c r="AE25" s="38">
        <f>G25*1</f>
        <v>0</v>
      </c>
      <c r="AF25" s="38">
        <f>G25*(1-1)</f>
        <v>0</v>
      </c>
      <c r="AM25" s="38">
        <f>F25*AE25</f>
        <v>0</v>
      </c>
      <c r="AN25" s="38">
        <f>F25*AF25</f>
        <v>0</v>
      </c>
      <c r="AO25" s="39" t="s">
        <v>148</v>
      </c>
      <c r="AP25" s="39" t="s">
        <v>157</v>
      </c>
      <c r="AQ25" s="29" t="s">
        <v>161</v>
      </c>
    </row>
    <row r="26" spans="3:13" ht="12.75">
      <c r="C26" s="16" t="s">
        <v>38</v>
      </c>
      <c r="D26" s="83" t="s">
        <v>74</v>
      </c>
      <c r="E26" s="84"/>
      <c r="F26" s="84"/>
      <c r="G26" s="84"/>
      <c r="H26" s="84"/>
      <c r="I26" s="84"/>
      <c r="J26" s="84"/>
      <c r="K26" s="84"/>
      <c r="L26" s="84"/>
      <c r="M26" s="84"/>
    </row>
    <row r="27" spans="1:43" ht="12.75">
      <c r="A27" s="6" t="s">
        <v>13</v>
      </c>
      <c r="B27" s="6" t="s">
        <v>29</v>
      </c>
      <c r="C27" s="6" t="s">
        <v>42</v>
      </c>
      <c r="D27" s="6" t="s">
        <v>75</v>
      </c>
      <c r="E27" s="6" t="s">
        <v>112</v>
      </c>
      <c r="F27" s="21">
        <v>0.003</v>
      </c>
      <c r="G27" s="21"/>
      <c r="H27" s="21">
        <f>ROUND(F27*AE27,2)</f>
        <v>0</v>
      </c>
      <c r="I27" s="21">
        <f>J27-H27</f>
        <v>0</v>
      </c>
      <c r="J27" s="21">
        <f>ROUND(F27*G27,2)</f>
        <v>0</v>
      </c>
      <c r="K27" s="21">
        <v>1</v>
      </c>
      <c r="L27" s="21">
        <f>F27*K27</f>
        <v>0.003</v>
      </c>
      <c r="M27" s="34" t="s">
        <v>131</v>
      </c>
      <c r="N27" s="34" t="s">
        <v>133</v>
      </c>
      <c r="O27" s="21">
        <f>IF(N27="5",I27,0)</f>
        <v>0</v>
      </c>
      <c r="Z27" s="21">
        <f>IF(AD27=0,J27,0)</f>
        <v>0</v>
      </c>
      <c r="AA27" s="21">
        <f>IF(AD27=15,J27,0)</f>
        <v>0</v>
      </c>
      <c r="AB27" s="21">
        <f>IF(AD27=21,J27,0)</f>
        <v>0</v>
      </c>
      <c r="AD27" s="38">
        <v>21</v>
      </c>
      <c r="AE27" s="38">
        <f>G27*1</f>
        <v>0</v>
      </c>
      <c r="AF27" s="38">
        <f>G27*(1-1)</f>
        <v>0</v>
      </c>
      <c r="AM27" s="38">
        <f>F27*AE27</f>
        <v>0</v>
      </c>
      <c r="AN27" s="38">
        <f>F27*AF27</f>
        <v>0</v>
      </c>
      <c r="AO27" s="39" t="s">
        <v>148</v>
      </c>
      <c r="AP27" s="39" t="s">
        <v>157</v>
      </c>
      <c r="AQ27" s="29" t="s">
        <v>161</v>
      </c>
    </row>
    <row r="28" spans="3:13" ht="12.75">
      <c r="C28" s="16" t="s">
        <v>38</v>
      </c>
      <c r="D28" s="83" t="s">
        <v>76</v>
      </c>
      <c r="E28" s="84"/>
      <c r="F28" s="84"/>
      <c r="G28" s="84"/>
      <c r="H28" s="84"/>
      <c r="I28" s="84"/>
      <c r="J28" s="84"/>
      <c r="K28" s="84"/>
      <c r="L28" s="84"/>
      <c r="M28" s="84"/>
    </row>
    <row r="29" spans="1:43" ht="12.75">
      <c r="A29" s="6" t="s">
        <v>14</v>
      </c>
      <c r="B29" s="6" t="s">
        <v>29</v>
      </c>
      <c r="C29" s="6" t="s">
        <v>43</v>
      </c>
      <c r="D29" s="6" t="s">
        <v>77</v>
      </c>
      <c r="E29" s="6" t="s">
        <v>112</v>
      </c>
      <c r="F29" s="21">
        <v>0.01</v>
      </c>
      <c r="G29" s="21"/>
      <c r="H29" s="21">
        <f>ROUND(F29*AE29,2)</f>
        <v>0</v>
      </c>
      <c r="I29" s="21">
        <f>J29-H29</f>
        <v>0</v>
      </c>
      <c r="J29" s="21">
        <f>ROUND(F29*G29,2)</f>
        <v>0</v>
      </c>
      <c r="K29" s="21">
        <v>1</v>
      </c>
      <c r="L29" s="21">
        <f>F29*K29</f>
        <v>0.01</v>
      </c>
      <c r="M29" s="34" t="s">
        <v>131</v>
      </c>
      <c r="N29" s="34" t="s">
        <v>133</v>
      </c>
      <c r="O29" s="21">
        <f>IF(N29="5",I29,0)</f>
        <v>0</v>
      </c>
      <c r="Z29" s="21">
        <f>IF(AD29=0,J29,0)</f>
        <v>0</v>
      </c>
      <c r="AA29" s="21">
        <f>IF(AD29=15,J29,0)</f>
        <v>0</v>
      </c>
      <c r="AB29" s="21">
        <f>IF(AD29=21,J29,0)</f>
        <v>0</v>
      </c>
      <c r="AD29" s="38">
        <v>21</v>
      </c>
      <c r="AE29" s="38">
        <f>G29*1</f>
        <v>0</v>
      </c>
      <c r="AF29" s="38">
        <f>G29*(1-1)</f>
        <v>0</v>
      </c>
      <c r="AM29" s="38">
        <f>F29*AE29</f>
        <v>0</v>
      </c>
      <c r="AN29" s="38">
        <f>F29*AF29</f>
        <v>0</v>
      </c>
      <c r="AO29" s="39" t="s">
        <v>148</v>
      </c>
      <c r="AP29" s="39" t="s">
        <v>157</v>
      </c>
      <c r="AQ29" s="29" t="s">
        <v>161</v>
      </c>
    </row>
    <row r="30" spans="3:13" ht="12.75">
      <c r="C30" s="16" t="s">
        <v>38</v>
      </c>
      <c r="D30" s="83" t="s">
        <v>78</v>
      </c>
      <c r="E30" s="84"/>
      <c r="F30" s="84"/>
      <c r="G30" s="84"/>
      <c r="H30" s="84"/>
      <c r="I30" s="84"/>
      <c r="J30" s="84"/>
      <c r="K30" s="84"/>
      <c r="L30" s="84"/>
      <c r="M30" s="84"/>
    </row>
    <row r="31" spans="1:43" ht="12.75">
      <c r="A31" s="6" t="s">
        <v>15</v>
      </c>
      <c r="B31" s="6" t="s">
        <v>29</v>
      </c>
      <c r="C31" s="6" t="s">
        <v>44</v>
      </c>
      <c r="D31" s="6" t="s">
        <v>79</v>
      </c>
      <c r="E31" s="6" t="s">
        <v>112</v>
      </c>
      <c r="F31" s="21">
        <v>0.001</v>
      </c>
      <c r="G31" s="21"/>
      <c r="H31" s="21">
        <f>ROUND(F31*AE31,2)</f>
        <v>0</v>
      </c>
      <c r="I31" s="21">
        <f>J31-H31</f>
        <v>0</v>
      </c>
      <c r="J31" s="21">
        <f>ROUND(F31*G31,2)</f>
        <v>0</v>
      </c>
      <c r="K31" s="21">
        <v>1</v>
      </c>
      <c r="L31" s="21">
        <f>F31*K31</f>
        <v>0.001</v>
      </c>
      <c r="M31" s="34" t="s">
        <v>131</v>
      </c>
      <c r="N31" s="34" t="s">
        <v>133</v>
      </c>
      <c r="O31" s="21">
        <f>IF(N31="5",I31,0)</f>
        <v>0</v>
      </c>
      <c r="Z31" s="21">
        <f>IF(AD31=0,J31,0)</f>
        <v>0</v>
      </c>
      <c r="AA31" s="21">
        <f>IF(AD31=15,J31,0)</f>
        <v>0</v>
      </c>
      <c r="AB31" s="21">
        <f>IF(AD31=21,J31,0)</f>
        <v>0</v>
      </c>
      <c r="AD31" s="38">
        <v>21</v>
      </c>
      <c r="AE31" s="38">
        <f>G31*1</f>
        <v>0</v>
      </c>
      <c r="AF31" s="38">
        <f>G31*(1-1)</f>
        <v>0</v>
      </c>
      <c r="AM31" s="38">
        <f>F31*AE31</f>
        <v>0</v>
      </c>
      <c r="AN31" s="38">
        <f>F31*AF31</f>
        <v>0</v>
      </c>
      <c r="AO31" s="39" t="s">
        <v>148</v>
      </c>
      <c r="AP31" s="39" t="s">
        <v>157</v>
      </c>
      <c r="AQ31" s="29" t="s">
        <v>161</v>
      </c>
    </row>
    <row r="32" spans="3:13" ht="25.5" customHeight="1">
      <c r="C32" s="16" t="s">
        <v>38</v>
      </c>
      <c r="D32" s="83" t="s">
        <v>80</v>
      </c>
      <c r="E32" s="84"/>
      <c r="F32" s="84"/>
      <c r="G32" s="84"/>
      <c r="H32" s="84"/>
      <c r="I32" s="84"/>
      <c r="J32" s="84"/>
      <c r="K32" s="84"/>
      <c r="L32" s="84"/>
      <c r="M32" s="84"/>
    </row>
    <row r="33" spans="1:43" ht="12.75">
      <c r="A33" s="6" t="s">
        <v>16</v>
      </c>
      <c r="B33" s="6" t="s">
        <v>29</v>
      </c>
      <c r="C33" s="6" t="s">
        <v>45</v>
      </c>
      <c r="D33" s="6" t="s">
        <v>81</v>
      </c>
      <c r="E33" s="6" t="s">
        <v>112</v>
      </c>
      <c r="F33" s="21">
        <v>0.0006</v>
      </c>
      <c r="G33" s="21"/>
      <c r="H33" s="21">
        <f>ROUND(F33*AE33,2)</f>
        <v>0</v>
      </c>
      <c r="I33" s="21">
        <f>J33-H33</f>
        <v>0</v>
      </c>
      <c r="J33" s="21">
        <f>ROUND(F33*G33,2)</f>
        <v>0</v>
      </c>
      <c r="K33" s="21">
        <v>1</v>
      </c>
      <c r="L33" s="21">
        <f>F33*K33</f>
        <v>0.0006</v>
      </c>
      <c r="M33" s="34" t="s">
        <v>131</v>
      </c>
      <c r="N33" s="34" t="s">
        <v>133</v>
      </c>
      <c r="O33" s="21">
        <f>IF(N33="5",I33,0)</f>
        <v>0</v>
      </c>
      <c r="Z33" s="21">
        <f>IF(AD33=0,J33,0)</f>
        <v>0</v>
      </c>
      <c r="AA33" s="21">
        <f>IF(AD33=15,J33,0)</f>
        <v>0</v>
      </c>
      <c r="AB33" s="21">
        <f>IF(AD33=21,J33,0)</f>
        <v>0</v>
      </c>
      <c r="AD33" s="38">
        <v>21</v>
      </c>
      <c r="AE33" s="38">
        <f>G33*1</f>
        <v>0</v>
      </c>
      <c r="AF33" s="38">
        <f>G33*(1-1)</f>
        <v>0</v>
      </c>
      <c r="AM33" s="38">
        <f>F33*AE33</f>
        <v>0</v>
      </c>
      <c r="AN33" s="38">
        <f>F33*AF33</f>
        <v>0</v>
      </c>
      <c r="AO33" s="39" t="s">
        <v>148</v>
      </c>
      <c r="AP33" s="39" t="s">
        <v>157</v>
      </c>
      <c r="AQ33" s="29" t="s">
        <v>161</v>
      </c>
    </row>
    <row r="34" spans="3:13" ht="25.5" customHeight="1">
      <c r="C34" s="16" t="s">
        <v>38</v>
      </c>
      <c r="D34" s="83" t="s">
        <v>82</v>
      </c>
      <c r="E34" s="84"/>
      <c r="F34" s="84"/>
      <c r="G34" s="84"/>
      <c r="H34" s="84"/>
      <c r="I34" s="84"/>
      <c r="J34" s="84"/>
      <c r="K34" s="84"/>
      <c r="L34" s="84"/>
      <c r="M34" s="84"/>
    </row>
    <row r="35" spans="1:13" ht="12.75">
      <c r="A35" s="7"/>
      <c r="B35" s="15" t="s">
        <v>30</v>
      </c>
      <c r="C35" s="15"/>
      <c r="D35" s="85" t="s">
        <v>83</v>
      </c>
      <c r="E35" s="86"/>
      <c r="F35" s="86"/>
      <c r="G35" s="86"/>
      <c r="H35" s="42">
        <f>H36+H38+H43+H46+H49+H52</f>
        <v>0</v>
      </c>
      <c r="I35" s="42">
        <f>I36+I38+I43+I46+I49+I52</f>
        <v>0</v>
      </c>
      <c r="J35" s="42">
        <f>H35+I35</f>
        <v>0</v>
      </c>
      <c r="K35" s="30"/>
      <c r="L35" s="42">
        <f>L36+L38+L43+L46+L49+L52</f>
        <v>0.96946</v>
      </c>
      <c r="M35" s="30"/>
    </row>
    <row r="36" spans="1:37" ht="12.75">
      <c r="A36" s="4"/>
      <c r="B36" s="14" t="s">
        <v>30</v>
      </c>
      <c r="C36" s="14" t="s">
        <v>16</v>
      </c>
      <c r="D36" s="77" t="s">
        <v>84</v>
      </c>
      <c r="E36" s="78"/>
      <c r="F36" s="78"/>
      <c r="G36" s="78"/>
      <c r="H36" s="41">
        <f>SUM(H37:H37)</f>
        <v>0</v>
      </c>
      <c r="I36" s="41">
        <f>SUM(I37:I37)</f>
        <v>0</v>
      </c>
      <c r="J36" s="41">
        <f>H36+I36</f>
        <v>0</v>
      </c>
      <c r="K36" s="29"/>
      <c r="L36" s="41">
        <f>SUM(L37:L37)</f>
        <v>0</v>
      </c>
      <c r="M36" s="29"/>
      <c r="P36" s="41">
        <f>IF(Q36="PR",J36,SUM(O37:O37))</f>
        <v>0</v>
      </c>
      <c r="Q36" s="29" t="s">
        <v>138</v>
      </c>
      <c r="R36" s="41">
        <f>IF(Q36="HS",H36,0)</f>
        <v>0</v>
      </c>
      <c r="S36" s="41">
        <f>IF(Q36="HS",I36-P36,0)</f>
        <v>0</v>
      </c>
      <c r="T36" s="41">
        <f>IF(Q36="PS",H36,0)</f>
        <v>0</v>
      </c>
      <c r="U36" s="41">
        <f>IF(Q36="PS",I36-P36,0)</f>
        <v>0</v>
      </c>
      <c r="V36" s="41">
        <f>IF(Q36="MP",H36,0)</f>
        <v>0</v>
      </c>
      <c r="W36" s="41">
        <f>IF(Q36="MP",I36-P36,0)</f>
        <v>0</v>
      </c>
      <c r="X36" s="41">
        <f>IF(Q36="OM",H36,0)</f>
        <v>0</v>
      </c>
      <c r="Y36" s="29" t="s">
        <v>30</v>
      </c>
      <c r="AI36" s="41">
        <f>SUM(Z37:Z37)</f>
        <v>0</v>
      </c>
      <c r="AJ36" s="41">
        <f>SUM(AA37:AA37)</f>
        <v>0</v>
      </c>
      <c r="AK36" s="41">
        <f>SUM(AB37:AB37)</f>
        <v>0</v>
      </c>
    </row>
    <row r="37" spans="1:43" ht="12.75">
      <c r="A37" s="5" t="s">
        <v>17</v>
      </c>
      <c r="B37" s="5" t="s">
        <v>30</v>
      </c>
      <c r="C37" s="5" t="s">
        <v>46</v>
      </c>
      <c r="D37" s="5" t="s">
        <v>85</v>
      </c>
      <c r="E37" s="5" t="s">
        <v>109</v>
      </c>
      <c r="F37" s="20">
        <v>10</v>
      </c>
      <c r="G37" s="20"/>
      <c r="H37" s="20">
        <f>ROUND(F37*AE37,2)</f>
        <v>0</v>
      </c>
      <c r="I37" s="20">
        <f>J37-H37</f>
        <v>0</v>
      </c>
      <c r="J37" s="20">
        <f>ROUND(F37*G37,2)</f>
        <v>0</v>
      </c>
      <c r="K37" s="20">
        <v>0</v>
      </c>
      <c r="L37" s="20">
        <f>F37*K37</f>
        <v>0</v>
      </c>
      <c r="M37" s="33" t="s">
        <v>131</v>
      </c>
      <c r="N37" s="33" t="s">
        <v>6</v>
      </c>
      <c r="O37" s="20">
        <f>IF(N37="5",I37,0)</f>
        <v>0</v>
      </c>
      <c r="Z37" s="20">
        <f>IF(AD37=0,J37,0)</f>
        <v>0</v>
      </c>
      <c r="AA37" s="20">
        <f>IF(AD37=15,J37,0)</f>
        <v>0</v>
      </c>
      <c r="AB37" s="20">
        <f>IF(AD37=21,J37,0)</f>
        <v>0</v>
      </c>
      <c r="AD37" s="38">
        <v>21</v>
      </c>
      <c r="AE37" s="38">
        <f>G37*0</f>
        <v>0</v>
      </c>
      <c r="AF37" s="38">
        <f>G37*(1-0)</f>
        <v>0</v>
      </c>
      <c r="AM37" s="38">
        <f>F37*AE37</f>
        <v>0</v>
      </c>
      <c r="AN37" s="38">
        <f>F37*AF37</f>
        <v>0</v>
      </c>
      <c r="AO37" s="39" t="s">
        <v>149</v>
      </c>
      <c r="AP37" s="39" t="s">
        <v>158</v>
      </c>
      <c r="AQ37" s="29" t="s">
        <v>162</v>
      </c>
    </row>
    <row r="38" spans="1:37" ht="12.75">
      <c r="A38" s="4"/>
      <c r="B38" s="14" t="s">
        <v>30</v>
      </c>
      <c r="C38" s="14" t="s">
        <v>18</v>
      </c>
      <c r="D38" s="77" t="s">
        <v>86</v>
      </c>
      <c r="E38" s="78"/>
      <c r="F38" s="78"/>
      <c r="G38" s="78"/>
      <c r="H38" s="41">
        <f>SUM(H39:H41)</f>
        <v>0</v>
      </c>
      <c r="I38" s="41">
        <f>SUM(I39:I41)</f>
        <v>0</v>
      </c>
      <c r="J38" s="41">
        <f>H38+I38</f>
        <v>0</v>
      </c>
      <c r="K38" s="29"/>
      <c r="L38" s="41">
        <f>SUM(L39:L41)</f>
        <v>0</v>
      </c>
      <c r="M38" s="29"/>
      <c r="P38" s="41">
        <f>IF(Q38="PR",J38,SUM(O39:O41))</f>
        <v>0</v>
      </c>
      <c r="Q38" s="29" t="s">
        <v>138</v>
      </c>
      <c r="R38" s="41">
        <f>IF(Q38="HS",H38,0)</f>
        <v>0</v>
      </c>
      <c r="S38" s="41">
        <f>IF(Q38="HS",I38-P38,0)</f>
        <v>0</v>
      </c>
      <c r="T38" s="41">
        <f>IF(Q38="PS",H38,0)</f>
        <v>0</v>
      </c>
      <c r="U38" s="41">
        <f>IF(Q38="PS",I38-P38,0)</f>
        <v>0</v>
      </c>
      <c r="V38" s="41">
        <f>IF(Q38="MP",H38,0)</f>
        <v>0</v>
      </c>
      <c r="W38" s="41">
        <f>IF(Q38="MP",I38-P38,0)</f>
        <v>0</v>
      </c>
      <c r="X38" s="41">
        <f>IF(Q38="OM",H38,0)</f>
        <v>0</v>
      </c>
      <c r="Y38" s="29" t="s">
        <v>30</v>
      </c>
      <c r="AI38" s="41">
        <f>SUM(Z39:Z41)</f>
        <v>0</v>
      </c>
      <c r="AJ38" s="41">
        <f>SUM(AA39:AA41)</f>
        <v>0</v>
      </c>
      <c r="AK38" s="41">
        <f>SUM(AB39:AB41)</f>
        <v>0</v>
      </c>
    </row>
    <row r="39" spans="1:43" ht="12.75">
      <c r="A39" s="5" t="s">
        <v>18</v>
      </c>
      <c r="B39" s="5" t="s">
        <v>30</v>
      </c>
      <c r="C39" s="5" t="s">
        <v>47</v>
      </c>
      <c r="D39" s="5" t="s">
        <v>87</v>
      </c>
      <c r="E39" s="5" t="s">
        <v>113</v>
      </c>
      <c r="F39" s="20">
        <v>0.38</v>
      </c>
      <c r="G39" s="20"/>
      <c r="H39" s="20">
        <f>ROUND(F39*AE39,2)</f>
        <v>0</v>
      </c>
      <c r="I39" s="20">
        <f>J39-H39</f>
        <v>0</v>
      </c>
      <c r="J39" s="20">
        <f>ROUND(F39*G39,2)</f>
        <v>0</v>
      </c>
      <c r="K39" s="20">
        <v>0</v>
      </c>
      <c r="L39" s="20">
        <f>F39*K39</f>
        <v>0</v>
      </c>
      <c r="M39" s="33" t="s">
        <v>131</v>
      </c>
      <c r="N39" s="33" t="s">
        <v>6</v>
      </c>
      <c r="O39" s="20">
        <f>IF(N39="5",I39,0)</f>
        <v>0</v>
      </c>
      <c r="Z39" s="20">
        <f>IF(AD39=0,J39,0)</f>
        <v>0</v>
      </c>
      <c r="AA39" s="20">
        <f>IF(AD39=15,J39,0)</f>
        <v>0</v>
      </c>
      <c r="AB39" s="20">
        <f>IF(AD39=21,J39,0)</f>
        <v>0</v>
      </c>
      <c r="AD39" s="38">
        <v>21</v>
      </c>
      <c r="AE39" s="38">
        <f>G39*0</f>
        <v>0</v>
      </c>
      <c r="AF39" s="38">
        <f>G39*(1-0)</f>
        <v>0</v>
      </c>
      <c r="AM39" s="38">
        <f>F39*AE39</f>
        <v>0</v>
      </c>
      <c r="AN39" s="38">
        <f>F39*AF39</f>
        <v>0</v>
      </c>
      <c r="AO39" s="39" t="s">
        <v>150</v>
      </c>
      <c r="AP39" s="39" t="s">
        <v>158</v>
      </c>
      <c r="AQ39" s="29" t="s">
        <v>162</v>
      </c>
    </row>
    <row r="40" spans="3:13" ht="12.75">
      <c r="C40" s="16" t="s">
        <v>38</v>
      </c>
      <c r="D40" s="83" t="s">
        <v>88</v>
      </c>
      <c r="E40" s="84"/>
      <c r="F40" s="84"/>
      <c r="G40" s="84"/>
      <c r="H40" s="84"/>
      <c r="I40" s="84"/>
      <c r="J40" s="84"/>
      <c r="K40" s="84"/>
      <c r="L40" s="84"/>
      <c r="M40" s="84"/>
    </row>
    <row r="41" spans="1:43" ht="12.75">
      <c r="A41" s="5" t="s">
        <v>19</v>
      </c>
      <c r="B41" s="5" t="s">
        <v>30</v>
      </c>
      <c r="C41" s="5" t="s">
        <v>48</v>
      </c>
      <c r="D41" s="5" t="s">
        <v>89</v>
      </c>
      <c r="E41" s="5" t="s">
        <v>113</v>
      </c>
      <c r="F41" s="20">
        <v>0.38</v>
      </c>
      <c r="G41" s="20"/>
      <c r="H41" s="20">
        <f>ROUND(F41*AE41,2)</f>
        <v>0</v>
      </c>
      <c r="I41" s="20">
        <f>J41-H41</f>
        <v>0</v>
      </c>
      <c r="J41" s="20">
        <f>ROUND(F41*G41,2)</f>
        <v>0</v>
      </c>
      <c r="K41" s="20">
        <v>0</v>
      </c>
      <c r="L41" s="20">
        <f>F41*K41</f>
        <v>0</v>
      </c>
      <c r="M41" s="33" t="s">
        <v>131</v>
      </c>
      <c r="N41" s="33" t="s">
        <v>6</v>
      </c>
      <c r="O41" s="20">
        <f>IF(N41="5",I41,0)</f>
        <v>0</v>
      </c>
      <c r="Z41" s="20">
        <f>IF(AD41=0,J41,0)</f>
        <v>0</v>
      </c>
      <c r="AA41" s="20">
        <f>IF(AD41=15,J41,0)</f>
        <v>0</v>
      </c>
      <c r="AB41" s="20">
        <f>IF(AD41=21,J41,0)</f>
        <v>0</v>
      </c>
      <c r="AD41" s="38">
        <v>21</v>
      </c>
      <c r="AE41" s="38">
        <f>G41*0</f>
        <v>0</v>
      </c>
      <c r="AF41" s="38">
        <f>G41*(1-0)</f>
        <v>0</v>
      </c>
      <c r="AM41" s="38">
        <f>F41*AE41</f>
        <v>0</v>
      </c>
      <c r="AN41" s="38">
        <f>F41*AF41</f>
        <v>0</v>
      </c>
      <c r="AO41" s="39" t="s">
        <v>150</v>
      </c>
      <c r="AP41" s="39" t="s">
        <v>158</v>
      </c>
      <c r="AQ41" s="29" t="s">
        <v>162</v>
      </c>
    </row>
    <row r="42" spans="3:13" ht="12.75">
      <c r="C42" s="16" t="s">
        <v>38</v>
      </c>
      <c r="D42" s="83" t="s">
        <v>90</v>
      </c>
      <c r="E42" s="84"/>
      <c r="F42" s="84"/>
      <c r="G42" s="84"/>
      <c r="H42" s="84"/>
      <c r="I42" s="84"/>
      <c r="J42" s="84"/>
      <c r="K42" s="84"/>
      <c r="L42" s="84"/>
      <c r="M42" s="84"/>
    </row>
    <row r="43" spans="1:37" ht="12.75">
      <c r="A43" s="4"/>
      <c r="B43" s="14" t="s">
        <v>30</v>
      </c>
      <c r="C43" s="14" t="s">
        <v>49</v>
      </c>
      <c r="D43" s="77" t="s">
        <v>91</v>
      </c>
      <c r="E43" s="78"/>
      <c r="F43" s="78"/>
      <c r="G43" s="78"/>
      <c r="H43" s="41">
        <f>SUM(H44:H44)</f>
        <v>0</v>
      </c>
      <c r="I43" s="41">
        <f>SUM(I44:I44)</f>
        <v>0</v>
      </c>
      <c r="J43" s="41">
        <f>H43+I43</f>
        <v>0</v>
      </c>
      <c r="K43" s="29"/>
      <c r="L43" s="41">
        <f>SUM(L44:L44)</f>
        <v>0.9595</v>
      </c>
      <c r="M43" s="29"/>
      <c r="P43" s="41">
        <f>IF(Q43="PR",J43,SUM(O44:O44))</f>
        <v>0</v>
      </c>
      <c r="Q43" s="29" t="s">
        <v>138</v>
      </c>
      <c r="R43" s="41">
        <f>IF(Q43="HS",H43,0)</f>
        <v>0</v>
      </c>
      <c r="S43" s="41">
        <f>IF(Q43="HS",I43-P43,0)</f>
        <v>0</v>
      </c>
      <c r="T43" s="41">
        <f>IF(Q43="PS",H43,0)</f>
        <v>0</v>
      </c>
      <c r="U43" s="41">
        <f>IF(Q43="PS",I43-P43,0)</f>
        <v>0</v>
      </c>
      <c r="V43" s="41">
        <f>IF(Q43="MP",H43,0)</f>
        <v>0</v>
      </c>
      <c r="W43" s="41">
        <f>IF(Q43="MP",I43-P43,0)</f>
        <v>0</v>
      </c>
      <c r="X43" s="41">
        <f>IF(Q43="OM",H43,0)</f>
        <v>0</v>
      </c>
      <c r="Y43" s="29" t="s">
        <v>30</v>
      </c>
      <c r="AI43" s="41">
        <f>SUM(Z44:Z44)</f>
        <v>0</v>
      </c>
      <c r="AJ43" s="41">
        <f>SUM(AA44:AA44)</f>
        <v>0</v>
      </c>
      <c r="AK43" s="41">
        <f>SUM(AB44:AB44)</f>
        <v>0</v>
      </c>
    </row>
    <row r="44" spans="1:43" ht="12.75">
      <c r="A44" s="5" t="s">
        <v>20</v>
      </c>
      <c r="B44" s="5" t="s">
        <v>30</v>
      </c>
      <c r="C44" s="5" t="s">
        <v>50</v>
      </c>
      <c r="D44" s="5" t="s">
        <v>92</v>
      </c>
      <c r="E44" s="5" t="s">
        <v>113</v>
      </c>
      <c r="F44" s="20">
        <v>0.38</v>
      </c>
      <c r="G44" s="20"/>
      <c r="H44" s="20">
        <f>ROUND(F44*AE44,2)</f>
        <v>0</v>
      </c>
      <c r="I44" s="20">
        <f>J44-H44</f>
        <v>0</v>
      </c>
      <c r="J44" s="20">
        <f>ROUND(F44*G44,2)</f>
        <v>0</v>
      </c>
      <c r="K44" s="20">
        <v>2.525</v>
      </c>
      <c r="L44" s="20">
        <f>F44*K44</f>
        <v>0.9595</v>
      </c>
      <c r="M44" s="33" t="s">
        <v>131</v>
      </c>
      <c r="N44" s="33" t="s">
        <v>6</v>
      </c>
      <c r="O44" s="20">
        <f>IF(N44="5",I44,0)</f>
        <v>0</v>
      </c>
      <c r="Z44" s="20">
        <f>IF(AD44=0,J44,0)</f>
        <v>0</v>
      </c>
      <c r="AA44" s="20">
        <f>IF(AD44=15,J44,0)</f>
        <v>0</v>
      </c>
      <c r="AB44" s="20">
        <f>IF(AD44=21,J44,0)</f>
        <v>0</v>
      </c>
      <c r="AD44" s="38">
        <v>21</v>
      </c>
      <c r="AE44" s="38">
        <f>G44*0.911418103448276</f>
        <v>0</v>
      </c>
      <c r="AF44" s="38">
        <f>G44*(1-0.911418103448276)</f>
        <v>0</v>
      </c>
      <c r="AM44" s="38">
        <f>F44*AE44</f>
        <v>0</v>
      </c>
      <c r="AN44" s="38">
        <f>F44*AF44</f>
        <v>0</v>
      </c>
      <c r="AO44" s="39" t="s">
        <v>151</v>
      </c>
      <c r="AP44" s="39" t="s">
        <v>159</v>
      </c>
      <c r="AQ44" s="29" t="s">
        <v>162</v>
      </c>
    </row>
    <row r="45" spans="3:13" ht="12.75">
      <c r="C45" s="16" t="s">
        <v>38</v>
      </c>
      <c r="D45" s="83" t="s">
        <v>93</v>
      </c>
      <c r="E45" s="84"/>
      <c r="F45" s="84"/>
      <c r="G45" s="84"/>
      <c r="H45" s="84"/>
      <c r="I45" s="84"/>
      <c r="J45" s="84"/>
      <c r="K45" s="84"/>
      <c r="L45" s="84"/>
      <c r="M45" s="84"/>
    </row>
    <row r="46" spans="1:37" ht="12.75">
      <c r="A46" s="4"/>
      <c r="B46" s="14" t="s">
        <v>30</v>
      </c>
      <c r="C46" s="14" t="s">
        <v>51</v>
      </c>
      <c r="D46" s="77" t="s">
        <v>94</v>
      </c>
      <c r="E46" s="78"/>
      <c r="F46" s="78"/>
      <c r="G46" s="78"/>
      <c r="H46" s="41">
        <f>SUM(H47:H47)</f>
        <v>0</v>
      </c>
      <c r="I46" s="41">
        <f>SUM(I47:I47)</f>
        <v>0</v>
      </c>
      <c r="J46" s="41">
        <f>H46+I46</f>
        <v>0</v>
      </c>
      <c r="K46" s="29"/>
      <c r="L46" s="41">
        <f>SUM(L47:L47)</f>
        <v>0.00996</v>
      </c>
      <c r="M46" s="29"/>
      <c r="P46" s="41">
        <f>IF(Q46="PR",J46,SUM(O47:O47))</f>
        <v>0</v>
      </c>
      <c r="Q46" s="29" t="s">
        <v>136</v>
      </c>
      <c r="R46" s="41">
        <f>IF(Q46="HS",H46,0)</f>
        <v>0</v>
      </c>
      <c r="S46" s="41">
        <f>IF(Q46="HS",I46-P46,0)</f>
        <v>0</v>
      </c>
      <c r="T46" s="41">
        <f>IF(Q46="PS",H46,0)</f>
        <v>0</v>
      </c>
      <c r="U46" s="41">
        <f>IF(Q46="PS",I46-P46,0)</f>
        <v>0</v>
      </c>
      <c r="V46" s="41">
        <f>IF(Q46="MP",H46,0)</f>
        <v>0</v>
      </c>
      <c r="W46" s="41">
        <f>IF(Q46="MP",I46-P46,0)</f>
        <v>0</v>
      </c>
      <c r="X46" s="41">
        <f>IF(Q46="OM",H46,0)</f>
        <v>0</v>
      </c>
      <c r="Y46" s="29" t="s">
        <v>30</v>
      </c>
      <c r="AI46" s="41">
        <f>SUM(Z47:Z47)</f>
        <v>0</v>
      </c>
      <c r="AJ46" s="41">
        <f>SUM(AA47:AA47)</f>
        <v>0</v>
      </c>
      <c r="AK46" s="41">
        <f>SUM(AB47:AB47)</f>
        <v>0</v>
      </c>
    </row>
    <row r="47" spans="1:43" ht="12.75">
      <c r="A47" s="5" t="s">
        <v>21</v>
      </c>
      <c r="B47" s="5" t="s">
        <v>30</v>
      </c>
      <c r="C47" s="5" t="s">
        <v>52</v>
      </c>
      <c r="D47" s="5" t="s">
        <v>95</v>
      </c>
      <c r="E47" s="5" t="s">
        <v>114</v>
      </c>
      <c r="F47" s="20">
        <v>3</v>
      </c>
      <c r="G47" s="20"/>
      <c r="H47" s="20">
        <f>ROUND(F47*AE47,2)</f>
        <v>0</v>
      </c>
      <c r="I47" s="20">
        <f>J47-H47</f>
        <v>0</v>
      </c>
      <c r="J47" s="20">
        <f>ROUND(F47*G47,2)</f>
        <v>0</v>
      </c>
      <c r="K47" s="20">
        <v>0.00332</v>
      </c>
      <c r="L47" s="20">
        <f>F47*K47</f>
        <v>0.00996</v>
      </c>
      <c r="M47" s="33" t="s">
        <v>131</v>
      </c>
      <c r="N47" s="33" t="s">
        <v>6</v>
      </c>
      <c r="O47" s="20">
        <f>IF(N47="5",I47,0)</f>
        <v>0</v>
      </c>
      <c r="Z47" s="20">
        <f>IF(AD47=0,J47,0)</f>
        <v>0</v>
      </c>
      <c r="AA47" s="20">
        <f>IF(AD47=15,J47,0)</f>
        <v>0</v>
      </c>
      <c r="AB47" s="20">
        <f>IF(AD47=21,J47,0)</f>
        <v>0</v>
      </c>
      <c r="AD47" s="38">
        <v>21</v>
      </c>
      <c r="AE47" s="38">
        <f>G47*0.0635390946502058</f>
        <v>0</v>
      </c>
      <c r="AF47" s="38">
        <f>G47*(1-0.0635390946502058)</f>
        <v>0</v>
      </c>
      <c r="AM47" s="38">
        <f>F47*AE47</f>
        <v>0</v>
      </c>
      <c r="AN47" s="38">
        <f>F47*AF47</f>
        <v>0</v>
      </c>
      <c r="AO47" s="39" t="s">
        <v>152</v>
      </c>
      <c r="AP47" s="39" t="s">
        <v>155</v>
      </c>
      <c r="AQ47" s="29" t="s">
        <v>162</v>
      </c>
    </row>
    <row r="48" spans="3:13" ht="25.5" customHeight="1">
      <c r="C48" s="16" t="s">
        <v>38</v>
      </c>
      <c r="D48" s="83" t="s">
        <v>96</v>
      </c>
      <c r="E48" s="84"/>
      <c r="F48" s="84"/>
      <c r="G48" s="84"/>
      <c r="H48" s="84"/>
      <c r="I48" s="84"/>
      <c r="J48" s="84"/>
      <c r="K48" s="84"/>
      <c r="L48" s="84"/>
      <c r="M48" s="84"/>
    </row>
    <row r="49" spans="1:37" ht="12.75">
      <c r="A49" s="4"/>
      <c r="B49" s="14" t="s">
        <v>30</v>
      </c>
      <c r="C49" s="14" t="s">
        <v>53</v>
      </c>
      <c r="D49" s="77" t="s">
        <v>97</v>
      </c>
      <c r="E49" s="78"/>
      <c r="F49" s="78"/>
      <c r="G49" s="78"/>
      <c r="H49" s="41">
        <f>SUM(H50:H51)</f>
        <v>0</v>
      </c>
      <c r="I49" s="41">
        <f>SUM(I50:I51)</f>
        <v>0</v>
      </c>
      <c r="J49" s="41">
        <f>H49+I49</f>
        <v>0</v>
      </c>
      <c r="K49" s="29"/>
      <c r="L49" s="41">
        <f>SUM(L50:L51)</f>
        <v>0</v>
      </c>
      <c r="M49" s="29"/>
      <c r="P49" s="41">
        <f>IF(Q49="PR",J49,SUM(O50:O51))</f>
        <v>0</v>
      </c>
      <c r="Q49" s="29" t="s">
        <v>138</v>
      </c>
      <c r="R49" s="41">
        <f>IF(Q49="HS",H49,0)</f>
        <v>0</v>
      </c>
      <c r="S49" s="41">
        <f>IF(Q49="HS",I49-P49,0)</f>
        <v>0</v>
      </c>
      <c r="T49" s="41">
        <f>IF(Q49="PS",H49,0)</f>
        <v>0</v>
      </c>
      <c r="U49" s="41">
        <f>IF(Q49="PS",I49-P49,0)</f>
        <v>0</v>
      </c>
      <c r="V49" s="41">
        <f>IF(Q49="MP",H49,0)</f>
        <v>0</v>
      </c>
      <c r="W49" s="41">
        <f>IF(Q49="MP",I49-P49,0)</f>
        <v>0</v>
      </c>
      <c r="X49" s="41">
        <f>IF(Q49="OM",H49,0)</f>
        <v>0</v>
      </c>
      <c r="Y49" s="29" t="s">
        <v>30</v>
      </c>
      <c r="AI49" s="41">
        <f>SUM(Z50:Z51)</f>
        <v>0</v>
      </c>
      <c r="AJ49" s="41">
        <f>SUM(AA50:AA51)</f>
        <v>0</v>
      </c>
      <c r="AK49" s="41">
        <f>SUM(AB50:AB51)</f>
        <v>0</v>
      </c>
    </row>
    <row r="50" spans="1:43" ht="12.75">
      <c r="A50" s="5" t="s">
        <v>22</v>
      </c>
      <c r="B50" s="5" t="s">
        <v>30</v>
      </c>
      <c r="C50" s="5" t="s">
        <v>54</v>
      </c>
      <c r="D50" s="5" t="s">
        <v>98</v>
      </c>
      <c r="E50" s="5" t="s">
        <v>115</v>
      </c>
      <c r="F50" s="20">
        <v>0.97</v>
      </c>
      <c r="G50" s="20"/>
      <c r="H50" s="20">
        <f>ROUND(F50*AE50,2)</f>
        <v>0</v>
      </c>
      <c r="I50" s="20">
        <f>J50-H50</f>
        <v>0</v>
      </c>
      <c r="J50" s="20">
        <f>ROUND(F50*G50,2)</f>
        <v>0</v>
      </c>
      <c r="K50" s="20">
        <v>0</v>
      </c>
      <c r="L50" s="20">
        <f>F50*K50</f>
        <v>0</v>
      </c>
      <c r="M50" s="33" t="s">
        <v>131</v>
      </c>
      <c r="N50" s="33" t="s">
        <v>10</v>
      </c>
      <c r="O50" s="20">
        <f>IF(N50="5",I50,0)</f>
        <v>0</v>
      </c>
      <c r="Z50" s="20">
        <f>IF(AD50=0,J50,0)</f>
        <v>0</v>
      </c>
      <c r="AA50" s="20">
        <f>IF(AD50=15,J50,0)</f>
        <v>0</v>
      </c>
      <c r="AB50" s="20">
        <f>IF(AD50=21,J50,0)</f>
        <v>0</v>
      </c>
      <c r="AD50" s="38">
        <v>21</v>
      </c>
      <c r="AE50" s="38">
        <f>G50*0</f>
        <v>0</v>
      </c>
      <c r="AF50" s="38">
        <f>G50*(1-0)</f>
        <v>0</v>
      </c>
      <c r="AM50" s="38">
        <f>F50*AE50</f>
        <v>0</v>
      </c>
      <c r="AN50" s="38">
        <f>F50*AF50</f>
        <v>0</v>
      </c>
      <c r="AO50" s="39" t="s">
        <v>153</v>
      </c>
      <c r="AP50" s="39" t="s">
        <v>160</v>
      </c>
      <c r="AQ50" s="29" t="s">
        <v>162</v>
      </c>
    </row>
    <row r="51" spans="1:43" ht="12.75">
      <c r="A51" s="5" t="s">
        <v>23</v>
      </c>
      <c r="B51" s="5" t="s">
        <v>30</v>
      </c>
      <c r="C51" s="5" t="s">
        <v>55</v>
      </c>
      <c r="D51" s="5" t="s">
        <v>99</v>
      </c>
      <c r="E51" s="5" t="s">
        <v>115</v>
      </c>
      <c r="F51" s="20">
        <v>0.97</v>
      </c>
      <c r="G51" s="20"/>
      <c r="H51" s="20">
        <f>ROUND(F51*AE51,2)</f>
        <v>0</v>
      </c>
      <c r="I51" s="20">
        <f>J51-H51</f>
        <v>0</v>
      </c>
      <c r="J51" s="20">
        <f>ROUND(F51*G51,2)</f>
        <v>0</v>
      </c>
      <c r="K51" s="20">
        <v>0</v>
      </c>
      <c r="L51" s="20">
        <f>F51*K51</f>
        <v>0</v>
      </c>
      <c r="M51" s="33" t="s">
        <v>131</v>
      </c>
      <c r="N51" s="33" t="s">
        <v>10</v>
      </c>
      <c r="O51" s="20">
        <f>IF(N51="5",I51,0)</f>
        <v>0</v>
      </c>
      <c r="Z51" s="20">
        <f>IF(AD51=0,J51,0)</f>
        <v>0</v>
      </c>
      <c r="AA51" s="20">
        <f>IF(AD51=15,J51,0)</f>
        <v>0</v>
      </c>
      <c r="AB51" s="20">
        <f>IF(AD51=21,J51,0)</f>
        <v>0</v>
      </c>
      <c r="AD51" s="38">
        <v>21</v>
      </c>
      <c r="AE51" s="38">
        <f>G51*0</f>
        <v>0</v>
      </c>
      <c r="AF51" s="38">
        <f>G51*(1-0)</f>
        <v>0</v>
      </c>
      <c r="AM51" s="38">
        <f>F51*AE51</f>
        <v>0</v>
      </c>
      <c r="AN51" s="38">
        <f>F51*AF51</f>
        <v>0</v>
      </c>
      <c r="AO51" s="39" t="s">
        <v>153</v>
      </c>
      <c r="AP51" s="39" t="s">
        <v>160</v>
      </c>
      <c r="AQ51" s="29" t="s">
        <v>162</v>
      </c>
    </row>
    <row r="52" spans="1:37" ht="12.75">
      <c r="A52" s="4"/>
      <c r="B52" s="14" t="s">
        <v>30</v>
      </c>
      <c r="C52" s="14" t="s">
        <v>56</v>
      </c>
      <c r="D52" s="77" t="s">
        <v>63</v>
      </c>
      <c r="E52" s="78"/>
      <c r="F52" s="78"/>
      <c r="G52" s="78"/>
      <c r="H52" s="41">
        <f>SUM(H53:H55)</f>
        <v>0</v>
      </c>
      <c r="I52" s="41">
        <f>SUM(I53:I55)</f>
        <v>0</v>
      </c>
      <c r="J52" s="41">
        <f>H52+I52</f>
        <v>0</v>
      </c>
      <c r="K52" s="29"/>
      <c r="L52" s="41">
        <f>SUM(L53:L55)</f>
        <v>0</v>
      </c>
      <c r="M52" s="29"/>
      <c r="P52" s="41">
        <f>IF(Q52="PR",J52,SUM(O53:O55))</f>
        <v>0</v>
      </c>
      <c r="Q52" s="29" t="s">
        <v>138</v>
      </c>
      <c r="R52" s="41">
        <f>IF(Q52="HS",H52,0)</f>
        <v>0</v>
      </c>
      <c r="S52" s="41">
        <f>IF(Q52="HS",I52-P52,0)</f>
        <v>0</v>
      </c>
      <c r="T52" s="41">
        <f>IF(Q52="PS",H52,0)</f>
        <v>0</v>
      </c>
      <c r="U52" s="41">
        <f>IF(Q52="PS",I52-P52,0)</f>
        <v>0</v>
      </c>
      <c r="V52" s="41">
        <f>IF(Q52="MP",H52,0)</f>
        <v>0</v>
      </c>
      <c r="W52" s="41">
        <f>IF(Q52="MP",I52-P52,0)</f>
        <v>0</v>
      </c>
      <c r="X52" s="41">
        <f>IF(Q52="OM",H52,0)</f>
        <v>0</v>
      </c>
      <c r="Y52" s="29" t="s">
        <v>30</v>
      </c>
      <c r="AI52" s="41">
        <f>SUM(Z53:Z55)</f>
        <v>0</v>
      </c>
      <c r="AJ52" s="41">
        <f>SUM(AA53:AA55)</f>
        <v>0</v>
      </c>
      <c r="AK52" s="41">
        <f>SUM(AB53:AB55)</f>
        <v>0</v>
      </c>
    </row>
    <row r="53" spans="1:43" ht="12.75">
      <c r="A53" s="5" t="s">
        <v>24</v>
      </c>
      <c r="B53" s="5" t="s">
        <v>30</v>
      </c>
      <c r="C53" s="5" t="s">
        <v>57</v>
      </c>
      <c r="D53" s="5" t="s">
        <v>100</v>
      </c>
      <c r="E53" s="5" t="s">
        <v>115</v>
      </c>
      <c r="F53" s="20">
        <v>0.18</v>
      </c>
      <c r="G53" s="20"/>
      <c r="H53" s="20">
        <f>ROUND(F53*AE53,2)</f>
        <v>0</v>
      </c>
      <c r="I53" s="20">
        <f>J53-H53</f>
        <v>0</v>
      </c>
      <c r="J53" s="20">
        <f>ROUND(F53*G53,2)</f>
        <v>0</v>
      </c>
      <c r="K53" s="20">
        <v>0</v>
      </c>
      <c r="L53" s="20">
        <f>F53*K53</f>
        <v>0</v>
      </c>
      <c r="M53" s="33" t="s">
        <v>131</v>
      </c>
      <c r="N53" s="33" t="s">
        <v>10</v>
      </c>
      <c r="O53" s="20">
        <f>IF(N53="5",I53,0)</f>
        <v>0</v>
      </c>
      <c r="Z53" s="20">
        <f>IF(AD53=0,J53,0)</f>
        <v>0</v>
      </c>
      <c r="AA53" s="20">
        <f>IF(AD53=15,J53,0)</f>
        <v>0</v>
      </c>
      <c r="AB53" s="20">
        <f>IF(AD53=21,J53,0)</f>
        <v>0</v>
      </c>
      <c r="AD53" s="38">
        <v>21</v>
      </c>
      <c r="AE53" s="38">
        <f>G53*0</f>
        <v>0</v>
      </c>
      <c r="AF53" s="38">
        <f>G53*(1-0)</f>
        <v>0</v>
      </c>
      <c r="AM53" s="38">
        <f>F53*AE53</f>
        <v>0</v>
      </c>
      <c r="AN53" s="38">
        <f>F53*AF53</f>
        <v>0</v>
      </c>
      <c r="AO53" s="39" t="s">
        <v>154</v>
      </c>
      <c r="AP53" s="39" t="s">
        <v>160</v>
      </c>
      <c r="AQ53" s="29" t="s">
        <v>162</v>
      </c>
    </row>
    <row r="54" spans="1:43" ht="12.75">
      <c r="A54" s="5" t="s">
        <v>25</v>
      </c>
      <c r="B54" s="5" t="s">
        <v>30</v>
      </c>
      <c r="C54" s="5" t="s">
        <v>58</v>
      </c>
      <c r="D54" s="5" t="s">
        <v>101</v>
      </c>
      <c r="E54" s="5" t="s">
        <v>115</v>
      </c>
      <c r="F54" s="20">
        <v>0.18</v>
      </c>
      <c r="G54" s="20"/>
      <c r="H54" s="20">
        <f>ROUND(F54*AE54,2)</f>
        <v>0</v>
      </c>
      <c r="I54" s="20">
        <f>J54-H54</f>
        <v>0</v>
      </c>
      <c r="J54" s="20">
        <f>ROUND(F54*G54,2)</f>
        <v>0</v>
      </c>
      <c r="K54" s="20">
        <v>0</v>
      </c>
      <c r="L54" s="20">
        <f>F54*K54</f>
        <v>0</v>
      </c>
      <c r="M54" s="33" t="s">
        <v>131</v>
      </c>
      <c r="N54" s="33" t="s">
        <v>10</v>
      </c>
      <c r="O54" s="20">
        <f>IF(N54="5",I54,0)</f>
        <v>0</v>
      </c>
      <c r="Z54" s="20">
        <f>IF(AD54=0,J54,0)</f>
        <v>0</v>
      </c>
      <c r="AA54" s="20">
        <f>IF(AD54=15,J54,0)</f>
        <v>0</v>
      </c>
      <c r="AB54" s="20">
        <f>IF(AD54=21,J54,0)</f>
        <v>0</v>
      </c>
      <c r="AD54" s="38">
        <v>21</v>
      </c>
      <c r="AE54" s="38">
        <f>G54*0</f>
        <v>0</v>
      </c>
      <c r="AF54" s="38">
        <f>G54*(1-0)</f>
        <v>0</v>
      </c>
      <c r="AM54" s="38">
        <f>F54*AE54</f>
        <v>0</v>
      </c>
      <c r="AN54" s="38">
        <f>F54*AF54</f>
        <v>0</v>
      </c>
      <c r="AO54" s="39" t="s">
        <v>154</v>
      </c>
      <c r="AP54" s="39" t="s">
        <v>160</v>
      </c>
      <c r="AQ54" s="29" t="s">
        <v>162</v>
      </c>
    </row>
    <row r="55" spans="1:43" ht="12.75">
      <c r="A55" s="8" t="s">
        <v>26</v>
      </c>
      <c r="B55" s="8" t="s">
        <v>30</v>
      </c>
      <c r="C55" s="8" t="s">
        <v>59</v>
      </c>
      <c r="D55" s="8" t="s">
        <v>102</v>
      </c>
      <c r="E55" s="8" t="s">
        <v>115</v>
      </c>
      <c r="F55" s="22">
        <v>0.9</v>
      </c>
      <c r="G55" s="22"/>
      <c r="H55" s="22">
        <f>ROUND(F55*AE55,2)</f>
        <v>0</v>
      </c>
      <c r="I55" s="22">
        <f>J55-H55</f>
        <v>0</v>
      </c>
      <c r="J55" s="22">
        <f>ROUND(F55*G55,2)</f>
        <v>0</v>
      </c>
      <c r="K55" s="22">
        <v>0</v>
      </c>
      <c r="L55" s="22">
        <f>F55*K55</f>
        <v>0</v>
      </c>
      <c r="M55" s="35" t="s">
        <v>131</v>
      </c>
      <c r="N55" s="33" t="s">
        <v>10</v>
      </c>
      <c r="O55" s="20">
        <f>IF(N55="5",I55,0)</f>
        <v>0</v>
      </c>
      <c r="Z55" s="20">
        <f>IF(AD55=0,J55,0)</f>
        <v>0</v>
      </c>
      <c r="AA55" s="20">
        <f>IF(AD55=15,J55,0)</f>
        <v>0</v>
      </c>
      <c r="AB55" s="20">
        <f>IF(AD55=21,J55,0)</f>
        <v>0</v>
      </c>
      <c r="AD55" s="38">
        <v>21</v>
      </c>
      <c r="AE55" s="38">
        <f>G55*0</f>
        <v>0</v>
      </c>
      <c r="AF55" s="38">
        <f>G55*(1-0)</f>
        <v>0</v>
      </c>
      <c r="AM55" s="38">
        <f>F55*AE55</f>
        <v>0</v>
      </c>
      <c r="AN55" s="38">
        <f>F55*AF55</f>
        <v>0</v>
      </c>
      <c r="AO55" s="39" t="s">
        <v>154</v>
      </c>
      <c r="AP55" s="39" t="s">
        <v>160</v>
      </c>
      <c r="AQ55" s="29" t="s">
        <v>162</v>
      </c>
    </row>
    <row r="56" spans="1:28" ht="12.75">
      <c r="A56" s="9"/>
      <c r="B56" s="9"/>
      <c r="C56" s="9"/>
      <c r="D56" s="9"/>
      <c r="E56" s="9"/>
      <c r="F56" s="9"/>
      <c r="G56" s="9"/>
      <c r="H56" s="79" t="s">
        <v>121</v>
      </c>
      <c r="I56" s="80"/>
      <c r="J56" s="43">
        <f>J13+J15+J17+J36+J38+J43+J46+J49+J52</f>
        <v>0</v>
      </c>
      <c r="K56" s="9"/>
      <c r="L56" s="9"/>
      <c r="M56" s="9"/>
      <c r="Z56" s="44">
        <f>SUM(Z13:Z55)</f>
        <v>0</v>
      </c>
      <c r="AA56" s="44">
        <f>SUM(AA13:AA55)</f>
        <v>0</v>
      </c>
      <c r="AB56" s="44">
        <f>SUM(AB13:AB55)</f>
        <v>0</v>
      </c>
    </row>
    <row r="57" ht="11.25" customHeight="1">
      <c r="A57" s="10" t="s">
        <v>27</v>
      </c>
    </row>
    <row r="58" spans="1:13" ht="409.5" customHeight="1" hidden="1">
      <c r="A58" s="81"/>
      <c r="B58" s="82"/>
      <c r="C58" s="82"/>
      <c r="D58" s="82"/>
      <c r="E58" s="82"/>
      <c r="F58" s="82"/>
      <c r="G58" s="82"/>
      <c r="H58" s="82"/>
      <c r="I58" s="82"/>
      <c r="J58" s="82"/>
      <c r="K58" s="82"/>
      <c r="L58" s="82"/>
      <c r="M58" s="82"/>
    </row>
  </sheetData>
  <sheetProtection selectLockedCells="1"/>
  <protectedRanges>
    <protectedRange sqref="G14 G16 G18 G19 G21 G23 G25 G27 G29 G31 G33 G37 G39 G41 G44 G47 G50 G51 G53 G54 G55" name="Oblast1"/>
  </protectedRanges>
  <mergeCells count="52">
    <mergeCell ref="A1:M1"/>
    <mergeCell ref="A2:C3"/>
    <mergeCell ref="D2:D3"/>
    <mergeCell ref="E2:F3"/>
    <mergeCell ref="G2:H3"/>
    <mergeCell ref="I2:I3"/>
    <mergeCell ref="J2:M3"/>
    <mergeCell ref="A4:C5"/>
    <mergeCell ref="D4:D5"/>
    <mergeCell ref="E4:F5"/>
    <mergeCell ref="G4:H5"/>
    <mergeCell ref="I4:I5"/>
    <mergeCell ref="J4:M5"/>
    <mergeCell ref="A6:C7"/>
    <mergeCell ref="D6:D7"/>
    <mergeCell ref="E6:F7"/>
    <mergeCell ref="G6:H7"/>
    <mergeCell ref="I6:I7"/>
    <mergeCell ref="J6:M7"/>
    <mergeCell ref="A8:C9"/>
    <mergeCell ref="D8:D9"/>
    <mergeCell ref="E8:F9"/>
    <mergeCell ref="G8:H9"/>
    <mergeCell ref="I8:I9"/>
    <mergeCell ref="J8:M9"/>
    <mergeCell ref="H10:J10"/>
    <mergeCell ref="K10:L10"/>
    <mergeCell ref="D12:G12"/>
    <mergeCell ref="D13:G13"/>
    <mergeCell ref="D15:G15"/>
    <mergeCell ref="D17:G17"/>
    <mergeCell ref="D20:M20"/>
    <mergeCell ref="D22:M22"/>
    <mergeCell ref="D24:M24"/>
    <mergeCell ref="D26:M26"/>
    <mergeCell ref="D28:M28"/>
    <mergeCell ref="D30:M30"/>
    <mergeCell ref="D32:M32"/>
    <mergeCell ref="D34:M34"/>
    <mergeCell ref="D35:G35"/>
    <mergeCell ref="D36:G36"/>
    <mergeCell ref="D38:G38"/>
    <mergeCell ref="D40:M40"/>
    <mergeCell ref="D52:G52"/>
    <mergeCell ref="H56:I56"/>
    <mergeCell ref="A58:M58"/>
    <mergeCell ref="D42:M42"/>
    <mergeCell ref="D43:G43"/>
    <mergeCell ref="D45:M45"/>
    <mergeCell ref="D46:G46"/>
    <mergeCell ref="D48:M48"/>
    <mergeCell ref="D49:G49"/>
  </mergeCells>
  <printOptions/>
  <pageMargins left="0.394" right="0.394" top="0.591" bottom="0.591" header="0.5" footer="0.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K16" sqref="K16"/>
    </sheetView>
  </sheetViews>
  <sheetFormatPr defaultColWidth="11.57421875" defaultRowHeight="12.75"/>
  <cols>
    <col min="1" max="2" width="16.57421875" style="0" customWidth="1"/>
    <col min="3" max="3" width="41.7109375" style="0" customWidth="1"/>
    <col min="4" max="4" width="22.140625" style="0" customWidth="1"/>
    <col min="5" max="5" width="21.00390625" style="0" customWidth="1"/>
    <col min="6" max="6" width="20.8515625" style="0" customWidth="1"/>
    <col min="7" max="7" width="19.7109375" style="0" customWidth="1"/>
    <col min="8" max="8" width="0" style="0" hidden="1" customWidth="1"/>
    <col min="9" max="9" width="0.71875" style="0" customWidth="1"/>
  </cols>
  <sheetData>
    <row r="1" spans="1:7" ht="72.75" customHeight="1">
      <c r="A1" s="100" t="s">
        <v>163</v>
      </c>
      <c r="B1" s="101"/>
      <c r="C1" s="101"/>
      <c r="D1" s="101"/>
      <c r="E1" s="101"/>
      <c r="F1" s="101"/>
      <c r="G1" s="101"/>
    </row>
    <row r="2" spans="1:8" ht="12.75">
      <c r="A2" s="102" t="s">
        <v>0</v>
      </c>
      <c r="B2" s="104"/>
      <c r="C2" s="80"/>
      <c r="D2" s="107" t="s">
        <v>122</v>
      </c>
      <c r="E2" s="107"/>
      <c r="F2" s="103"/>
      <c r="G2" s="108"/>
      <c r="H2" s="36"/>
    </row>
    <row r="3" spans="1:8" ht="12.75">
      <c r="A3" s="99"/>
      <c r="B3" s="105"/>
      <c r="C3" s="105"/>
      <c r="D3" s="82"/>
      <c r="E3" s="82"/>
      <c r="F3" s="82"/>
      <c r="G3" s="97"/>
      <c r="H3" s="36"/>
    </row>
    <row r="4" spans="1:8" ht="12.75">
      <c r="A4" s="92" t="s">
        <v>1</v>
      </c>
      <c r="B4" s="81"/>
      <c r="C4" s="82"/>
      <c r="D4" s="81" t="s">
        <v>123</v>
      </c>
      <c r="E4" s="81"/>
      <c r="F4" s="82"/>
      <c r="G4" s="97"/>
      <c r="H4" s="36"/>
    </row>
    <row r="5" spans="1:8" ht="12.75">
      <c r="A5" s="99"/>
      <c r="B5" s="82"/>
      <c r="C5" s="82"/>
      <c r="D5" s="82"/>
      <c r="E5" s="82"/>
      <c r="F5" s="82"/>
      <c r="G5" s="97"/>
      <c r="H5" s="36"/>
    </row>
    <row r="6" spans="1:8" ht="12.75">
      <c r="A6" s="92" t="s">
        <v>2</v>
      </c>
      <c r="B6" s="81"/>
      <c r="C6" s="82"/>
      <c r="D6" s="81" t="s">
        <v>124</v>
      </c>
      <c r="E6" s="81"/>
      <c r="F6" s="82"/>
      <c r="G6" s="97"/>
      <c r="H6" s="36"/>
    </row>
    <row r="7" spans="1:8" ht="12.75">
      <c r="A7" s="99"/>
      <c r="B7" s="82"/>
      <c r="C7" s="82"/>
      <c r="D7" s="82"/>
      <c r="E7" s="82"/>
      <c r="F7" s="82"/>
      <c r="G7" s="97"/>
      <c r="H7" s="36"/>
    </row>
    <row r="8" spans="1:8" ht="12.75">
      <c r="A8" s="92" t="s">
        <v>125</v>
      </c>
      <c r="B8" s="81"/>
      <c r="C8" s="82"/>
      <c r="D8" s="95" t="s">
        <v>106</v>
      </c>
      <c r="E8" s="96"/>
      <c r="F8" s="82"/>
      <c r="G8" s="97"/>
      <c r="H8" s="36"/>
    </row>
    <row r="9" spans="1:8" ht="12.75">
      <c r="A9" s="93"/>
      <c r="B9" s="94"/>
      <c r="C9" s="94"/>
      <c r="D9" s="94"/>
      <c r="E9" s="94"/>
      <c r="F9" s="94"/>
      <c r="G9" s="98"/>
      <c r="H9" s="36"/>
    </row>
    <row r="10" spans="1:8" ht="13.5" thickBot="1">
      <c r="A10" s="45" t="s">
        <v>28</v>
      </c>
      <c r="B10" s="46" t="s">
        <v>31</v>
      </c>
      <c r="C10" s="47" t="s">
        <v>164</v>
      </c>
      <c r="D10" s="48" t="s">
        <v>165</v>
      </c>
      <c r="E10" s="48" t="s">
        <v>166</v>
      </c>
      <c r="F10" s="48" t="s">
        <v>167</v>
      </c>
      <c r="G10" s="50" t="s">
        <v>168</v>
      </c>
      <c r="H10" s="37"/>
    </row>
    <row r="11" spans="1:8" ht="12.75">
      <c r="A11" s="73"/>
      <c r="B11" s="73"/>
      <c r="C11" s="73"/>
      <c r="D11" s="74"/>
      <c r="E11" s="74"/>
      <c r="F11" s="74"/>
      <c r="G11" s="74"/>
      <c r="H11" s="75"/>
    </row>
    <row r="12" spans="1:9" ht="12.75">
      <c r="A12" s="18" t="s">
        <v>29</v>
      </c>
      <c r="B12" s="18"/>
      <c r="C12" s="71" t="s">
        <v>62</v>
      </c>
      <c r="D12" s="72">
        <f>'Stavební rozpočet'!H12</f>
        <v>0</v>
      </c>
      <c r="E12" s="72">
        <f>'Stavební rozpočet'!I12</f>
        <v>0</v>
      </c>
      <c r="F12" s="72">
        <f aca="true" t="shared" si="0" ref="F12:F23">D12+E12</f>
        <v>0</v>
      </c>
      <c r="G12" s="72">
        <v>0.17955</v>
      </c>
      <c r="H12" s="38" t="s">
        <v>112</v>
      </c>
      <c r="I12" s="38">
        <f aca="true" t="shared" si="1" ref="I12:I23">IF(H12="T",0,F12)</f>
        <v>0</v>
      </c>
    </row>
    <row r="13" spans="1:9" ht="12.75">
      <c r="A13" s="18" t="s">
        <v>29</v>
      </c>
      <c r="B13" s="18" t="s">
        <v>32</v>
      </c>
      <c r="C13" s="18" t="s">
        <v>63</v>
      </c>
      <c r="D13" s="38">
        <f>'Stavební rozpočet'!H13</f>
        <v>0</v>
      </c>
      <c r="E13" s="38">
        <f>'Stavební rozpočet'!I13</f>
        <v>0</v>
      </c>
      <c r="F13" s="38">
        <f t="shared" si="0"/>
        <v>0</v>
      </c>
      <c r="G13" s="38">
        <v>0.00865</v>
      </c>
      <c r="H13" s="38" t="s">
        <v>169</v>
      </c>
      <c r="I13" s="38">
        <f t="shared" si="1"/>
        <v>0</v>
      </c>
    </row>
    <row r="14" spans="1:9" ht="12.75">
      <c r="A14" s="18" t="s">
        <v>29</v>
      </c>
      <c r="B14" s="18" t="s">
        <v>34</v>
      </c>
      <c r="C14" s="18" t="s">
        <v>65</v>
      </c>
      <c r="D14" s="38">
        <f>'Stavební rozpočet'!H15</f>
        <v>0</v>
      </c>
      <c r="E14" s="38">
        <f>'Stavební rozpočet'!I15</f>
        <v>0</v>
      </c>
      <c r="F14" s="38">
        <f t="shared" si="0"/>
        <v>0</v>
      </c>
      <c r="G14" s="38">
        <v>0.00142</v>
      </c>
      <c r="H14" s="38" t="s">
        <v>169</v>
      </c>
      <c r="I14" s="38">
        <f t="shared" si="1"/>
        <v>0</v>
      </c>
    </row>
    <row r="15" spans="1:9" ht="12.75">
      <c r="A15" s="18" t="s">
        <v>29</v>
      </c>
      <c r="B15" s="18"/>
      <c r="C15" s="18" t="s">
        <v>67</v>
      </c>
      <c r="D15" s="38">
        <f>'Stavební rozpočet'!H17</f>
        <v>0</v>
      </c>
      <c r="E15" s="38">
        <f>'Stavební rozpočet'!I17</f>
        <v>0</v>
      </c>
      <c r="F15" s="38">
        <f t="shared" si="0"/>
        <v>0</v>
      </c>
      <c r="G15" s="38">
        <v>0.16948</v>
      </c>
      <c r="H15" s="38" t="s">
        <v>169</v>
      </c>
      <c r="I15" s="38">
        <f t="shared" si="1"/>
        <v>0</v>
      </c>
    </row>
    <row r="16" spans="1:9" ht="12.75">
      <c r="A16" s="18"/>
      <c r="B16" s="18"/>
      <c r="C16" s="18"/>
      <c r="D16" s="38"/>
      <c r="E16" s="38"/>
      <c r="F16" s="38"/>
      <c r="G16" s="38"/>
      <c r="H16" s="38"/>
      <c r="I16" s="38"/>
    </row>
    <row r="17" spans="1:9" ht="12.75">
      <c r="A17" s="18" t="s">
        <v>30</v>
      </c>
      <c r="B17" s="18"/>
      <c r="C17" s="71" t="s">
        <v>83</v>
      </c>
      <c r="D17" s="72">
        <f>'Stavební rozpočet'!H35</f>
        <v>0</v>
      </c>
      <c r="E17" s="72">
        <f>'Stavební rozpočet'!I35</f>
        <v>0</v>
      </c>
      <c r="F17" s="72">
        <f t="shared" si="0"/>
        <v>0</v>
      </c>
      <c r="G17" s="38">
        <v>0.96946</v>
      </c>
      <c r="H17" s="38" t="s">
        <v>112</v>
      </c>
      <c r="I17" s="38">
        <f t="shared" si="1"/>
        <v>0</v>
      </c>
    </row>
    <row r="18" spans="1:9" ht="12.75">
      <c r="A18" s="18" t="s">
        <v>30</v>
      </c>
      <c r="B18" s="18" t="s">
        <v>16</v>
      </c>
      <c r="C18" s="18" t="s">
        <v>84</v>
      </c>
      <c r="D18" s="38">
        <f>'Stavební rozpočet'!H36</f>
        <v>0</v>
      </c>
      <c r="E18" s="38">
        <f>'Stavební rozpočet'!I36</f>
        <v>0</v>
      </c>
      <c r="F18" s="38">
        <f t="shared" si="0"/>
        <v>0</v>
      </c>
      <c r="G18" s="38">
        <v>0</v>
      </c>
      <c r="H18" s="38" t="s">
        <v>169</v>
      </c>
      <c r="I18" s="38">
        <f t="shared" si="1"/>
        <v>0</v>
      </c>
    </row>
    <row r="19" spans="1:9" ht="12.75">
      <c r="A19" s="18" t="s">
        <v>30</v>
      </c>
      <c r="B19" s="18" t="s">
        <v>18</v>
      </c>
      <c r="C19" s="18" t="s">
        <v>86</v>
      </c>
      <c r="D19" s="38">
        <f>'Stavební rozpočet'!H38</f>
        <v>0</v>
      </c>
      <c r="E19" s="38">
        <f>'Stavební rozpočet'!I38</f>
        <v>0</v>
      </c>
      <c r="F19" s="38">
        <f t="shared" si="0"/>
        <v>0</v>
      </c>
      <c r="G19" s="38">
        <v>0</v>
      </c>
      <c r="H19" s="38" t="s">
        <v>169</v>
      </c>
      <c r="I19" s="38">
        <f t="shared" si="1"/>
        <v>0</v>
      </c>
    </row>
    <row r="20" spans="1:9" ht="12.75">
      <c r="A20" s="18" t="s">
        <v>30</v>
      </c>
      <c r="B20" s="18" t="s">
        <v>49</v>
      </c>
      <c r="C20" s="18" t="s">
        <v>91</v>
      </c>
      <c r="D20" s="38">
        <f>'Stavební rozpočet'!H43</f>
        <v>0</v>
      </c>
      <c r="E20" s="38">
        <f>'Stavební rozpočet'!I43</f>
        <v>0</v>
      </c>
      <c r="F20" s="38">
        <f t="shared" si="0"/>
        <v>0</v>
      </c>
      <c r="G20" s="38">
        <v>0.9595</v>
      </c>
      <c r="H20" s="38" t="s">
        <v>169</v>
      </c>
      <c r="I20" s="38">
        <f t="shared" si="1"/>
        <v>0</v>
      </c>
    </row>
    <row r="21" spans="1:9" ht="12.75">
      <c r="A21" s="18" t="s">
        <v>30</v>
      </c>
      <c r="B21" s="18" t="s">
        <v>51</v>
      </c>
      <c r="C21" s="18" t="s">
        <v>94</v>
      </c>
      <c r="D21" s="38">
        <f>'Stavební rozpočet'!H46</f>
        <v>0</v>
      </c>
      <c r="E21" s="38">
        <f>'Stavební rozpočet'!I46</f>
        <v>0</v>
      </c>
      <c r="F21" s="38">
        <f t="shared" si="0"/>
        <v>0</v>
      </c>
      <c r="G21" s="38">
        <v>0.00996</v>
      </c>
      <c r="H21" s="38" t="s">
        <v>169</v>
      </c>
      <c r="I21" s="38">
        <f t="shared" si="1"/>
        <v>0</v>
      </c>
    </row>
    <row r="22" spans="1:9" ht="12.75">
      <c r="A22" s="18" t="s">
        <v>30</v>
      </c>
      <c r="B22" s="18" t="s">
        <v>53</v>
      </c>
      <c r="C22" s="18" t="s">
        <v>97</v>
      </c>
      <c r="D22" s="38">
        <f>'Stavební rozpočet'!H49</f>
        <v>0</v>
      </c>
      <c r="E22" s="38">
        <f>'Stavební rozpočet'!I49</f>
        <v>0</v>
      </c>
      <c r="F22" s="38">
        <f t="shared" si="0"/>
        <v>0</v>
      </c>
      <c r="G22" s="38">
        <v>0</v>
      </c>
      <c r="H22" s="38" t="s">
        <v>169</v>
      </c>
      <c r="I22" s="38">
        <f t="shared" si="1"/>
        <v>0</v>
      </c>
    </row>
    <row r="23" spans="1:9" ht="13.5" thickBot="1">
      <c r="A23" s="18" t="s">
        <v>30</v>
      </c>
      <c r="B23" s="18" t="s">
        <v>56</v>
      </c>
      <c r="C23" s="18" t="s">
        <v>63</v>
      </c>
      <c r="D23" s="69">
        <f>'Stavební rozpočet'!H52</f>
        <v>0</v>
      </c>
      <c r="E23" s="69">
        <f>'Stavební rozpočet'!I52</f>
        <v>0</v>
      </c>
      <c r="F23" s="69">
        <f t="shared" si="0"/>
        <v>0</v>
      </c>
      <c r="G23" s="69">
        <v>0</v>
      </c>
      <c r="H23" s="38" t="s">
        <v>169</v>
      </c>
      <c r="I23" s="38">
        <f t="shared" si="1"/>
        <v>0</v>
      </c>
    </row>
    <row r="25" spans="3:6" ht="12.75">
      <c r="C25" s="49" t="s">
        <v>121</v>
      </c>
      <c r="D25" s="76">
        <f>SUM(D12+D17)</f>
        <v>0</v>
      </c>
      <c r="E25" s="76">
        <f>SUM(E12+E17)</f>
        <v>0</v>
      </c>
      <c r="F25" s="76">
        <f>SUM(F12+F17)</f>
        <v>0</v>
      </c>
    </row>
    <row r="28" ht="12.75">
      <c r="F28" s="70"/>
    </row>
  </sheetData>
  <sheetProtection/>
  <mergeCells count="17">
    <mergeCell ref="A1:G1"/>
    <mergeCell ref="A2:A3"/>
    <mergeCell ref="B2:C3"/>
    <mergeCell ref="D2:D3"/>
    <mergeCell ref="E2:G3"/>
    <mergeCell ref="A4:A5"/>
    <mergeCell ref="B4:C5"/>
    <mergeCell ref="D4:D5"/>
    <mergeCell ref="E4:G5"/>
    <mergeCell ref="A6:A7"/>
    <mergeCell ref="B6:C7"/>
    <mergeCell ref="D6:D7"/>
    <mergeCell ref="E6:G7"/>
    <mergeCell ref="A8:A9"/>
    <mergeCell ref="B8:C9"/>
    <mergeCell ref="D8:D9"/>
    <mergeCell ref="E8:G9"/>
  </mergeCells>
  <printOptions/>
  <pageMargins left="0.394" right="0.394" top="0.591" bottom="0.591" header="0.5" footer="0.5"/>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7">
      <selection activeCell="F49" sqref="F49"/>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68"/>
      <c r="B1" s="51"/>
      <c r="C1" s="133" t="s">
        <v>184</v>
      </c>
      <c r="D1" s="134"/>
      <c r="E1" s="134"/>
      <c r="F1" s="134"/>
      <c r="G1" s="134"/>
      <c r="H1" s="134"/>
      <c r="I1" s="134"/>
    </row>
    <row r="2" spans="1:10" ht="12.75">
      <c r="A2" s="102" t="s">
        <v>0</v>
      </c>
      <c r="B2" s="103"/>
      <c r="C2" s="104"/>
      <c r="D2" s="80"/>
      <c r="E2" s="107" t="s">
        <v>122</v>
      </c>
      <c r="F2" s="107"/>
      <c r="G2" s="103"/>
      <c r="H2" s="107" t="s">
        <v>209</v>
      </c>
      <c r="I2" s="135"/>
      <c r="J2" s="36"/>
    </row>
    <row r="3" spans="1:10" ht="12.75">
      <c r="A3" s="99"/>
      <c r="B3" s="82"/>
      <c r="C3" s="105"/>
      <c r="D3" s="105"/>
      <c r="E3" s="82"/>
      <c r="F3" s="82"/>
      <c r="G3" s="82"/>
      <c r="H3" s="82"/>
      <c r="I3" s="97"/>
      <c r="J3" s="36"/>
    </row>
    <row r="4" spans="1:10" ht="12.75">
      <c r="A4" s="92" t="s">
        <v>1</v>
      </c>
      <c r="B4" s="82"/>
      <c r="C4" s="81"/>
      <c r="D4" s="82"/>
      <c r="E4" s="81" t="s">
        <v>123</v>
      </c>
      <c r="F4" s="81"/>
      <c r="G4" s="82"/>
      <c r="H4" s="81" t="s">
        <v>209</v>
      </c>
      <c r="I4" s="132"/>
      <c r="J4" s="36"/>
    </row>
    <row r="5" spans="1:10" ht="12.75">
      <c r="A5" s="99"/>
      <c r="B5" s="82"/>
      <c r="C5" s="82"/>
      <c r="D5" s="82"/>
      <c r="E5" s="82"/>
      <c r="F5" s="82"/>
      <c r="G5" s="82"/>
      <c r="H5" s="82"/>
      <c r="I5" s="97"/>
      <c r="J5" s="36"/>
    </row>
    <row r="6" spans="1:10" ht="12.75">
      <c r="A6" s="92" t="s">
        <v>2</v>
      </c>
      <c r="B6" s="82"/>
      <c r="C6" s="81"/>
      <c r="D6" s="82"/>
      <c r="E6" s="81" t="s">
        <v>124</v>
      </c>
      <c r="F6" s="81"/>
      <c r="G6" s="82"/>
      <c r="H6" s="81" t="s">
        <v>209</v>
      </c>
      <c r="I6" s="132"/>
      <c r="J6" s="36"/>
    </row>
    <row r="7" spans="1:10" ht="12.75">
      <c r="A7" s="99"/>
      <c r="B7" s="82"/>
      <c r="C7" s="82"/>
      <c r="D7" s="82"/>
      <c r="E7" s="82"/>
      <c r="F7" s="82"/>
      <c r="G7" s="82"/>
      <c r="H7" s="82"/>
      <c r="I7" s="97"/>
      <c r="J7" s="36"/>
    </row>
    <row r="8" spans="1:10" ht="12.75">
      <c r="A8" s="92" t="s">
        <v>104</v>
      </c>
      <c r="B8" s="82"/>
      <c r="C8" s="95"/>
      <c r="D8" s="82"/>
      <c r="E8" s="81" t="s">
        <v>105</v>
      </c>
      <c r="F8" s="82"/>
      <c r="G8" s="82"/>
      <c r="H8" s="95" t="s">
        <v>210</v>
      </c>
      <c r="I8" s="132"/>
      <c r="J8" s="36"/>
    </row>
    <row r="9" spans="1:10" ht="12.75">
      <c r="A9" s="99"/>
      <c r="B9" s="82"/>
      <c r="C9" s="82"/>
      <c r="D9" s="82"/>
      <c r="E9" s="82"/>
      <c r="F9" s="82"/>
      <c r="G9" s="82"/>
      <c r="H9" s="82"/>
      <c r="I9" s="97"/>
      <c r="J9" s="36"/>
    </row>
    <row r="10" spans="1:10" ht="12.75">
      <c r="A10" s="92" t="s">
        <v>3</v>
      </c>
      <c r="B10" s="82"/>
      <c r="C10" s="81"/>
      <c r="D10" s="82"/>
      <c r="E10" s="81" t="s">
        <v>125</v>
      </c>
      <c r="F10" s="81"/>
      <c r="G10" s="82"/>
      <c r="H10" s="95" t="s">
        <v>211</v>
      </c>
      <c r="I10" s="130"/>
      <c r="J10" s="36"/>
    </row>
    <row r="11" spans="1:10" ht="12.75">
      <c r="A11" s="128"/>
      <c r="B11" s="129"/>
      <c r="C11" s="129"/>
      <c r="D11" s="129"/>
      <c r="E11" s="129"/>
      <c r="F11" s="129"/>
      <c r="G11" s="129"/>
      <c r="H11" s="129"/>
      <c r="I11" s="131"/>
      <c r="J11" s="36"/>
    </row>
    <row r="12" spans="1:9" ht="23.25" customHeight="1">
      <c r="A12" s="124" t="s">
        <v>170</v>
      </c>
      <c r="B12" s="125"/>
      <c r="C12" s="125"/>
      <c r="D12" s="125"/>
      <c r="E12" s="125"/>
      <c r="F12" s="125"/>
      <c r="G12" s="125"/>
      <c r="H12" s="125"/>
      <c r="I12" s="125"/>
    </row>
    <row r="13" spans="1:10" ht="26.25" customHeight="1">
      <c r="A13" s="52" t="s">
        <v>171</v>
      </c>
      <c r="B13" s="126" t="s">
        <v>182</v>
      </c>
      <c r="C13" s="127"/>
      <c r="D13" s="52" t="s">
        <v>185</v>
      </c>
      <c r="E13" s="126" t="s">
        <v>194</v>
      </c>
      <c r="F13" s="127"/>
      <c r="G13" s="52" t="s">
        <v>195</v>
      </c>
      <c r="H13" s="126" t="s">
        <v>212</v>
      </c>
      <c r="I13" s="127"/>
      <c r="J13" s="36"/>
    </row>
    <row r="14" spans="1:10" ht="15" customHeight="1">
      <c r="A14" s="53" t="s">
        <v>172</v>
      </c>
      <c r="B14" s="57" t="s">
        <v>183</v>
      </c>
      <c r="C14" s="61">
        <f>SUM('Stavební rozpočet'!R12:R55)</f>
        <v>0</v>
      </c>
      <c r="D14" s="122" t="s">
        <v>186</v>
      </c>
      <c r="E14" s="123"/>
      <c r="F14" s="61">
        <v>0</v>
      </c>
      <c r="G14" s="122" t="s">
        <v>196</v>
      </c>
      <c r="H14" s="123"/>
      <c r="I14" s="61">
        <v>0</v>
      </c>
      <c r="J14" s="36"/>
    </row>
    <row r="15" spans="1:10" ht="15" customHeight="1">
      <c r="A15" s="54"/>
      <c r="B15" s="57" t="s">
        <v>126</v>
      </c>
      <c r="C15" s="61">
        <f>SUM('Stavební rozpočet'!S12:S55)</f>
        <v>0</v>
      </c>
      <c r="D15" s="122" t="s">
        <v>187</v>
      </c>
      <c r="E15" s="123"/>
      <c r="F15" s="61">
        <v>0</v>
      </c>
      <c r="G15" s="122" t="s">
        <v>197</v>
      </c>
      <c r="H15" s="123"/>
      <c r="I15" s="61">
        <v>0</v>
      </c>
      <c r="J15" s="36"/>
    </row>
    <row r="16" spans="1:10" ht="15" customHeight="1">
      <c r="A16" s="53" t="s">
        <v>173</v>
      </c>
      <c r="B16" s="57" t="s">
        <v>183</v>
      </c>
      <c r="C16" s="61">
        <f>SUM('Stavební rozpočet'!T12:T55)</f>
        <v>0</v>
      </c>
      <c r="D16" s="122" t="s">
        <v>188</v>
      </c>
      <c r="E16" s="123"/>
      <c r="F16" s="61">
        <v>0</v>
      </c>
      <c r="G16" s="122" t="s">
        <v>198</v>
      </c>
      <c r="H16" s="123"/>
      <c r="I16" s="61">
        <v>0</v>
      </c>
      <c r="J16" s="36"/>
    </row>
    <row r="17" spans="1:10" ht="15" customHeight="1">
      <c r="A17" s="54"/>
      <c r="B17" s="57" t="s">
        <v>126</v>
      </c>
      <c r="C17" s="61">
        <f>SUM('Stavební rozpočet'!U12:U55)</f>
        <v>0</v>
      </c>
      <c r="D17" s="122"/>
      <c r="E17" s="123"/>
      <c r="F17" s="62"/>
      <c r="G17" s="122" t="s">
        <v>199</v>
      </c>
      <c r="H17" s="123"/>
      <c r="I17" s="61">
        <v>0</v>
      </c>
      <c r="J17" s="36"/>
    </row>
    <row r="18" spans="1:10" ht="15" customHeight="1">
      <c r="A18" s="53" t="s">
        <v>174</v>
      </c>
      <c r="B18" s="57" t="s">
        <v>183</v>
      </c>
      <c r="C18" s="61">
        <f>SUM('Stavební rozpočet'!V12:V55)</f>
        <v>0</v>
      </c>
      <c r="D18" s="122"/>
      <c r="E18" s="123"/>
      <c r="F18" s="62"/>
      <c r="G18" s="122" t="s">
        <v>200</v>
      </c>
      <c r="H18" s="123"/>
      <c r="I18" s="61">
        <v>0</v>
      </c>
      <c r="J18" s="36"/>
    </row>
    <row r="19" spans="1:10" ht="15" customHeight="1">
      <c r="A19" s="54"/>
      <c r="B19" s="57" t="s">
        <v>126</v>
      </c>
      <c r="C19" s="61">
        <f>SUM('Stavební rozpočet'!W12:W55)</f>
        <v>0</v>
      </c>
      <c r="D19" s="122"/>
      <c r="E19" s="123"/>
      <c r="F19" s="62"/>
      <c r="G19" s="122" t="s">
        <v>201</v>
      </c>
      <c r="H19" s="123"/>
      <c r="I19" s="61">
        <v>0</v>
      </c>
      <c r="J19" s="36"/>
    </row>
    <row r="20" spans="1:10" ht="15" customHeight="1">
      <c r="A20" s="120" t="s">
        <v>67</v>
      </c>
      <c r="B20" s="121"/>
      <c r="C20" s="61">
        <f>SUM('Stavební rozpočet'!X12:X55)</f>
        <v>0</v>
      </c>
      <c r="D20" s="122"/>
      <c r="E20" s="123"/>
      <c r="F20" s="62"/>
      <c r="G20" s="122"/>
      <c r="H20" s="123"/>
      <c r="I20" s="62"/>
      <c r="J20" s="36"/>
    </row>
    <row r="21" spans="1:10" ht="15" customHeight="1">
      <c r="A21" s="120" t="s">
        <v>175</v>
      </c>
      <c r="B21" s="121"/>
      <c r="C21" s="61">
        <f>SUM('Stavební rozpočet'!P12:P55)</f>
        <v>0</v>
      </c>
      <c r="D21" s="122"/>
      <c r="E21" s="123"/>
      <c r="F21" s="62"/>
      <c r="G21" s="122"/>
      <c r="H21" s="123"/>
      <c r="I21" s="62"/>
      <c r="J21" s="36"/>
    </row>
    <row r="22" spans="1:10" ht="16.5" customHeight="1">
      <c r="A22" s="120" t="s">
        <v>176</v>
      </c>
      <c r="B22" s="121"/>
      <c r="C22" s="61">
        <f>SUM(C14:C21)</f>
        <v>0</v>
      </c>
      <c r="D22" s="120" t="s">
        <v>189</v>
      </c>
      <c r="E22" s="121"/>
      <c r="F22" s="61">
        <f>SUM(F14:F21)</f>
        <v>0</v>
      </c>
      <c r="G22" s="120" t="s">
        <v>202</v>
      </c>
      <c r="H22" s="121"/>
      <c r="I22" s="61">
        <f>SUM(I14:I21)</f>
        <v>0</v>
      </c>
      <c r="J22" s="36"/>
    </row>
    <row r="23" spans="1:10" ht="15" customHeight="1">
      <c r="A23" s="9"/>
      <c r="B23" s="9"/>
      <c r="C23" s="59"/>
      <c r="D23" s="120" t="s">
        <v>190</v>
      </c>
      <c r="E23" s="121"/>
      <c r="F23" s="63">
        <v>0</v>
      </c>
      <c r="G23" s="120" t="s">
        <v>203</v>
      </c>
      <c r="H23" s="121"/>
      <c r="I23" s="61">
        <v>0</v>
      </c>
      <c r="J23" s="36"/>
    </row>
    <row r="24" spans="4:9" ht="15" customHeight="1">
      <c r="D24" s="9"/>
      <c r="E24" s="9"/>
      <c r="F24" s="64"/>
      <c r="G24" s="120" t="s">
        <v>204</v>
      </c>
      <c r="H24" s="121"/>
      <c r="I24" s="66"/>
    </row>
    <row r="25" spans="6:10" ht="15" customHeight="1">
      <c r="F25" s="65"/>
      <c r="G25" s="120" t="s">
        <v>205</v>
      </c>
      <c r="H25" s="121"/>
      <c r="I25" s="61">
        <v>0</v>
      </c>
      <c r="J25" s="36"/>
    </row>
    <row r="26" spans="1:9" ht="12.75">
      <c r="A26" s="51"/>
      <c r="B26" s="51"/>
      <c r="C26" s="51"/>
      <c r="G26" s="9"/>
      <c r="H26" s="9"/>
      <c r="I26" s="9"/>
    </row>
    <row r="27" spans="1:9" ht="15" customHeight="1">
      <c r="A27" s="115" t="s">
        <v>177</v>
      </c>
      <c r="B27" s="116"/>
      <c r="C27" s="67">
        <f>SUM('Stavební rozpočet'!Z12:Z55)</f>
        <v>0</v>
      </c>
      <c r="D27" s="60"/>
      <c r="E27" s="51"/>
      <c r="F27" s="51"/>
      <c r="G27" s="51"/>
      <c r="H27" s="51"/>
      <c r="I27" s="51"/>
    </row>
    <row r="28" spans="1:10" ht="15" customHeight="1">
      <c r="A28" s="115" t="s">
        <v>178</v>
      </c>
      <c r="B28" s="116"/>
      <c r="C28" s="67">
        <f>SUM('Stavební rozpočet'!AA12:AA55)</f>
        <v>0</v>
      </c>
      <c r="D28" s="115" t="s">
        <v>191</v>
      </c>
      <c r="E28" s="116"/>
      <c r="F28" s="67">
        <f>ROUND(C28*(15/100),2)</f>
        <v>0</v>
      </c>
      <c r="G28" s="115" t="s">
        <v>206</v>
      </c>
      <c r="H28" s="116"/>
      <c r="I28" s="67">
        <f>SUM(C27:C29)</f>
        <v>0</v>
      </c>
      <c r="J28" s="36"/>
    </row>
    <row r="29" spans="1:10" ht="15" customHeight="1">
      <c r="A29" s="115" t="s">
        <v>179</v>
      </c>
      <c r="B29" s="116"/>
      <c r="C29" s="67">
        <f>SUM('Stavební rozpočet'!AB12:AB55)+(F22+I22+F23+I23+I24+I25)</f>
        <v>0</v>
      </c>
      <c r="D29" s="115" t="s">
        <v>192</v>
      </c>
      <c r="E29" s="116"/>
      <c r="F29" s="67">
        <f>ROUND(C29*(21/100),2)</f>
        <v>0</v>
      </c>
      <c r="G29" s="115" t="s">
        <v>207</v>
      </c>
      <c r="H29" s="116"/>
      <c r="I29" s="67">
        <f>SUM(F28:F29)+I28</f>
        <v>0</v>
      </c>
      <c r="J29" s="36"/>
    </row>
    <row r="30" spans="1:9" ht="12.75">
      <c r="A30" s="55"/>
      <c r="B30" s="55"/>
      <c r="C30" s="55"/>
      <c r="D30" s="55"/>
      <c r="E30" s="55"/>
      <c r="F30" s="55"/>
      <c r="G30" s="55"/>
      <c r="H30" s="55"/>
      <c r="I30" s="55"/>
    </row>
    <row r="31" spans="1:10" ht="14.25" customHeight="1">
      <c r="A31" s="117" t="s">
        <v>180</v>
      </c>
      <c r="B31" s="118"/>
      <c r="C31" s="119"/>
      <c r="D31" s="117" t="s">
        <v>193</v>
      </c>
      <c r="E31" s="118"/>
      <c r="F31" s="119"/>
      <c r="G31" s="117" t="s">
        <v>208</v>
      </c>
      <c r="H31" s="118"/>
      <c r="I31" s="119"/>
      <c r="J31" s="37"/>
    </row>
    <row r="32" spans="1:10" ht="14.25" customHeight="1">
      <c r="A32" s="109"/>
      <c r="B32" s="110"/>
      <c r="C32" s="111"/>
      <c r="D32" s="109"/>
      <c r="E32" s="110"/>
      <c r="F32" s="111"/>
      <c r="G32" s="109"/>
      <c r="H32" s="110"/>
      <c r="I32" s="111"/>
      <c r="J32" s="37"/>
    </row>
    <row r="33" spans="1:10" ht="14.25" customHeight="1">
      <c r="A33" s="109"/>
      <c r="B33" s="110"/>
      <c r="C33" s="111"/>
      <c r="D33" s="109"/>
      <c r="E33" s="110"/>
      <c r="F33" s="111"/>
      <c r="G33" s="109"/>
      <c r="H33" s="110"/>
      <c r="I33" s="111"/>
      <c r="J33" s="37"/>
    </row>
    <row r="34" spans="1:10" ht="14.25" customHeight="1">
      <c r="A34" s="109"/>
      <c r="B34" s="110"/>
      <c r="C34" s="111"/>
      <c r="D34" s="109"/>
      <c r="E34" s="110"/>
      <c r="F34" s="111"/>
      <c r="G34" s="109"/>
      <c r="H34" s="110"/>
      <c r="I34" s="111"/>
      <c r="J34" s="37"/>
    </row>
    <row r="35" spans="1:10" ht="14.25" customHeight="1">
      <c r="A35" s="112" t="s">
        <v>181</v>
      </c>
      <c r="B35" s="113"/>
      <c r="C35" s="114"/>
      <c r="D35" s="112" t="s">
        <v>181</v>
      </c>
      <c r="E35" s="113"/>
      <c r="F35" s="114"/>
      <c r="G35" s="112" t="s">
        <v>181</v>
      </c>
      <c r="H35" s="113"/>
      <c r="I35" s="114"/>
      <c r="J35" s="37"/>
    </row>
    <row r="36" spans="1:9" ht="11.25" customHeight="1">
      <c r="A36" s="56" t="s">
        <v>27</v>
      </c>
      <c r="B36" s="58"/>
      <c r="C36" s="58"/>
      <c r="D36" s="58"/>
      <c r="E36" s="58"/>
      <c r="F36" s="58"/>
      <c r="G36" s="58"/>
      <c r="H36" s="58"/>
      <c r="I36" s="58"/>
    </row>
    <row r="37" spans="1:9" ht="409.5" customHeight="1" hidden="1">
      <c r="A37" s="81"/>
      <c r="B37" s="82"/>
      <c r="C37" s="82"/>
      <c r="D37" s="82"/>
      <c r="E37" s="82"/>
      <c r="F37" s="82"/>
      <c r="G37" s="82"/>
      <c r="H37" s="82"/>
      <c r="I37" s="82"/>
    </row>
  </sheetData>
  <sheetProtection/>
  <mergeCells count="83">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D23:E23"/>
    <mergeCell ref="G23:H23"/>
    <mergeCell ref="G24:H24"/>
    <mergeCell ref="G25:H25"/>
    <mergeCell ref="A27:B27"/>
    <mergeCell ref="A28:B28"/>
    <mergeCell ref="D28:E28"/>
    <mergeCell ref="G28:H28"/>
    <mergeCell ref="A29:B29"/>
    <mergeCell ref="D29:E29"/>
    <mergeCell ref="G29:H29"/>
    <mergeCell ref="A31:C31"/>
    <mergeCell ref="D31:F31"/>
    <mergeCell ref="G31:I31"/>
    <mergeCell ref="A32:C32"/>
    <mergeCell ref="D32:F32"/>
    <mergeCell ref="G32:I32"/>
    <mergeCell ref="A33:C33"/>
    <mergeCell ref="D33:F33"/>
    <mergeCell ref="G33:I33"/>
    <mergeCell ref="A37:I37"/>
    <mergeCell ref="A34:C34"/>
    <mergeCell ref="D34:F34"/>
    <mergeCell ref="G34:I34"/>
    <mergeCell ref="A35:C35"/>
    <mergeCell ref="D35:F35"/>
    <mergeCell ref="G35:I35"/>
  </mergeCells>
  <printOptions/>
  <pageMargins left="0.394" right="0.394" top="0.591" bottom="0.59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cp:lastModifiedBy>
  <dcterms:modified xsi:type="dcterms:W3CDTF">2016-12-13T14:33:23Z</dcterms:modified>
  <cp:category/>
  <cp:version/>
  <cp:contentType/>
  <cp:contentStatus/>
</cp:coreProperties>
</file>