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0" yWindow="0" windowWidth="25800" windowHeight="21000" activeTab="0"/>
  </bookViews>
  <sheets>
    <sheet name="Rekapitulace stavby" sheetId="1" r:id="rId1"/>
    <sheet name="SO 01 - Stavební část - N..." sheetId="2" r:id="rId2"/>
    <sheet name="SO 02 - Vytápění - Neuzna..." sheetId="3" r:id="rId3"/>
    <sheet name="SO 03 - ZTI - Neuznatelné" sheetId="4" r:id="rId4"/>
    <sheet name="SO 04 - MaR a elektro - U..." sheetId="5" r:id="rId5"/>
    <sheet name="SO 05 - Vzduchotechnika -..." sheetId="6" r:id="rId6"/>
    <sheet name="SO 06 - GASTRO - Uznatelné" sheetId="7" r:id="rId7"/>
    <sheet name="SO 07 - GASTRO - Neuznatelné" sheetId="8" r:id="rId8"/>
    <sheet name="VRN - Vedlejší rozpočtové..." sheetId="9" r:id="rId9"/>
    <sheet name="Pokyny pro vyplnění" sheetId="10" r:id="rId10"/>
  </sheets>
  <definedNames>
    <definedName name="_xlnm._FilterDatabase" localSheetId="1" hidden="1">'SO 01 - Stavební část - N...'!$C$94:$K$665</definedName>
    <definedName name="_xlnm._FilterDatabase" localSheetId="2" hidden="1">'SO 02 - Vytápění - Neuzna...'!$C$84:$K$127</definedName>
    <definedName name="_xlnm._FilterDatabase" localSheetId="3" hidden="1">'SO 03 - ZTI - Neuznatelné'!$C$84:$K$177</definedName>
    <definedName name="_xlnm._FilterDatabase" localSheetId="4" hidden="1">'SO 04 - MaR a elektro - U...'!$C$87:$K$251</definedName>
    <definedName name="_xlnm._FilterDatabase" localSheetId="5" hidden="1">'SO 05 - Vzduchotechnika -...'!$C$122:$K$260</definedName>
    <definedName name="_xlnm._FilterDatabase" localSheetId="6" hidden="1">'SO 06 - GASTRO - Uznatelné'!$C$91:$K$156</definedName>
    <definedName name="_xlnm._FilterDatabase" localSheetId="7" hidden="1">'SO 07 - GASTRO - Neuznatelné'!$C$89:$K$147</definedName>
    <definedName name="_xlnm._FilterDatabase" localSheetId="8" hidden="1">'VRN - Vedlejší rozpočtové...'!$C$86:$K$116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Area" localSheetId="1">'SO 01 - Stavební část - N...'!$C$4:$J$39,'SO 01 - Stavební část - N...'!$C$45:$J$76,'SO 01 - Stavební část - N...'!$C$82:$K$665</definedName>
    <definedName name="_xlnm.Print_Area" localSheetId="2">'SO 02 - Vytápění - Neuzna...'!$C$4:$J$39,'SO 02 - Vytápění - Neuzna...'!$C$45:$J$66,'SO 02 - Vytápění - Neuzna...'!$C$72:$K$127</definedName>
    <definedName name="_xlnm.Print_Area" localSheetId="3">'SO 03 - ZTI - Neuznatelné'!$C$4:$J$39,'SO 03 - ZTI - Neuznatelné'!$C$45:$J$66,'SO 03 - ZTI - Neuznatelné'!$C$72:$K$177</definedName>
    <definedName name="_xlnm.Print_Area" localSheetId="4">'SO 04 - MaR a elektro - U...'!$C$4:$J$39,'SO 04 - MaR a elektro - U...'!$C$45:$J$69,'SO 04 - MaR a elektro - U...'!$C$75:$K$251</definedName>
    <definedName name="_xlnm.Print_Area" localSheetId="5">'SO 05 - Vzduchotechnika -...'!$C$4:$J$39,'SO 05 - Vzduchotechnika -...'!$C$45:$J$104,'SO 05 - Vzduchotechnika -...'!$C$110:$K$260</definedName>
    <definedName name="_xlnm.Print_Area" localSheetId="6">'SO 06 - GASTRO - Uznatelné'!$C$4:$J$39,'SO 06 - GASTRO - Uznatelné'!$C$45:$J$73,'SO 06 - GASTRO - Uznatelné'!$C$79:$K$156</definedName>
    <definedName name="_xlnm.Print_Area" localSheetId="7">'SO 07 - GASTRO - Neuznatelné'!$C$4:$J$39,'SO 07 - GASTRO - Neuznatelné'!$C$45:$J$71,'SO 07 - GASTRO - Neuznatelné'!$C$77:$K$147</definedName>
    <definedName name="_xlnm.Print_Area" localSheetId="8">'VRN - Vedlejší rozpočtové...'!$C$4:$J$39,'VRN - Vedlejší rozpočtové...'!$C$45:$J$68,'VRN - Vedlejší rozpočtové...'!$C$74:$K$116</definedName>
    <definedName name="_xlnm.Print_Titles" localSheetId="0">'Rekapitulace stavby'!$52:$52</definedName>
    <definedName name="_xlnm.Print_Titles" localSheetId="1">'SO 01 - Stavební část - N...'!$94:$94</definedName>
    <definedName name="_xlnm.Print_Titles" localSheetId="2">'SO 02 - Vytápění - Neuzna...'!$84:$84</definedName>
    <definedName name="_xlnm.Print_Titles" localSheetId="3">'SO 03 - ZTI - Neuznatelné'!$84:$84</definedName>
    <definedName name="_xlnm.Print_Titles" localSheetId="4">'SO 04 - MaR a elektro - U...'!$87:$87</definedName>
    <definedName name="_xlnm.Print_Titles" localSheetId="5">'SO 05 - Vzduchotechnika -...'!$122:$122</definedName>
    <definedName name="_xlnm.Print_Titles" localSheetId="6">'SO 06 - GASTRO - Uznatelné'!$91:$91</definedName>
    <definedName name="_xlnm.Print_Titles" localSheetId="7">'SO 07 - GASTRO - Neuznatelné'!$89:$89</definedName>
    <definedName name="_xlnm.Print_Titles" localSheetId="8">'VRN - Vedlejší rozpočtové...'!$86:$86</definedName>
  </definedNames>
  <calcPr calcId="191029"/>
</workbook>
</file>

<file path=xl/sharedStrings.xml><?xml version="1.0" encoding="utf-8"?>
<sst xmlns="http://schemas.openxmlformats.org/spreadsheetml/2006/main" count="13957" uniqueCount="2414">
  <si>
    <t>Export Komplet</t>
  </si>
  <si>
    <t>VZ</t>
  </si>
  <si>
    <t>2.0</t>
  </si>
  <si>
    <t>ZAMOK</t>
  </si>
  <si>
    <t>False</t>
  </si>
  <si>
    <t>{245f0eab-9993-4c65-a23c-511b26b69c5e}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</si>
  <si>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</si>
  <si>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</si>
  <si>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</si>
  <si>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</si>
  <si>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</si>
  <si>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</si>
  <si>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</si>
  <si>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</si>
  <si>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</si>
  <si>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</si>
  <si>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</si>
  <si>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ZŠ speciální a MŠ Chomutov, ul. Palachova</t>
  </si>
  <si>
    <t>KSO:</t>
  </si>
  <si>
    <t/>
  </si>
  <si>
    <t>CC-CZ:</t>
  </si>
  <si>
    <t>Místo:</t>
  </si>
  <si>
    <t>Chomutov</t>
  </si>
  <si>
    <t>Datum:</t>
  </si>
  <si>
    <t>22. 4. 2024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</si>
  <si>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</si>
  <si>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</si>
  <si>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</si>
  <si>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</si>
  <si>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</si>
  <si>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</si>
  <si>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</si>
  <si>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ISONOE INVEST a.s.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</si>
  <si>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</si>
  <si>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</si>
  <si>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</si>
  <si>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</si>
  <si>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</si>
  <si>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</si>
  <si>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</si>
  <si>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</si>
  <si>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</si>
  <si>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</si>
  <si>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</si>
  <si>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</si>
  <si>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</si>
  <si>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</si>
  <si>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</si>
  <si>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</si>
  <si>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</si>
  <si>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</si>
  <si>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</si>
  <si>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</si>
  <si>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</si>
  <si>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</si>
  <si>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</si>
  <si>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</si>
  <si>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</si>
  <si>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</si>
  <si>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</si>
  <si>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</si>
  <si>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</si>
  <si>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</si>
  <si>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</si>
  <si>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</si>
  <si>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</si>
  <si>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</si>
  <si>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</si>
  <si>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</si>
  <si>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</si>
  <si>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</si>
  <si>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</si>
  <si>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</si>
  <si>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</si>
  <si>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</si>
  <si>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</si>
  <si>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</si>
  <si>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</si>
  <si>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 - Neuznatelné</t>
  </si>
  <si>
    <t>STA</t>
  </si>
  <si>
    <t>1</t>
  </si>
  <si>
    <t>{939b8af8-3cd2-4291-b281-84b89749e26e}</t>
  </si>
  <si>
    <t>2</t>
  </si>
  <si>
    <t>SO 02</t>
  </si>
  <si>
    <t xml:space="preserve">Vytápění - Neuznatelené </t>
  </si>
  <si>
    <t>{02c6aff5-317b-482f-a933-a8109c3c680e}</t>
  </si>
  <si>
    <t>SO 03</t>
  </si>
  <si>
    <t>ZTI - Neuznatelné</t>
  </si>
  <si>
    <t>{7919b9b7-dc07-4642-83d8-1ecebfa3c05c}</t>
  </si>
  <si>
    <t>SO 04</t>
  </si>
  <si>
    <t>MaR a elektro - Uznatelné</t>
  </si>
  <si>
    <t>{62da8e83-9d7c-4786-877c-67102d12da83}</t>
  </si>
  <si>
    <t>SO 05</t>
  </si>
  <si>
    <t>Vzduchotechnika - Uznatelné</t>
  </si>
  <si>
    <t>{f6596847-6163-4e48-8c49-34f4854f7184}</t>
  </si>
  <si>
    <t>SO 06</t>
  </si>
  <si>
    <t>GASTRO - Uznatelné</t>
  </si>
  <si>
    <t>{9ec68243-1b21-4cd8-a967-f5dc325e2990}</t>
  </si>
  <si>
    <t>SO 07</t>
  </si>
  <si>
    <t>GASTRO - Neuznatelné</t>
  </si>
  <si>
    <t>{4ac430fa-1206-45ed-b061-2b22fa478c65}</t>
  </si>
  <si>
    <t>VRN</t>
  </si>
  <si>
    <t>Vedlejší rozpočtové náklady</t>
  </si>
  <si>
    <t>{ea762aba-4b06-4c3f-be65-4a7372c389b1}</t>
  </si>
  <si>
    <t>KRYCÍ LIST SOUPISU PRACÍ</t>
  </si>
  <si>
    <t>Objekt:</t>
  </si>
  <si>
    <t>SO 01 - Stavební část - Neuznatelné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</si>
  <si>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</si>
  <si>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</si>
  <si>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</si>
  <si>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</si>
  <si>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</si>
  <si>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</si>
  <si>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</si>
  <si>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</si>
  <si>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</si>
  <si>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</si>
  <si>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</si>
  <si>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</si>
  <si>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</si>
  <si>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</si>
  <si>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</si>
  <si>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</si>
  <si>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</si>
  <si>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</si>
  <si>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</si>
  <si>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</si>
  <si>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</si>
  <si>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</si>
  <si>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</si>
  <si>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</si>
  <si>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</si>
  <si>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</si>
  <si>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</si>
  <si>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</si>
  <si>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</si>
  <si>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</si>
  <si>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</si>
  <si>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</si>
  <si>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</si>
  <si>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</si>
  <si>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</si>
  <si>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</si>
  <si>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</si>
  <si>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</si>
  <si>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</si>
  <si>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317142434</t>
  </si>
  <si>
    <t>Překlady nenosné z pórobetonu osazené do tenkého maltového lože, výšky do 250 mm, šířky překladu 125 mm, délky překladu přes 1250 do 1500 mm</t>
  </si>
  <si>
    <t>kus</t>
  </si>
  <si>
    <t>CS ÚRS 2024 01</t>
  </si>
  <si>
    <t>4</t>
  </si>
  <si>
    <t>400973012</t>
  </si>
  <si>
    <t>Online PSC</t>
  </si>
  <si>
    <t>https://podminky.urs.cz/item/CS_URS_2024_01/317142434</t>
  </si>
  <si>
    <t>317941123</t>
  </si>
  <si>
    <t>Osazování ocelových válcovaných nosníků na zdivu I nebo IE nebo U nebo UE nebo L č. 14 až 22 nebo výšky do 220 mm</t>
  </si>
  <si>
    <t>t</t>
  </si>
  <si>
    <t>100629123</t>
  </si>
  <si>
    <t>https://podminky.urs.cz/item/CS_URS_2024_01/317941123</t>
  </si>
  <si>
    <t>VV</t>
  </si>
  <si>
    <t>IPE 160 ... 15,8 kg/m</t>
  </si>
  <si>
    <t>(1,27+1,22+1,37+1,27+1,34+1,36+1,47+1,27+1,07)*0,0158</t>
  </si>
  <si>
    <t>M</t>
  </si>
  <si>
    <t>13010748</t>
  </si>
  <si>
    <t>ocel profilová jakost S235JR (11 375) průřez IPE 160</t>
  </si>
  <si>
    <t>8</t>
  </si>
  <si>
    <t>-720688167</t>
  </si>
  <si>
    <t>0,184*1,1 "Přepočtené koeficientem množství</t>
  </si>
  <si>
    <t>342272235</t>
  </si>
  <si>
    <t>Příčky z pórobetonových tvárnic hladkých na tenké maltové lože objemová hmotnost do 500 kg/m3, tloušťka příčky 125 mm</t>
  </si>
  <si>
    <t>m2</t>
  </si>
  <si>
    <t>1006967133</t>
  </si>
  <si>
    <t>https://podminky.urs.cz/item/CS_URS_2024_01/342272235</t>
  </si>
  <si>
    <t>2,68*3,07</t>
  </si>
  <si>
    <t>1,2*3,07</t>
  </si>
  <si>
    <t>3,76*3,07</t>
  </si>
  <si>
    <t>2,44*3,07</t>
  </si>
  <si>
    <t>0,7*2,02</t>
  </si>
  <si>
    <t>0,32*3,07</t>
  </si>
  <si>
    <t>2*3,07</t>
  </si>
  <si>
    <t>-1*1,97</t>
  </si>
  <si>
    <t>Součet</t>
  </si>
  <si>
    <t>5</t>
  </si>
  <si>
    <t>342291131</t>
  </si>
  <si>
    <t>Ukotvení příček plochými kotvami, do konstrukce betonové</t>
  </si>
  <si>
    <t>m</t>
  </si>
  <si>
    <t>-2039693379</t>
  </si>
  <si>
    <t>https://podminky.urs.cz/item/CS_URS_2024_01/342291131</t>
  </si>
  <si>
    <t>3,07*8</t>
  </si>
  <si>
    <t>2,02*2</t>
  </si>
  <si>
    <t>6</t>
  </si>
  <si>
    <t>342291141</t>
  </si>
  <si>
    <t>Ukotvení příček expanzní maltou, tl. příčky do 100 mm</t>
  </si>
  <si>
    <t>-1960116168</t>
  </si>
  <si>
    <t>https://podminky.urs.cz/item/CS_URS_2024_01/342291141</t>
  </si>
  <si>
    <t>7</t>
  </si>
  <si>
    <t>346481111</t>
  </si>
  <si>
    <t>Zaplentování rýh, potrubí, válcovaných nosníků, výklenků nebo nik jakéhokoliv tvaru, na maltu ve stěnách nebo před stěnami rabicovým pletivem</t>
  </si>
  <si>
    <t>CS ÚRS 2023 01</t>
  </si>
  <si>
    <t>720508408</t>
  </si>
  <si>
    <t>https://podminky.urs.cz/item/CS_URS_2023_01/346481111</t>
  </si>
  <si>
    <t>(1,27+1,22+1,37+1,27+1,34+1,36+1,47+1,27+1,07)*0,5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</si>
  <si>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</si>
  <si>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</si>
  <si>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</si>
  <si>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987813327</t>
  </si>
  <si>
    <t>https://podminky.urs.cz/item/CS_URS_2024_01/611131101</t>
  </si>
  <si>
    <t>BCEF stropy</t>
  </si>
  <si>
    <t>61,88+9,2+11,43+11,85+4,13+1,34+1,36+3,98+19,9+9,17+8,07+9,17+11,13+5,86+54,84+8,58+35,34</t>
  </si>
  <si>
    <t>9</t>
  </si>
  <si>
    <t>611131141</t>
  </si>
  <si>
    <t>Podkladní a spojovací vrstva vnitřních omítaných ploch penetrační hliněný nátěr nanášený ručně stropů</t>
  </si>
  <si>
    <t>-589290450</t>
  </si>
  <si>
    <t>https://podminky.urs.cz/item/CS_URS_2024_01/611131141</t>
  </si>
  <si>
    <t>10</t>
  </si>
  <si>
    <t>611311131</t>
  </si>
  <si>
    <t>Vápenný štuk vnitřních ploch tloušťky do 3 mm vodorovných konstrukcí stropů rovných</t>
  </si>
  <si>
    <t>1321761143</t>
  </si>
  <si>
    <t>https://podminky.urs.cz/item/CS_URS_2024_01/611311131</t>
  </si>
  <si>
    <t>AEF stropy</t>
  </si>
  <si>
    <t>2,44</t>
  </si>
  <si>
    <t>11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</si>
  <si>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</si>
  <si>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</si>
  <si>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-1808862843</t>
  </si>
  <si>
    <t>https://podminky.urs.cz/item/CS_URS_2024_01/611321141</t>
  </si>
  <si>
    <t>611321191</t>
  </si>
  <si>
    <t>Omítka vápenocementová vnitřních ploch nanášená ručně Příplatek k cenám za každých dalších i započatých 5 mm tloušťky omítky přes 10 mm stropů</t>
  </si>
  <si>
    <t>1779160214</t>
  </si>
  <si>
    <t>https://podminky.urs.cz/item/CS_URS_2024_01/611321191</t>
  </si>
  <si>
    <t>13</t>
  </si>
  <si>
    <t>612131101</t>
  </si>
  <si>
    <t>Podkladní a spojovací vrstva vnitřních omítaných ploch cementový postřik nanášený ručně celoplošně stěn</t>
  </si>
  <si>
    <t>-786958584</t>
  </si>
  <si>
    <t>https://podminky.urs.cz/item/CS_URS_2024_01/612131101</t>
  </si>
  <si>
    <t>BCEG/f stěny</t>
  </si>
  <si>
    <t>(18,44+14,32+9,44+13,04+24,76+16,5)*3</t>
  </si>
  <si>
    <t>ACEF stěny</t>
  </si>
  <si>
    <t>6,44*3</t>
  </si>
  <si>
    <t>BC stěny</t>
  </si>
  <si>
    <t>(4,84+4,86+8,22+29,58+9,22+12,36+7,78+14,58+10,882+39,973)*3</t>
  </si>
  <si>
    <t>14</t>
  </si>
  <si>
    <t>612131141</t>
  </si>
  <si>
    <t>Podkladní a spojovací vrstva vnitřních omítaných ploch penetrační hliněný nátěr nanášený ručně stěn</t>
  </si>
  <si>
    <t>-135170270</t>
  </si>
  <si>
    <t>https://podminky.urs.cz/item/CS_URS_2024_01/612131141</t>
  </si>
  <si>
    <t>15</t>
  </si>
  <si>
    <t>612321111</t>
  </si>
  <si>
    <t>Omítka vápenocementová vnitřních ploch nanášená ručně jednovrstvá, tloušťky do 10 mm hrubá zatřená svislých konstrukcí stěn</t>
  </si>
  <si>
    <t>-452281523</t>
  </si>
  <si>
    <t>https://podminky.urs.cz/item/CS_URS_2024_01/612321111</t>
  </si>
  <si>
    <t>16</t>
  </si>
  <si>
    <t>612321141</t>
  </si>
  <si>
    <t>Omítka vápenocementová vnitřních ploch nanášená ručně dvouvrstvá, tloušťky jádrové omítky do 10 mm a tloušťky štuku do 3 mm štuková svislých konstrukcí stěn</t>
  </si>
  <si>
    <t>1778171255</t>
  </si>
  <si>
    <t>https://podminky.urs.cz/item/CS_URS_2024_01/612321141</t>
  </si>
  <si>
    <t>17</t>
  </si>
  <si>
    <t>612321191</t>
  </si>
  <si>
    <t>Omítka vápenocementová vnitřních ploch nanášená ručně Příplatek k cenám za každých dalších i započatých 5 mm tloušťky omítky přes 10 mm stěn</t>
  </si>
  <si>
    <t>111076156</t>
  </si>
  <si>
    <t>https://podminky.urs.cz/item/CS_URS_2024_01/612321191</t>
  </si>
  <si>
    <t>18</t>
  </si>
  <si>
    <t>631311114</t>
  </si>
  <si>
    <t>Mazanina z betonu prostého bez zvýšených nároků na prostředí tl. přes 50 do 80 mm tř. C 16/20</t>
  </si>
  <si>
    <t>m3</t>
  </si>
  <si>
    <t>-1696916578</t>
  </si>
  <si>
    <t>https://podminky.urs.cz/item/CS_URS_2024_01/631311114</t>
  </si>
  <si>
    <t>S3</t>
  </si>
  <si>
    <t>11,85*0,05</t>
  </si>
  <si>
    <t>S1</t>
  </si>
  <si>
    <t>(61,88+9,2+11,43+4,13+2,44+8,58+35,34)*0,05</t>
  </si>
  <si>
    <t>S2</t>
  </si>
  <si>
    <t>(1,34+1,36+3,98+19,9+9,17+8,07+9,17+11,13+5,86)*0,05</t>
  </si>
  <si>
    <t>S2 kuchyň</t>
  </si>
  <si>
    <t>54,84*0,055</t>
  </si>
  <si>
    <t>19</t>
  </si>
  <si>
    <t>631319011X</t>
  </si>
  <si>
    <t>Příplatek k cenám mazanin za úpravu povrchu mazaniny vytvořením spádu</t>
  </si>
  <si>
    <t>57583398</t>
  </si>
  <si>
    <t>20</t>
  </si>
  <si>
    <t>631319237</t>
  </si>
  <si>
    <t>Příplatek k cenám betonových mazanin za vyztužení skleněnými vlákny objemové vyztužení 20 kg/m3</t>
  </si>
  <si>
    <t>388360302</t>
  </si>
  <si>
    <t>https://podminky.urs.cz/item/CS_URS_2024_01/631319237</t>
  </si>
  <si>
    <t>(61,88+9,2+11,43+4,13+2,44+8,58+35,34)*0,5</t>
  </si>
  <si>
    <t>632451101</t>
  </si>
  <si>
    <t>Potěr cementový samonivelační ze suchých směsí tloušťky přes 2 do 5 mm</t>
  </si>
  <si>
    <t>-1157044881</t>
  </si>
  <si>
    <t>https://podminky.urs.cz/item/CS_URS_2024_01/632451101</t>
  </si>
  <si>
    <t>(1,34+1,36+3,98+19,9+9,17+8,07+9,17+11,13+5,86)</t>
  </si>
  <si>
    <t>22</t>
  </si>
  <si>
    <t>632451105</t>
  </si>
  <si>
    <t>Potěr cementový samonivelační ze suchých směsí tloušťky přes 10 do 15 mm</t>
  </si>
  <si>
    <t>152855905</t>
  </si>
  <si>
    <t>https://podminky.urs.cz/item/CS_URS_2024_01/632451105</t>
  </si>
  <si>
    <t>11,85</t>
  </si>
  <si>
    <t>23</t>
  </si>
  <si>
    <t>632451107</t>
  </si>
  <si>
    <t>Potěr cementový samonivelační ze suchých směsí tloušťky přes 15 do 20 mm</t>
  </si>
  <si>
    <t>-1236916667</t>
  </si>
  <si>
    <t>https://podminky.urs.cz/item/CS_URS_2024_01/632451107</t>
  </si>
  <si>
    <t>(61,88+9,2+11,43+4,13+2,44+8,58+35,34)</t>
  </si>
  <si>
    <t>24</t>
  </si>
  <si>
    <t>634112123</t>
  </si>
  <si>
    <t>Obvodová dilatace mezi stěnou a mazaninou nebo potěrem podlahovým páskem z pěnového PE s fólií tl. do 10 mm, výšky 80 mm</t>
  </si>
  <si>
    <t>1861675313</t>
  </si>
  <si>
    <t>https://podminky.urs.cz/item/CS_URS_2024_01/634112123</t>
  </si>
  <si>
    <t>14,32</t>
  </si>
  <si>
    <t>(72,37+13,66+18,44+9,44+6,44+13,04+24,76)</t>
  </si>
  <si>
    <t>(4,84+4,86+8,22+29,58+9,22+12,36+7,78+14,58+10,882+39,973)</t>
  </si>
  <si>
    <t>Ostatní konstrukce a práce, bourání</t>
  </si>
  <si>
    <t>25</t>
  </si>
  <si>
    <t>949101111</t>
  </si>
  <si>
    <t>Lešení pomocné pracovní pro objekty pozemních staveb pro zatížení do 150 kg/m2, o výšce lešeňové podlahy do 1,9 m</t>
  </si>
  <si>
    <t>-970350966</t>
  </si>
  <si>
    <t>https://podminky.urs.cz/item/CS_URS_2024_01/949101111</t>
  </si>
  <si>
    <t>270</t>
  </si>
  <si>
    <t>26</t>
  </si>
  <si>
    <t>952901111</t>
  </si>
  <si>
    <t>Vyčištění budov nebo objektů před předáním do užívání budov bytové nebo občanské výstavby, světlé výšky podlaží do 4 m</t>
  </si>
  <si>
    <t>1830062413</t>
  </si>
  <si>
    <t>https://podminky.urs.cz/item/CS_URS_2024_01/952901111</t>
  </si>
  <si>
    <t>27</t>
  </si>
  <si>
    <t>962031133</t>
  </si>
  <si>
    <t>Bourání příček nebo přizdívek z cihel pálených plných nebo dutých, tl. přes 100 do 150 mm</t>
  </si>
  <si>
    <t>-962825674</t>
  </si>
  <si>
    <t>https://podminky.urs.cz/item/CS_URS_2024_01/962031133</t>
  </si>
  <si>
    <t>0,9*2,02</t>
  </si>
  <si>
    <t>0,2*3</t>
  </si>
  <si>
    <t>1,1*2,1</t>
  </si>
  <si>
    <t>1,*1,2*2</t>
  </si>
  <si>
    <t>28</t>
  </si>
  <si>
    <t>962051115</t>
  </si>
  <si>
    <t>Bourání příček železobetonových tloušťky do 100 mm</t>
  </si>
  <si>
    <t>2144204738</t>
  </si>
  <si>
    <t>https://podminky.urs.cz/item/CS_URS_2024_01/962051115</t>
  </si>
  <si>
    <t>0,97*2,02</t>
  </si>
  <si>
    <t>0,2*1,97</t>
  </si>
  <si>
    <t>1,6*3</t>
  </si>
  <si>
    <t>4,5*3</t>
  </si>
  <si>
    <t>29</t>
  </si>
  <si>
    <t>962081141</t>
  </si>
  <si>
    <t>Bourání příček nebo přizdívek ze skleněných tvárnic, tl. přes 100 do 150 mm</t>
  </si>
  <si>
    <t>-863990676</t>
  </si>
  <si>
    <t>https://podminky.urs.cz/item/CS_URS_2024_01/962081141</t>
  </si>
  <si>
    <t>1,8*3</t>
  </si>
  <si>
    <t>30</t>
  </si>
  <si>
    <t>965042141</t>
  </si>
  <si>
    <t>Bourání mazanin betonových nebo z litého asfaltu tl. do 100 mm, plochy přes 4 m2</t>
  </si>
  <si>
    <t>1135713962</t>
  </si>
  <si>
    <t>https://podminky.urs.cz/item/CS_URS_2024_01/965042141</t>
  </si>
  <si>
    <t>dlažba</t>
  </si>
  <si>
    <t>(10,73+10,54+4,13+1,34+1,36+1,37+2,39+19,59+7,24+8,55+10,39+5,2+50,23)*0,06</t>
  </si>
  <si>
    <t>PVC</t>
  </si>
  <si>
    <t>(7,3+47,38+69,09+33,13+8,58+2,44)*0,06</t>
  </si>
  <si>
    <t>31</t>
  </si>
  <si>
    <t>965049111</t>
  </si>
  <si>
    <t>Bourání mazanin Příplatek k cenám za bourání mazanin betonových se svařovanou sítí, tl. do 100 mm</t>
  </si>
  <si>
    <t>-957572095</t>
  </si>
  <si>
    <t>https://podminky.urs.cz/item/CS_URS_2024_01/965049111</t>
  </si>
  <si>
    <t>32</t>
  </si>
  <si>
    <t>977151222</t>
  </si>
  <si>
    <t>Jádrové vrty diamantovými korunkami do stavebních materiálů (železobetonu, betonu, cihel, obkladů, dlažeb, kamene) dovrchní (směrem vzhůru), průměru přes 120 do 130 mm</t>
  </si>
  <si>
    <t>1752440221</t>
  </si>
  <si>
    <t>https://podminky.urs.cz/item/CS_URS_2024_01/977151222</t>
  </si>
  <si>
    <t>0,3*2</t>
  </si>
  <si>
    <t>33</t>
  </si>
  <si>
    <t>977151226</t>
  </si>
  <si>
    <t>Jádrové vrty diamantovými korunkami do stavebních materiálů (železobetonu, betonu, cihel, obkladů, dlažeb, kamene) dovrchní (směrem vzhůru), průměru přes 200 do 225 mm</t>
  </si>
  <si>
    <t>219727650</t>
  </si>
  <si>
    <t>https://podminky.urs.cz/item/CS_URS_2024_01/977151226</t>
  </si>
  <si>
    <t>34</t>
  </si>
  <si>
    <t>977211111</t>
  </si>
  <si>
    <t>Řezání konstrukcí stěnovou pilou betonových nebo železobetonových průměru řezané výztuže do 16 mm hloubka řezu do 200 mm</t>
  </si>
  <si>
    <t>183285908</t>
  </si>
  <si>
    <t>https://podminky.urs.cz/item/CS_URS_2024_01/977211111</t>
  </si>
  <si>
    <t>0,97*7</t>
  </si>
  <si>
    <t>1,97</t>
  </si>
  <si>
    <t>1,6*7</t>
  </si>
  <si>
    <t>3*4</t>
  </si>
  <si>
    <t>4,5*7</t>
  </si>
  <si>
    <t>3*8</t>
  </si>
  <si>
    <t>0,7*7</t>
  </si>
  <si>
    <t>35</t>
  </si>
  <si>
    <t>978011191x</t>
  </si>
  <si>
    <t>Otlučení vápenných nebo vápenocementových omítek vnitřních ploch stropů, v rozsahu přes 50 do 100 %, očištění ocelovými kartáči</t>
  </si>
  <si>
    <t>-1410663163</t>
  </si>
  <si>
    <t>10,73+10,54+4,13+1,34+1,36+1,37+2,39+19,59+7,24+8,55+10,39+5,2+50,23+2,44+8,58+33,13</t>
  </si>
  <si>
    <t>36</t>
  </si>
  <si>
    <t>978013191x</t>
  </si>
  <si>
    <t>Otlučení vápenných nebo vápenocementových omítek vnitřních ploch stěn s vyškrabáním spar, s očištěním zdiva, v rozsahu přes 50 do 100 %, očištění ocelovými kartáči</t>
  </si>
  <si>
    <t>1925866437</t>
  </si>
  <si>
    <t>236*3</t>
  </si>
  <si>
    <t>37</t>
  </si>
  <si>
    <t>R13544</t>
  </si>
  <si>
    <t>M+D Elektrický kompostér 1160x620x1005 mm, napětí 110-240 V, max. výkon 2,1 kW, kapacita 27 kg/den, kompostér využívající přírodní mikroorganismy, certifikováno pro veškerý gastroodpad a to včetně vedlejších živočišných produktů 3</t>
  </si>
  <si>
    <t>-979895036</t>
  </si>
  <si>
    <t>P</t>
  </si>
  <si>
    <t xml:space="preserve">Poznámka k položce:
Odpad vhodný ke kompostování: Ovoce, zelenina, sušenky, rybí kosti, maso, polévky, kuřecí kosti, nudle a rýže, kompostovatelné bioplasty, kompostovatelné papírové obaly, papírové ubrousky </t>
  </si>
  <si>
    <t>38</t>
  </si>
  <si>
    <t>R516</t>
  </si>
  <si>
    <t>Demontáž dveří, včetně zárubní, odvoz a likvidace</t>
  </si>
  <si>
    <t>711953601</t>
  </si>
  <si>
    <t>39</t>
  </si>
  <si>
    <t>R65</t>
  </si>
  <si>
    <t>Demontáž revizních poklopů</t>
  </si>
  <si>
    <t>-914545535</t>
  </si>
  <si>
    <t>997</t>
  </si>
  <si>
    <t>Přesun sutě</t>
  </si>
  <si>
    <t>40</t>
  </si>
  <si>
    <t>997013153</t>
  </si>
  <si>
    <t>Vnitrostaveništní doprava suti a vybouraných hmot vodorovně do 50 m s naložením s omezením mechanizace pro budovy a haly výšky přes 9 do 12 m</t>
  </si>
  <si>
    <t>-1200771834</t>
  </si>
  <si>
    <t>https://podminky.urs.cz/item/CS_URS_2024_01/997013153</t>
  </si>
  <si>
    <t>41</t>
  </si>
  <si>
    <t>997013501</t>
  </si>
  <si>
    <t>Odvoz suti a vybouraných hmot na skládku nebo meziskládku se složením, na vzdálenost do 1 km</t>
  </si>
  <si>
    <t>2145952717</t>
  </si>
  <si>
    <t>https://podminky.urs.cz/item/CS_URS_2024_01/997013501</t>
  </si>
  <si>
    <t>42</t>
  </si>
  <si>
    <t>997013509</t>
  </si>
  <si>
    <t>Odvoz suti a vybouraných hmot na skládku nebo meziskládku se složením, na vzdálenost Příplatek k ceně za každý další započatý 1 km přes 1 km</t>
  </si>
  <si>
    <t>-1726108320</t>
  </si>
  <si>
    <t>https://podminky.urs.cz/item/CS_URS_2024_01/997013509</t>
  </si>
  <si>
    <t>101,283*19</t>
  </si>
  <si>
    <t>43</t>
  </si>
  <si>
    <t>997013602</t>
  </si>
  <si>
    <t>Poplatek za uložení stavebního odpadu na skládce (skládkovné) z armovaného betonu zatříděného do Katalogu odpadů pod kódem 17 01 01</t>
  </si>
  <si>
    <t>-1840305689</t>
  </si>
  <si>
    <t>https://podminky.urs.cz/item/CS_URS_2024_01/997013602</t>
  </si>
  <si>
    <t>3,707+0,017+0,026</t>
  </si>
  <si>
    <t>39,73+0,795</t>
  </si>
  <si>
    <t>44</t>
  </si>
  <si>
    <t>997013603</t>
  </si>
  <si>
    <t>Poplatek za uložení stavebního odpadu na skládce (skládkovné) cihelného zatříděného do Katalogu odpadů pod kódem 17 01 02</t>
  </si>
  <si>
    <t>127168883</t>
  </si>
  <si>
    <t>https://podminky.urs.cz/item/CS_URS_2024_01/997013603</t>
  </si>
  <si>
    <t>1,86</t>
  </si>
  <si>
    <t>45</t>
  </si>
  <si>
    <t>997013607</t>
  </si>
  <si>
    <t>Poplatek za uložení stavebního odpadu na skládce (skládkovné) z tašek a keramických výrobků zatříděného do Katalogu odpadů pod kódem 17 01 03</t>
  </si>
  <si>
    <t>674274308</t>
  </si>
  <si>
    <t>https://podminky.urs.cz/item/CS_URS_2024_01/997013607</t>
  </si>
  <si>
    <t>4,254</t>
  </si>
  <si>
    <t>6,106</t>
  </si>
  <si>
    <t>46</t>
  </si>
  <si>
    <t>997013645</t>
  </si>
  <si>
    <t>Poplatek za uložení stavebního odpadu na skládce (skládkovné) asfaltového bez obsahu dehtu zatříděného do Katalogu odpadů pod kódem 17 03 02</t>
  </si>
  <si>
    <t>-1213564461</t>
  </si>
  <si>
    <t>https://podminky.urs.cz/item/CS_URS_2024_01/997013645</t>
  </si>
  <si>
    <t>47</t>
  </si>
  <si>
    <t>997013804</t>
  </si>
  <si>
    <t>Poplatek za uložení stavebního odpadu na skládce (skládkovné) ze skla zatříděného do Katalogu odpadů pod kódem 17 02 02</t>
  </si>
  <si>
    <t>-2070334546</t>
  </si>
  <si>
    <t>https://podminky.urs.cz/item/CS_URS_2024_01/997013804</t>
  </si>
  <si>
    <t>48</t>
  </si>
  <si>
    <t>997013812</t>
  </si>
  <si>
    <t>Poplatek za uložení stavebního odpadu na skládce (skládkovné) z materiálů na bázi sádry zatříděného do Katalogu odpadů pod kódem 17 08 02</t>
  </si>
  <si>
    <t>-1343338552</t>
  </si>
  <si>
    <t>https://podminky.urs.cz/item/CS_URS_2024_01/997013812</t>
  </si>
  <si>
    <t>0,207</t>
  </si>
  <si>
    <t>49</t>
  </si>
  <si>
    <t>997013871</t>
  </si>
  <si>
    <t>Poplatek za uložení stavebního odpadu na recyklační skládce (skládkovné) směsného stavebního a demoličního zatříděného do Katalogu odpadů pod kódem 17 09 04</t>
  </si>
  <si>
    <t>-944476227</t>
  </si>
  <si>
    <t>https://podminky.urs.cz/item/CS_URS_2024_01/997013871</t>
  </si>
  <si>
    <t>42,567</t>
  </si>
  <si>
    <t>998</t>
  </si>
  <si>
    <t>Přesun hmot</t>
  </si>
  <si>
    <t>50</t>
  </si>
  <si>
    <t>998011008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</si>
  <si>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</si>
  <si>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-1859939674</t>
  </si>
  <si>
    <t>https://podminky.urs.cz/item/CS_URS_2024_01/998011008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</si>
  <si>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</si>
  <si>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</si>
  <si>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</si>
  <si>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</si>
  <si>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</si>
  <si>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</si>
  <si>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natěradly a tmely za studena na ploše vodorovné V nátěrem penetračním</t>
  </si>
  <si>
    <t>-1229229274</t>
  </si>
  <si>
    <t>https://podminky.urs.cz/item/CS_URS_2024_01/711111001</t>
  </si>
  <si>
    <t>(1,34+1,36+3,98+19,9+9,17+8,07+9,17+11,13+5,86+54,84)</t>
  </si>
  <si>
    <t>52</t>
  </si>
  <si>
    <t>11163150</t>
  </si>
  <si>
    <t>lak penetrační asfaltový</t>
  </si>
  <si>
    <t>-1836034818</t>
  </si>
  <si>
    <t>269,67*0,0003 "Přepočtené koeficientem množství</t>
  </si>
  <si>
    <t>53</t>
  </si>
  <si>
    <t>711112001</t>
  </si>
  <si>
    <t>Provedení izolace proti zemní vlhkosti natěradly a tmely za studena na ploše svislé S nátěrem penetračním</t>
  </si>
  <si>
    <t>-216441489</t>
  </si>
  <si>
    <t>https://podminky.urs.cz/item/CS_URS_2024_01/711112001</t>
  </si>
  <si>
    <t>14,32*0,075</t>
  </si>
  <si>
    <t>(72,37+13,66+18,44+9,44+6,44+13,04+24,76)*0,075</t>
  </si>
  <si>
    <t>(4,84+4,86+8,22+29,58+9,22+12,36+7,78+14,58+10,882+39,973)*0,075</t>
  </si>
  <si>
    <t>54</t>
  </si>
  <si>
    <t>-249654389</t>
  </si>
  <si>
    <t>23,607*0,00034 "Přepočtené koeficientem množství</t>
  </si>
  <si>
    <t>55</t>
  </si>
  <si>
    <t>711131811</t>
  </si>
  <si>
    <t>Odstranění izolace proti zemní vlhkosti na ploše vodorovné V</t>
  </si>
  <si>
    <t>-2023965685</t>
  </si>
  <si>
    <t>https://podminky.urs.cz/item/CS_URS_2024_01/711131811</t>
  </si>
  <si>
    <t>(10,73+10,54+4,13+1,34+1,36+1,37+2,39+19,59+7,24+8,55+10,39+5,2+50,23)</t>
  </si>
  <si>
    <t>(7,3+47,38+69,09+33,13+8,58+2,44)</t>
  </si>
  <si>
    <t>56</t>
  </si>
  <si>
    <t>711141559</t>
  </si>
  <si>
    <t>Provedení izolace proti zemní vlhkosti pásy přitavením NAIP na ploše vodorovné V</t>
  </si>
  <si>
    <t>943746052</t>
  </si>
  <si>
    <t>https://podminky.urs.cz/item/CS_URS_2024_01/711141559</t>
  </si>
  <si>
    <t>57</t>
  </si>
  <si>
    <t>62856011</t>
  </si>
  <si>
    <t>pás asfaltový natavitelný modifikovaný SBS s vložkou z hliníkové fólie s textilií a spalitelnou PE fólií nebo jemnozrnným minerálním posypem na horním povrchu tl 4,0mm</t>
  </si>
  <si>
    <t>-1554370861</t>
  </si>
  <si>
    <t>269,67*1,1655 "Přepočtené koeficientem množství</t>
  </si>
  <si>
    <t>58</t>
  </si>
  <si>
    <t>711142559</t>
  </si>
  <si>
    <t>Provedení izolace proti zemní vlhkosti pásy přitavením NAIP na ploše svislé S</t>
  </si>
  <si>
    <t>593414569</t>
  </si>
  <si>
    <t>https://podminky.urs.cz/item/CS_URS_2024_01/711142559</t>
  </si>
  <si>
    <t>59</t>
  </si>
  <si>
    <t>-305321046</t>
  </si>
  <si>
    <t>23,607*1,221 "Přepočtené koeficientem množství</t>
  </si>
  <si>
    <t>60</t>
  </si>
  <si>
    <t>998711101</t>
  </si>
  <si>
    <t>Přesun hmot pro izolace proti vodě, vlhkosti a plynům stanovený z hmotnosti přesunovaného materiálu vodorovná dopravní vzdálenost do 50 m základní v objektech výšky do 6 m</t>
  </si>
  <si>
    <t>1674131649</t>
  </si>
  <si>
    <t>https://podminky.urs.cz/item/CS_URS_2024_01/998711101</t>
  </si>
  <si>
    <t>712</t>
  </si>
  <si>
    <t>Povlakové krytiny</t>
  </si>
  <si>
    <t>61</t>
  </si>
  <si>
    <t>712911911</t>
  </si>
  <si>
    <t>Provedení údržby průniků povlakové krytiny střech natěradly a tmely za studena vpustí, ventilací nebo komínů nátěrem suspensí asfaltovou</t>
  </si>
  <si>
    <t>1911699374</t>
  </si>
  <si>
    <t>https://podminky.urs.cz/item/CS_URS_2024_01/712911911</t>
  </si>
  <si>
    <t>VZT</t>
  </si>
  <si>
    <t>ocel. kce</t>
  </si>
  <si>
    <t>62</t>
  </si>
  <si>
    <t>11163346</t>
  </si>
  <si>
    <t>suspenze hydroizolační asfaltová</t>
  </si>
  <si>
    <t>-1503706769</t>
  </si>
  <si>
    <t>2,5*0,01 "Přepočtené koeficientem množství</t>
  </si>
  <si>
    <t>63</t>
  </si>
  <si>
    <t>712921932</t>
  </si>
  <si>
    <t>Provedení údržby průniků povlakové krytiny střech natěradly a tmely za horka nátěrem asfaltovým vpustí, ventilací nebo komínů</t>
  </si>
  <si>
    <t>1763134626</t>
  </si>
  <si>
    <t>https://podminky.urs.cz/item/CS_URS_2024_01/712921932</t>
  </si>
  <si>
    <t>64</t>
  </si>
  <si>
    <t>11161332</t>
  </si>
  <si>
    <t>asfalt pro izolaci trub</t>
  </si>
  <si>
    <t>230060848</t>
  </si>
  <si>
    <t>65</t>
  </si>
  <si>
    <t>712941963</t>
  </si>
  <si>
    <t>Provedení údržby průniků povlakové krytiny střech pásy přitavením NAIP vpustí, ventilací nebo komínů</t>
  </si>
  <si>
    <t>-65523459</t>
  </si>
  <si>
    <t>https://podminky.urs.cz/item/CS_URS_2024_01/712941963</t>
  </si>
  <si>
    <t>66</t>
  </si>
  <si>
    <t>62853005</t>
  </si>
  <si>
    <t>pás asfaltový natavitelný modifikovaný SBS s vložkou ze skleněné tkaniny a hrubozrnným břidličným posypem na horním povrchu tl 4,0mm</t>
  </si>
  <si>
    <t>691667878</t>
  </si>
  <si>
    <t>2,33333333333333*6 "Přepočtené koeficientem množství</t>
  </si>
  <si>
    <t>67</t>
  </si>
  <si>
    <t>62853003</t>
  </si>
  <si>
    <t>pás asfaltový natavitelný modifikovaný SBS s vložkou ze skleněné tkaniny a spalitelnou PE fólií nebo jemnozrnným minerálním posypem na horním povrchu tl 3,5mm</t>
  </si>
  <si>
    <t>-957395085</t>
  </si>
  <si>
    <t>68</t>
  </si>
  <si>
    <t>998712101</t>
  </si>
  <si>
    <t>Přesun hmot pro povlakové krytiny stanovený z hmotnosti přesunovaného materiálu vodorovná dopravní vzdálenost do 50 m základní v objektech výšky do 6 m</t>
  </si>
  <si>
    <t>-137757731</t>
  </si>
  <si>
    <t>https://podminky.urs.cz/item/CS_URS_2024_01/998712101</t>
  </si>
  <si>
    <t>763</t>
  </si>
  <si>
    <t>Konstrukce suché výstavby</t>
  </si>
  <si>
    <t>69</t>
  </si>
  <si>
    <t>763131411</t>
  </si>
  <si>
    <t>Podhled ze sádrokartonových desek dvouvrstvá zavěšená spodní konstrukce z ocelových profilů CD, UD jednoduše opláštěná deskou standardní A, tl. 12,5 mm, bez izolace</t>
  </si>
  <si>
    <t>-382295943</t>
  </si>
  <si>
    <t>https://podminky.urs.cz/item/CS_URS_2024_01/763131411</t>
  </si>
  <si>
    <t>(1,8+1,8)*1</t>
  </si>
  <si>
    <t>5,52*0,3</t>
  </si>
  <si>
    <t>70</t>
  </si>
  <si>
    <t>763131821</t>
  </si>
  <si>
    <t>Demontáž podhledu nebo samostatného požárního předělu ze sádrokartonových desek s nosnou konstrukcí dvouvrstvou z ocelových profilů, opláštění jednoduché</t>
  </si>
  <si>
    <t>-1712173684</t>
  </si>
  <si>
    <t>https://podminky.urs.cz/item/CS_URS_2024_01/763131821</t>
  </si>
  <si>
    <t>71</t>
  </si>
  <si>
    <t>763431011</t>
  </si>
  <si>
    <t>Montáž podhledu minerálního včetně zavěšeného roštu polozapuštěného s panely vyjímatelnými, velikosti panelů do 0,36 m2</t>
  </si>
  <si>
    <t>2105780462</t>
  </si>
  <si>
    <t>https://podminky.urs.cz/item/CS_URS_2024_01/763431011</t>
  </si>
  <si>
    <t>střední řada</t>
  </si>
  <si>
    <t>44,1+8,33</t>
  </si>
  <si>
    <t>akustický</t>
  </si>
  <si>
    <t>27,65</t>
  </si>
  <si>
    <t>72</t>
  </si>
  <si>
    <t>63126362</t>
  </si>
  <si>
    <t>panel akustický hygienický povrch porézní skelná tkanina hrana zatřená polozapuštěná αw=0,95 polozapuštěný rastr š 24mm bílý tl 15mm</t>
  </si>
  <si>
    <t>-666466795</t>
  </si>
  <si>
    <t>27,65*1,05 "Přepočtené koeficientem množství</t>
  </si>
  <si>
    <t>73</t>
  </si>
  <si>
    <t>59036524</t>
  </si>
  <si>
    <t>deska podhledová minerální polodrážka jemně strukturovaná mikroperforovaná zvukově pohltivá bílá 15x600x600mm</t>
  </si>
  <si>
    <t>1805404423</t>
  </si>
  <si>
    <t>52,43*1,05 "Přepočtené koeficientem množství</t>
  </si>
  <si>
    <t>74</t>
  </si>
  <si>
    <t>763431802</t>
  </si>
  <si>
    <t>Demontáž podhledu minerálního na zavěšeném na roštu polozapuštěném</t>
  </si>
  <si>
    <t>-1115209546</t>
  </si>
  <si>
    <t>https://podminky.urs.cz/item/CS_URS_2024_01/763431802</t>
  </si>
  <si>
    <t>75</t>
  </si>
  <si>
    <t>998763301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</si>
  <si>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</si>
  <si>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1598447791</t>
  </si>
  <si>
    <t>https://podminky.urs.cz/item/CS_URS_2024_01/998763301</t>
  </si>
  <si>
    <t>766</t>
  </si>
  <si>
    <t>Konstrukce truhlářské</t>
  </si>
  <si>
    <t>76</t>
  </si>
  <si>
    <t>766411821</t>
  </si>
  <si>
    <t>Demontáž obložení stěn dřevěným kazetovým obkladem</t>
  </si>
  <si>
    <t>-532447724</t>
  </si>
  <si>
    <t>https://podminky.urs.cz/item/CS_URS_2024_01/766411821</t>
  </si>
  <si>
    <t>25*1,2</t>
  </si>
  <si>
    <t>77</t>
  </si>
  <si>
    <t>766411822</t>
  </si>
  <si>
    <t>Demontáž obložení stěn podkladových roštů</t>
  </si>
  <si>
    <t>700421661</t>
  </si>
  <si>
    <t>https://podminky.urs.cz/item/CS_URS_2024_01/766411822</t>
  </si>
  <si>
    <t>78</t>
  </si>
  <si>
    <t>766416243X</t>
  </si>
  <si>
    <t>Montáž obložení stěn panely obkladovými plochy přes 5 m2 z aglomerovaných desek, plochy přes 1,50 m2 - lepená</t>
  </si>
  <si>
    <t>1202947978</t>
  </si>
  <si>
    <t>obkl1</t>
  </si>
  <si>
    <t>81,2*1,25</t>
  </si>
  <si>
    <t>79</t>
  </si>
  <si>
    <t>M30980</t>
  </si>
  <si>
    <t>deska cementovláknitá tl 12,5mm se zaoblenou hranou, probarvená</t>
  </si>
  <si>
    <t>684196874</t>
  </si>
  <si>
    <t>101,5*1,1 "Přepočtené koeficientem množství</t>
  </si>
  <si>
    <t>80</t>
  </si>
  <si>
    <t>998766101</t>
  </si>
  <si>
    <t>Přesun hmot pro konstrukce truhlářské stanovený z hmotnosti přesunovaného materiálu vodorovná dopravní vzdálenost do 50 m základní v objektech výšky do 6 m</t>
  </si>
  <si>
    <t>-834143601</t>
  </si>
  <si>
    <t>https://podminky.urs.cz/item/CS_URS_2024_01/998766101</t>
  </si>
  <si>
    <t>81</t>
  </si>
  <si>
    <t>D1-WC</t>
  </si>
  <si>
    <t>M+D Dveře dřevěné 600x1970 mm, otočné, včetně zárubně, kování a příslušenství dle PD</t>
  </si>
  <si>
    <t>495117024</t>
  </si>
  <si>
    <t>82</t>
  </si>
  <si>
    <t>D1</t>
  </si>
  <si>
    <t>-169142735</t>
  </si>
  <si>
    <t>83</t>
  </si>
  <si>
    <t>D2</t>
  </si>
  <si>
    <t>M+D Dveře dřevěné 800x1970 mm, otočné, včetně zárubně, kování a příslušenství dle PD</t>
  </si>
  <si>
    <t>1695047485</t>
  </si>
  <si>
    <t>84</t>
  </si>
  <si>
    <t>D3</t>
  </si>
  <si>
    <t>M+D Dveře dřevěné 900x1970 mm, otočné, včetně zárubně, kování a příslušenství dle PD</t>
  </si>
  <si>
    <t>-371664748</t>
  </si>
  <si>
    <t>85</t>
  </si>
  <si>
    <t>D4</t>
  </si>
  <si>
    <t>M+D Dveře dřevěné 100x1970 mm, otočné, včetně zárubně, kování a příslušenství dle PD</t>
  </si>
  <si>
    <t>1021908280</t>
  </si>
  <si>
    <t>86</t>
  </si>
  <si>
    <t>D5</t>
  </si>
  <si>
    <t>M+D Dveře dřevěné 800x1970 mm, otočné, protipožární EW-15 DP3-C, včetně zárubně, kování a příslušenství dle PD</t>
  </si>
  <si>
    <t>1060669588</t>
  </si>
  <si>
    <t>87</t>
  </si>
  <si>
    <t>D6</t>
  </si>
  <si>
    <t>M+D Dveře dřevěné 100x1970 mm, otočné, protipožární EW-15 DP3-C, včetně zárubně, kování a příslušenství dle PD</t>
  </si>
  <si>
    <t>-857609842</t>
  </si>
  <si>
    <t>88</t>
  </si>
  <si>
    <t>R1652</t>
  </si>
  <si>
    <t>Demontáž zákrytu topení, odvoz a likvidace</t>
  </si>
  <si>
    <t>kpl</t>
  </si>
  <si>
    <t>985705742</t>
  </si>
  <si>
    <t>89</t>
  </si>
  <si>
    <t>T.01</t>
  </si>
  <si>
    <t>M+D Zákryt topení 5520x1105 mm, dřevo masiv, hliníkové větrací mřížky, včetně spojovacích prvků, povrchové úpravy, kompletní dodání dle PD</t>
  </si>
  <si>
    <t>-873595790</t>
  </si>
  <si>
    <t>90</t>
  </si>
  <si>
    <t>T.02</t>
  </si>
  <si>
    <t>M+D Židle jídelní, dřevo masiv, koženkový sedák (zvýšná odolnost, omyvatelný), kompletní dodání dle PD</t>
  </si>
  <si>
    <t>-1696304193</t>
  </si>
  <si>
    <t>91</t>
  </si>
  <si>
    <t>T.03</t>
  </si>
  <si>
    <t>M+D Stůl jídelní 900x900 mm, dřevo masiv, kompletní dodání dle PD</t>
  </si>
  <si>
    <t>453138182</t>
  </si>
  <si>
    <t>92</t>
  </si>
  <si>
    <t>T.04</t>
  </si>
  <si>
    <t>M+D Stůl jídelní 2600x800 mm, dřevo masiv, kompletní dodání dle PD</t>
  </si>
  <si>
    <t>-903736579</t>
  </si>
  <si>
    <t>93</t>
  </si>
  <si>
    <t>T.05</t>
  </si>
  <si>
    <t>Výměna skleněné výplně okna za plný PVC-PIR panel s prostupy pro VZT potrubí</t>
  </si>
  <si>
    <t>1487837169</t>
  </si>
  <si>
    <t>94</t>
  </si>
  <si>
    <t>467363794</t>
  </si>
  <si>
    <t>767</t>
  </si>
  <si>
    <t>Konstrukce zámečnické</t>
  </si>
  <si>
    <t>95</t>
  </si>
  <si>
    <t>R7672</t>
  </si>
  <si>
    <t>M+D Gravitační požární roleta 960x1200 mm, EW-15 DP3-C, včetně samočinných hlásičů (součást rolety) na obou stranách rolety + samočinné uzavírání při výpadku proudu, dle PD</t>
  </si>
  <si>
    <t>-387412314</t>
  </si>
  <si>
    <t>96</t>
  </si>
  <si>
    <t>R76771</t>
  </si>
  <si>
    <t>Výěna stávajícího zadlabávacího zámku a kování ve stávajících vstupních dveřích do gastro provozu za panikové kování dle požadavků PBŘ</t>
  </si>
  <si>
    <t>225268011</t>
  </si>
  <si>
    <t>97</t>
  </si>
  <si>
    <t>VO</t>
  </si>
  <si>
    <t>M+D Hliníkové výsuvné okno 960x1200mm, včetně paratpetů, kování, požární rolety a příslušenství dle tabulky výplní otvorů</t>
  </si>
  <si>
    <t>1072671199</t>
  </si>
  <si>
    <t>98</t>
  </si>
  <si>
    <t>Z.01</t>
  </si>
  <si>
    <t>M+D Ocelová konstzrukce pro umístění VZT jednotky 3050x2600 mm, konstrukce osazena přes roznášecí plotny do ŽB kce, včetně povrchové úpravy, osazení, kompletní dodání dle PD</t>
  </si>
  <si>
    <t>470630318</t>
  </si>
  <si>
    <t>Poznámka k položce:
OCELOVÁ KONSTRUKCE PRO UMÍSTNĚNÍ VZT JEDNOTKY A PRO VÝPARNÍKY
VZOROVÝ NÁHLED NA KONSTRUKCI PRO VZT JEDNOTKU S UMÍSTĚNÍM NA STŘEŠE
OCELOVÉ PROFILY, OCELOVÉ MONTÁŽNÍ A SPOJOVACÍ PRVKY, TELESKOPICKÉ PODSTAVNÉ NOHY, KOTVENÍ DO ŽB STROPNÍ KONSTRUKCE POMOCÍ OCELOVÝCH KOTEV SE ZAMEZENÍM TEPELNÉHO MOSTU, POVRCHOVÁ ÚPRAVA ŽÁROVÝ ZINEK VČETNĚ FINÁLNÍHO KOMAXITOVÉHO NÁTĚRU V BAREVNOSTI ANTRACIT
- KONSTRUKCE PŘES ROZNÁŠECÍ PLOTNY OPŘENA DO ŽB PANELŮ
NUTNÉ ZAJISTIT PROSTUPY SKRZ STÁVAJÍCÍ KONSTRUKCI STŘECHY, VČETNĚ ZAPRAVENÍ STŘEŠNÍ KONSTRUKCE PO ZÁSAZÍCH PŘI MONTÁŽI - TEPELNÁ IZOLACE A HYDROIZOLACE
- ZHOTOVITEL NECHÁ ZPRACOVAT VÝROBNÍ DOKUMENTACE, KTERÉ NECHÁ ODSOUHLASIT ZÁSTUPCE ZADAVATELE, TY BUDOU VYCHÁZET Z VLASTNÍHO STATICKÉHO VÝPOČTU NA ZÁKLADĚ PARAMETRŮ DODÁVANÉ VZT JEDNOTKY A VÝPARNÍKŮ (ZPRACUJE ZHOTOVITEL)</t>
  </si>
  <si>
    <t>99</t>
  </si>
  <si>
    <t>Z.02</t>
  </si>
  <si>
    <t>Revizní poklop 880x650 mm, kompozitní poklop s ocelovou lemovanou hranou pro pokládku dlažby, ocelový rám+patle zalitý v bet. mazanině, kompletní dodání dle PD</t>
  </si>
  <si>
    <t>1360364987</t>
  </si>
  <si>
    <t>100</t>
  </si>
  <si>
    <t>Z.03</t>
  </si>
  <si>
    <t>Revizní poklop 800x500 mm, kompozitní poklop s ocelovou lemovanou hranou pro pokládku dlažby, ocelový rám+patle zalitý v bet. mazanině, kompletní dodání dle PD</t>
  </si>
  <si>
    <t>-189286864</t>
  </si>
  <si>
    <t>101</t>
  </si>
  <si>
    <t>Z.04</t>
  </si>
  <si>
    <t>Revizní poklop 1000x750 mm, kompozitní poklop s ocelovou lemovanou hranou pro pokládku dlažby, ocelový rám+patle zalitý v bet. mazanině, kompletní dodání dle PD</t>
  </si>
  <si>
    <t>-1205767186</t>
  </si>
  <si>
    <t>102</t>
  </si>
  <si>
    <t>998767101</t>
  </si>
  <si>
    <t>Přesun hmot pro zámečnické konstrukce stanovený z hmotnosti přesunovaného materiálu vodorovná dopravní vzdálenost do 50 m základní v objektech výšky do 6 m</t>
  </si>
  <si>
    <t>-824612056</t>
  </si>
  <si>
    <t>https://podminky.urs.cz/item/CS_URS_2024_01/998767101</t>
  </si>
  <si>
    <t>771</t>
  </si>
  <si>
    <t>Podlahy z dlaždic</t>
  </si>
  <si>
    <t>103</t>
  </si>
  <si>
    <t>771111011</t>
  </si>
  <si>
    <t>Příprava podkladu před provedením dlažby vysátí podlah</t>
  </si>
  <si>
    <t>-796708737</t>
  </si>
  <si>
    <t>https://podminky.urs.cz/item/CS_URS_2024_01/771111011</t>
  </si>
  <si>
    <t>104</t>
  </si>
  <si>
    <t>771121011</t>
  </si>
  <si>
    <t>Příprava podkladu před provedením dlažby nátěr penetrační na podlahu</t>
  </si>
  <si>
    <t>-1366460966</t>
  </si>
  <si>
    <t>https://podminky.urs.cz/item/CS_URS_2024_01/771121011</t>
  </si>
  <si>
    <t>105</t>
  </si>
  <si>
    <t>771471810</t>
  </si>
  <si>
    <t>Demontáž soklíků z dlaždic keramických kladených do malty rovných</t>
  </si>
  <si>
    <t>-930860121</t>
  </si>
  <si>
    <t>https://podminky.urs.cz/item/CS_URS_2024_01/771471810</t>
  </si>
  <si>
    <t>106</t>
  </si>
  <si>
    <t>771474113</t>
  </si>
  <si>
    <t>Montáž soklů z dlaždic keramických lepených cementovým flexibilním lepidlem rovných, výšky přes 90 do 120 mm</t>
  </si>
  <si>
    <t>-1782762522</t>
  </si>
  <si>
    <t>https://podminky.urs.cz/item/CS_URS_2024_01/771474113</t>
  </si>
  <si>
    <t>107</t>
  </si>
  <si>
    <t>59761183</t>
  </si>
  <si>
    <t>sokl keramický mrazuvzdorný povrch reliéfní/lapovaný tl do 10mm výšky přes 90 do 120mm</t>
  </si>
  <si>
    <t>-1704269448</t>
  </si>
  <si>
    <t>142,295*1,1 "Přepočtené koeficientem množství</t>
  </si>
  <si>
    <t>108</t>
  </si>
  <si>
    <t>771573810</t>
  </si>
  <si>
    <t>Demontáž podlah z dlaždic keramických lepených</t>
  </si>
  <si>
    <t>-1485745986</t>
  </si>
  <si>
    <t>https://podminky.urs.cz/item/CS_URS_2024_01/771573810</t>
  </si>
  <si>
    <t>10,73+10,54+4,13+1,34+1,36+1,37+2,39+19,59+7,24+8,55+10,39+5,2+50,23</t>
  </si>
  <si>
    <t>109</t>
  </si>
  <si>
    <t>771574436</t>
  </si>
  <si>
    <t>Montáž podlah z dlaždic keramických lepených cementovým flexibilním lepidlem reliéfních nebo z dekorů, tloušťky do 10 mm přes 9 do 12 ks/m2</t>
  </si>
  <si>
    <t>1288077283</t>
  </si>
  <si>
    <t>https://podminky.urs.cz/item/CS_URS_2024_01/771574436</t>
  </si>
  <si>
    <t>110</t>
  </si>
  <si>
    <t>59761132</t>
  </si>
  <si>
    <t>dlažba keramická slinutá mrazuvzdorná R10/A povrch reliéfní/matný tl do 10mm přes 9 do 12ks/m2</t>
  </si>
  <si>
    <t>-506159279</t>
  </si>
  <si>
    <t>124,82*1,1 "Přepočtené koeficientem množství</t>
  </si>
  <si>
    <t>111</t>
  </si>
  <si>
    <t>771591112</t>
  </si>
  <si>
    <t>Izolace podlahy pod dlažbu nátěrem nebo stěrkou ve dvou vrstvách</t>
  </si>
  <si>
    <t>-1796184654</t>
  </si>
  <si>
    <t>https://podminky.urs.cz/item/CS_URS_2024_01/771591112</t>
  </si>
  <si>
    <t>112</t>
  </si>
  <si>
    <t>771591115</t>
  </si>
  <si>
    <t>Podlahy - dokončovací práce spárování silikonem</t>
  </si>
  <si>
    <t>-1215947750</t>
  </si>
  <si>
    <t>https://podminky.urs.cz/item/CS_URS_2024_01/771591115</t>
  </si>
  <si>
    <t>113</t>
  </si>
  <si>
    <t>998771101</t>
  </si>
  <si>
    <t>Přesun hmot pro podlahy z dlaždic stanovený z hmotnosti přesunovaného materiálu vodorovná dopravní vzdálenost do 50 m základní v objektech výšky do 6 m</t>
  </si>
  <si>
    <t>2057540501</t>
  </si>
  <si>
    <t>https://podminky.urs.cz/item/CS_URS_2024_01/998771101</t>
  </si>
  <si>
    <t>776</t>
  </si>
  <si>
    <t>Podlahy povlakové</t>
  </si>
  <si>
    <t>114</t>
  </si>
  <si>
    <t>776111311</t>
  </si>
  <si>
    <t>Příprava podkladu povlakových podlah a stěn vysátí podlah</t>
  </si>
  <si>
    <t>-1953859423</t>
  </si>
  <si>
    <t>https://podminky.urs.cz/item/CS_URS_2024_01/776111311</t>
  </si>
  <si>
    <t>115</t>
  </si>
  <si>
    <t>776121112</t>
  </si>
  <si>
    <t>Příprava podkladu povlakových podlah a stěn penetrace vodou ředitelná podlah</t>
  </si>
  <si>
    <t>2045211806</t>
  </si>
  <si>
    <t>https://podminky.urs.cz/item/CS_URS_2024_01/776121112</t>
  </si>
  <si>
    <t>116</t>
  </si>
  <si>
    <t>776201812</t>
  </si>
  <si>
    <t>Demontáž povlakových podlahovin lepených ručně s podložkou</t>
  </si>
  <si>
    <t>8613097</t>
  </si>
  <si>
    <t>https://podminky.urs.cz/item/CS_URS_2024_01/776201812</t>
  </si>
  <si>
    <t>7,3+47,38+69,09+33,13+8,58+2,44</t>
  </si>
  <si>
    <t>117</t>
  </si>
  <si>
    <t>776211111</t>
  </si>
  <si>
    <t>Montáž textilních podlahovin lepením pásů standardních</t>
  </si>
  <si>
    <t>-1498751287</t>
  </si>
  <si>
    <t>https://podminky.urs.cz/item/CS_URS_2024_01/776211111</t>
  </si>
  <si>
    <t>118</t>
  </si>
  <si>
    <t>69751103X</t>
  </si>
  <si>
    <t>koberec zátěžový v pásu tl 5.1mm, lepený, zátěžová třída 33, požární ochrana CFL, smyčkové provedení z PP vlákna</t>
  </si>
  <si>
    <t>-1184148829</t>
  </si>
  <si>
    <t>11,85*1,1 "Přepočtené koeficientem množství</t>
  </si>
  <si>
    <t>119</t>
  </si>
  <si>
    <t>776221111</t>
  </si>
  <si>
    <t>Montáž podlahovin z PVC lepením standardním lepidlem z pásů</t>
  </si>
  <si>
    <t>-362335235</t>
  </si>
  <si>
    <t>https://podminky.urs.cz/item/CS_URS_2024_01/776221111</t>
  </si>
  <si>
    <t>120</t>
  </si>
  <si>
    <t>28411141X</t>
  </si>
  <si>
    <t>PVC podlahová krytina v protiskluzném provedení R10, bez karborundu, PUR povrchová úprava tl. 2mm, drsnost povrchu Rz&gt;20, kluznost za mokra B, rozměrová stálost 0,40, odolnost vůči bodové zátěži 0,05, lepené</t>
  </si>
  <si>
    <t>-1428421527</t>
  </si>
  <si>
    <t>133*1,1 "Přepočtené koeficientem množství</t>
  </si>
  <si>
    <t>121</t>
  </si>
  <si>
    <t>776410811</t>
  </si>
  <si>
    <t>Demontáž soklíků nebo lišt pryžových nebo plastových</t>
  </si>
  <si>
    <t>1933404518</t>
  </si>
  <si>
    <t>https://podminky.urs.cz/item/CS_URS_2024_01/776410811</t>
  </si>
  <si>
    <t>122</t>
  </si>
  <si>
    <t>776421111</t>
  </si>
  <si>
    <t>Montáž lišt obvodových lepených</t>
  </si>
  <si>
    <t>-816440423</t>
  </si>
  <si>
    <t>https://podminky.urs.cz/item/CS_URS_2024_01/776421111</t>
  </si>
  <si>
    <t>123</t>
  </si>
  <si>
    <t>28342163</t>
  </si>
  <si>
    <t>lišta podlahová PVC fabion</t>
  </si>
  <si>
    <t>1847214323</t>
  </si>
  <si>
    <t>172,47*1,02 "Přepočtené koeficientem množství</t>
  </si>
  <si>
    <t>124</t>
  </si>
  <si>
    <t>776421311</t>
  </si>
  <si>
    <t>Montáž lišt přechodových samolepících</t>
  </si>
  <si>
    <t>-918942155</t>
  </si>
  <si>
    <t>https://podminky.urs.cz/item/CS_URS_2024_01/776421311</t>
  </si>
  <si>
    <t>125</t>
  </si>
  <si>
    <t>59054130</t>
  </si>
  <si>
    <t>profil přechodový nerezový samolepící 35mm</t>
  </si>
  <si>
    <t>-1588522111</t>
  </si>
  <si>
    <t>11*1,02 "Přepočtené koeficientem množství</t>
  </si>
  <si>
    <t>126</t>
  </si>
  <si>
    <t>998776101</t>
  </si>
  <si>
    <t>Přesun hmot pro podlahy povlakové stanovený z hmotnosti přesunovaného materiálu vodorovná dopravní vzdálenost do 50 m základní v objektech výšky do 6 m</t>
  </si>
  <si>
    <t>-1833698779</t>
  </si>
  <si>
    <t>https://podminky.urs.cz/item/CS_URS_2024_01/998776101</t>
  </si>
  <si>
    <t>781</t>
  </si>
  <si>
    <t>Dokončovací práce - obklady</t>
  </si>
  <si>
    <t>127</t>
  </si>
  <si>
    <t>781111011</t>
  </si>
  <si>
    <t>Příprava podkladu před provedením obkladu oprášení (ometení) stěny</t>
  </si>
  <si>
    <t>832395712</t>
  </si>
  <si>
    <t>https://podminky.urs.cz/item/CS_URS_2024_01/781111011</t>
  </si>
  <si>
    <t>BC</t>
  </si>
  <si>
    <t>2,1*2</t>
  </si>
  <si>
    <t>128</t>
  </si>
  <si>
    <t>781121011</t>
  </si>
  <si>
    <t>Příprava podkladu před provedením obkladu nátěr penetrační na stěnu</t>
  </si>
  <si>
    <t>1046788549</t>
  </si>
  <si>
    <t>https://podminky.urs.cz/item/CS_URS_2024_01/781121011</t>
  </si>
  <si>
    <t>129</t>
  </si>
  <si>
    <t>781131112</t>
  </si>
  <si>
    <t>Izolace stěny pod obklad izolace nátěrem nebo stěrkou ve dvou vrstvách</t>
  </si>
  <si>
    <t>-407184704</t>
  </si>
  <si>
    <t>https://podminky.urs.cz/item/CS_URS_2024_01/781131112</t>
  </si>
  <si>
    <t>(4,84+4,86+8,22+29,58+9,22+12,36+7,78+14,58+10,882+39,973+2,1)*1</t>
  </si>
  <si>
    <t>130</t>
  </si>
  <si>
    <t>781472215</t>
  </si>
  <si>
    <t>Montáž keramických obkladů stěn lepených cementovým flexibilním lepidlem hladkých přes 6 do 9 ks/m2</t>
  </si>
  <si>
    <t>141982448</t>
  </si>
  <si>
    <t>https://podminky.urs.cz/item/CS_URS_2024_01/781472215</t>
  </si>
  <si>
    <t>131</t>
  </si>
  <si>
    <t>59761708</t>
  </si>
  <si>
    <t>obklad keramický nemrazuvzdorný povrch hladký/lesklý tl do 10mm přes 6 do 9ks/m2</t>
  </si>
  <si>
    <t>-1605493413</t>
  </si>
  <si>
    <t>431,085*1,15 "Přepočtené koeficientem množství</t>
  </si>
  <si>
    <t>132</t>
  </si>
  <si>
    <t>781473810</t>
  </si>
  <si>
    <t>Demontáž obkladů z dlaždic keramických lepených</t>
  </si>
  <si>
    <t>-2036557790</t>
  </si>
  <si>
    <t>https://podminky.urs.cz/item/CS_URS_2024_01/781473810</t>
  </si>
  <si>
    <t>92*1,7</t>
  </si>
  <si>
    <t>133</t>
  </si>
  <si>
    <t>781492211</t>
  </si>
  <si>
    <t>Obklad - dokončující práce montáž profilu lepeného flexibilním cementovým lepidlem rohového/ukončovacího</t>
  </si>
  <si>
    <t>1505747549</t>
  </si>
  <si>
    <t>https://podminky.urs.cz/item/CS_URS_2024_01/781492211</t>
  </si>
  <si>
    <t>134</t>
  </si>
  <si>
    <t>19416014</t>
  </si>
  <si>
    <t>lišta ukončovací/rohová nerezová 8mm</t>
  </si>
  <si>
    <t>1150239370</t>
  </si>
  <si>
    <t>135</t>
  </si>
  <si>
    <t>781495115</t>
  </si>
  <si>
    <t>Obklad - dokončující práce ostatní práce spárování silikonem</t>
  </si>
  <si>
    <t>2089797083</t>
  </si>
  <si>
    <t>https://podminky.urs.cz/item/CS_URS_2024_01/781495115</t>
  </si>
  <si>
    <t>136</t>
  </si>
  <si>
    <t>998781101</t>
  </si>
  <si>
    <t>Přesun hmot pro obklady keramické stanovený z hmotnosti přesunovaného materiálu vodorovná dopravní vzdálenost do 50 m základní v objektech výšky do 6 m</t>
  </si>
  <si>
    <t>165973570</t>
  </si>
  <si>
    <t>https://podminky.urs.cz/item/CS_URS_2024_01/998781101</t>
  </si>
  <si>
    <t>784</t>
  </si>
  <si>
    <t>Dokončovací práce - malby a tapety</t>
  </si>
  <si>
    <t>137</t>
  </si>
  <si>
    <t>784111001</t>
  </si>
  <si>
    <t>Oprášení (ometení) podkladu v místnostech výšky do 3,80 m</t>
  </si>
  <si>
    <t>1195894375</t>
  </si>
  <si>
    <t>https://podminky.urs.cz/item/CS_URS_2024_01/784111001</t>
  </si>
  <si>
    <t>F stěny</t>
  </si>
  <si>
    <t>(72,4+13,7)*3</t>
  </si>
  <si>
    <t>BCEF stěny</t>
  </si>
  <si>
    <t xml:space="preserve"> (9,44)*3</t>
  </si>
  <si>
    <t>BCEG stěny</t>
  </si>
  <si>
    <t>(18,44+14,32+13,04+24,76+16,5)*3</t>
  </si>
  <si>
    <t>138</t>
  </si>
  <si>
    <t>784121001</t>
  </si>
  <si>
    <t>Oškrabání malby v místnostech výšky do 3,80 m</t>
  </si>
  <si>
    <t>-115542431</t>
  </si>
  <si>
    <t>https://podminky.urs.cz/item/CS_URS_2024_01/784121001</t>
  </si>
  <si>
    <t>A stropy</t>
  </si>
  <si>
    <t>2,44*5</t>
  </si>
  <si>
    <t>A stěny</t>
  </si>
  <si>
    <t>6,5*5</t>
  </si>
  <si>
    <t>139</t>
  </si>
  <si>
    <t>784181101</t>
  </si>
  <si>
    <t>Penetrace podkladu jednonásobná základní akrylátová bezbarvá v místnostech výšky do 3,80 m</t>
  </si>
  <si>
    <t>1294306649</t>
  </si>
  <si>
    <t>https://podminky.urs.cz/item/CS_URS_2024_01/784181101</t>
  </si>
  <si>
    <t>140</t>
  </si>
  <si>
    <t>784211001</t>
  </si>
  <si>
    <t>Malby z malířských směsí oděruvzdorných za mokra jednonásobné, bílé za mokra odruvzdorné výborně v místnostech výšky do 3,80 m</t>
  </si>
  <si>
    <t>-563318379</t>
  </si>
  <si>
    <t>https://podminky.urs.cz/item/CS_URS_2024_01/784211001</t>
  </si>
  <si>
    <t>(61,88+9,2+11,43+11,85+4,13+1,34+1,36+3,98+19,9+9,17+8,07+9,17+11,13+5,86+54,84+8,58+35,34)*3</t>
  </si>
  <si>
    <t>2,44*3</t>
  </si>
  <si>
    <t>(72,4+13,7)*3*3</t>
  </si>
  <si>
    <t xml:space="preserve"> (9,44)*3*3</t>
  </si>
  <si>
    <t>6,44*3*3</t>
  </si>
  <si>
    <t>(18,44+14,32+13,04+24,76+16,5)*3*3</t>
  </si>
  <si>
    <t>141</t>
  </si>
  <si>
    <t>784211061</t>
  </si>
  <si>
    <t>Malby z malířských směsí oděruvzdorných za mokra Příplatek k cenám jednonásobných maleb za provádění barevné malby tónované na tónovacích automatech, v odstínu světlém</t>
  </si>
  <si>
    <t>-2135180964</t>
  </si>
  <si>
    <t>https://podminky.urs.cz/item/CS_URS_2024_01/784211061</t>
  </si>
  <si>
    <t>(18,44+14,32+13,04+24,76)*3*3</t>
  </si>
  <si>
    <t xml:space="preserve">SO 02 - Vytápění - Neuznatelené </t>
  </si>
  <si>
    <t xml:space="preserve">    713 - Izolace tepelné</t>
  </si>
  <si>
    <t xml:space="preserve">    733 - Ústřední vytápění - rozvodné potrubí</t>
  </si>
  <si>
    <t xml:space="preserve">    735 - Ústřední vytápění - otopná tělesa</t>
  </si>
  <si>
    <t>Ostatní - Ostatní</t>
  </si>
  <si>
    <t xml:space="preserve">    737 - Ostatní</t>
  </si>
  <si>
    <t>713</t>
  </si>
  <si>
    <t>Izolace tepelné</t>
  </si>
  <si>
    <t>713463211</t>
  </si>
  <si>
    <t>Montáž izolace tepelné potrubí potrubními pouzdry s Al fólií staženými Al páskou 1x D do 50 mm</t>
  </si>
  <si>
    <t>-1874071681</t>
  </si>
  <si>
    <t>63154012</t>
  </si>
  <si>
    <t>pouzdro izolační potrubní z minerální vlny s Al fólií max. 250/100°C 15/30mm</t>
  </si>
  <si>
    <t>1858329072</t>
  </si>
  <si>
    <t>63154013</t>
  </si>
  <si>
    <t>pouzdro izolační potrubní z minerální vlny s Al fólií max. 250/100°C 18/30mm</t>
  </si>
  <si>
    <t>-1055354220</t>
  </si>
  <si>
    <t>63154530</t>
  </si>
  <si>
    <t>pouzdro izolační potrubní z minerální vlny s Al fólií max. 250/100°C 22/30mm</t>
  </si>
  <si>
    <t>-2034265104</t>
  </si>
  <si>
    <t>63154571</t>
  </si>
  <si>
    <t>pouzdro izolační potrubní z minerální vlny s Al fólií max. 250/100°C 28/40mm</t>
  </si>
  <si>
    <t>1948213172</t>
  </si>
  <si>
    <t>63154602</t>
  </si>
  <si>
    <t>pouzdro izolační potrubní z minerální vlny s Al fólií max. 250/100°C 35/50mm</t>
  </si>
  <si>
    <t>366072143</t>
  </si>
  <si>
    <t>733</t>
  </si>
  <si>
    <t>Ústřední vytápění - rozvodné potrubí</t>
  </si>
  <si>
    <t>733122202</t>
  </si>
  <si>
    <t>Potrubí z uhlíkové oceli tenkostěnné vnější PP opláštění spojované lisováním D 15x1,2 mm</t>
  </si>
  <si>
    <t>2005969101</t>
  </si>
  <si>
    <t>733122203</t>
  </si>
  <si>
    <t>Potrubí z uhlíkové oceli tenkostěnné vnější PP opláštění spojované lisováním D 18x1,2 mm</t>
  </si>
  <si>
    <t>2114860452</t>
  </si>
  <si>
    <t>733122204</t>
  </si>
  <si>
    <t>Potrubí z uhlíkové oceli tenkostěnné vnější PP opláštění spojované lisováním D 22x1,5 mm</t>
  </si>
  <si>
    <t>877493214</t>
  </si>
  <si>
    <t>733122205</t>
  </si>
  <si>
    <t>Potrubí z uhlíkové oceli tenkostěnné vnější PP opláštění spojované lisováním D 28x1,5 mm</t>
  </si>
  <si>
    <t>214810484</t>
  </si>
  <si>
    <t>733122206</t>
  </si>
  <si>
    <t>Potrubí z uhlíkové oceli tenkostěnné vnější PP opláštění spojované lisováním D 35x1,5 mm</t>
  </si>
  <si>
    <t>-968021334</t>
  </si>
  <si>
    <t>735</t>
  </si>
  <si>
    <t>Ústřední vytápění - otopná tělesa</t>
  </si>
  <si>
    <t>735151575</t>
  </si>
  <si>
    <t>Otopné těleso panelové dvoudeskové 2 přídavné přestupní plochy výška/délka 600/800 mm výkon 1343 W</t>
  </si>
  <si>
    <t>-1726337090</t>
  </si>
  <si>
    <t>735151580</t>
  </si>
  <si>
    <t>Otopné těleso panelové dvoudeskové 2 přídavné přestupní plochy výška/délka 600/1400 mm výkon 2351 W</t>
  </si>
  <si>
    <t>-1110137139</t>
  </si>
  <si>
    <t>735152575</t>
  </si>
  <si>
    <t>Otopné těleso panelové VK dvoudeskové 2 přídavné přestupní plochy výška/délka 600/800 mm výkon 1343 W</t>
  </si>
  <si>
    <t>-241637761</t>
  </si>
  <si>
    <t>734221681</t>
  </si>
  <si>
    <t>Termostatická hlavice kapalinová PN 10 do 110°C s vestavěným čidlem</t>
  </si>
  <si>
    <t>-2034535424</t>
  </si>
  <si>
    <t>734261233</t>
  </si>
  <si>
    <t>Šroubení topenářské přímé G 1/2 PN 16 do 120°C</t>
  </si>
  <si>
    <t>1829256311</t>
  </si>
  <si>
    <t>R31441</t>
  </si>
  <si>
    <t>Šroubení připojovací IMI Vekolux 1/2"</t>
  </si>
  <si>
    <t>-2042879188</t>
  </si>
  <si>
    <t>Ostatní</t>
  </si>
  <si>
    <t>737</t>
  </si>
  <si>
    <t>R33695</t>
  </si>
  <si>
    <t>Deskový výměník 49 kW</t>
  </si>
  <si>
    <t>-435214713</t>
  </si>
  <si>
    <t>043103002K</t>
  </si>
  <si>
    <t>Proplach a napuštění otopné soustavy</t>
  </si>
  <si>
    <t>-482998992</t>
  </si>
  <si>
    <t>R336611</t>
  </si>
  <si>
    <t>Chladivo R32</t>
  </si>
  <si>
    <t>-360402865</t>
  </si>
  <si>
    <t>043103003K</t>
  </si>
  <si>
    <t>Funkční zkouška</t>
  </si>
  <si>
    <t>1304414536</t>
  </si>
  <si>
    <t>043103004K</t>
  </si>
  <si>
    <t>Zaškolení obsluhy</t>
  </si>
  <si>
    <t>868734746</t>
  </si>
  <si>
    <t>043103007K</t>
  </si>
  <si>
    <t>Vypuštění topného systému</t>
  </si>
  <si>
    <t>742645096</t>
  </si>
  <si>
    <t>043103009K</t>
  </si>
  <si>
    <t>Štítky pro označení toku média</t>
  </si>
  <si>
    <t>-1037702881</t>
  </si>
  <si>
    <t>043103013K</t>
  </si>
  <si>
    <t>Drobné příslušenství</t>
  </si>
  <si>
    <t>-448724915</t>
  </si>
  <si>
    <t>230230062</t>
  </si>
  <si>
    <t>Hlavní tlaková zkouška</t>
  </si>
  <si>
    <t>1574847978</t>
  </si>
  <si>
    <t>R0514712</t>
  </si>
  <si>
    <t>Systémové uchycení (objímky,závěsy, konzoly)</t>
  </si>
  <si>
    <t>-1226631262</t>
  </si>
  <si>
    <t>R051474</t>
  </si>
  <si>
    <t>Spojovací materiál</t>
  </si>
  <si>
    <t>1242872364</t>
  </si>
  <si>
    <t>R0514741</t>
  </si>
  <si>
    <t>Těsnící materiál</t>
  </si>
  <si>
    <t>1542642419</t>
  </si>
  <si>
    <t>R589412</t>
  </si>
  <si>
    <t>Pomocné lešení</t>
  </si>
  <si>
    <t>1647436914</t>
  </si>
  <si>
    <t>R1458741</t>
  </si>
  <si>
    <t>Úprava prostupů konstrukcemi pro rozvodné potrubí</t>
  </si>
  <si>
    <t>-1544168801</t>
  </si>
  <si>
    <t>R244175</t>
  </si>
  <si>
    <t>Závěrečný kompletní úklid</t>
  </si>
  <si>
    <t>-1643005742</t>
  </si>
  <si>
    <t>R2587412</t>
  </si>
  <si>
    <t>Následné zednické žačištění prostupů konstrukcemi po instalaci nového rozvodného potrubí vč. malby</t>
  </si>
  <si>
    <t>1419972171</t>
  </si>
  <si>
    <t>R5587412</t>
  </si>
  <si>
    <t>Protipožární ucpávky</t>
  </si>
  <si>
    <t>2059476406</t>
  </si>
  <si>
    <t>R698741</t>
  </si>
  <si>
    <t>Opravy obkladů, dlažeb a linolea do původního stavu</t>
  </si>
  <si>
    <t>371036653</t>
  </si>
  <si>
    <t>R6987412</t>
  </si>
  <si>
    <t>Zednické zapravení poškozených míst za radiátory (štuk+výmalba)</t>
  </si>
  <si>
    <t>-920746889</t>
  </si>
  <si>
    <t>SO 03 - ZTI - Neuznatelné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</si>
  <si>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</si>
  <si>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</si>
  <si>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</si>
  <si>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VRN - Vedlejší rozpočtové náklady</t>
  </si>
  <si>
    <t xml:space="preserve">    VRN4 - Inženýrská činnost</t>
  </si>
  <si>
    <t>721</t>
  </si>
  <si>
    <t>Zdravotechnika - vnitřní kanalizace</t>
  </si>
  <si>
    <t>721173401</t>
  </si>
  <si>
    <t>Potrubí z trub PVC SN4 svodné (ležaté) DN 110</t>
  </si>
  <si>
    <t>-198369905</t>
  </si>
  <si>
    <t>https://podminky.urs.cz/item/CS_URS_2024_01/721173401</t>
  </si>
  <si>
    <t>721173402</t>
  </si>
  <si>
    <t>Potrubí z trub PVC SN4 svodné (ležaté) DN 125</t>
  </si>
  <si>
    <t>1280533880</t>
  </si>
  <si>
    <t>https://podminky.urs.cz/item/CS_URS_2024_01/721173402</t>
  </si>
  <si>
    <t>721173403</t>
  </si>
  <si>
    <t>Potrubí z trub PVC SN4 svodné (ležaté) DN 160</t>
  </si>
  <si>
    <t>2070515852</t>
  </si>
  <si>
    <t>https://podminky.urs.cz/item/CS_URS_2024_01/721173403</t>
  </si>
  <si>
    <t>721173723</t>
  </si>
  <si>
    <t>Potrubí z trub polyetylenových svařované připojovací DN 50</t>
  </si>
  <si>
    <t>464079059</t>
  </si>
  <si>
    <t>https://podminky.urs.cz/item/CS_URS_2024_01/721173723</t>
  </si>
  <si>
    <t>721173726</t>
  </si>
  <si>
    <t>Potrubí z trub polyetylenových svařované připojovací DN 100</t>
  </si>
  <si>
    <t>1265184952</t>
  </si>
  <si>
    <t>https://podminky.urs.cz/item/CS_URS_2024_01/721173726</t>
  </si>
  <si>
    <t>721174065</t>
  </si>
  <si>
    <t>Potrubí z trub polypropylenových větrací DN 160</t>
  </si>
  <si>
    <t>20941797</t>
  </si>
  <si>
    <t>https://podminky.urs.cz/item/CS_URS_2024_01/721174065</t>
  </si>
  <si>
    <t>R111765</t>
  </si>
  <si>
    <t>Podomítkový sifon se suchou zápachovou uzávěrou HL138</t>
  </si>
  <si>
    <t>-292008191</t>
  </si>
  <si>
    <t>Plastové ohebné kondenzátní potrubí D20</t>
  </si>
  <si>
    <t>-32550442</t>
  </si>
  <si>
    <t>R721001</t>
  </si>
  <si>
    <t>M+D Podlahová vana s integrovanou vpustí a sifonem 300x300 mm</t>
  </si>
  <si>
    <t>-248738843</t>
  </si>
  <si>
    <t>R721002</t>
  </si>
  <si>
    <t>M+D Podlahová vana s integrovanou vpustí a sifonem 900x400 mm</t>
  </si>
  <si>
    <t>1457086118</t>
  </si>
  <si>
    <t>R721003</t>
  </si>
  <si>
    <t>M+D Podlahová vana s integrovanou vpustí a sifonem 1200x500 mm</t>
  </si>
  <si>
    <t>631343686</t>
  </si>
  <si>
    <t>R721004</t>
  </si>
  <si>
    <t>M+D Podlahová vana s integrovanou vpustí a sifonem 500x500 mm</t>
  </si>
  <si>
    <t>92108718</t>
  </si>
  <si>
    <t>998721101</t>
  </si>
  <si>
    <t>Přesun hmot pro vnitřní kanalizaci stanovený z hmotnosti přesunovaného materiálu vodorovná dopravní vzdálenost do 50 m základní v objektech výšky do 6 m</t>
  </si>
  <si>
    <t>-67711930</t>
  </si>
  <si>
    <t>https://podminky.urs.cz/item/CS_URS_2024_01/998721101</t>
  </si>
  <si>
    <t>722</t>
  </si>
  <si>
    <t>Zdravotechnika - vnitřní vodovod</t>
  </si>
  <si>
    <t>722174002</t>
  </si>
  <si>
    <t>Potrubí z plastových trubek z polypropylenu PPR svařovaných polyfúzně PN 16 (SDR 7,4) D 20 x 2,8</t>
  </si>
  <si>
    <t>578561248</t>
  </si>
  <si>
    <t>https://podminky.urs.cz/item/CS_URS_2024_01/722174002</t>
  </si>
  <si>
    <t>722174003</t>
  </si>
  <si>
    <t>Potrubí z plastových trubek z polypropylenu PPR svařovaných polyfúzně PN 16 (SDR 7,4) D 25 x 3,5</t>
  </si>
  <si>
    <t>-1706156671</t>
  </si>
  <si>
    <t>https://podminky.urs.cz/item/CS_URS_2024_01/722174003</t>
  </si>
  <si>
    <t>722174004</t>
  </si>
  <si>
    <t>Potrubí z plastových trubek z polypropylenu PPR svařovaných polyfúzně PN 16 (SDR 7,4) D 32 x 4,4</t>
  </si>
  <si>
    <t>532582905</t>
  </si>
  <si>
    <t>https://podminky.urs.cz/item/CS_URS_2024_01/722174004</t>
  </si>
  <si>
    <t>722174005</t>
  </si>
  <si>
    <t>Potrubí z plastových trubek z polypropylenu PPR svařovaných polyfúzně PN 16 (SDR 7,4) D 40 x 5,5</t>
  </si>
  <si>
    <t>1635730179</t>
  </si>
  <si>
    <t>https://podminky.urs.cz/item/CS_URS_2024_01/722174005</t>
  </si>
  <si>
    <t>722174006</t>
  </si>
  <si>
    <t>Potrubí z plastových trubek z polypropylenu PPR svařovaných polyfúzně PN 16 (SDR 7,4) D 50 x 6,9</t>
  </si>
  <si>
    <t>-1501685001</t>
  </si>
  <si>
    <t>https://podminky.urs.cz/item/CS_URS_2024_01/722174006</t>
  </si>
  <si>
    <t>722174007</t>
  </si>
  <si>
    <t>Potrubí z plastových trubek z polypropylenu PPR svařovaných polyfúzně PN 16 (SDR 7,4) D 63 x 8,6</t>
  </si>
  <si>
    <t>-1461488605</t>
  </si>
  <si>
    <t>https://podminky.urs.cz/item/CS_URS_2024_01/722174007</t>
  </si>
  <si>
    <t>722240122</t>
  </si>
  <si>
    <t>Armatury z plastických hmot kohouty (PPR) kulové DN 20</t>
  </si>
  <si>
    <t>-149976018</t>
  </si>
  <si>
    <t>https://podminky.urs.cz/item/CS_URS_2024_01/722240122</t>
  </si>
  <si>
    <t>722240124</t>
  </si>
  <si>
    <t>Armatury z plastických hmot kohouty (PPR) kulové DN 32</t>
  </si>
  <si>
    <t>538752260</t>
  </si>
  <si>
    <t>https://podminky.urs.cz/item/CS_URS_2024_01/722240124</t>
  </si>
  <si>
    <t>722240125</t>
  </si>
  <si>
    <t>Armatury z plastických hmot kohouty (PPR) kulové DN 40</t>
  </si>
  <si>
    <t>-2137089474</t>
  </si>
  <si>
    <t>https://podminky.urs.cz/item/CS_URS_2024_01/722240125</t>
  </si>
  <si>
    <t>722240126</t>
  </si>
  <si>
    <t>Armatury z plastických hmot kohouty (PPR) kulové DN 50</t>
  </si>
  <si>
    <t>-1684704115</t>
  </si>
  <si>
    <t>https://podminky.urs.cz/item/CS_URS_2024_01/722240126</t>
  </si>
  <si>
    <t>722240127</t>
  </si>
  <si>
    <t>Armatury z plastických hmot kohouty (PPR) kulové DN 63</t>
  </si>
  <si>
    <t>862534060</t>
  </si>
  <si>
    <t>https://podminky.urs.cz/item/CS_URS_2024_01/722240127</t>
  </si>
  <si>
    <t>734295021</t>
  </si>
  <si>
    <t>Směšovací armatury otopných a chladících systémů ventily závitové PN 10 T= 120°C třícestné se servomotorem G 3/4</t>
  </si>
  <si>
    <t>1201826360</t>
  </si>
  <si>
    <t>https://podminky.urs.cz/item/CS_URS_2024_01/734295021</t>
  </si>
  <si>
    <t>R111784</t>
  </si>
  <si>
    <t>Nika do zdi pro TRV</t>
  </si>
  <si>
    <t>-560930886</t>
  </si>
  <si>
    <t>998722101</t>
  </si>
  <si>
    <t>Přesun hmot pro vnitřní vodovod stanovený z hmotnosti přesunovaného materiálu vodorovná dopravní vzdálenost do 50 m základní v objektech výšky do 6 m</t>
  </si>
  <si>
    <t>1205643984</t>
  </si>
  <si>
    <t>https://podminky.urs.cz/item/CS_URS_2024_01/998722101</t>
  </si>
  <si>
    <t>725</t>
  </si>
  <si>
    <t>Zdravotechnika - zařizovací předměty</t>
  </si>
  <si>
    <t>725110814</t>
  </si>
  <si>
    <t>Demontáž klozetů kombi</t>
  </si>
  <si>
    <t>soubor</t>
  </si>
  <si>
    <t>174317172</t>
  </si>
  <si>
    <t>https://podminky.urs.cz/item/CS_URS_2024_01/725110814</t>
  </si>
  <si>
    <t>725112002</t>
  </si>
  <si>
    <t>Zařízení záchodů klozety keramické standardní samostatně stojící s hlubokým splachováním odpad svislý</t>
  </si>
  <si>
    <t>-1941484024</t>
  </si>
  <si>
    <t>https://podminky.urs.cz/item/CS_URS_2024_01/725112002</t>
  </si>
  <si>
    <t>725210821</t>
  </si>
  <si>
    <t>Demontáž umyvadel bez výtokových armatur umyvadel</t>
  </si>
  <si>
    <t>160061683</t>
  </si>
  <si>
    <t>https://podminky.urs.cz/item/CS_URS_2024_01/725210821</t>
  </si>
  <si>
    <t>725211617</t>
  </si>
  <si>
    <t>Umyvadla keramická bílá bez výtokových armatur připevněná na stěnu šrouby s krytem na sifon (polosloupem), šířka umyvadla 600 mm</t>
  </si>
  <si>
    <t>1007819146</t>
  </si>
  <si>
    <t>https://podminky.urs.cz/item/CS_URS_2024_01/725211617</t>
  </si>
  <si>
    <t>725291652</t>
  </si>
  <si>
    <t>Montáž doplňků zařízení koupelen a záchodů dávkovače tekutého mýdla</t>
  </si>
  <si>
    <t>-1972617809</t>
  </si>
  <si>
    <t>https://podminky.urs.cz/item/CS_URS_2024_01/725291652</t>
  </si>
  <si>
    <t>55431096</t>
  </si>
  <si>
    <t>dávkovač tekutého mýdla elektronický 2,6L</t>
  </si>
  <si>
    <t>-1444497853</t>
  </si>
  <si>
    <t>725291653</t>
  </si>
  <si>
    <t>Montáž doplňků zařízení koupelen a záchodů zásobníku toaletních papírů</t>
  </si>
  <si>
    <t>-1914835022</t>
  </si>
  <si>
    <t>https://podminky.urs.cz/item/CS_URS_2024_01/725291653</t>
  </si>
  <si>
    <t>55431091</t>
  </si>
  <si>
    <t>zásobník toaletních papírů nerez D 220mm</t>
  </si>
  <si>
    <t>2032780016</t>
  </si>
  <si>
    <t>725291654</t>
  </si>
  <si>
    <t>Montáž doplňků zařízení koupelen a záchodů zásobníku papírových ručníků</t>
  </si>
  <si>
    <t>-1902246235</t>
  </si>
  <si>
    <t>https://podminky.urs.cz/item/CS_URS_2024_01/725291654</t>
  </si>
  <si>
    <t>55431084</t>
  </si>
  <si>
    <t>zásobník papírových ručníků skládaných nerezové provedení</t>
  </si>
  <si>
    <t>-795914416</t>
  </si>
  <si>
    <t>725291664</t>
  </si>
  <si>
    <t>Montáž doplňků zařízení koupelen a záchodů štětky závěsné</t>
  </si>
  <si>
    <t>957662813</t>
  </si>
  <si>
    <t>https://podminky.urs.cz/item/CS_URS_2024_01/725291664</t>
  </si>
  <si>
    <t>55779013</t>
  </si>
  <si>
    <t>štětka na WC závěsná nebo na podlahu kartáč nylon nerezové záchytné pouzdro mat</t>
  </si>
  <si>
    <t>-2003109525</t>
  </si>
  <si>
    <t>725330820</t>
  </si>
  <si>
    <t>Demontáž výlevek bez výtokových armatur a bez nádrže a splachovacího potrubí diturvitových</t>
  </si>
  <si>
    <t>137143006</t>
  </si>
  <si>
    <t>https://podminky.urs.cz/item/CS_URS_2024_01/725330820</t>
  </si>
  <si>
    <t>725331111</t>
  </si>
  <si>
    <t>Výlevky bez výtokových armatur a splachovací nádrže keramické se sklopnou plastovou mřížkou 425 mm</t>
  </si>
  <si>
    <t>1070935369</t>
  </si>
  <si>
    <t>https://podminky.urs.cz/item/CS_URS_2024_01/725331111</t>
  </si>
  <si>
    <t>725822613</t>
  </si>
  <si>
    <t>Baterie umyvadlové stojánkové pákové s výpustí</t>
  </si>
  <si>
    <t>2101732210</t>
  </si>
  <si>
    <t>https://podminky.urs.cz/item/CS_URS_2024_01/725822613</t>
  </si>
  <si>
    <t>725831311X</t>
  </si>
  <si>
    <t>Baterie výlevkové nástěnné pákové bez příslušenství</t>
  </si>
  <si>
    <t>-1545414758</t>
  </si>
  <si>
    <t>725841353X</t>
  </si>
  <si>
    <t xml:space="preserve">Baterie nástěné směšovací </t>
  </si>
  <si>
    <t>955575736</t>
  </si>
  <si>
    <t>998725101</t>
  </si>
  <si>
    <t>Přesun hmot pro zařizovací předměty stanovený z hmotnosti přesunovaného materiálu vodorovná dopravní vzdálenost do 50 m základní v objektech výšky do 6 m</t>
  </si>
  <si>
    <t>1557899958</t>
  </si>
  <si>
    <t>https://podminky.urs.cz/item/CS_URS_2024_01/998725101</t>
  </si>
  <si>
    <t>VRN4</t>
  </si>
  <si>
    <t>Inženýrská činnost</t>
  </si>
  <si>
    <t>043114000</t>
  </si>
  <si>
    <t>Tlakové zkoušky vodovodního potrubí přes do DN 63</t>
  </si>
  <si>
    <t>425155279</t>
  </si>
  <si>
    <t>R1146641</t>
  </si>
  <si>
    <t>Tlakové zkoušky kanalizačního potrubí do DN150</t>
  </si>
  <si>
    <t>-353743133</t>
  </si>
  <si>
    <t>R220144</t>
  </si>
  <si>
    <t>Vyregulování systému</t>
  </si>
  <si>
    <t>hod</t>
  </si>
  <si>
    <t>-412897571</t>
  </si>
  <si>
    <t>R222014</t>
  </si>
  <si>
    <t>Spolupráce s jinou profesí</t>
  </si>
  <si>
    <t>-331906080</t>
  </si>
  <si>
    <t>R366206</t>
  </si>
  <si>
    <t>Závěsový, montážní, spojovací a těsnící, materiál</t>
  </si>
  <si>
    <t>kg</t>
  </si>
  <si>
    <t>288351232</t>
  </si>
  <si>
    <t>R114784</t>
  </si>
  <si>
    <t>Demontáž stávající kanalizace a vodovodu</t>
  </si>
  <si>
    <t>-2133875529</t>
  </si>
  <si>
    <t>R114785</t>
  </si>
  <si>
    <t>Ekologická likvidace kanalizace, vodovodu a zařizovacích předmětů</t>
  </si>
  <si>
    <t>1690583340</t>
  </si>
  <si>
    <t>R1148455</t>
  </si>
  <si>
    <t>Přesuny hmot</t>
  </si>
  <si>
    <t>-171097434</t>
  </si>
  <si>
    <t>R1147784</t>
  </si>
  <si>
    <t>Stavební přípomoce spojené s rekonstrukcí, zapravení do původního stavu</t>
  </si>
  <si>
    <t>-1476000275</t>
  </si>
  <si>
    <t>SO 04 - MaR a elektro - Uznatelné</t>
  </si>
  <si>
    <t xml:space="preserve"> </t>
  </si>
  <si>
    <t>HSV - HSV</t>
  </si>
  <si>
    <t xml:space="preserve">    01 - Rozvaděč R-KUCH.1NP</t>
  </si>
  <si>
    <t xml:space="preserve">    02 - Rozvaděč R1.1NP     </t>
  </si>
  <si>
    <t xml:space="preserve">    03 - Kabely</t>
  </si>
  <si>
    <t xml:space="preserve">    04 - Ostatní</t>
  </si>
  <si>
    <t xml:space="preserve">    05 - Vybavení stávajícího rozvaděče</t>
  </si>
  <si>
    <t xml:space="preserve">    06 - Svítidla</t>
  </si>
  <si>
    <t xml:space="preserve">    07 - Rozvaděč R-REG</t>
  </si>
  <si>
    <t xml:space="preserve">    08 - Montáže a ostatní</t>
  </si>
  <si>
    <t>01</t>
  </si>
  <si>
    <t>Rozvaděč R-KUCH.1NP</t>
  </si>
  <si>
    <t>Pol1</t>
  </si>
  <si>
    <t>Nástěnný rám s dveřmi 3-33 IP20C</t>
  </si>
  <si>
    <t>ks</t>
  </si>
  <si>
    <t>Poznámka k položce:
Poznámka k položce: Poznámka k položce: 1605x810x250mm</t>
  </si>
  <si>
    <t>Pol2</t>
  </si>
  <si>
    <t>Set pro upevnění na stěnu M2000</t>
  </si>
  <si>
    <t>Pol3</t>
  </si>
  <si>
    <t>Příruba se 2 propichovacími průchodkami</t>
  </si>
  <si>
    <t>Pol4</t>
  </si>
  <si>
    <t>Konstrukce instalační 3-33, plastové panely</t>
  </si>
  <si>
    <t>Pol5</t>
  </si>
  <si>
    <t>Výkonový jistič 3-pólový, 25kA, 200A nastavitelný</t>
  </si>
  <si>
    <t>Pol6</t>
  </si>
  <si>
    <t>Kryt svorek - velký 3-pólový</t>
  </si>
  <si>
    <t>Pol7</t>
  </si>
  <si>
    <t>Proudový chránič 3F/25A/30mA 10kA</t>
  </si>
  <si>
    <t>Pol8</t>
  </si>
  <si>
    <t>Kombi proudový chránič 1F/16A/B/30mA 10kA</t>
  </si>
  <si>
    <t>Pol9</t>
  </si>
  <si>
    <t>Kombi proudový chránič 1F/10A/B/30mA 10kA</t>
  </si>
  <si>
    <t>Pol10</t>
  </si>
  <si>
    <t>Instalační jistič 1F/10A/B 10kA</t>
  </si>
  <si>
    <t>Pol11</t>
  </si>
  <si>
    <t>Instalační jistič 3F/16A/C 10kA</t>
  </si>
  <si>
    <t>Pol12</t>
  </si>
  <si>
    <t>Instalační jistič 3F/10A/C 10kA</t>
  </si>
  <si>
    <t>Pol13</t>
  </si>
  <si>
    <t>Instalační jistič 3F/20A/C 10kA</t>
  </si>
  <si>
    <t>Pol14</t>
  </si>
  <si>
    <t>Instalační jistič 3F/32A/C 10kA</t>
  </si>
  <si>
    <t>Pol15</t>
  </si>
  <si>
    <t>Instalační jistič 3F/40A/C 10kA</t>
  </si>
  <si>
    <t>Pol16</t>
  </si>
  <si>
    <t>Instalační jistič 3F/50A/C 10kA</t>
  </si>
  <si>
    <t>Pol17</t>
  </si>
  <si>
    <t>Zásuvka na din 230V/16A</t>
  </si>
  <si>
    <t>Pol18</t>
  </si>
  <si>
    <t>Propojovací 3F lišta 10mm2</t>
  </si>
  <si>
    <t>Pol19</t>
  </si>
  <si>
    <t>Koncovky na 3F propojovací lištu</t>
  </si>
  <si>
    <t>Pol20</t>
  </si>
  <si>
    <t>Propojovací 3F lišta na 1F chrániče</t>
  </si>
  <si>
    <t>Pol21</t>
  </si>
  <si>
    <t>Koncovka propojovací lišty na chrániče</t>
  </si>
  <si>
    <t>Pol22</t>
  </si>
  <si>
    <t>Lišta nulová NSCH 16mm2</t>
  </si>
  <si>
    <t>Pol23</t>
  </si>
  <si>
    <t>Příchytka nulové lišty NSCH</t>
  </si>
  <si>
    <t>Pol24</t>
  </si>
  <si>
    <t>Izolátor M6x20 červený</t>
  </si>
  <si>
    <t>Pol25</t>
  </si>
  <si>
    <t>Izolátor M8x30 červený</t>
  </si>
  <si>
    <t>Pol26</t>
  </si>
  <si>
    <t>Sběrnice Cu 20x5mm 2m</t>
  </si>
  <si>
    <t>Poznámka k položce:
Poznámka k položce: Poznámka k položce: (do rozvaděče a MET sběrnice)</t>
  </si>
  <si>
    <t>Pol27</t>
  </si>
  <si>
    <t>Svodič přepětí TNS 275/12,5</t>
  </si>
  <si>
    <t>Pol28</t>
  </si>
  <si>
    <t>Měřící trafo 200/5A třída 0,5</t>
  </si>
  <si>
    <t>Pol29</t>
  </si>
  <si>
    <t>Elektroměr 3F nepřímý, RS485</t>
  </si>
  <si>
    <t>Pol30</t>
  </si>
  <si>
    <t>Pojistkový odpínač 3F 32A</t>
  </si>
  <si>
    <t>Pol31</t>
  </si>
  <si>
    <t>Pojistkový odpínač 3F 100A</t>
  </si>
  <si>
    <t>Pol32</t>
  </si>
  <si>
    <t>Válcová pojistka 10x38mm 2A/gG</t>
  </si>
  <si>
    <t>Pol33</t>
  </si>
  <si>
    <t>Válcová pojistka 22x58mm 63A/gG</t>
  </si>
  <si>
    <t>Pol34</t>
  </si>
  <si>
    <t>Připojovací blok 1pol 250A</t>
  </si>
  <si>
    <t>Poznámka k položce:
Poznámka k položce: Poznámka k položce: (1x120,1x50,8x25,4x16mm2)</t>
  </si>
  <si>
    <t>Pol35</t>
  </si>
  <si>
    <t>Al-Cu svorka zeleno žlutá 95mm2 2-pólová</t>
  </si>
  <si>
    <t>Pol36</t>
  </si>
  <si>
    <t>Řadová svorkovnice šedá 2,5mm</t>
  </si>
  <si>
    <t>Pol37</t>
  </si>
  <si>
    <t>Řadová svorkovnice modrá 2,5mm</t>
  </si>
  <si>
    <t>Pol38</t>
  </si>
  <si>
    <t>Řadová svorkovnice zeleno/žlutá 4mm</t>
  </si>
  <si>
    <t>Pol39</t>
  </si>
  <si>
    <t>Řadová svorkovnice šedá 4mm</t>
  </si>
  <si>
    <t>Pol40</t>
  </si>
  <si>
    <t>Řadová svorkovnice modrá 4mm</t>
  </si>
  <si>
    <t>Pol41</t>
  </si>
  <si>
    <t>Řadová svorkovnice šedá 6mm</t>
  </si>
  <si>
    <t>Pol42</t>
  </si>
  <si>
    <t>Řadová svorkovnice modrá 6mm</t>
  </si>
  <si>
    <t>Pol43</t>
  </si>
  <si>
    <t>Řadová svorkovnice zeleno/žlutá 6-10mm</t>
  </si>
  <si>
    <t>Pol44</t>
  </si>
  <si>
    <t>Řadová svorkovnice šedá 10mm</t>
  </si>
  <si>
    <t>Pol45</t>
  </si>
  <si>
    <t>Řadová svorkovnice modrá 10mm</t>
  </si>
  <si>
    <t>Pol46</t>
  </si>
  <si>
    <t>Řadová svorkovnice šedá 16mm</t>
  </si>
  <si>
    <t>Pol47</t>
  </si>
  <si>
    <t>Řadová svorkovnice modrá 16mm</t>
  </si>
  <si>
    <t>Pol48</t>
  </si>
  <si>
    <t>Řadová svorkovnice zeleno/žlutá 16mm</t>
  </si>
  <si>
    <t>Pol49</t>
  </si>
  <si>
    <t>Veškeré popisky na vodiče</t>
  </si>
  <si>
    <t>Pol50</t>
  </si>
  <si>
    <t>Veškeré vodiče na vydrátování rozvaděče</t>
  </si>
  <si>
    <t>Poznámka k položce:
Poznámka k položce: Poznámka k položce: (CYA, J-Y(ST)-Y)</t>
  </si>
  <si>
    <t>Pol51</t>
  </si>
  <si>
    <t>Spotřební a ostatní materiál nespecifikovaný</t>
  </si>
  <si>
    <t>02</t>
  </si>
  <si>
    <t xml:space="preserve">Rozvaděč R1.1NP     </t>
  </si>
  <si>
    <t>Pol52</t>
  </si>
  <si>
    <t>Nástěnný rám s dveřmi 2A-21 IP20C</t>
  </si>
  <si>
    <t>Poznámka k položce:
Poznámka k položce: Poznámka k položce: 1055x590x250mm</t>
  </si>
  <si>
    <t>Pol53</t>
  </si>
  <si>
    <t>Konstrukce instalační 2-21, plastové panely</t>
  </si>
  <si>
    <t>Pol6985</t>
  </si>
  <si>
    <t>Elektroměr 3F přímý, RS485</t>
  </si>
  <si>
    <t>Pol54</t>
  </si>
  <si>
    <t>Instalační jistič 3F/40A/B 10kA</t>
  </si>
  <si>
    <t>Pol55</t>
  </si>
  <si>
    <t>Pol56</t>
  </si>
  <si>
    <t>Poznámka k položce:
Poznámka k položce: Poznámka k položce: (CYA)</t>
  </si>
  <si>
    <t>Pol57</t>
  </si>
  <si>
    <t>03</t>
  </si>
  <si>
    <t>Kabely</t>
  </si>
  <si>
    <t>Pol58</t>
  </si>
  <si>
    <t>Kabel CYKY-J 3x95+50</t>
  </si>
  <si>
    <t>Pol59</t>
  </si>
  <si>
    <t>Kabel CYKY-J 4x10</t>
  </si>
  <si>
    <t>Pol60</t>
  </si>
  <si>
    <t>Kabel CYKY-J 5x16</t>
  </si>
  <si>
    <t>Pol61</t>
  </si>
  <si>
    <t>Kabel CYKY-J 5x10</t>
  </si>
  <si>
    <t>142</t>
  </si>
  <si>
    <t>Pol62</t>
  </si>
  <si>
    <t>Kabel CYKY-J 5x4</t>
  </si>
  <si>
    <t>144</t>
  </si>
  <si>
    <t>Pol63</t>
  </si>
  <si>
    <t>Kabel CYKY-J 5x2,5</t>
  </si>
  <si>
    <t>146</t>
  </si>
  <si>
    <t>Pol64</t>
  </si>
  <si>
    <t>Kabel CYKY-J 3x2,5</t>
  </si>
  <si>
    <t>148</t>
  </si>
  <si>
    <t>Pol65</t>
  </si>
  <si>
    <t>Kabel CYKY-J 3x1,5</t>
  </si>
  <si>
    <t>150</t>
  </si>
  <si>
    <t>Pol66</t>
  </si>
  <si>
    <t>Kabel CYKY-J 7x1,5</t>
  </si>
  <si>
    <t>152</t>
  </si>
  <si>
    <t>Pol67</t>
  </si>
  <si>
    <t>Kabel J-Y(ST)-Y 1x2x0,8 červený</t>
  </si>
  <si>
    <t>154</t>
  </si>
  <si>
    <t>Pol68</t>
  </si>
  <si>
    <t>Kabel CAT6 FTP</t>
  </si>
  <si>
    <t>156</t>
  </si>
  <si>
    <t>Pol69</t>
  </si>
  <si>
    <t>Vodič CYA 50 zeleno/žlutý</t>
  </si>
  <si>
    <t>158</t>
  </si>
  <si>
    <t>Pol70</t>
  </si>
  <si>
    <t>Vodič CY 6 zeleno/žlutý</t>
  </si>
  <si>
    <t>160</t>
  </si>
  <si>
    <t>Pol71</t>
  </si>
  <si>
    <t>Veškerý nespecifikovaný materiál</t>
  </si>
  <si>
    <t>162</t>
  </si>
  <si>
    <t>R117864</t>
  </si>
  <si>
    <t>Kabel JYTY (SYKFY) 2x2x0,5mm</t>
  </si>
  <si>
    <t>164</t>
  </si>
  <si>
    <t>R2211146</t>
  </si>
  <si>
    <t>CYKY J 4x1,5mm</t>
  </si>
  <si>
    <t>166</t>
  </si>
  <si>
    <t>04</t>
  </si>
  <si>
    <t>Pol72</t>
  </si>
  <si>
    <t>Vačkový spínač 3pólový 63A</t>
  </si>
  <si>
    <t>168</t>
  </si>
  <si>
    <t>Pol73</t>
  </si>
  <si>
    <t>Zásuvka 400V/16A 5ti pólová</t>
  </si>
  <si>
    <t>170</t>
  </si>
  <si>
    <t>Pol74</t>
  </si>
  <si>
    <t>Zásuvka 400V/32A 5ti pólová</t>
  </si>
  <si>
    <t>172</t>
  </si>
  <si>
    <t>Pol75</t>
  </si>
  <si>
    <t>Zásuvka 230V/16A vestavná</t>
  </si>
  <si>
    <t>174</t>
  </si>
  <si>
    <t>Pol76</t>
  </si>
  <si>
    <t>Zásuvka 230V/16A IP44 vestavná</t>
  </si>
  <si>
    <t>176</t>
  </si>
  <si>
    <t>Pol77</t>
  </si>
  <si>
    <t>Zásuvka 230V/16A dvojtá, natočená</t>
  </si>
  <si>
    <t>178</t>
  </si>
  <si>
    <t>Pol78</t>
  </si>
  <si>
    <t>Vypínač č.1 kompletní IP44</t>
  </si>
  <si>
    <t>180</t>
  </si>
  <si>
    <t>Pol159</t>
  </si>
  <si>
    <t>Vypínač č.6 kompletní IP44</t>
  </si>
  <si>
    <t>182</t>
  </si>
  <si>
    <t>Pol160</t>
  </si>
  <si>
    <t>Vypínač č.7 kompletní IP44</t>
  </si>
  <si>
    <t>184</t>
  </si>
  <si>
    <t>Pol79</t>
  </si>
  <si>
    <t>Kryt datové zásuvky RJ45</t>
  </si>
  <si>
    <t>186</t>
  </si>
  <si>
    <t>Pol80</t>
  </si>
  <si>
    <t>Keystone CAT 6 UTP</t>
  </si>
  <si>
    <t>188</t>
  </si>
  <si>
    <t>Pol81</t>
  </si>
  <si>
    <t>Jednorámeček Tango</t>
  </si>
  <si>
    <t>190</t>
  </si>
  <si>
    <t>Pol82</t>
  </si>
  <si>
    <t>Nosná maska ABB Tango</t>
  </si>
  <si>
    <t>192</t>
  </si>
  <si>
    <t>Pol83</t>
  </si>
  <si>
    <t>Krabice pod omítku KU68</t>
  </si>
  <si>
    <t>194</t>
  </si>
  <si>
    <t>Pol84</t>
  </si>
  <si>
    <t>Sádra stavební 30kg</t>
  </si>
  <si>
    <t>196</t>
  </si>
  <si>
    <t>198</t>
  </si>
  <si>
    <t>R332155</t>
  </si>
  <si>
    <t>Chránička KOPOS KOPOFLEX 63 KF 09063 BA červená 63mm</t>
  </si>
  <si>
    <t>200</t>
  </si>
  <si>
    <t>R554448</t>
  </si>
  <si>
    <t>FTP kabel min. cat5e, B2ca,d1,s1</t>
  </si>
  <si>
    <t>202</t>
  </si>
  <si>
    <t>Poznámka k položce:
Poznámka k položce: Poznámka k položce: řídící systém gastroprovozu</t>
  </si>
  <si>
    <t>R478885</t>
  </si>
  <si>
    <t>Korugovaná trubka EN 20 bezhalogenová, pevnost 750N/ 5cm - instalace do zdi a podhledu</t>
  </si>
  <si>
    <t>204</t>
  </si>
  <si>
    <t>R447884</t>
  </si>
  <si>
    <t>Příchytka na strop bezhalogenová pro trubky EN20 včetně šroubu do betonu v případě podhledu</t>
  </si>
  <si>
    <t>206</t>
  </si>
  <si>
    <t>R14745</t>
  </si>
  <si>
    <t>Přístrojová instalační krabice do zdi, rozteč děr 71mm</t>
  </si>
  <si>
    <t>208</t>
  </si>
  <si>
    <t>05</t>
  </si>
  <si>
    <t>Vybavení stávajícího rozvaděče</t>
  </si>
  <si>
    <t>Pol85</t>
  </si>
  <si>
    <t>Pojistkový odpínač 3F/100A</t>
  </si>
  <si>
    <t>210</t>
  </si>
  <si>
    <t>Pol86</t>
  </si>
  <si>
    <t>Pojistkový odpínač 3F/250A</t>
  </si>
  <si>
    <t>212</t>
  </si>
  <si>
    <t>Pol87</t>
  </si>
  <si>
    <t>Nožové pojistky 200A/gG vel.1</t>
  </si>
  <si>
    <t>214</t>
  </si>
  <si>
    <t>Pol88</t>
  </si>
  <si>
    <t>Válcová pojistka 22x58mm 63A</t>
  </si>
  <si>
    <t>216</t>
  </si>
  <si>
    <t>218</t>
  </si>
  <si>
    <t>06</t>
  </si>
  <si>
    <t>Svítidla</t>
  </si>
  <si>
    <t>R255114</t>
  </si>
  <si>
    <t>HERMETIC LED FIXTURE ALWIR 3 35W 4000K 6000LM IP66</t>
  </si>
  <si>
    <t>220</t>
  </si>
  <si>
    <t>Poznámka k položce:
Poznámka k položce: Poznámka k položce: C17-HLA3-120-350-4K  015b - Hrubá příprava zeleniny (2 ks) 017 - Hrubá příprava masa a vajec (2 ks) 019 - Kuchyně (11 ks)</t>
  </si>
  <si>
    <t>R33652</t>
  </si>
  <si>
    <t>412424 SQ 1200 5350lm PRM I kl. IP20 1192x292mm 840 (44W)</t>
  </si>
  <si>
    <t>222</t>
  </si>
  <si>
    <t>Poznámka k položce:
Poznámka k položce: Poznámka k položce: 008 - Kancelář (2 ks) Zasedačka (2 ks)</t>
  </si>
  <si>
    <t>R669985</t>
  </si>
  <si>
    <t>570131 RQ 160 LED P 2050lm 75DEG 840 (17W)</t>
  </si>
  <si>
    <t>224</t>
  </si>
  <si>
    <t>Poznámka k položce:
Poznámka k položce: Poznámka k položce: 006a - Chodba (5 ks) 006b - Zádveří (2 ks)</t>
  </si>
  <si>
    <t>R3698512</t>
  </si>
  <si>
    <t>570438 RQ 160 LED N 2050lm 75DEG 840 (17W)</t>
  </si>
  <si>
    <t>226</t>
  </si>
  <si>
    <t>Poznámka k položce:
Poznámka k položce: Poznámka k položce: 007 - Šatna (3 ks) 009 - Předsíň (2 ks) 010 - WC (1 ks) 011 - Předsíň (1 ks) 012 - Prádelna (2 ks) 014 - Chodba (5 ks) 015a - Suchý sklad (1 ks) 016 - Sklad obalů (1 ks) 018 - Úklidová místnost (1 ks) 024 - Archiv (1 ks)</t>
  </si>
  <si>
    <t>R339965</t>
  </si>
  <si>
    <t>PANEL BACKLIGHT SUPERIOR BLS 30W 4000K 4000LM IP44 UGR19 60x60</t>
  </si>
  <si>
    <t>228</t>
  </si>
  <si>
    <t>Poznámka k položce:
Poznámka k položce: Poznámka k položce: C72-BLS-066-300-4K-WH-U19  029 - Jídelna (6 ks)</t>
  </si>
  <si>
    <t>07</t>
  </si>
  <si>
    <t>Rozvaděč R-REG</t>
  </si>
  <si>
    <t>ZE6000</t>
  </si>
  <si>
    <t>Inteligentní systém řízení energie - centrální jednotka 6000</t>
  </si>
  <si>
    <t>230</t>
  </si>
  <si>
    <t>EAM-N</t>
  </si>
  <si>
    <t>BUS modul pro dva elektrotermické obvody</t>
  </si>
  <si>
    <t>232</t>
  </si>
  <si>
    <t>Poznámka k položce:
Poznámka k položce: (sleduje stav spotřebiče + spínání pomocí kontaktu relé) 230V</t>
  </si>
  <si>
    <t>SVEBUS</t>
  </si>
  <si>
    <t>Napájecí zdroj sběrnice</t>
  </si>
  <si>
    <t>234</t>
  </si>
  <si>
    <t>GW-ASL</t>
  </si>
  <si>
    <t>LON modul pro omezení výkonu, alarm/chyba, větrání</t>
  </si>
  <si>
    <t>236</t>
  </si>
  <si>
    <t>SCH</t>
  </si>
  <si>
    <t>Rozvaděč VxŠxH, cca 1200x600x300 mm</t>
  </si>
  <si>
    <t>238</t>
  </si>
  <si>
    <t>Poznámka k položce:
Poznámka k položce: plně osazen moduly vč. poz. 1 až 4, kabely napojeny do modulů, přívod vedení se shora, vč. dokumentace a přepravy do ČR</t>
  </si>
  <si>
    <t>SWA</t>
  </si>
  <si>
    <t>Proudový transformátor IPA40 ..?A/5A</t>
  </si>
  <si>
    <t>240</t>
  </si>
  <si>
    <t>MUGMCLON</t>
  </si>
  <si>
    <t>Aktivní měřicí převodník výkonu pro třífázové napájení</t>
  </si>
  <si>
    <t>242</t>
  </si>
  <si>
    <t>LINK</t>
  </si>
  <si>
    <t>Software pro dálkové ovládání</t>
  </si>
  <si>
    <t>244</t>
  </si>
  <si>
    <t>PROV</t>
  </si>
  <si>
    <t>Uvedení do provozu včetně nákladů spojených s instalacemi modulů a nastavením systému</t>
  </si>
  <si>
    <t>246</t>
  </si>
  <si>
    <t>ŠKO</t>
  </si>
  <si>
    <t>Zaškolení zaměstnanců</t>
  </si>
  <si>
    <t>248</t>
  </si>
  <si>
    <t>MON</t>
  </si>
  <si>
    <t>Montáž zařízení vč. zapojení ve spotřebičích</t>
  </si>
  <si>
    <t>250</t>
  </si>
  <si>
    <t>08</t>
  </si>
  <si>
    <t>Montáže a ostatní</t>
  </si>
  <si>
    <t>081002000</t>
  </si>
  <si>
    <t>Doprava zaměstnanců</t>
  </si>
  <si>
    <t>252</t>
  </si>
  <si>
    <t>Pol119</t>
  </si>
  <si>
    <t>Revize elektro</t>
  </si>
  <si>
    <t>254</t>
  </si>
  <si>
    <t>Pol120</t>
  </si>
  <si>
    <t>Trasování a zapojení periférií na stavbě</t>
  </si>
  <si>
    <t>h</t>
  </si>
  <si>
    <t>256</t>
  </si>
  <si>
    <t>Pol121</t>
  </si>
  <si>
    <t>Výroba rozvaděče na dílně</t>
  </si>
  <si>
    <t>258</t>
  </si>
  <si>
    <t>Pol123</t>
  </si>
  <si>
    <t>Odzkoušení rozvaděče</t>
  </si>
  <si>
    <t>260</t>
  </si>
  <si>
    <t>Poznámka k položce:
Poznámka k položce: Poznámka k položce: (odzkoušení a vytvoření protokolu o zkoušce, atd.)</t>
  </si>
  <si>
    <t>Pol125</t>
  </si>
  <si>
    <t>Zapojení a oživení rozvaděče na stavbě</t>
  </si>
  <si>
    <t>262</t>
  </si>
  <si>
    <t>Pol127</t>
  </si>
  <si>
    <t>Dokumentace skutečného stavu</t>
  </si>
  <si>
    <t>264</t>
  </si>
  <si>
    <t>Poznámka k položce:
Poznámka k položce: Poznámka k položce: (kompletní zkreslení skutečného stavu elektro)</t>
  </si>
  <si>
    <t>266</t>
  </si>
  <si>
    <t>Demontáž stávajího elektra a ekologická likvidace</t>
  </si>
  <si>
    <t>268</t>
  </si>
  <si>
    <t>SO 05 - Vzduchotechnika - Uznatelné</t>
  </si>
  <si>
    <t>D1 - zař.01 - větrání kuchyně</t>
  </si>
  <si>
    <t xml:space="preserve">    D2 - Vzduchotechická jednotka (vč. regulace a ovládání)</t>
  </si>
  <si>
    <t xml:space="preserve">    D3 - Koncové prvky</t>
  </si>
  <si>
    <t xml:space="preserve">    D4 - Regulační prvky</t>
  </si>
  <si>
    <t xml:space="preserve">    D5 - Tlumiče hluku</t>
  </si>
  <si>
    <t xml:space="preserve">    D6 - Ovládání a čidla</t>
  </si>
  <si>
    <t xml:space="preserve">    D7 - Čtyřhranné potrubí skupiny I; mat. pozink. Plech</t>
  </si>
  <si>
    <t xml:space="preserve">    D8 - Čtyřhranné tvarovky skupiny I; mat. pozink. Plech</t>
  </si>
  <si>
    <t xml:space="preserve">    D9 - Izolace</t>
  </si>
  <si>
    <t xml:space="preserve">    D10 - Montážní materiál</t>
  </si>
  <si>
    <t xml:space="preserve">    D11 - Úklid</t>
  </si>
  <si>
    <t>zař.02 - zdroj chlad - zař.02 - zdroj chlad</t>
  </si>
  <si>
    <t xml:space="preserve">    D12 - Kondenzační jednotka</t>
  </si>
  <si>
    <t>zař.03 - větrání kom - zař.03 - větrání kom</t>
  </si>
  <si>
    <t xml:space="preserve">    D13 - Nástřesní ventilátor (vč. regulace a ovládání)</t>
  </si>
  <si>
    <t xml:space="preserve">    D14 - Klapky a příslušenství potrubí</t>
  </si>
  <si>
    <t xml:space="preserve">    D15 - Kruhové potrubí skupiny I; mat. pozink. Plech</t>
  </si>
  <si>
    <t>zař.04 - větrání suc - zař.04 - větrání suc</t>
  </si>
  <si>
    <t xml:space="preserve">    D16 - D16</t>
  </si>
  <si>
    <t xml:space="preserve">    D17 - Kruhové tvarovky skupiny I; mat. pozink. Plech</t>
  </si>
  <si>
    <t>zař.05 - větrání hyg - zař.05 - větrání hyg</t>
  </si>
  <si>
    <t>Demontáže vzduchotec - Demontáže</t>
  </si>
  <si>
    <t>Hodinové zúčtovací s - Ostatní</t>
  </si>
  <si>
    <t xml:space="preserve">    D18 - Doplňující PD</t>
  </si>
  <si>
    <t xml:space="preserve">    D19 - VRN</t>
  </si>
  <si>
    <t>zař.01 - větrání kuchyně</t>
  </si>
  <si>
    <t>Vzduchotechická jednotka (vč. regulace a ovládání)</t>
  </si>
  <si>
    <t>1.01</t>
  </si>
  <si>
    <t>Centrální nástřešní VZT jednotka s rekuperací tepla pro řízené větrání přívod: min. V-8100 m3/h</t>
  </si>
  <si>
    <t>-941299188</t>
  </si>
  <si>
    <t>Poznámka k položce:
Poznámka k položce:  350 Pa; filtrace G4   odsávání: min. V-8100 m3//h; 550 Pa; filtrace G4 rozměry skříně: max. 2700x1750 mm; výška max. 1500 mm Napětí 400 V / 50 Hz; max. příkon jednotky 10,4 kW integrovaný vodní dohřívač - výkon min. 49,41 kW integrovaný dvouokruhový přímý chladič - výkon min. 2x 19,00 kW= 38,00 kW účinnost rekuperace min. 49 %   Nosná ocelová konstrukce pod VZT jednotku dodávkou stavby, externí propojovací kabeláž dodávkou elektro, směšovací uzel k dohřívači dodávkou VZT jednotky</t>
  </si>
  <si>
    <t>Koncové prvky</t>
  </si>
  <si>
    <t>1.02</t>
  </si>
  <si>
    <t>Sací kus 1500x500 / 650; čtyřhranný, šikmý – s úkosem 45 °; osazeno pletivem s oky 13x13 mm; mat. pozink. plech</t>
  </si>
  <si>
    <t>274528442</t>
  </si>
  <si>
    <t>1.03</t>
  </si>
  <si>
    <t>Výfukový kus 1500x500 / 650; čtyřhranný, šikmý – s úkosem 45 °; osazeno pletivem s oky 13x13 mm; mat. pozink. plech</t>
  </si>
  <si>
    <t>-608678405</t>
  </si>
  <si>
    <t>1.04</t>
  </si>
  <si>
    <t>Digestoř – Kuchyňská digestoř dvouřadá, max rozměr 2900x2500 mm, z nerezového plechu ČSN 17240 (AISI 304), min odtah V= 5550 m3/h, 10x lamelový odlučovač o rozměru 400×400 mm, vysouvací sběrač tuku, LED osvětlení 4 x22 W, automatická regulace provozu</t>
  </si>
  <si>
    <t>-1100753415</t>
  </si>
  <si>
    <t>1.05</t>
  </si>
  <si>
    <t>Digestoř – Akumulační odsávací zákryty odsávání myček nádobí, max rozměr 1750x1350 mm, z nerezového plechu ČSN 17240 (AISI 304), min odtah V= 1150 m3/h, automatická regulace provozu.</t>
  </si>
  <si>
    <t>1805187769</t>
  </si>
  <si>
    <t>1.06</t>
  </si>
  <si>
    <t>Digestoř – Kuchyňská digestoř jednořadá, max rozměr 2750x1450 mm, z nerezového plechu ČSN 17240 (AISI 304), min odtah V= 800 m3/h, 2x lamelový odlučovač o rozměru 400×400 mm, vysouvací sběrač tuku, LED osvětlení 1 x55 W, automatická regulace provozu.</t>
  </si>
  <si>
    <t>-1435936440</t>
  </si>
  <si>
    <t>1.07</t>
  </si>
  <si>
    <t>Vyústka 725x225 – nastavitelná, jednořadá, lamely vodorovné, jmenovitý rozměr 725x225, s regulací R1, uchycení šrouby</t>
  </si>
  <si>
    <t>-2046495094</t>
  </si>
  <si>
    <t>1.08</t>
  </si>
  <si>
    <t>Textilní vyústka s mikroperforací – Kruhová textilní vyústka s mirkoperforací, min průtok V= 8100 m3/h, použitelný přetlak 100 Pa, průměr d= 630 mm, celková délka 7500 mm, včetně přechodové tvarovky na čtyřhranné potrubí 800x400 mm, polyester, požární odo</t>
  </si>
  <si>
    <t>1148086086</t>
  </si>
  <si>
    <t>Regulační prvky</t>
  </si>
  <si>
    <t>1.09</t>
  </si>
  <si>
    <t>Regulační klapka 450x250 – Regulační klapka čtyřhranná, ruční, vícelistá, hliníková</t>
  </si>
  <si>
    <t>1613875109</t>
  </si>
  <si>
    <t>1.10</t>
  </si>
  <si>
    <t>Regulační klapka 250x250 – Regulační klapka čtyřhranná, ruční, vícelistá, hliníková</t>
  </si>
  <si>
    <t>-833073715</t>
  </si>
  <si>
    <t>1.11</t>
  </si>
  <si>
    <t>Regulační klapka 200x200 – Regulační klapka čtyřhranná, ruční, vícelistá, hliníková</t>
  </si>
  <si>
    <t>1987706855</t>
  </si>
  <si>
    <t>Tlumiče hluku</t>
  </si>
  <si>
    <t>1.12</t>
  </si>
  <si>
    <t>Buňkový tlumič hluku rozměry buňky 250x500x1000 mm – Buňková vložka do čtyřhranného potrubí; s děrovaným plechem na vnitřní straně a náběhovým zakončením na obou stranách buňky</t>
  </si>
  <si>
    <t>-929528633</t>
  </si>
  <si>
    <t>Ovládání a čidla</t>
  </si>
  <si>
    <t>1.13</t>
  </si>
  <si>
    <t>Kuchyňský modul – Rozšiřující kuchyňský regulační modul pro ovládání digestoří</t>
  </si>
  <si>
    <t>739519446</t>
  </si>
  <si>
    <t>Poznámka k položce:
Poznámka k položce: Součástí dodávky  VZT jednotky zař.01</t>
  </si>
  <si>
    <t>1.14</t>
  </si>
  <si>
    <t>Prostorové čidlo teploty – Prostorové čidlo pro trvalé sledování teploty vzduchu v interiéru, analogový napěťový výstup 0-10 V, analogový výstup odpovídající aktuální teplotě vzduchu.</t>
  </si>
  <si>
    <t>-1411261766</t>
  </si>
  <si>
    <t>1.15</t>
  </si>
  <si>
    <t>Nástěnný ovladač – Nástěnný ovladač k VZT jednotce, nastavení otáček a teploty, signalizace provozních a poruchových stavů</t>
  </si>
  <si>
    <t>-1936044204</t>
  </si>
  <si>
    <t>D7</t>
  </si>
  <si>
    <t>Čtyřhranné potrubí skupiny I; mat. pozink. Plech</t>
  </si>
  <si>
    <t>1.16</t>
  </si>
  <si>
    <t>jmenovitý rozměr nad 1400 mm; pozink tl. 1,1 mm</t>
  </si>
  <si>
    <t>m²</t>
  </si>
  <si>
    <t>1269708004</t>
  </si>
  <si>
    <t>1.17</t>
  </si>
  <si>
    <t>jmenovitý rozměr 0 až 750 mm; pozink tl. 0,7 mm</t>
  </si>
  <si>
    <t>421606629</t>
  </si>
  <si>
    <t>1.18</t>
  </si>
  <si>
    <t>jmenovitý rozměr 751 až 1400 mm; pozink tl. 0,9 mm</t>
  </si>
  <si>
    <t>523669504</t>
  </si>
  <si>
    <t>D8</t>
  </si>
  <si>
    <t>Čtyřhranné tvarovky skupiny I; mat. pozink. Plech</t>
  </si>
  <si>
    <t>1.19</t>
  </si>
  <si>
    <t>jmenovitý rozměr nad 1400 mm; pozink tl. 1,1 mm (+ prostřih 10 %)</t>
  </si>
  <si>
    <t>653072587</t>
  </si>
  <si>
    <t>1.20</t>
  </si>
  <si>
    <t>jmenovitý rozměr 0 až 750 mm; pozink tl. 0,7 mm (+ prostřih 10 %)</t>
  </si>
  <si>
    <t>-1385514200</t>
  </si>
  <si>
    <t>1.21</t>
  </si>
  <si>
    <t>jmenovitý rozměr 751 až 1400 mm; pozink tl. 0,9 mm (+ prostřih 10 %)</t>
  </si>
  <si>
    <t>842917243</t>
  </si>
  <si>
    <t>D9</t>
  </si>
  <si>
    <t>Izolace</t>
  </si>
  <si>
    <t>1.22</t>
  </si>
  <si>
    <t>Tepelná izolace potrubí tl. 20 mm – Samolepící izolační pásy na bázi synt. kaučuku s Al polepem; λ&lt;0,04 W/m.K</t>
  </si>
  <si>
    <t>-477458219</t>
  </si>
  <si>
    <t>1.23</t>
  </si>
  <si>
    <t>Tepelná izolace potrubí vč. oplechování tl. 50 mm – Izolační desky z kamenné vlny s Al polepem (λ&lt;0,04 W/m.K) + ochranné oplechování z oc. pozink. plechu tl. 0,5 mm</t>
  </si>
  <si>
    <t>-1909238448</t>
  </si>
  <si>
    <t>1.24</t>
  </si>
  <si>
    <t>Tepelná izolace potrubí vč. oplechování tl. 100 mm – Izolační desky z kamenné vlny s Al polepem (λ&lt;0,04 W/m.K) + ochranné oplechování z oc. pozink. plechu tl. 0,5 mm</t>
  </si>
  <si>
    <t>1619311339</t>
  </si>
  <si>
    <t>D10</t>
  </si>
  <si>
    <t>Montážní materiál</t>
  </si>
  <si>
    <t>1.25</t>
  </si>
  <si>
    <t>Závěsy, závěsné lišty, závitové tyče, hmoždinky; pásky; spojovací materiál apod. (cca 5.0 % z ceny materiálu)</t>
  </si>
  <si>
    <t>38178259</t>
  </si>
  <si>
    <t>D11</t>
  </si>
  <si>
    <t>Úklid</t>
  </si>
  <si>
    <t>–</t>
  </si>
  <si>
    <t>Úklid na staveništi po demontáži a po realizaci</t>
  </si>
  <si>
    <t>1534261393</t>
  </si>
  <si>
    <t>zař.02 - zdroj chlad</t>
  </si>
  <si>
    <t>D12</t>
  </si>
  <si>
    <t>Kondenzační jednotka</t>
  </si>
  <si>
    <t>2.01</t>
  </si>
  <si>
    <t>Kondenzační jednotka pro přímý chladič ve VZT jednotce zař.01 chladící výkon: min Qchl= 20 kW (9,2-22,0 kW) chladivo: R32 rozměry skříně: max. 1100x350 mm; výška max. 1350 mm Napětí 400 V / 50 Hz; max. příkon jednotky 6,60 kW vedení potrubí :10/22 mm</t>
  </si>
  <si>
    <t>1012418812</t>
  </si>
  <si>
    <t>Poznámka k položce:
Poznámka k položce: Nosná ocelová konstrukce pod kondenzační jednotku dodávkou stavby, externí propojovací kabeláž dodávkou elektro</t>
  </si>
  <si>
    <t>2.02a</t>
  </si>
  <si>
    <t>Připojovací rozhraní k VZT jednotce - master – Rozhraní pro připojení k VZT jednotce, regulace externím signálem nebo pomocí protokolu ModBus, dodávkou 4 čidla teploty a kabelový ovladač, kaskádové řízení až 6 jednotek</t>
  </si>
  <si>
    <t>982906455</t>
  </si>
  <si>
    <t>Poznámka k položce:
Poznámka k položce: Součástí dodávky kondenzační jednotky zař.02</t>
  </si>
  <si>
    <t>2.02b</t>
  </si>
  <si>
    <t>Připojovací rozhraní k VZT jednotce - slave – Rozhraní pro připojení k VZT jednotce, regulace externím signálem nebo pomocí protokolu ModBus, dodávkou 4 čidla teploty</t>
  </si>
  <si>
    <t>-1243255292</t>
  </si>
  <si>
    <t>2,03</t>
  </si>
  <si>
    <t>Měděné potrubí 22 mm; vč. tvarovek a izolace – mat. Cu (dle ČSN EN 1057 +A1)</t>
  </si>
  <si>
    <t>bm</t>
  </si>
  <si>
    <t>-1758155636</t>
  </si>
  <si>
    <t>2,04</t>
  </si>
  <si>
    <t>Měděné potrubí 10 mm; vč. tvarovek a izolace – mat. Cu (dle ČSN EN 1057 +A1)</t>
  </si>
  <si>
    <t>852370736</t>
  </si>
  <si>
    <t>2.05</t>
  </si>
  <si>
    <t>886545945</t>
  </si>
  <si>
    <t>zař.03 - větrání kom</t>
  </si>
  <si>
    <t>D13</t>
  </si>
  <si>
    <t>Nástřesní ventilátor (vč. regulace a ovládání)</t>
  </si>
  <si>
    <t>3.01</t>
  </si>
  <si>
    <t>Nástřešní odvodní ventilátor odsávání: min. V-50 m3/h;150 Pa; rozměry : max. D= 350 mm, l= 150 mm Napětí 230 V / 50 Hz; max. příkon ventilátoru 0,025 kW připojovací rozměr d= 125 mm</t>
  </si>
  <si>
    <t>-627215024</t>
  </si>
  <si>
    <t>3.01a</t>
  </si>
  <si>
    <t>Systémová prostupová tvarovka pro nástřešní ventilátor pro připojení 125 mm Plochá krycí deska pro ploché střechy z pozinkovaného ocelového plechu s černým práškovým nátěrem, součástí dodávky elektrická zásuvka a základová deska, Připojovací potrubí je iz</t>
  </si>
  <si>
    <t>209257407</t>
  </si>
  <si>
    <t>3.2</t>
  </si>
  <si>
    <t>Talířový ventil odvodní d= 125 mm – RAL 9010, mat. pozink. plech</t>
  </si>
  <si>
    <t>1024625978</t>
  </si>
  <si>
    <t>D14</t>
  </si>
  <si>
    <t>Klapky a příslušenství potrubí</t>
  </si>
  <si>
    <t>3.3</t>
  </si>
  <si>
    <t>Zpětná klapka d=125 mm – Dvoukřídlá kruhová zpětná klapka s tuhým pružinovým přítlakem z pozinkovaného ocelového plechu.</t>
  </si>
  <si>
    <t>396063808</t>
  </si>
  <si>
    <t>3.4</t>
  </si>
  <si>
    <t>Výpusť kondenzátu d= 125 mm – Výpusť kondenzátu na kruhové potrubí, plastová</t>
  </si>
  <si>
    <t>925439435</t>
  </si>
  <si>
    <t>D15</t>
  </si>
  <si>
    <t>Kruhové potrubí skupiny I; mat. pozink. Plech</t>
  </si>
  <si>
    <t>3.5</t>
  </si>
  <si>
    <t>průměr Ø125</t>
  </si>
  <si>
    <t>-635295153</t>
  </si>
  <si>
    <t>3.6</t>
  </si>
  <si>
    <t>159618554</t>
  </si>
  <si>
    <t>3.7</t>
  </si>
  <si>
    <t>1369622605</t>
  </si>
  <si>
    <t>676493765</t>
  </si>
  <si>
    <t>zař.04 - větrání suc</t>
  </si>
  <si>
    <t>4.01</t>
  </si>
  <si>
    <t>-1988464591</t>
  </si>
  <si>
    <t>4.01a</t>
  </si>
  <si>
    <t>-1900891446</t>
  </si>
  <si>
    <t>4.2</t>
  </si>
  <si>
    <t>1631764875</t>
  </si>
  <si>
    <t>4.3</t>
  </si>
  <si>
    <t>-602137016</t>
  </si>
  <si>
    <t>4.4</t>
  </si>
  <si>
    <t>-733242423</t>
  </si>
  <si>
    <t>D16</t>
  </si>
  <si>
    <t>4.5</t>
  </si>
  <si>
    <t>-1884628346</t>
  </si>
  <si>
    <t>D17</t>
  </si>
  <si>
    <t>Kruhové tvarovky skupiny I; mat. pozink. Plech</t>
  </si>
  <si>
    <t>4.6</t>
  </si>
  <si>
    <t>průměr Ø125 (+10 % prostřih)</t>
  </si>
  <si>
    <t>1913487305</t>
  </si>
  <si>
    <t>4.7</t>
  </si>
  <si>
    <t>1455505483</t>
  </si>
  <si>
    <t>4.8</t>
  </si>
  <si>
    <t>841926959</t>
  </si>
  <si>
    <t>756338122</t>
  </si>
  <si>
    <t>zař.05 - větrání hyg</t>
  </si>
  <si>
    <t>5.01</t>
  </si>
  <si>
    <t>Nástřešní odvodní ventilátor odsávání: min. V-330 m3/h;150 Pa; rozměry : max. D= 450 mm, l= 170 mm Napětí 230 V / 50 Hz; max. příkon ventilátoru 0,108 kW připojovací rozměr d= 200 mm</t>
  </si>
  <si>
    <t>1411295815</t>
  </si>
  <si>
    <t>4.01a.1</t>
  </si>
  <si>
    <t>Systémová prostupová tvarovka pro nástřešní ventilátor pro připojení 200 mm Plochá krycí deska pro ploché střechy z pozinkovaného ocelového plechu s černým práškovým nátěrem, součástí dodávky elektrická zásuvka a základová deska, Připojovací potrubí je iz</t>
  </si>
  <si>
    <t>-99546426</t>
  </si>
  <si>
    <t>5.2</t>
  </si>
  <si>
    <t>Talířový ventil odvodní d= 160 mm – RAL 9010, mat. pozink. plech</t>
  </si>
  <si>
    <t>-1231786799</t>
  </si>
  <si>
    <t>5.3</t>
  </si>
  <si>
    <t>780208086</t>
  </si>
  <si>
    <t>5.4</t>
  </si>
  <si>
    <t>Zpětná klapka d=200 mm – Dvoukřídlá kruhová zpětná klapka s tuhým pružinovým přítlakem z pozinkovaného ocelového plechu.</t>
  </si>
  <si>
    <t>-1904787936</t>
  </si>
  <si>
    <t>5.5</t>
  </si>
  <si>
    <t>Výpusť kondenzátu d= 200 mm – Výpusť kondenzátu na kruhové potrubí, plastová</t>
  </si>
  <si>
    <t>-922224563</t>
  </si>
  <si>
    <t>5.6</t>
  </si>
  <si>
    <t>-307233933</t>
  </si>
  <si>
    <t>5.7</t>
  </si>
  <si>
    <t>průměr Ø160</t>
  </si>
  <si>
    <t>-2024105044</t>
  </si>
  <si>
    <t>5.8</t>
  </si>
  <si>
    <t>průměr Ø180</t>
  </si>
  <si>
    <t>1694540437</t>
  </si>
  <si>
    <t>5.9</t>
  </si>
  <si>
    <t>průměr Ø200</t>
  </si>
  <si>
    <t>356295680</t>
  </si>
  <si>
    <t>5.10</t>
  </si>
  <si>
    <t>-819769514</t>
  </si>
  <si>
    <t>5.11</t>
  </si>
  <si>
    <t>průměr Ø160 (+10 % prostřih)</t>
  </si>
  <si>
    <t>-161730329</t>
  </si>
  <si>
    <t>5.12</t>
  </si>
  <si>
    <t>průměr Ø180 (+10 % prostřih)</t>
  </si>
  <si>
    <t>1024119225</t>
  </si>
  <si>
    <t>5.13</t>
  </si>
  <si>
    <t>průměr Ø200 (+10 % prostřih)</t>
  </si>
  <si>
    <t>-1664873189</t>
  </si>
  <si>
    <t>-1132608126</t>
  </si>
  <si>
    <t>4.8.1</t>
  </si>
  <si>
    <t>1539582414</t>
  </si>
  <si>
    <t>-2031375798</t>
  </si>
  <si>
    <t>Demontáže vzduchotec</t>
  </si>
  <si>
    <t>Demontáže</t>
  </si>
  <si>
    <t>Demontáž potrubí plechového čtyřhranného do 0,40 m2</t>
  </si>
  <si>
    <t>1898095553</t>
  </si>
  <si>
    <t>Demontáž protidešťové žaluzie čtyřhranné do 0,75 m2</t>
  </si>
  <si>
    <t>-1285959561</t>
  </si>
  <si>
    <t>Demontáž ventilátoru radiálního nízkotlakého střešního</t>
  </si>
  <si>
    <t>1035129378</t>
  </si>
  <si>
    <t>Demontáž ventilátoru axiálního nízkotlakového</t>
  </si>
  <si>
    <t>-923896461</t>
  </si>
  <si>
    <t>Demontáž digestoře</t>
  </si>
  <si>
    <t>-845017344</t>
  </si>
  <si>
    <t>Demontáž přívodní větrací jednotky</t>
  </si>
  <si>
    <t>1401584365</t>
  </si>
  <si>
    <t>Demontáž vyústě čtyřhranné do 0,15 m2</t>
  </si>
  <si>
    <t>794689254</t>
  </si>
  <si>
    <t>Hodinové zúčtovací s</t>
  </si>
  <si>
    <t>D18</t>
  </si>
  <si>
    <t>Doplňující PD</t>
  </si>
  <si>
    <t>2589</t>
  </si>
  <si>
    <t>Zpracování dodavatelské dokumentace</t>
  </si>
  <si>
    <t>259459415</t>
  </si>
  <si>
    <t>D19</t>
  </si>
  <si>
    <t>Příprava ke komplexnímu vyzkoušení, oživení a zaregulování zařízení</t>
  </si>
  <si>
    <t>-658728347</t>
  </si>
  <si>
    <t>Komplexní vyzkoušení zařízení</t>
  </si>
  <si>
    <t>-1860055335</t>
  </si>
  <si>
    <t>Vypracování provozních předpisů</t>
  </si>
  <si>
    <t>410546295</t>
  </si>
  <si>
    <t>Projekt skutečného provedení</t>
  </si>
  <si>
    <t>-247065402</t>
  </si>
  <si>
    <t>Měření hlučnosti zařízení</t>
  </si>
  <si>
    <t>312169567</t>
  </si>
  <si>
    <t>R2000366</t>
  </si>
  <si>
    <t>-339338976</t>
  </si>
  <si>
    <t>R21475</t>
  </si>
  <si>
    <t>-1936430543</t>
  </si>
  <si>
    <t>-1972785767</t>
  </si>
  <si>
    <t>R47775</t>
  </si>
  <si>
    <t>Stavební úpravy, začištění do původního stavu</t>
  </si>
  <si>
    <t>1563142926</t>
  </si>
  <si>
    <t>R98544</t>
  </si>
  <si>
    <t>Zkoušky tlakové, těsnosti</t>
  </si>
  <si>
    <t>166108029</t>
  </si>
  <si>
    <t>SO 06 - GASTRO - Uznatelné</t>
  </si>
  <si>
    <t xml:space="preserve">Uchazeč v nabídce předloží platné certifikáty o tom, že je: - certifikovaný dodavatel nabízené technologie - certifikovaný servisní zástupce pro montáž, zaškolení a záruční i pozáruční servis nabízené technologie.  Uvedené certifikáty musí být vystaveny a podepsány (autorizovány) přímo výrobcem nabízeného gastrozařízení.  Předložení certifikátů se týká varné a mycí technologie, konkrétně pozic:  Mytí stolního nádobí: GS.024 Varna: GS.048, GS.050, GS.051, GS.052, GS.053  Mytí provozního nádobí: GS.062  K těmto pozicím bude doložen technický nebo katalogový list:  Chodba: GS.001 Hrubá příprava zeleniny: GS.006 Hrubá přípravna masa a vajec: GS.005 Mytí stolního nádobí: GS.024 Přípravna těsta: GS.042 Varna: GS.048, GS.050, GS.051, GS.052, GS.053  Výdej jídel: GS.057, GS.058 Mytí provozního nádobí: GS.062  Úroveň nabízených zařízení musí odpovídat popisu ve výkazu výměr nebo musí mít vyšší úroveň. Nižší úroveň se nepřipouští. Rozměry zařízení jsou nastaveny jako optimální, připouští se rozměrová odchylka ± 5% nebo v rámci dané tolerance. Elektrický příkon: pokud není tolerance u zařízení uvedena, připouští se odchylka ± 5%. Přesné rozměry neutrálního nerezového vybavení nutno doměřit dle skutečné stavby. Uváděné rozměry jsou v mm (š x hl x v). Vítězný uchazeč provede kontrolu vývodů elektro, plyn, ZTI v návaznosti na jím dodávané typy spotřebičů a další gastro vybavení. V případě nutnosti úpravy vývodů uvedených v projektové dokumentaci je vítězný uchazeč povinnen na toto upozornit zadavatele a v přiměřené lhůtě poskytnout prováděcí dokumentaci s aktualizací vývodů odpovídající dodávaným spotřebičům. </t>
  </si>
  <si>
    <t xml:space="preserve">    D.01 - Chodba</t>
  </si>
  <si>
    <t xml:space="preserve">    D.02 - Hrubá přípravna zeleniny</t>
  </si>
  <si>
    <t xml:space="preserve">    D.05 - Hrubá přípravna masa a vajec</t>
  </si>
  <si>
    <t xml:space="preserve">    D.06 - Mytí stolního nádobí</t>
  </si>
  <si>
    <t xml:space="preserve">    D.07 - Čistá přípravna masa</t>
  </si>
  <si>
    <t xml:space="preserve">    D.08 - Čistá přípravna zeleniny</t>
  </si>
  <si>
    <t xml:space="preserve">    D.09 - Přípravna těsta</t>
  </si>
  <si>
    <t xml:space="preserve">    D.10 - Varna</t>
  </si>
  <si>
    <t xml:space="preserve">    D.11 - Výdej jídel</t>
  </si>
  <si>
    <t xml:space="preserve">    D.12 - Mytí provozního nádobí</t>
  </si>
  <si>
    <t xml:space="preserve">    D.13 - Mytí transportních vozíků</t>
  </si>
  <si>
    <t xml:space="preserve">    M.01 - Doprava a montáž</t>
  </si>
  <si>
    <t>D.01</t>
  </si>
  <si>
    <t>Chodba</t>
  </si>
  <si>
    <t>GS.001</t>
  </si>
  <si>
    <t>Příjmová celonerezová můstková váha, váživost 150/300 kg dílek 50/100g, (rozměry vážní plochy: 800x600 mm) Kovový rám k zabudování do podlahy pro můstkovou váhu; nerezové provedení (rozměry: 820x620x- mm) Digitální nástěnný vážní indikátor s podsvíceným LCD displejem - krytí IP65 pro můstkovou váhu; dvourozsahové provedení; (rozměry: 216x70x129 mm; příkon 0,1kW)</t>
  </si>
  <si>
    <t>-1915492514</t>
  </si>
  <si>
    <t>Poznámka k položce:
ROZMĚR  š x h x v - 800 x 600 x 180
 NAPĚTÍ – V 230 
PŘÍKON EL-kW 0,5</t>
  </si>
  <si>
    <t>D.02</t>
  </si>
  <si>
    <t>Hrubá přípravna zeleniny</t>
  </si>
  <si>
    <t>GS.005</t>
  </si>
  <si>
    <t>Podstavná chladnička 134 litrů Ventilované chlazení Tozsah chlazení: + 1 / + 15 °C 3-úrovňové nastavitelné větrání a vlhkost Elektronické ovládání Digitální zobrazení teploty Funkce optického a akustického alarmu při otevřených dveřích Vnější plášť z nerezové oceli 3 ocelové rošty Nastavitelná výška polic Nosnost na polici: max. 45 kg Automatické zavírání dveří Lze měnit směr otevírání dveří hygienická, vyměnitelná izolace dveří; automatické odmrazování 1 pár předních vyrovnávacích nožiček Chladivo bez FCKW-FKW (R 600a) a izolace stěn (55 mm) venkovní teplota: mezi + 16 / + 40 ° C -  roční spotřeba energie: 224,84 kWh Třída energetické účinnosti C.</t>
  </si>
  <si>
    <t>1860940353</t>
  </si>
  <si>
    <t>Poznámka k položce:
ROZMĚR  š x h x v - 600 x 615 x 830
 NAPĚTÍ – V 230 
PŘÍKON EL-kW 0,2</t>
  </si>
  <si>
    <t>GS.006</t>
  </si>
  <si>
    <t>Škrabka brambor a zeleniny Náplň 20kg Výkon 300kg/ Nerezové provedení Korundové pokrytí bubnu a dna škrabky Pracovní cyklus 6min Délka loupání 1,5-3min Spotřeba vody 2,5l/kg Vč. lapače slupek</t>
  </si>
  <si>
    <t>372619364</t>
  </si>
  <si>
    <t>Poznámka k položce:
ROZMĚR  š x h x v - 800x750x950 
NAPĚTÍ – V 400 
PŘÍKON EL-kW 0,55</t>
  </si>
  <si>
    <t>D.05</t>
  </si>
  <si>
    <t>Hrubá přípravna masa a vajec</t>
  </si>
  <si>
    <t>GS.013</t>
  </si>
  <si>
    <t>Podstavná chladnička 134 litrů ventilační chladicí systém rozsah chlazení: + 1 / + 15 °C 2-úrovňové nastavitelné větrání a vlhkost elektronické ovládání digitální zobrazení teploty funkce optického a akustického alarmu: vnitřní teplota je příliš vysoká a dveře zůstávají otevřené vnější plášť z nerezové oceli; jednodílný, tepelně tvarovaný, šedý polystyren (ekologický) vnitřní plášť 3 ocelové rošty; podlahové rošty; výšku polic lze nastavit na 35 mm; nosnost na polici: max. 45 kg dveře se automaticky zavřou a směr otevírání lze obrátit Hygienické, vyměnitelné těsnění dveří Automatické odmrazování 1 pár předních vyrovnávacích nožiček Chladivo bez FCKW-FKW (R 600a) Izolace stěn min. 55 mm Provoz možný při okolní teplotě: mezi + 16 / + 40 ° C Roční spotřeba energie: max. 224,84 kWh</t>
  </si>
  <si>
    <t>-763382135</t>
  </si>
  <si>
    <t>GS.017</t>
  </si>
  <si>
    <t>Mraznička 499 litrů Lze vložit přepravku Statický výparník zapěněný ve stěnách Uzamykatelné dveře plné Rozsah chlazení: -9 / -26 °C Digitální ovládání LC-displej monochrom včetně alarmů Elektronické ovládání LC-displej monochrom Digitální zobrazení teploty Funkce optického a akustického alarmu Funkce zámku displeje Vyhřívání rámu dveří Vnější bílý plášť 4 zesílené ocelové rošty bílé s ochranným potahem - vyjímatelné Nosnost na polici: max. 60 kg 10 vyjímatelných košů Automatické zavírání dveří Lze měnit směr otevírání dveří Hygienické, vyměnitelné těsnění dveří Ruční odmrazování Nerezové nohy nastavitelné od 150 do 180 mm Chladivo bez freonů (R 290) a izolace stěn min.: 70 mm Provoz možný při okolní teplotě: mezi + 10 / + 40 ° C Klimatická třída 7 Roční spotřeba energie max.: 1234 kWh</t>
  </si>
  <si>
    <t>-1429671984</t>
  </si>
  <si>
    <t>Poznámka k položce:
ROZMĚR  š x h x v - 750 x 750 x 1800
 NAPĚTÍ – V 230 
PŘÍKON EL-kW 0,5</t>
  </si>
  <si>
    <t>GS.018</t>
  </si>
  <si>
    <t>Chladnička  pro GN 2/1 s objemem min. 570 litrů Ventilační chladicí systém Uzamykatelné plné dveře En.tř. C Rozsah chlazení: +1 / + 15 °C 3-úrovňové nastavení vnitřní vlhkosti Elektronické ovládání LC-displej monochrom Digitální zobrazení teploty Funkce optického a akustického alarmu Funkce zámku displeje Vnější ocelový plášť s bílým práškovým nástřikem 4 zesílené rošty GN 2/1 s bílým povlakem Podlahové rošty; výška polic je nastavitelná po 100 mm Nosnost na polici: max. 60 kg Automatické zavírání dveř Lze měnit směr otevírání dveří Hygienické, vyměnitelné těsnění dveří Automatické odmrazování Nerezové nohy nastavitelné od 150 do 180 mm Chladivo bez FCKW-FKW (R 600a) a izolace stěn min. 50 mm Roční spotřeba energie max.: 576 kWh Provoz možný při okolní teplotě: mezi + 10 / + 40 ° C Klimatická třída 5 Třída energetické účinnosti C Podlahová výpust pro snadné čištění</t>
  </si>
  <si>
    <t>2081109381</t>
  </si>
  <si>
    <t>Poznámka k položce:
ROZMĚR  š x h x v - 750 x 750 x 1800
 NAPĚTÍ – V 230 
PŘÍKON EL-kW 0,2</t>
  </si>
  <si>
    <t>GS.019</t>
  </si>
  <si>
    <t>-111275778</t>
  </si>
  <si>
    <t>Poznámka k položce:
ROZMĚR  š x h x v - 750 x 750 x 1800 
NAPĚTÍ – V 230
PŘÍKON EL-kW 0,2</t>
  </si>
  <si>
    <t>GS.020</t>
  </si>
  <si>
    <t>-238160390</t>
  </si>
  <si>
    <t>Poznámka k položce:
ROZMĚR  š x h x v - 750 x 750 x 1800 
NAPĚTÍ – V 230 
PŘÍKON EL-kW 0,2</t>
  </si>
  <si>
    <t>D.06</t>
  </si>
  <si>
    <t>Mytí stolního nádobí</t>
  </si>
  <si>
    <t>GS.024</t>
  </si>
  <si>
    <t>Profesionální mycí stroj stolního nádobí vč. nerezového externího modulu reversní osmózy Příkon: 6-8 kW Napětí: 400V Stupeň zabezpečení IP X5 Rozměry 600×600×850 mm Zásuvná výška min.: 435 mm Rozměr koše min. 500×500 mm Programy 90/120/240 s Výkon min.: 40/30/15 košů/hod Spotřeba vody max. 2,4l/cyklus Dvouplášťové provedení vč. zvukové a tepelné izolace Externí nerezový modul reverzní osmózy k mycímu stroji stolního nádobí vč. jemného filtru   -  k odstranění  cizích částic, minerálů,  bakterií a virů. Rozměry max. 150×600×600; Nerezová mycí a oplachová ramena Dvouplášťové dveře s blokací polohy Vnitřní osvětlení při otevřených dveřích Samočistící a odvápňovací program Dotykový displej z hygienického bezpečnostního skla Vícestupňová aktivní filtrace mycí lázně Integrovaný dávkovač mycího a oplachového prostředku Nerezové vedení prostředků k a od dávkovačů Čerpadlo pro zvýšení tlaku z vodovodního řádu Odpadové čerpadlo Přípojná sada, Základní sada košů, mycí prostředek 25 kg a oplachový prostředek 10l součástí</t>
  </si>
  <si>
    <t>-1187196528</t>
  </si>
  <si>
    <t>Poznámka k položce:
ROZMĚR  š x h x v - 600 × 600 x 850
 NAPĚTÍ – V 400 
PŘÍKON EL-kW 8</t>
  </si>
  <si>
    <t>D.07</t>
  </si>
  <si>
    <t>Čistá přípravna masa</t>
  </si>
  <si>
    <t>GS.027</t>
  </si>
  <si>
    <t>-2081526298</t>
  </si>
  <si>
    <t>GS.033</t>
  </si>
  <si>
    <t>Chladící stůl - 2 sekce s dvířky S agregátem vpravo Nerez pracovní deska s 40 mm zadním lemem Výkonné ventilované chlazení Kompletní nerezové provedení Zaoblené vnitřní hrany Nastavitelné nožičky Elektronický regulátor Digitální ukazatel teploty Automatické odtávání elektrickým topením Snadno vyměnitelné těsnění bez použití nářadí Chladivo R 134a</t>
  </si>
  <si>
    <t>-1442533230</t>
  </si>
  <si>
    <t>Poznámka k položce:
ROZMĚR  š x h x v - 1350x700x900
 NAPĚTÍ – V 230 
PŘÍKON EL-kW 0,5</t>
  </si>
  <si>
    <t>D.08</t>
  </si>
  <si>
    <t>Čistá přípravna zeleniny</t>
  </si>
  <si>
    <t>GS.035</t>
  </si>
  <si>
    <t>-1528974718</t>
  </si>
  <si>
    <t>D.09</t>
  </si>
  <si>
    <t>Přípravna těsta</t>
  </si>
  <si>
    <t>GS.042</t>
  </si>
  <si>
    <t>Univerzální šlehací a hnětací stroj 60 lt Třírychlostní motor = 1,5 /2,2 /2,5 kW Celokovová konstrukce Motorický zdvih kotlíku Mísa 60lt, hnětací hák, míchač, šlehací metla, transportní vozík a podstavec pro kotlík Mísa 30l, redukce mísy, hnětací hák, míchač, šlehací metla, transportní vozík Přípojná řezačka amsa o výkonu 450 kg/ h /1x háček (na vytahování šneku) • 1x nůž • 1x křížový nůž • 1x stěrací nůž • 4x (celkem) průtlačné destičky velikost 3 / 4,5 / 8 / 12 • 1x průtlačná deska na guláš • 1x průtlačná deska na dršťky • 1x kroužek • 1x tlačítko/ Přípojný krouhač zeleniny /• 1x řezací kotouč / plátkovač 2 mm • 1x řezací kotouč / plátkovač 3 mm • 1x řezací kotouč / plátkovač 4 mm • 1x strouhací kotouč se strouhacím plechem 8 mm • 1x strouhací plech 3 mm • 1x strouhací plech 3,8 mm • 1x strouhací plech 5 mm • 1x klíč pro vyjímání strouhacích plechů/</t>
  </si>
  <si>
    <t>-1183979961</t>
  </si>
  <si>
    <t>Poznámka k položce:
ROZMĚR  š x h x v - 570x1070x1140
 NAPĚTÍ – V 400 
PŘÍKON EL-kW 2,8</t>
  </si>
  <si>
    <t>GS.045</t>
  </si>
  <si>
    <t>Nerezová profesionální váha do 2,5 a 5 kg Krytí IP67, dvou rozsahové dělení, při váživosti do 2,5 kg - přesnost 1 g a do 5 kg - přesnost 2 g. Rychlé ustálení hodnoty na displeji a stabilní hodnota výsledku při navážení • Funkce: tárování; nulování • Automatické vypínání • Indikace vybití baterie • ověření, nerezová miska a síťový adaptér • Provedení vážní plochy: nerez • Provedení konstrukce: nerez</t>
  </si>
  <si>
    <t>-924883314</t>
  </si>
  <si>
    <t>Poznámka k položce:
ROZMĚR  š x h x v - 240x300x130  
vážní plocha 230x190 ¨
NAPĚTÍ – V 230 
PŘÍKON EL-kW 0,1</t>
  </si>
  <si>
    <t>D.10</t>
  </si>
  <si>
    <t>Varna</t>
  </si>
  <si>
    <t>GS.047</t>
  </si>
  <si>
    <t>Konvektomat 10GN 1/1 - STÁVAJÍCÍ</t>
  </si>
  <si>
    <t>-862414092</t>
  </si>
  <si>
    <t>Poznámka k položce:
NAPĚTÍ – V 400 
PŘÍKON EL-kW 19
stávající</t>
  </si>
  <si>
    <t>GS.048</t>
  </si>
  <si>
    <t>El. bojlerový konvektomat 11× GN 1/1 vč. podstavce Příkon: 18-20 kW Napětí: 3N~/400V/50-60 Hz  Jištění 32 A  Stupeň zabezpečení: IPX5  Rozměry: 950x850x1800 mm Min. 6 bodová teplotní sonda  Min. 7 rychlostí ventilátoru Zásuvy orientované napříč Programování - možnost vytvoření min. 1000 programů s min. 20 kroky Elektronický dotykový panel min. 8" odolný vlhkosti Rychlý a úsporný vývin páry pomocí bojleru  Automatický předehřev/zchlazení - kompenzace změn teploty při otevření zařízení Automatické čištění, mytí Automatické odvápnění varné komory  Horký vzduch 30 - 300 °C Kombinovaný režim 30 - 300 °C Vaření v páře 30 - 130 °C  Bio vaření 30 - 98 °C  Vaření/pečení přes noc Časování zásuvů Regenerace  Nízkoteplotní vaření/pečení Samonavíjecí sprcha Min. trojité dvěřní sklo</t>
  </si>
  <si>
    <t>-1179683417</t>
  </si>
  <si>
    <t>Poznámka k položce:
ROZMĚR  š x h x v - 950 x 1050 x 850
 NAPĚTÍ – V 400 
PŘÍKON EL-kW 20</t>
  </si>
  <si>
    <t>GS.050</t>
  </si>
  <si>
    <t>Varný kotel elektrický s kruhovou vložkou min. 150l, nesklopný, s elektronickým ovládáním Příkon: 22-24 kW Napětí: 3N~/400V/50-60 Hz Stupeň zabezpečení: IPX5 Nepřímo vyhřívaný automaticky doplňovaný duplikátor Digitální panel s dotykovými tlačítky v kombinaci s otočným ovladačem Robustní konstrukce (tloušťka vrchní desky min. 2 mm, rám o tloušťce min. 3 mm)  Opláštění chromniklovou ocelí (AISI 304) s velkými, snadno čistitelnými 3D zakulacenými rohy Dno kotle z ušlechtilé oceli (AISI 316), svařované bez viditelných spojů se všemi stěnami kotle z nerezové oceli (AISI 304) Uzavřený systém vytápění s max. pracovním tlakem 0,5 bar (50 kPa) v duplikátoru Dvojitá stěna parotěsného víka a pružina víka z chromniklové oceli (AISI 304) Přední kryt zařízení z chromniklové oceli AISI 304 o tloušťce min. 2 mm Všechny vnější šrouby v chromniklové oceli (AISI 304) Hygienicky vodotěsný a nečistotám odolný bezespárový zámkový systém propojitelný s ostatními sousedními spotřebiči ve varném bloku Podpora automatického vaření, nastavení pro ohřev a fázi mírného varu  Režim s volitelným teplotním rozsahem od 30 do 100 °C Nastavení rozsahu doby vaření Napouštění studené a teplé vody Automatický režim vaření Digitální zobrazení chybových kodů Ochrana proti nízkému stavu hladiny vody duplikátoru, pojistný ventil Vakuový vypínač a automatické omezení vnitřního tlaku parního pláště Automatické plnění duplikátoru změkčenou vodou Natáčecí vodovodní kohoutek Manometr pro indikaci aktuálního tlaku v plášti Všechny technologické části přístroje umístěny v přední straně pro snadný přístup a servis Stavitelné nerezové nohy, nerezový okopový systém.</t>
  </si>
  <si>
    <t>-1051004005</t>
  </si>
  <si>
    <t>Poznámka k položce:
ROZMĚR  š x h x v - 900 x (900-950) x 900 
NAPĚTÍ – V 400 
PŘÍKON EL-kW 24</t>
  </si>
  <si>
    <t>GS.051</t>
  </si>
  <si>
    <t>Elektrické multifunkční zařízení tlakové s automatickým zdvihem košů Příkon: 24-26 kW / 400V Pracovní tlak pánve 0,45-0,6 bar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Tlakové vaření při teplotě 110 °C  Automatické zajištění a odjištění víka při tlakovém vaření Automatické snížení přetlaku a kondenzace páry na konci varného cyklu s odvodem kondenzátu do odpadu Vícebodá sonda USB port pro aktualizaci receptů a software zařízení Připojení na internet</t>
  </si>
  <si>
    <t>1625012248</t>
  </si>
  <si>
    <t>Poznámka k položce:
1300 x (900-950) x 1050 
NAPĚTÍ – V 400 
PŘÍKON EL-kW 26</t>
  </si>
  <si>
    <t>GS.052</t>
  </si>
  <si>
    <t>Sporák elektrický indukční, 4 varné zóny, otevřená podestavba s lisovanými vsuny na GN1/1 Napětí: 3N~/400V/50-60 Hz Stupeň zabezpečení: IPX5 4 varné zóny se čtvercovými topnými cívkami se senzorem ochrany pro každou varnou zónu proti přehřátí Celková varná plocha min. 720×720 mm Sklokeramická varná plocha o tloušťce min. 6 mm Elektronické rozpoznávání velikosti hrnců Obložení z nerezové oceli (AISI 304) Pracovní deska z nerezové oceli (AISI 304) tl. min. 1,2mm se zaoblenými hranami Všechny vnější šrouby z nerezové oceli (AISI 304) Hygienicky vodotěsný a nečistotám odolný bezespárový zámkový systém propojitelný s ostatními sousedními spotřebiči ve varném bloku Bezpečnostní termostat s automatickým resetem a indikací poruchy pro každou varnou plochu Všechny technologické části přístroje umístěny v přední straně pro snadný přístup a servis  Podestavba  s hygienickým bezespárým provedením Spodní prostor otevřený v hygienickém bezespárém provedení H3 s 5 lisovanými vsuny pro GN 5×1/1 Stavitelné nerezové nohy Nerezový okopový systém</t>
  </si>
  <si>
    <t>935254284</t>
  </si>
  <si>
    <t>Poznámka k položce:
900 x (900-950) x 900 
NAPĚTÍ – V 400 
PŘÍKON EL-kW  30</t>
  </si>
  <si>
    <t>GS.053</t>
  </si>
  <si>
    <t>Elektrické multifunkční zařízení s automatickým zdvihem košů Příkon: 24-26 kW / 400V Krytí IPX5 Kapacita 2x GN1/1 Objem min. 100 l Dno pánve z ušlechtilé oceli (nerezová ocel AISI 316) s nepřilnavým povrchem, rozměr dna pánve min. 710×580 mm  Dno uvnitř pánve se zaoblenými rohy pro snadné čištění Integrovaný odpad ve dně vany s elektrickým uzávěrem Automatický zdvih košů Bezpečnostní snímač rozpoznání ramene košů Integrovaná sprcha s automatickým navíjením Integrovaná zásuvka 230 V /16 A Naklápěcí hřídel pánve na přední straně Víko z nerezové oceli (AISI 304) Odvod nadbytečné páry otvorem na středu víka Elektronické napouštění vody Motorizované elektrické naklápění s ochranou proti přetížení ovládané z dotykového panelu  Ovládací rozhraní s min. 12" dotykovým displejem - komunikace v českém jazyce Ručně nastavitelné provozní režimy pro: dušení, vaření, fritování, atd....  Zvláštní funkce pro jemné vaření a pečení s nízkou teplotou přes noc  Vícebodá sonda USB port pro aktualizaci receptů a software zařízení Připojení na internet</t>
  </si>
  <si>
    <t>170335918</t>
  </si>
  <si>
    <t>Poznámka k položce:
1300 x (850-950) x 1050 
NAPĚTÍ – V 400 
PŘÍKON EL-kW 26</t>
  </si>
  <si>
    <t>D.11</t>
  </si>
  <si>
    <t>Výdej jídel</t>
  </si>
  <si>
    <t>GS.057</t>
  </si>
  <si>
    <t>Výdejní vozík 3xGN 1/1,  Vany oddělené se samostatným ovládáním, čelní ovládání Celonerezový výdejní stůl s vyhřívanou vodní lázní 3x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</si>
  <si>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-891243056</t>
  </si>
  <si>
    <t>Poznámka k položce:
ROZMĚR  š x h x v - 1150x700x900
 NAPĚTÍ – V 230 
PŘÍKON EL-kW 3</t>
  </si>
  <si>
    <t>GS.058</t>
  </si>
  <si>
    <t>Vyhřívaný vozík, 2 šachty Celonerezová, svařovaná, samonosná konstrukce skříně s dvojitou stěnou a izolací  Na 4 kolečkách průměru 100 mm se šedou pryžovou obručí, 2 opatřena aretační brzdou Rohy jsou chráněny pryžovým obložením Vnitřní prostor zásobníku je vyhříván topným tělesem Snadné a rychlé nastavení teploty přímo ve °C umožňuje termostat Skříň obsahuje 2 vestavné zásobníky na talíře</t>
  </si>
  <si>
    <t>-1025225226</t>
  </si>
  <si>
    <t>Poznámka k položce:
ROZMĚR  š x h x v - 900x500x900 
NAPĚTÍ – V 230  
PŘÍKON EL-kW 1,5</t>
  </si>
  <si>
    <t>GS.059</t>
  </si>
  <si>
    <t>360729059</t>
  </si>
  <si>
    <t>Poznámka k položce:
ROZMĚR  š x h x v - 750 x 750 x 1800
NAPĚTÍ – V 230 
PŘÍKON EL-kW 0,2</t>
  </si>
  <si>
    <t>D.12</t>
  </si>
  <si>
    <t>Mytí provozního nádobí</t>
  </si>
  <si>
    <t>GS.062</t>
  </si>
  <si>
    <t>Mycí stroj na provozní nádobí Příkon: 14 - 16kW Napětí: 3N~/400V/50Hz Stupeň zabezpečení: IPX5 Zásuvná výška min. 740 mm Rozměr koše min. 850×700 mm Základní programy 120/240/360 s Výkon: 30/15/10 košů/hod Možnost mytí přepravek 600×400 mm Integrovaný modul reverzní osmózy vč. jemného filtru -  k odstranění cizích částic, minerálů, bakterií a virů Dvouplášťové provedení vč. zvukové a tepelné izolace Nerezová mycí a oplachová ramena Spotřeba vody max 5,8 l/cyklus Infračervené rozhraní pro bezdrátovou komunikaci Vícestupňová aktivní filtrace mycí lázně Tři konfigurace motoru čerpadla Integrovaný dávkovač mycího a oplachového prostředku Nerezové vedení detergentů k a od dávkovačů Čerpadlo pro zvýšení tlaku z vodovodního řádu Provedení mycího tanku se zaoblenými hyg. rohy Odpadové čerpadlo Automatický samočistící program při vyprázdnění nádrže Rozhraní bluetooth pro bezdrátovou komunikaci  V základním příslušenství robustní celonerezový koš</t>
  </si>
  <si>
    <t>-61215991</t>
  </si>
  <si>
    <t>Poznámka k položce:
ROZMĚR  š x h x v - 1000x900x1800/2200
NAPĚTÍ – V 400 
PŘÍKON EL-kW 16</t>
  </si>
  <si>
    <t>D.13</t>
  </si>
  <si>
    <t>Mytí transportních vozíků</t>
  </si>
  <si>
    <t>GS.065</t>
  </si>
  <si>
    <t>Výdejní vozík 2xGN 1/1,  Vany oddělené se samostatným ovládáním, boční ovládání Celonerezový výdejní stůl s vyhřívanou vodní lázní 2x GN 1/1 se samostatným ovládáním Ve spodní části vyztužen policí Na 4 kolečkách o průměru 100 mm s šedou pryžovou obručí, 2 opatřena aretační brzdou Rohy jsou chráněny pryžovým obložením V pracovní desce stolu jsou vevařeny vany opatřené výtokovým ventilem a topným tělesem Kapilární termostaty kombinované s vypínačem umístěné na čelním panelu umožňují snadné a rychlé nastavení teploty přímo ve °C</t>
  </si>
  <si>
    <t>-1463349924</t>
  </si>
  <si>
    <t>Poznámka k položce:
ROZMĚR  š x h x v - 850x700x900 
NAPĚTÍ – V 230 
PŘÍKON EL-kW 2</t>
  </si>
  <si>
    <t>M.01</t>
  </si>
  <si>
    <t>Doprava a montáž</t>
  </si>
  <si>
    <t>Doprava a montáž technologie</t>
  </si>
  <si>
    <t>-1416310318</t>
  </si>
  <si>
    <t>SO 07 - GASTRO - Neuznatelné</t>
  </si>
  <si>
    <t xml:space="preserve">    D.03 - Suchý sklad</t>
  </si>
  <si>
    <t xml:space="preserve">    D.04 - Sklad obalů</t>
  </si>
  <si>
    <t>GS.002</t>
  </si>
  <si>
    <t>Paleta plastová</t>
  </si>
  <si>
    <t>-476213237</t>
  </si>
  <si>
    <t>Poznámka k položce:
ROZMĚR  š x h x v - 1200 x 800 x 120</t>
  </si>
  <si>
    <t>GS.003</t>
  </si>
  <si>
    <t>Pracovní stůl nerezový s dřezem vlevo (400 x 400 x250mm), zadní lem, prostor pro podstolovou chladničku, částečná roštová police</t>
  </si>
  <si>
    <t>-1243110692</t>
  </si>
  <si>
    <t>Poznámka k položce:
ROZMĚR  š x h x v - 1700x700x900</t>
  </si>
  <si>
    <t>GS.004</t>
  </si>
  <si>
    <t>Stojánková baterie profi, model stolní, dlouhé hygienické pákové ovládání a otočné raménko d = 230 mm. Model je v robustním provedení, včetně přívodních hadic 3/8"(d = 400 mm) - max. průtok (3 bar): 15 l/min – upevňovací otvor pro baterii: min. ø35 mm. - max. ø40 mm.</t>
  </si>
  <si>
    <t>-926107944</t>
  </si>
  <si>
    <t>D.03</t>
  </si>
  <si>
    <t>Suchý sklad</t>
  </si>
  <si>
    <t>GS.008</t>
  </si>
  <si>
    <t>Regál nerezový</t>
  </si>
  <si>
    <t>1954017404</t>
  </si>
  <si>
    <t>Poznámka k položce:
ROZMĚR  š x h x v - 2000x500x1800</t>
  </si>
  <si>
    <t>GS.009</t>
  </si>
  <si>
    <t>230128268</t>
  </si>
  <si>
    <t>Poznámka k položce:
ROZMĚR  š x h x v - 1400x500x1800</t>
  </si>
  <si>
    <t>D.04</t>
  </si>
  <si>
    <t>Sklad obalů</t>
  </si>
  <si>
    <t>GS.010</t>
  </si>
  <si>
    <t>-506949116</t>
  </si>
  <si>
    <t>Poznámka k položce:
ROZMĚR  š x h x v - 1200x500x1800</t>
  </si>
  <si>
    <t>GS.012</t>
  </si>
  <si>
    <t>Pracovní stůl nerezový zadní a částečný levý boční lem, spodní prostor volný pro podstolovou chladničku</t>
  </si>
  <si>
    <t>-134036629</t>
  </si>
  <si>
    <t>Poznámka k položce:
ROZMĚR  š x h x v - 1300x700x900</t>
  </si>
  <si>
    <t>GS.014</t>
  </si>
  <si>
    <t>Pracovní stůl nerezový s dřezem vpravo (400 x 400 x250mm), spodní roštová police, zadní a levý + pravý lem</t>
  </si>
  <si>
    <t>872654529</t>
  </si>
  <si>
    <t>Poznámka k položce:
ROZMĚR  š x h x v - 1500x700x900</t>
  </si>
  <si>
    <t>GS.015</t>
  </si>
  <si>
    <t>75240287</t>
  </si>
  <si>
    <t>GS.022</t>
  </si>
  <si>
    <t>Pracovní stůl nerezový s dřezem vlevo (400 x 400 x250mm),  částečná spodní roštová police, prostor pro podstolovou myčku nádobí a externí modul reversní osmózy, zadní lem</t>
  </si>
  <si>
    <t>1528516652</t>
  </si>
  <si>
    <t>Poznámka k položce:
ROZMĚR - 1800x700x900</t>
  </si>
  <si>
    <t>GS.023</t>
  </si>
  <si>
    <t>Tlaková sprcha s ramínkem Model se směšovací pákovou baterií pro studenou, teplou vodu a napouštěcím ramínkem ze sprchy v robustním provedení, v=900 mm – tlakovou hadicí a vyvažovací pružinou – závěsným háčkem pro sprchu – pákové přepnutí vody do ramínka (sprcha/ramínko) - max. průtok (3 bar): 17 l/min - max. tlak: 5 bar – upevňovací otvor pro baterii: min. Ø35 mm. - max. Ø36 mm.</t>
  </si>
  <si>
    <t>-1555091706</t>
  </si>
  <si>
    <t>GS.025</t>
  </si>
  <si>
    <t>Regál nerezový 4 policový</t>
  </si>
  <si>
    <t>951082142</t>
  </si>
  <si>
    <t>Poznámka k položce:
ROZMĚR  š x h x v - 600x700x900</t>
  </si>
  <si>
    <t>GS.028</t>
  </si>
  <si>
    <t>Pracovní stůl nerezový s nierolenovou deskou, spodní police, zadní a levý lem</t>
  </si>
  <si>
    <t>-1792089075</t>
  </si>
  <si>
    <t>Poznámka k položce:
ROZMĚR  š x h x v - 1200x700x900</t>
  </si>
  <si>
    <t>GS.029</t>
  </si>
  <si>
    <t>Pracovní stůl nerezový s dřezem vlevo (400 x 400 x250mm), spodní roštová police, zadní lem</t>
  </si>
  <si>
    <t>-1131101283</t>
  </si>
  <si>
    <t>Poznámka k položce:
ROZMĚR  š x h x v - 1600x700x900</t>
  </si>
  <si>
    <t>GS.030</t>
  </si>
  <si>
    <t>-882250660</t>
  </si>
  <si>
    <t>GS.031</t>
  </si>
  <si>
    <t>Skříňka nástěnná posuvná dvířka, střední police, celonerezové provedení</t>
  </si>
  <si>
    <t>-2093262920</t>
  </si>
  <si>
    <t>Poznámka k položce:
ROZMĚR  š x h x v - 1200x350x600</t>
  </si>
  <si>
    <t>GS.032</t>
  </si>
  <si>
    <t>-126385787</t>
  </si>
  <si>
    <t>GS.036</t>
  </si>
  <si>
    <t>-1836487524</t>
  </si>
  <si>
    <t>GS.037</t>
  </si>
  <si>
    <t>-1066558504</t>
  </si>
  <si>
    <t>GS.039</t>
  </si>
  <si>
    <t>Pracovní stůl nerezový, 3× zásuvka od pracovní deskou, spodní police, zadní lem</t>
  </si>
  <si>
    <t>686031197</t>
  </si>
  <si>
    <t>Poznámka k položce:
ROZMĚR  š x h x v - 1400x700x900</t>
  </si>
  <si>
    <t>GS.040</t>
  </si>
  <si>
    <t>Pojízdný pracovní stůl se vsuny na GN pod pracovní deskou</t>
  </si>
  <si>
    <t>1689095864</t>
  </si>
  <si>
    <t>Poznámka k položce:
ROZMĚR  š x h x v - 900x600x900</t>
  </si>
  <si>
    <t>GS.041</t>
  </si>
  <si>
    <t>Pracovní stůl nerezový, 3× zásuvka od pracovní deskou, spodní police, zadní a pravý lem</t>
  </si>
  <si>
    <t>-1667036356</t>
  </si>
  <si>
    <t>GS.043</t>
  </si>
  <si>
    <t>-809211419</t>
  </si>
  <si>
    <t>GS.044</t>
  </si>
  <si>
    <t>-1756053891</t>
  </si>
  <si>
    <t>GS.060</t>
  </si>
  <si>
    <t>Mycí stůl nerezový, svařovaný dřez 1000×500×300 mm, spodní roštová police, zadní lem 300 mm, pravý lem</t>
  </si>
  <si>
    <t>1369965034</t>
  </si>
  <si>
    <t>Poznámka k položce:
ROZMĚR  š x h x v - 1100x700x900</t>
  </si>
  <si>
    <t>GS.061</t>
  </si>
  <si>
    <t>594617788</t>
  </si>
  <si>
    <t>1001794317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</si>
  <si>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</si>
  <si>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</si>
  <si>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</si>
  <si>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</si>
  <si>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</si>
  <si>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</si>
  <si>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VRN1</t>
  </si>
  <si>
    <t>Průzkumné, geodetické a projektové práce</t>
  </si>
  <si>
    <t>013244000</t>
  </si>
  <si>
    <t>Dodavatelská dokumentace</t>
  </si>
  <si>
    <t>1024</t>
  </si>
  <si>
    <t>117075052</t>
  </si>
  <si>
    <t>https://podminky.urs.cz/item/CS_URS_2024_01/013244000</t>
  </si>
  <si>
    <t>013254000</t>
  </si>
  <si>
    <t>Dokumentace skutečného provedení stavby</t>
  </si>
  <si>
    <t>Soubor</t>
  </si>
  <si>
    <t>1861293024</t>
  </si>
  <si>
    <t>0132540001</t>
  </si>
  <si>
    <t>Protokol o udržení vnějších vlivů</t>
  </si>
  <si>
    <t>-673820088</t>
  </si>
  <si>
    <t>VRN3</t>
  </si>
  <si>
    <t>Zařízení staveniště</t>
  </si>
  <si>
    <t>020001000</t>
  </si>
  <si>
    <t>Příprava staveniště</t>
  </si>
  <si>
    <t>-1699593791</t>
  </si>
  <si>
    <t>030001000.1</t>
  </si>
  <si>
    <t>Veškeré zařízení v rámci ZS a co předepisuje ZOV (vybudování ZS, oplocení, stavební přípojky, odběrná místa, dočasné komunikace a sjezdy včetně stání pro kontejnery, čistící zóny, oklepové zóny, zajištění zeleně proti poškození, zajištění okolních objektů</t>
  </si>
  <si>
    <t>785013864</t>
  </si>
  <si>
    <t>040001000</t>
  </si>
  <si>
    <t>-793989173</t>
  </si>
  <si>
    <t>042503000</t>
  </si>
  <si>
    <t>Plán BOZP na staveništi</t>
  </si>
  <si>
    <t>-1088037235</t>
  </si>
  <si>
    <t>045203000</t>
  </si>
  <si>
    <t>Kompletační činnost</t>
  </si>
  <si>
    <t>-884029065</t>
  </si>
  <si>
    <t>045303000</t>
  </si>
  <si>
    <t>Koordinační činnost</t>
  </si>
  <si>
    <t>1593041338</t>
  </si>
  <si>
    <t>044002000</t>
  </si>
  <si>
    <t>Revize</t>
  </si>
  <si>
    <t>-1945060626</t>
  </si>
  <si>
    <t>043002000</t>
  </si>
  <si>
    <t>Zkoušky a ostatní měření</t>
  </si>
  <si>
    <t>-1028832211</t>
  </si>
  <si>
    <t>Zkoušky tlakové</t>
  </si>
  <si>
    <t>1958066537</t>
  </si>
  <si>
    <t>043144000</t>
  </si>
  <si>
    <t>Zkoušky těsnosti</t>
  </si>
  <si>
    <t>-734846547</t>
  </si>
  <si>
    <t>VRN6</t>
  </si>
  <si>
    <t>Územní vlivy</t>
  </si>
  <si>
    <t>065002000</t>
  </si>
  <si>
    <t>Mimostaveništní doprava materiálů</t>
  </si>
  <si>
    <t>1443772974</t>
  </si>
  <si>
    <t>VRN7</t>
  </si>
  <si>
    <t>Provozní vlivy</t>
  </si>
  <si>
    <t>071002000</t>
  </si>
  <si>
    <t>Provoz investora, třetích osob</t>
  </si>
  <si>
    <t>-1288836244</t>
  </si>
  <si>
    <t>079002000</t>
  </si>
  <si>
    <t>Ostatní provozní vlivy</t>
  </si>
  <si>
    <t>679072509</t>
  </si>
  <si>
    <t>060001000</t>
  </si>
  <si>
    <t>1913342225</t>
  </si>
  <si>
    <t>VRN8</t>
  </si>
  <si>
    <t>Přesun stavebních kapacit</t>
  </si>
  <si>
    <t>081103000</t>
  </si>
  <si>
    <t>Denní doprava pracovníků na pracoviště</t>
  </si>
  <si>
    <t>-1194496650</t>
  </si>
  <si>
    <t>VRN9</t>
  </si>
  <si>
    <t>Ostatní náklady</t>
  </si>
  <si>
    <t>090001000.1</t>
  </si>
  <si>
    <t>Posudky, měření, kontrolní a revizní zkoušky stávajících a nově vybudovaných konstrukcí a objektů</t>
  </si>
  <si>
    <t>-289747058</t>
  </si>
  <si>
    <t>092103001</t>
  </si>
  <si>
    <t>Náklady na zkušební provoz</t>
  </si>
  <si>
    <t>-376818917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</si>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</sst>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" fontId="22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4" TargetMode="External" /><Relationship Id="rId2" Type="http://schemas.openxmlformats.org/officeDocument/2006/relationships/hyperlink" Target="https://podminky.urs.cz/item/CS_URS_2024_01/317941123" TargetMode="External" /><Relationship Id="rId3" Type="http://schemas.openxmlformats.org/officeDocument/2006/relationships/hyperlink" Target="https://podminky.urs.cz/item/CS_URS_2024_01/342272235" TargetMode="External" /><Relationship Id="rId4" Type="http://schemas.openxmlformats.org/officeDocument/2006/relationships/hyperlink" Target="https://podminky.urs.cz/item/CS_URS_2024_01/342291131" TargetMode="External" /><Relationship Id="rId5" Type="http://schemas.openxmlformats.org/officeDocument/2006/relationships/hyperlink" Target="https://podminky.urs.cz/item/CS_URS_2024_01/342291141" TargetMode="External" /><Relationship Id="rId6" Type="http://schemas.openxmlformats.org/officeDocument/2006/relationships/hyperlink" Target="https://podminky.urs.cz/item/CS_URS_2023_01/346481111" TargetMode="External" /><Relationship Id="rId7" Type="http://schemas.openxmlformats.org/officeDocument/2006/relationships/hyperlink" Target="https://podminky.urs.cz/item/CS_URS_2024_01/611131101" TargetMode="External" /><Relationship Id="rId8" Type="http://schemas.openxmlformats.org/officeDocument/2006/relationships/hyperlink" Target="https://podminky.urs.cz/item/CS_URS_2024_01/611131141" TargetMode="External" /><Relationship Id="rId9" Type="http://schemas.openxmlformats.org/officeDocument/2006/relationships/hyperlink" Target="https://podminky.urs.cz/item/CS_URS_2024_01/611311131" TargetMode="External" /><Relationship Id="rId10" Type="http://schemas.openxmlformats.org/officeDocument/2006/relationships/hyperlink" Target="https://podminky.urs.cz/item/CS_URS_2024_01/611321141" TargetMode="External" /><Relationship Id="rId11" Type="http://schemas.openxmlformats.org/officeDocument/2006/relationships/hyperlink" Target="https://podminky.urs.cz/item/CS_URS_2024_01/611321191" TargetMode="External" /><Relationship Id="rId12" Type="http://schemas.openxmlformats.org/officeDocument/2006/relationships/hyperlink" Target="https://podminky.urs.cz/item/CS_URS_2024_01/612131101" TargetMode="External" /><Relationship Id="rId13" Type="http://schemas.openxmlformats.org/officeDocument/2006/relationships/hyperlink" Target="https://podminky.urs.cz/item/CS_URS_2024_01/612131141" TargetMode="External" /><Relationship Id="rId14" Type="http://schemas.openxmlformats.org/officeDocument/2006/relationships/hyperlink" Target="https://podminky.urs.cz/item/CS_URS_2024_01/612321111" TargetMode="External" /><Relationship Id="rId15" Type="http://schemas.openxmlformats.org/officeDocument/2006/relationships/hyperlink" Target="https://podminky.urs.cz/item/CS_URS_2024_01/612321141" TargetMode="External" /><Relationship Id="rId16" Type="http://schemas.openxmlformats.org/officeDocument/2006/relationships/hyperlink" Target="https://podminky.urs.cz/item/CS_URS_2024_01/612321191" TargetMode="External" /><Relationship Id="rId17" Type="http://schemas.openxmlformats.org/officeDocument/2006/relationships/hyperlink" Target="https://podminky.urs.cz/item/CS_URS_2024_01/631311114" TargetMode="External" /><Relationship Id="rId18" Type="http://schemas.openxmlformats.org/officeDocument/2006/relationships/hyperlink" Target="https://podminky.urs.cz/item/CS_URS_2024_01/631319237" TargetMode="External" /><Relationship Id="rId19" Type="http://schemas.openxmlformats.org/officeDocument/2006/relationships/hyperlink" Target="https://podminky.urs.cz/item/CS_URS_2024_01/632451101" TargetMode="External" /><Relationship Id="rId20" Type="http://schemas.openxmlformats.org/officeDocument/2006/relationships/hyperlink" Target="https://podminky.urs.cz/item/CS_URS_2024_01/632451105" TargetMode="External" /><Relationship Id="rId21" Type="http://schemas.openxmlformats.org/officeDocument/2006/relationships/hyperlink" Target="https://podminky.urs.cz/item/CS_URS_2024_01/632451107" TargetMode="External" /><Relationship Id="rId22" Type="http://schemas.openxmlformats.org/officeDocument/2006/relationships/hyperlink" Target="https://podminky.urs.cz/item/CS_URS_2024_01/634112123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3" TargetMode="External" /><Relationship Id="rId26" Type="http://schemas.openxmlformats.org/officeDocument/2006/relationships/hyperlink" Target="https://podminky.urs.cz/item/CS_URS_2024_01/962051115" TargetMode="External" /><Relationship Id="rId27" Type="http://schemas.openxmlformats.org/officeDocument/2006/relationships/hyperlink" Target="https://podminky.urs.cz/item/CS_URS_2024_01/962081141" TargetMode="External" /><Relationship Id="rId28" Type="http://schemas.openxmlformats.org/officeDocument/2006/relationships/hyperlink" Target="https://podminky.urs.cz/item/CS_URS_2024_01/965042141" TargetMode="External" /><Relationship Id="rId29" Type="http://schemas.openxmlformats.org/officeDocument/2006/relationships/hyperlink" Target="https://podminky.urs.cz/item/CS_URS_2024_01/965049111" TargetMode="External" /><Relationship Id="rId30" Type="http://schemas.openxmlformats.org/officeDocument/2006/relationships/hyperlink" Target="https://podminky.urs.cz/item/CS_URS_2024_01/977151222" TargetMode="External" /><Relationship Id="rId31" Type="http://schemas.openxmlformats.org/officeDocument/2006/relationships/hyperlink" Target="https://podminky.urs.cz/item/CS_URS_2024_01/977151226" TargetMode="External" /><Relationship Id="rId32" Type="http://schemas.openxmlformats.org/officeDocument/2006/relationships/hyperlink" Target="https://podminky.urs.cz/item/CS_URS_2024_01/977211111" TargetMode="External" /><Relationship Id="rId33" Type="http://schemas.openxmlformats.org/officeDocument/2006/relationships/hyperlink" Target="https://podminky.urs.cz/item/CS_URS_2024_01/997013153" TargetMode="External" /><Relationship Id="rId34" Type="http://schemas.openxmlformats.org/officeDocument/2006/relationships/hyperlink" Target="https://podminky.urs.cz/item/CS_URS_2024_01/997013501" TargetMode="External" /><Relationship Id="rId35" Type="http://schemas.openxmlformats.org/officeDocument/2006/relationships/hyperlink" Target="https://podminky.urs.cz/item/CS_URS_2024_01/997013509" TargetMode="External" /><Relationship Id="rId36" Type="http://schemas.openxmlformats.org/officeDocument/2006/relationships/hyperlink" Target="https://podminky.urs.cz/item/CS_URS_2024_01/997013602" TargetMode="External" /><Relationship Id="rId37" Type="http://schemas.openxmlformats.org/officeDocument/2006/relationships/hyperlink" Target="https://podminky.urs.cz/item/CS_URS_2024_01/997013603" TargetMode="External" /><Relationship Id="rId38" Type="http://schemas.openxmlformats.org/officeDocument/2006/relationships/hyperlink" Target="https://podminky.urs.cz/item/CS_URS_2024_01/997013607" TargetMode="External" /><Relationship Id="rId39" Type="http://schemas.openxmlformats.org/officeDocument/2006/relationships/hyperlink" Target="https://podminky.urs.cz/item/CS_URS_2024_01/997013645" TargetMode="External" /><Relationship Id="rId40" Type="http://schemas.openxmlformats.org/officeDocument/2006/relationships/hyperlink" Target="https://podminky.urs.cz/item/CS_URS_2024_01/997013804" TargetMode="External" /><Relationship Id="rId41" Type="http://schemas.openxmlformats.org/officeDocument/2006/relationships/hyperlink" Target="https://podminky.urs.cz/item/CS_URS_2024_01/997013812" TargetMode="External" /><Relationship Id="rId42" Type="http://schemas.openxmlformats.org/officeDocument/2006/relationships/hyperlink" Target="https://podminky.urs.cz/item/CS_URS_2024_01/997013871" TargetMode="External" /><Relationship Id="rId43" Type="http://schemas.openxmlformats.org/officeDocument/2006/relationships/hyperlink" Target="https://podminky.urs.cz/item/CS_URS_2024_01/998011008" TargetMode="External" /><Relationship Id="rId44" Type="http://schemas.openxmlformats.org/officeDocument/2006/relationships/hyperlink" Target="https://podminky.urs.cz/item/CS_URS_2024_01/711111001" TargetMode="External" /><Relationship Id="rId45" Type="http://schemas.openxmlformats.org/officeDocument/2006/relationships/hyperlink" Target="https://podminky.urs.cz/item/CS_URS_2024_01/711112001" TargetMode="External" /><Relationship Id="rId46" Type="http://schemas.openxmlformats.org/officeDocument/2006/relationships/hyperlink" Target="https://podminky.urs.cz/item/CS_URS_2024_01/711131811" TargetMode="External" /><Relationship Id="rId47" Type="http://schemas.openxmlformats.org/officeDocument/2006/relationships/hyperlink" Target="https://podminky.urs.cz/item/CS_URS_2024_01/711141559" TargetMode="External" /><Relationship Id="rId48" Type="http://schemas.openxmlformats.org/officeDocument/2006/relationships/hyperlink" Target="https://podminky.urs.cz/item/CS_URS_2024_01/711142559" TargetMode="External" /><Relationship Id="rId49" Type="http://schemas.openxmlformats.org/officeDocument/2006/relationships/hyperlink" Target="https://podminky.urs.cz/item/CS_URS_2024_01/998711101" TargetMode="External" /><Relationship Id="rId50" Type="http://schemas.openxmlformats.org/officeDocument/2006/relationships/hyperlink" Target="https://podminky.urs.cz/item/CS_URS_2024_01/712911911" TargetMode="External" /><Relationship Id="rId51" Type="http://schemas.openxmlformats.org/officeDocument/2006/relationships/hyperlink" Target="https://podminky.urs.cz/item/CS_URS_2024_01/712921932" TargetMode="External" /><Relationship Id="rId52" Type="http://schemas.openxmlformats.org/officeDocument/2006/relationships/hyperlink" Target="https://podminky.urs.cz/item/CS_URS_2024_01/712941963" TargetMode="External" /><Relationship Id="rId53" Type="http://schemas.openxmlformats.org/officeDocument/2006/relationships/hyperlink" Target="https://podminky.urs.cz/item/CS_URS_2024_01/998712101" TargetMode="External" /><Relationship Id="rId54" Type="http://schemas.openxmlformats.org/officeDocument/2006/relationships/hyperlink" Target="https://podminky.urs.cz/item/CS_URS_2024_01/763131411" TargetMode="External" /><Relationship Id="rId55" Type="http://schemas.openxmlformats.org/officeDocument/2006/relationships/hyperlink" Target="https://podminky.urs.cz/item/CS_URS_2024_01/763131821" TargetMode="External" /><Relationship Id="rId56" Type="http://schemas.openxmlformats.org/officeDocument/2006/relationships/hyperlink" Target="https://podminky.urs.cz/item/CS_URS_2024_01/763431011" TargetMode="External" /><Relationship Id="rId57" Type="http://schemas.openxmlformats.org/officeDocument/2006/relationships/hyperlink" Target="https://podminky.urs.cz/item/CS_URS_2024_01/763431802" TargetMode="External" /><Relationship Id="rId58" Type="http://schemas.openxmlformats.org/officeDocument/2006/relationships/hyperlink" Target="https://podminky.urs.cz/item/CS_URS_2024_01/998763301" TargetMode="External" /><Relationship Id="rId59" Type="http://schemas.openxmlformats.org/officeDocument/2006/relationships/hyperlink" Target="https://podminky.urs.cz/item/CS_URS_2024_01/766411821" TargetMode="External" /><Relationship Id="rId60" Type="http://schemas.openxmlformats.org/officeDocument/2006/relationships/hyperlink" Target="https://podminky.urs.cz/item/CS_URS_2024_01/766411822" TargetMode="External" /><Relationship Id="rId61" Type="http://schemas.openxmlformats.org/officeDocument/2006/relationships/hyperlink" Target="https://podminky.urs.cz/item/CS_URS_2024_01/998766101" TargetMode="External" /><Relationship Id="rId62" Type="http://schemas.openxmlformats.org/officeDocument/2006/relationships/hyperlink" Target="https://podminky.urs.cz/item/CS_URS_2024_01/998766101" TargetMode="External" /><Relationship Id="rId63" Type="http://schemas.openxmlformats.org/officeDocument/2006/relationships/hyperlink" Target="https://podminky.urs.cz/item/CS_URS_2024_01/998767101" TargetMode="External" /><Relationship Id="rId64" Type="http://schemas.openxmlformats.org/officeDocument/2006/relationships/hyperlink" Target="https://podminky.urs.cz/item/CS_URS_2024_01/771111011" TargetMode="External" /><Relationship Id="rId65" Type="http://schemas.openxmlformats.org/officeDocument/2006/relationships/hyperlink" Target="https://podminky.urs.cz/item/CS_URS_2024_01/771121011" TargetMode="External" /><Relationship Id="rId66" Type="http://schemas.openxmlformats.org/officeDocument/2006/relationships/hyperlink" Target="https://podminky.urs.cz/item/CS_URS_2024_01/771471810" TargetMode="External" /><Relationship Id="rId67" Type="http://schemas.openxmlformats.org/officeDocument/2006/relationships/hyperlink" Target="https://podminky.urs.cz/item/CS_URS_2024_01/771474113" TargetMode="External" /><Relationship Id="rId68" Type="http://schemas.openxmlformats.org/officeDocument/2006/relationships/hyperlink" Target="https://podminky.urs.cz/item/CS_URS_2024_01/771573810" TargetMode="External" /><Relationship Id="rId69" Type="http://schemas.openxmlformats.org/officeDocument/2006/relationships/hyperlink" Target="https://podminky.urs.cz/item/CS_URS_2024_01/771574436" TargetMode="External" /><Relationship Id="rId70" Type="http://schemas.openxmlformats.org/officeDocument/2006/relationships/hyperlink" Target="https://podminky.urs.cz/item/CS_URS_2024_01/771591112" TargetMode="External" /><Relationship Id="rId71" Type="http://schemas.openxmlformats.org/officeDocument/2006/relationships/hyperlink" Target="https://podminky.urs.cz/item/CS_URS_2024_01/771591115" TargetMode="External" /><Relationship Id="rId72" Type="http://schemas.openxmlformats.org/officeDocument/2006/relationships/hyperlink" Target="https://podminky.urs.cz/item/CS_URS_2024_01/998771101" TargetMode="External" /><Relationship Id="rId73" Type="http://schemas.openxmlformats.org/officeDocument/2006/relationships/hyperlink" Target="https://podminky.urs.cz/item/CS_URS_2024_01/776111311" TargetMode="External" /><Relationship Id="rId74" Type="http://schemas.openxmlformats.org/officeDocument/2006/relationships/hyperlink" Target="https://podminky.urs.cz/item/CS_URS_2024_01/776121112" TargetMode="External" /><Relationship Id="rId75" Type="http://schemas.openxmlformats.org/officeDocument/2006/relationships/hyperlink" Target="https://podminky.urs.cz/item/CS_URS_2024_01/776201812" TargetMode="External" /><Relationship Id="rId76" Type="http://schemas.openxmlformats.org/officeDocument/2006/relationships/hyperlink" Target="https://podminky.urs.cz/item/CS_URS_2024_01/776211111" TargetMode="External" /><Relationship Id="rId77" Type="http://schemas.openxmlformats.org/officeDocument/2006/relationships/hyperlink" Target="https://podminky.urs.cz/item/CS_URS_2024_01/776221111" TargetMode="External" /><Relationship Id="rId78" Type="http://schemas.openxmlformats.org/officeDocument/2006/relationships/hyperlink" Target="https://podminky.urs.cz/item/CS_URS_2024_01/776410811" TargetMode="External" /><Relationship Id="rId79" Type="http://schemas.openxmlformats.org/officeDocument/2006/relationships/hyperlink" Target="https://podminky.urs.cz/item/CS_URS_2024_01/776421111" TargetMode="External" /><Relationship Id="rId80" Type="http://schemas.openxmlformats.org/officeDocument/2006/relationships/hyperlink" Target="https://podminky.urs.cz/item/CS_URS_2024_01/776421311" TargetMode="External" /><Relationship Id="rId81" Type="http://schemas.openxmlformats.org/officeDocument/2006/relationships/hyperlink" Target="https://podminky.urs.cz/item/CS_URS_2024_01/998776101" TargetMode="External" /><Relationship Id="rId82" Type="http://schemas.openxmlformats.org/officeDocument/2006/relationships/hyperlink" Target="https://podminky.urs.cz/item/CS_URS_2024_01/781111011" TargetMode="External" /><Relationship Id="rId83" Type="http://schemas.openxmlformats.org/officeDocument/2006/relationships/hyperlink" Target="https://podminky.urs.cz/item/CS_URS_2024_01/781121011" TargetMode="External" /><Relationship Id="rId84" Type="http://schemas.openxmlformats.org/officeDocument/2006/relationships/hyperlink" Target="https://podminky.urs.cz/item/CS_URS_2024_01/781131112" TargetMode="External" /><Relationship Id="rId85" Type="http://schemas.openxmlformats.org/officeDocument/2006/relationships/hyperlink" Target="https://podminky.urs.cz/item/CS_URS_2024_01/781472215" TargetMode="External" /><Relationship Id="rId86" Type="http://schemas.openxmlformats.org/officeDocument/2006/relationships/hyperlink" Target="https://podminky.urs.cz/item/CS_URS_2024_01/781473810" TargetMode="External" /><Relationship Id="rId87" Type="http://schemas.openxmlformats.org/officeDocument/2006/relationships/hyperlink" Target="https://podminky.urs.cz/item/CS_URS_2024_01/781492211" TargetMode="External" /><Relationship Id="rId88" Type="http://schemas.openxmlformats.org/officeDocument/2006/relationships/hyperlink" Target="https://podminky.urs.cz/item/CS_URS_2024_01/781495115" TargetMode="External" /><Relationship Id="rId89" Type="http://schemas.openxmlformats.org/officeDocument/2006/relationships/hyperlink" Target="https://podminky.urs.cz/item/CS_URS_2024_01/998781101" TargetMode="External" /><Relationship Id="rId90" Type="http://schemas.openxmlformats.org/officeDocument/2006/relationships/hyperlink" Target="https://podminky.urs.cz/item/CS_URS_2024_01/784111001" TargetMode="External" /><Relationship Id="rId91" Type="http://schemas.openxmlformats.org/officeDocument/2006/relationships/hyperlink" Target="https://podminky.urs.cz/item/CS_URS_2024_01/784121001" TargetMode="External" /><Relationship Id="rId92" Type="http://schemas.openxmlformats.org/officeDocument/2006/relationships/hyperlink" Target="https://podminky.urs.cz/item/CS_URS_2024_01/784181101" TargetMode="External" /><Relationship Id="rId93" Type="http://schemas.openxmlformats.org/officeDocument/2006/relationships/hyperlink" Target="https://podminky.urs.cz/item/CS_URS_2024_01/784211001" TargetMode="External" /><Relationship Id="rId94" Type="http://schemas.openxmlformats.org/officeDocument/2006/relationships/hyperlink" Target="https://podminky.urs.cz/item/CS_URS_2024_01/784211061" TargetMode="External" /><Relationship Id="rId9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21173401" TargetMode="External" /><Relationship Id="rId2" Type="http://schemas.openxmlformats.org/officeDocument/2006/relationships/hyperlink" Target="https://podminky.urs.cz/item/CS_URS_2024_01/721173402" TargetMode="External" /><Relationship Id="rId3" Type="http://schemas.openxmlformats.org/officeDocument/2006/relationships/hyperlink" Target="https://podminky.urs.cz/item/CS_URS_2024_01/721173403" TargetMode="External" /><Relationship Id="rId4" Type="http://schemas.openxmlformats.org/officeDocument/2006/relationships/hyperlink" Target="https://podminky.urs.cz/item/CS_URS_2024_01/721173723" TargetMode="External" /><Relationship Id="rId5" Type="http://schemas.openxmlformats.org/officeDocument/2006/relationships/hyperlink" Target="https://podminky.urs.cz/item/CS_URS_2024_01/721173726" TargetMode="External" /><Relationship Id="rId6" Type="http://schemas.openxmlformats.org/officeDocument/2006/relationships/hyperlink" Target="https://podminky.urs.cz/item/CS_URS_2024_01/721174065" TargetMode="External" /><Relationship Id="rId7" Type="http://schemas.openxmlformats.org/officeDocument/2006/relationships/hyperlink" Target="https://podminky.urs.cz/item/CS_URS_2024_01/998721101" TargetMode="External" /><Relationship Id="rId8" Type="http://schemas.openxmlformats.org/officeDocument/2006/relationships/hyperlink" Target="https://podminky.urs.cz/item/CS_URS_2024_01/722174002" TargetMode="External" /><Relationship Id="rId9" Type="http://schemas.openxmlformats.org/officeDocument/2006/relationships/hyperlink" Target="https://podminky.urs.cz/item/CS_URS_2024_01/722174003" TargetMode="External" /><Relationship Id="rId10" Type="http://schemas.openxmlformats.org/officeDocument/2006/relationships/hyperlink" Target="https://podminky.urs.cz/item/CS_URS_2024_01/722174004" TargetMode="External" /><Relationship Id="rId11" Type="http://schemas.openxmlformats.org/officeDocument/2006/relationships/hyperlink" Target="https://podminky.urs.cz/item/CS_URS_2024_01/722174005" TargetMode="External" /><Relationship Id="rId12" Type="http://schemas.openxmlformats.org/officeDocument/2006/relationships/hyperlink" Target="https://podminky.urs.cz/item/CS_URS_2024_01/722174006" TargetMode="External" /><Relationship Id="rId13" Type="http://schemas.openxmlformats.org/officeDocument/2006/relationships/hyperlink" Target="https://podminky.urs.cz/item/CS_URS_2024_01/722174007" TargetMode="External" /><Relationship Id="rId14" Type="http://schemas.openxmlformats.org/officeDocument/2006/relationships/hyperlink" Target="https://podminky.urs.cz/item/CS_URS_2024_01/722240122" TargetMode="External" /><Relationship Id="rId15" Type="http://schemas.openxmlformats.org/officeDocument/2006/relationships/hyperlink" Target="https://podminky.urs.cz/item/CS_URS_2024_01/722240124" TargetMode="External" /><Relationship Id="rId16" Type="http://schemas.openxmlformats.org/officeDocument/2006/relationships/hyperlink" Target="https://podminky.urs.cz/item/CS_URS_2024_01/722240125" TargetMode="External" /><Relationship Id="rId17" Type="http://schemas.openxmlformats.org/officeDocument/2006/relationships/hyperlink" Target="https://podminky.urs.cz/item/CS_URS_2024_01/722240126" TargetMode="External" /><Relationship Id="rId18" Type="http://schemas.openxmlformats.org/officeDocument/2006/relationships/hyperlink" Target="https://podminky.urs.cz/item/CS_URS_2024_01/722240127" TargetMode="External" /><Relationship Id="rId19" Type="http://schemas.openxmlformats.org/officeDocument/2006/relationships/hyperlink" Target="https://podminky.urs.cz/item/CS_URS_2024_01/734295021" TargetMode="External" /><Relationship Id="rId20" Type="http://schemas.openxmlformats.org/officeDocument/2006/relationships/hyperlink" Target="https://podminky.urs.cz/item/CS_URS_2024_01/998722101" TargetMode="External" /><Relationship Id="rId21" Type="http://schemas.openxmlformats.org/officeDocument/2006/relationships/hyperlink" Target="https://podminky.urs.cz/item/CS_URS_2024_01/725110814" TargetMode="External" /><Relationship Id="rId22" Type="http://schemas.openxmlformats.org/officeDocument/2006/relationships/hyperlink" Target="https://podminky.urs.cz/item/CS_URS_2024_01/725112002" TargetMode="External" /><Relationship Id="rId23" Type="http://schemas.openxmlformats.org/officeDocument/2006/relationships/hyperlink" Target="https://podminky.urs.cz/item/CS_URS_2024_01/725210821" TargetMode="External" /><Relationship Id="rId24" Type="http://schemas.openxmlformats.org/officeDocument/2006/relationships/hyperlink" Target="https://podminky.urs.cz/item/CS_URS_2024_01/725211617" TargetMode="External" /><Relationship Id="rId25" Type="http://schemas.openxmlformats.org/officeDocument/2006/relationships/hyperlink" Target="https://podminky.urs.cz/item/CS_URS_2024_01/725291652" TargetMode="External" /><Relationship Id="rId26" Type="http://schemas.openxmlformats.org/officeDocument/2006/relationships/hyperlink" Target="https://podminky.urs.cz/item/CS_URS_2024_01/725291653" TargetMode="External" /><Relationship Id="rId27" Type="http://schemas.openxmlformats.org/officeDocument/2006/relationships/hyperlink" Target="https://podminky.urs.cz/item/CS_URS_2024_01/725291654" TargetMode="External" /><Relationship Id="rId28" Type="http://schemas.openxmlformats.org/officeDocument/2006/relationships/hyperlink" Target="https://podminky.urs.cz/item/CS_URS_2024_01/725291664" TargetMode="External" /><Relationship Id="rId29" Type="http://schemas.openxmlformats.org/officeDocument/2006/relationships/hyperlink" Target="https://podminky.urs.cz/item/CS_URS_2024_01/725330820" TargetMode="External" /><Relationship Id="rId30" Type="http://schemas.openxmlformats.org/officeDocument/2006/relationships/hyperlink" Target="https://podminky.urs.cz/item/CS_URS_2024_01/725331111" TargetMode="External" /><Relationship Id="rId31" Type="http://schemas.openxmlformats.org/officeDocument/2006/relationships/hyperlink" Target="https://podminky.urs.cz/item/CS_URS_2024_01/725822613" TargetMode="External" /><Relationship Id="rId32" Type="http://schemas.openxmlformats.org/officeDocument/2006/relationships/hyperlink" Target="https://podminky.urs.cz/item/CS_URS_2024_01/998725101" TargetMode="External" /><Relationship Id="rId3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44000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16">
      <selection activeCell="AL17" sqref="AL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R5" s="20"/>
      <c r="BE5" s="287" t="s">
        <v>15</v>
      </c>
      <c r="BS5" s="17" t="s">
        <v>6</v>
      </c>
    </row>
    <row r="6" spans="2:71" ht="36.95" customHeight="1">
      <c r="B6" s="20"/>
      <c r="D6" s="26" t="s">
        <v>16</v>
      </c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R6" s="20"/>
      <c r="BE6" s="288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8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8"/>
      <c r="BS8" s="17" t="s">
        <v>6</v>
      </c>
    </row>
    <row r="9" spans="2:71" ht="14.45" customHeight="1">
      <c r="B9" s="20"/>
      <c r="AR9" s="20"/>
      <c r="BE9" s="288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8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8"/>
      <c r="BS11" s="17" t="s">
        <v>6</v>
      </c>
    </row>
    <row r="12" spans="2:71" ht="6.95" customHeight="1">
      <c r="B12" s="20"/>
      <c r="AR12" s="20"/>
      <c r="BE12" s="288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8"/>
      <c r="BS13" s="17" t="s">
        <v>6</v>
      </c>
    </row>
    <row r="14" spans="2:71" ht="12.75">
      <c r="B14" s="20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7" t="s">
        <v>28</v>
      </c>
      <c r="AN14" s="29" t="s">
        <v>30</v>
      </c>
      <c r="AR14" s="20"/>
      <c r="BE14" s="288"/>
      <c r="BS14" s="17" t="s">
        <v>6</v>
      </c>
    </row>
    <row r="15" spans="2:71" ht="6.95" customHeight="1">
      <c r="B15" s="20"/>
      <c r="AR15" s="20"/>
      <c r="BE15" s="288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8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8"/>
      <c r="BS17" s="17" t="s">
        <v>33</v>
      </c>
    </row>
    <row r="18" spans="2:71" ht="6.95" customHeight="1">
      <c r="B18" s="20"/>
      <c r="AR18" s="20"/>
      <c r="BE18" s="288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8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8"/>
      <c r="BS20" s="17" t="s">
        <v>4</v>
      </c>
    </row>
    <row r="21" spans="2:57" ht="6.95" customHeight="1">
      <c r="B21" s="20"/>
      <c r="AR21" s="20"/>
      <c r="BE21" s="288"/>
    </row>
    <row r="22" spans="2:57" ht="12" customHeight="1">
      <c r="B22" s="20"/>
      <c r="D22" s="27" t="s">
        <v>36</v>
      </c>
      <c r="AR22" s="20"/>
      <c r="BE22" s="288"/>
    </row>
    <row r="23" spans="2:57" ht="47.25" customHeight="1">
      <c r="B23" s="20"/>
      <c r="E23" s="295" t="s">
        <v>37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R23" s="20"/>
      <c r="BE23" s="288"/>
    </row>
    <row r="24" spans="2:57" ht="6.95" customHeight="1">
      <c r="B24" s="20"/>
      <c r="AR24" s="20"/>
      <c r="BE24" s="28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8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6">
        <f>ROUND(AG54,2)</f>
        <v>200000</v>
      </c>
      <c r="AL26" s="297"/>
      <c r="AM26" s="297"/>
      <c r="AN26" s="297"/>
      <c r="AO26" s="297"/>
      <c r="AR26" s="32"/>
      <c r="BE26" s="288"/>
    </row>
    <row r="27" spans="2:57" s="1" customFormat="1" ht="6.95" customHeight="1">
      <c r="B27" s="32"/>
      <c r="AR27" s="32"/>
      <c r="BE27" s="288"/>
    </row>
    <row r="28" spans="2:57" s="1" customFormat="1" ht="12.75">
      <c r="B28" s="32"/>
      <c r="L28" s="298" t="s">
        <v>39</v>
      </c>
      <c r="M28" s="298"/>
      <c r="N28" s="298"/>
      <c r="O28" s="298"/>
      <c r="P28" s="298"/>
      <c r="W28" s="298" t="s">
        <v>40</v>
      </c>
      <c r="X28" s="298"/>
      <c r="Y28" s="298"/>
      <c r="Z28" s="298"/>
      <c r="AA28" s="298"/>
      <c r="AB28" s="298"/>
      <c r="AC28" s="298"/>
      <c r="AD28" s="298"/>
      <c r="AE28" s="298"/>
      <c r="AK28" s="298" t="s">
        <v>41</v>
      </c>
      <c r="AL28" s="298"/>
      <c r="AM28" s="298"/>
      <c r="AN28" s="298"/>
      <c r="AO28" s="298"/>
      <c r="AR28" s="32"/>
      <c r="BE28" s="288"/>
    </row>
    <row r="29" spans="2:57" s="2" customFormat="1" ht="14.45" customHeight="1">
      <c r="B29" s="36"/>
      <c r="D29" s="27" t="s">
        <v>42</v>
      </c>
      <c r="F29" s="27" t="s">
        <v>43</v>
      </c>
      <c r="L29" s="301">
        <v>0.21</v>
      </c>
      <c r="M29" s="300"/>
      <c r="N29" s="300"/>
      <c r="O29" s="300"/>
      <c r="P29" s="300"/>
      <c r="W29" s="299">
        <f>ROUND(AZ54,2)</f>
        <v>200000</v>
      </c>
      <c r="X29" s="300"/>
      <c r="Y29" s="300"/>
      <c r="Z29" s="300"/>
      <c r="AA29" s="300"/>
      <c r="AB29" s="300"/>
      <c r="AC29" s="300"/>
      <c r="AD29" s="300"/>
      <c r="AE29" s="300"/>
      <c r="AK29" s="299">
        <f>ROUND(AV54,2)</f>
        <v>42000</v>
      </c>
      <c r="AL29" s="300"/>
      <c r="AM29" s="300"/>
      <c r="AN29" s="300"/>
      <c r="AO29" s="300"/>
      <c r="AR29" s="36"/>
      <c r="BE29" s="289"/>
    </row>
    <row r="30" spans="2:57" s="2" customFormat="1" ht="14.45" customHeight="1">
      <c r="B30" s="36"/>
      <c r="F30" s="27" t="s">
        <v>44</v>
      </c>
      <c r="L30" s="301">
        <v>0.12</v>
      </c>
      <c r="M30" s="300"/>
      <c r="N30" s="300"/>
      <c r="O30" s="300"/>
      <c r="P30" s="300"/>
      <c r="W30" s="299">
        <f>ROUND(BA54,2)</f>
        <v>0</v>
      </c>
      <c r="X30" s="300"/>
      <c r="Y30" s="300"/>
      <c r="Z30" s="300"/>
      <c r="AA30" s="300"/>
      <c r="AB30" s="300"/>
      <c r="AC30" s="300"/>
      <c r="AD30" s="300"/>
      <c r="AE30" s="300"/>
      <c r="AK30" s="299">
        <f>ROUND(AW54,2)</f>
        <v>0</v>
      </c>
      <c r="AL30" s="300"/>
      <c r="AM30" s="300"/>
      <c r="AN30" s="300"/>
      <c r="AO30" s="300"/>
      <c r="AR30" s="36"/>
      <c r="BE30" s="289"/>
    </row>
    <row r="31" spans="2:57" s="2" customFormat="1" ht="14.45" customHeight="1" hidden="1">
      <c r="B31" s="36"/>
      <c r="F31" s="27" t="s">
        <v>45</v>
      </c>
      <c r="L31" s="301">
        <v>0.21</v>
      </c>
      <c r="M31" s="300"/>
      <c r="N31" s="300"/>
      <c r="O31" s="300"/>
      <c r="P31" s="300"/>
      <c r="W31" s="299">
        <f>ROUND(BB54,2)</f>
        <v>0</v>
      </c>
      <c r="X31" s="300"/>
      <c r="Y31" s="300"/>
      <c r="Z31" s="300"/>
      <c r="AA31" s="300"/>
      <c r="AB31" s="300"/>
      <c r="AC31" s="300"/>
      <c r="AD31" s="300"/>
      <c r="AE31" s="300"/>
      <c r="AK31" s="299">
        <v>0</v>
      </c>
      <c r="AL31" s="300"/>
      <c r="AM31" s="300"/>
      <c r="AN31" s="300"/>
      <c r="AO31" s="300"/>
      <c r="AR31" s="36"/>
      <c r="BE31" s="289"/>
    </row>
    <row r="32" spans="2:57" s="2" customFormat="1" ht="14.45" customHeight="1" hidden="1">
      <c r="B32" s="36"/>
      <c r="F32" s="27" t="s">
        <v>46</v>
      </c>
      <c r="L32" s="301">
        <v>0.12</v>
      </c>
      <c r="M32" s="300"/>
      <c r="N32" s="300"/>
      <c r="O32" s="300"/>
      <c r="P32" s="300"/>
      <c r="W32" s="299">
        <f>ROUND(BC54,2)</f>
        <v>0</v>
      </c>
      <c r="X32" s="300"/>
      <c r="Y32" s="300"/>
      <c r="Z32" s="300"/>
      <c r="AA32" s="300"/>
      <c r="AB32" s="300"/>
      <c r="AC32" s="300"/>
      <c r="AD32" s="300"/>
      <c r="AE32" s="300"/>
      <c r="AK32" s="299">
        <v>0</v>
      </c>
      <c r="AL32" s="300"/>
      <c r="AM32" s="300"/>
      <c r="AN32" s="300"/>
      <c r="AO32" s="300"/>
      <c r="AR32" s="36"/>
      <c r="BE32" s="289"/>
    </row>
    <row r="33" spans="2:44" s="2" customFormat="1" ht="14.45" customHeight="1" hidden="1">
      <c r="B33" s="36"/>
      <c r="F33" s="27" t="s">
        <v>47</v>
      </c>
      <c r="L33" s="301">
        <v>0</v>
      </c>
      <c r="M33" s="300"/>
      <c r="N33" s="300"/>
      <c r="O33" s="300"/>
      <c r="P33" s="300"/>
      <c r="W33" s="299">
        <f>ROUND(BD54,2)</f>
        <v>0</v>
      </c>
      <c r="X33" s="300"/>
      <c r="Y33" s="300"/>
      <c r="Z33" s="300"/>
      <c r="AA33" s="300"/>
      <c r="AB33" s="300"/>
      <c r="AC33" s="300"/>
      <c r="AD33" s="300"/>
      <c r="AE33" s="300"/>
      <c r="AK33" s="299">
        <v>0</v>
      </c>
      <c r="AL33" s="300"/>
      <c r="AM33" s="300"/>
      <c r="AN33" s="300"/>
      <c r="AO33" s="300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5" t="s">
        <v>50</v>
      </c>
      <c r="Y35" s="303"/>
      <c r="Z35" s="303"/>
      <c r="AA35" s="303"/>
      <c r="AB35" s="303"/>
      <c r="AC35" s="39"/>
      <c r="AD35" s="39"/>
      <c r="AE35" s="39"/>
      <c r="AF35" s="39"/>
      <c r="AG35" s="39"/>
      <c r="AH35" s="39"/>
      <c r="AI35" s="39"/>
      <c r="AJ35" s="39"/>
      <c r="AK35" s="302">
        <f>SUM(AK26:AK33)</f>
        <v>242000</v>
      </c>
      <c r="AL35" s="303"/>
      <c r="AM35" s="303"/>
      <c r="AN35" s="303"/>
      <c r="AO35" s="304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T24</v>
      </c>
      <c r="AR44" s="45"/>
    </row>
    <row r="45" spans="2:44" s="4" customFormat="1" ht="36.95" customHeight="1">
      <c r="B45" s="46"/>
      <c r="C45" s="47" t="s">
        <v>16</v>
      </c>
      <c r="L45" s="269" t="str">
        <f>K6</f>
        <v>Rekonstrukce kuchyně ZŠ speciální a MŠ Chomutov, ul. Palachova</v>
      </c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271" t="str">
        <f>IF(AN8="","",AN8)</f>
        <v>22. 4. 2024</v>
      </c>
      <c r="AN47" s="271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272" t="str">
        <f>IF(E17="","",E17)</f>
        <v>ISONOE INVEST a.s.</v>
      </c>
      <c r="AN49" s="273"/>
      <c r="AO49" s="273"/>
      <c r="AP49" s="273"/>
      <c r="AR49" s="32"/>
      <c r="AS49" s="274" t="s">
        <v>52</v>
      </c>
      <c r="AT49" s="275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72" t="str">
        <f>IF(E20="","",E20)</f>
        <v>Jaroslav Kudláček</v>
      </c>
      <c r="AN50" s="273"/>
      <c r="AO50" s="273"/>
      <c r="AP50" s="273"/>
      <c r="AR50" s="32"/>
      <c r="AS50" s="276"/>
      <c r="AT50" s="277"/>
      <c r="BD50" s="53"/>
    </row>
    <row r="51" spans="2:56" s="1" customFormat="1" ht="10.9" customHeight="1">
      <c r="B51" s="32"/>
      <c r="AR51" s="32"/>
      <c r="AS51" s="276"/>
      <c r="AT51" s="277"/>
      <c r="BD51" s="53"/>
    </row>
    <row r="52" spans="2:56" s="1" customFormat="1" ht="29.25" customHeight="1">
      <c r="B52" s="32"/>
      <c r="C52" s="278" t="s">
        <v>53</v>
      </c>
      <c r="D52" s="279"/>
      <c r="E52" s="279"/>
      <c r="F52" s="279"/>
      <c r="G52" s="279"/>
      <c r="H52" s="54"/>
      <c r="I52" s="281" t="s">
        <v>54</v>
      </c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0" t="s">
        <v>55</v>
      </c>
      <c r="AH52" s="279"/>
      <c r="AI52" s="279"/>
      <c r="AJ52" s="279"/>
      <c r="AK52" s="279"/>
      <c r="AL52" s="279"/>
      <c r="AM52" s="279"/>
      <c r="AN52" s="281" t="s">
        <v>56</v>
      </c>
      <c r="AO52" s="279"/>
      <c r="AP52" s="279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5">
        <f>ROUND(SUM(AG55:AG62),2)</f>
        <v>200000</v>
      </c>
      <c r="AH54" s="285"/>
      <c r="AI54" s="285"/>
      <c r="AJ54" s="285"/>
      <c r="AK54" s="285"/>
      <c r="AL54" s="285"/>
      <c r="AM54" s="285"/>
      <c r="AN54" s="286">
        <f aca="true" t="shared" si="0" ref="AN54:AN62">SUM(AG54,AT54)</f>
        <v>242000</v>
      </c>
      <c r="AO54" s="286"/>
      <c r="AP54" s="286"/>
      <c r="AQ54" s="64" t="s">
        <v>19</v>
      </c>
      <c r="AR54" s="60"/>
      <c r="AS54" s="65">
        <f>ROUND(SUM(AS55:AS62),2)</f>
        <v>0</v>
      </c>
      <c r="AT54" s="66">
        <f aca="true" t="shared" si="1" ref="AT54:AT62">ROUND(SUM(AV54:AW54),2)</f>
        <v>42000</v>
      </c>
      <c r="AU54" s="67">
        <f>ROUND(SUM(AU55:AU62),5)</f>
        <v>0</v>
      </c>
      <c r="AV54" s="66">
        <f>ROUND(AZ54*L29,2)</f>
        <v>42000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ROUND(SUM(AZ55:AZ62),2)</f>
        <v>200000</v>
      </c>
      <c r="BA54" s="66">
        <f>ROUND(SUM(BA55:BA62),2)</f>
        <v>0</v>
      </c>
      <c r="BB54" s="66">
        <f>ROUND(SUM(BB55:BB62),2)</f>
        <v>0</v>
      </c>
      <c r="BC54" s="66">
        <f>ROUND(SUM(BC55:BC62),2)</f>
        <v>0</v>
      </c>
      <c r="BD54" s="68">
        <f>ROUND(SUM(BD55:BD62),2)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82" t="s">
        <v>77</v>
      </c>
      <c r="E55" s="282"/>
      <c r="F55" s="282"/>
      <c r="G55" s="282"/>
      <c r="H55" s="282"/>
      <c r="I55" s="74"/>
      <c r="J55" s="282" t="s">
        <v>78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3">
        <f>'SO 01 - Stavební část - N...'!J30</f>
        <v>200000</v>
      </c>
      <c r="AH55" s="284"/>
      <c r="AI55" s="284"/>
      <c r="AJ55" s="284"/>
      <c r="AK55" s="284"/>
      <c r="AL55" s="284"/>
      <c r="AM55" s="284"/>
      <c r="AN55" s="283">
        <f t="shared" si="0"/>
        <v>242000</v>
      </c>
      <c r="AO55" s="284"/>
      <c r="AP55" s="284"/>
      <c r="AQ55" s="75" t="s">
        <v>79</v>
      </c>
      <c r="AR55" s="72"/>
      <c r="AS55" s="76">
        <v>0</v>
      </c>
      <c r="AT55" s="77">
        <f t="shared" si="1"/>
        <v>42000</v>
      </c>
      <c r="AU55" s="78">
        <f>'SO 01 - Stavební část - N...'!P95</f>
        <v>0</v>
      </c>
      <c r="AV55" s="77">
        <f>'SO 01 - Stavební část - N...'!J33</f>
        <v>42000</v>
      </c>
      <c r="AW55" s="77">
        <f>'SO 01 - Stavební část - N...'!J34</f>
        <v>0</v>
      </c>
      <c r="AX55" s="77">
        <f>'SO 01 - Stavební část - N...'!J35</f>
        <v>0</v>
      </c>
      <c r="AY55" s="77">
        <f>'SO 01 - Stavební část - N...'!J36</f>
        <v>0</v>
      </c>
      <c r="AZ55" s="77">
        <f>'SO 01 - Stavební část - N...'!F33</f>
        <v>200000</v>
      </c>
      <c r="BA55" s="77">
        <f>'SO 01 - Stavební část - N...'!F34</f>
        <v>0</v>
      </c>
      <c r="BB55" s="77">
        <f>'SO 01 - Stavební část - N...'!F35</f>
        <v>0</v>
      </c>
      <c r="BC55" s="77">
        <f>'SO 01 - Stavební část - N...'!F36</f>
        <v>0</v>
      </c>
      <c r="BD55" s="79">
        <f>'SO 01 - Stavební část - N...'!F37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16.5" customHeight="1">
      <c r="A56" s="71" t="s">
        <v>76</v>
      </c>
      <c r="B56" s="72"/>
      <c r="C56" s="73"/>
      <c r="D56" s="282" t="s">
        <v>83</v>
      </c>
      <c r="E56" s="282"/>
      <c r="F56" s="282"/>
      <c r="G56" s="282"/>
      <c r="H56" s="282"/>
      <c r="I56" s="74"/>
      <c r="J56" s="282" t="s">
        <v>84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3">
        <f>'SO 02 - Vytápění - Neuzna...'!J30</f>
        <v>0</v>
      </c>
      <c r="AH56" s="284"/>
      <c r="AI56" s="284"/>
      <c r="AJ56" s="284"/>
      <c r="AK56" s="284"/>
      <c r="AL56" s="284"/>
      <c r="AM56" s="284"/>
      <c r="AN56" s="283">
        <f t="shared" si="0"/>
        <v>0</v>
      </c>
      <c r="AO56" s="284"/>
      <c r="AP56" s="284"/>
      <c r="AQ56" s="75" t="s">
        <v>79</v>
      </c>
      <c r="AR56" s="72"/>
      <c r="AS56" s="76">
        <v>0</v>
      </c>
      <c r="AT56" s="77">
        <f t="shared" si="1"/>
        <v>0</v>
      </c>
      <c r="AU56" s="78">
        <f>'SO 02 - Vytápění - Neuzna...'!P85</f>
        <v>0</v>
      </c>
      <c r="AV56" s="77">
        <f>'SO 02 - Vytápění - Neuzna...'!J33</f>
        <v>0</v>
      </c>
      <c r="AW56" s="77">
        <f>'SO 02 - Vytápění - Neuzna...'!J34</f>
        <v>0</v>
      </c>
      <c r="AX56" s="77">
        <f>'SO 02 - Vytápění - Neuzna...'!J35</f>
        <v>0</v>
      </c>
      <c r="AY56" s="77">
        <f>'SO 02 - Vytápění - Neuzna...'!J36</f>
        <v>0</v>
      </c>
      <c r="AZ56" s="77">
        <f>'SO 02 - Vytápění - Neuzna...'!F33</f>
        <v>0</v>
      </c>
      <c r="BA56" s="77">
        <f>'SO 02 - Vytápění - Neuzna...'!F34</f>
        <v>0</v>
      </c>
      <c r="BB56" s="77">
        <f>'SO 02 - Vytápění - Neuzna...'!F35</f>
        <v>0</v>
      </c>
      <c r="BC56" s="77">
        <f>'SO 02 - Vytápění - Neuzna...'!F36</f>
        <v>0</v>
      </c>
      <c r="BD56" s="79">
        <f>'SO 02 - Vytápění - Neuzna...'!F37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82" t="s">
        <v>86</v>
      </c>
      <c r="E57" s="282"/>
      <c r="F57" s="282"/>
      <c r="G57" s="282"/>
      <c r="H57" s="282"/>
      <c r="I57" s="74"/>
      <c r="J57" s="282" t="s">
        <v>87</v>
      </c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3">
        <f>'SO 03 - ZTI - Neuznatelné'!J30</f>
        <v>0</v>
      </c>
      <c r="AH57" s="284"/>
      <c r="AI57" s="284"/>
      <c r="AJ57" s="284"/>
      <c r="AK57" s="284"/>
      <c r="AL57" s="284"/>
      <c r="AM57" s="284"/>
      <c r="AN57" s="283">
        <f t="shared" si="0"/>
        <v>0</v>
      </c>
      <c r="AO57" s="284"/>
      <c r="AP57" s="284"/>
      <c r="AQ57" s="75" t="s">
        <v>79</v>
      </c>
      <c r="AR57" s="72"/>
      <c r="AS57" s="76">
        <v>0</v>
      </c>
      <c r="AT57" s="77">
        <f t="shared" si="1"/>
        <v>0</v>
      </c>
      <c r="AU57" s="78">
        <f>'SO 03 - ZTI - Neuznatelné'!P85</f>
        <v>0</v>
      </c>
      <c r="AV57" s="77">
        <f>'SO 03 - ZTI - Neuznatelné'!J33</f>
        <v>0</v>
      </c>
      <c r="AW57" s="77">
        <f>'SO 03 - ZTI - Neuznatelné'!J34</f>
        <v>0</v>
      </c>
      <c r="AX57" s="77">
        <f>'SO 03 - ZTI - Neuznatelné'!J35</f>
        <v>0</v>
      </c>
      <c r="AY57" s="77">
        <f>'SO 03 - ZTI - Neuznatelné'!J36</f>
        <v>0</v>
      </c>
      <c r="AZ57" s="77">
        <f>'SO 03 - ZTI - Neuznatelné'!F33</f>
        <v>0</v>
      </c>
      <c r="BA57" s="77">
        <f>'SO 03 - ZTI - Neuznatelné'!F34</f>
        <v>0</v>
      </c>
      <c r="BB57" s="77">
        <f>'SO 03 - ZTI - Neuznatelné'!F35</f>
        <v>0</v>
      </c>
      <c r="BC57" s="77">
        <f>'SO 03 - ZTI - Neuznatelné'!F36</f>
        <v>0</v>
      </c>
      <c r="BD57" s="79">
        <f>'SO 03 - ZTI - Neuznatelné'!F37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1:91" s="6" customFormat="1" ht="16.5" customHeight="1">
      <c r="A58" s="71" t="s">
        <v>76</v>
      </c>
      <c r="B58" s="72"/>
      <c r="C58" s="73"/>
      <c r="D58" s="282" t="s">
        <v>89</v>
      </c>
      <c r="E58" s="282"/>
      <c r="F58" s="282"/>
      <c r="G58" s="282"/>
      <c r="H58" s="282"/>
      <c r="I58" s="74"/>
      <c r="J58" s="282" t="s">
        <v>90</v>
      </c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3">
        <f>'SO 04 - MaR a elektro - U...'!J30</f>
        <v>0</v>
      </c>
      <c r="AH58" s="284"/>
      <c r="AI58" s="284"/>
      <c r="AJ58" s="284"/>
      <c r="AK58" s="284"/>
      <c r="AL58" s="284"/>
      <c r="AM58" s="284"/>
      <c r="AN58" s="283">
        <f t="shared" si="0"/>
        <v>0</v>
      </c>
      <c r="AO58" s="284"/>
      <c r="AP58" s="284"/>
      <c r="AQ58" s="75" t="s">
        <v>79</v>
      </c>
      <c r="AR58" s="72"/>
      <c r="AS58" s="76">
        <v>0</v>
      </c>
      <c r="AT58" s="77">
        <f t="shared" si="1"/>
        <v>0</v>
      </c>
      <c r="AU58" s="78">
        <f>'SO 04 - MaR a elektro - U...'!P88</f>
        <v>0</v>
      </c>
      <c r="AV58" s="77">
        <f>'SO 04 - MaR a elektro - U...'!J33</f>
        <v>0</v>
      </c>
      <c r="AW58" s="77">
        <f>'SO 04 - MaR a elektro - U...'!J34</f>
        <v>0</v>
      </c>
      <c r="AX58" s="77">
        <f>'SO 04 - MaR a elektro - U...'!J35</f>
        <v>0</v>
      </c>
      <c r="AY58" s="77">
        <f>'SO 04 - MaR a elektro - U...'!J36</f>
        <v>0</v>
      </c>
      <c r="AZ58" s="77">
        <f>'SO 04 - MaR a elektro - U...'!F33</f>
        <v>0</v>
      </c>
      <c r="BA58" s="77">
        <f>'SO 04 - MaR a elektro - U...'!F34</f>
        <v>0</v>
      </c>
      <c r="BB58" s="77">
        <f>'SO 04 - MaR a elektro - U...'!F35</f>
        <v>0</v>
      </c>
      <c r="BC58" s="77">
        <f>'SO 04 - MaR a elektro - U...'!F36</f>
        <v>0</v>
      </c>
      <c r="BD58" s="79">
        <f>'SO 04 - MaR a elektro - U...'!F37</f>
        <v>0</v>
      </c>
      <c r="BT58" s="80" t="s">
        <v>80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1" s="6" customFormat="1" ht="16.5" customHeight="1">
      <c r="A59" s="71" t="s">
        <v>76</v>
      </c>
      <c r="B59" s="72"/>
      <c r="C59" s="73"/>
      <c r="D59" s="282" t="s">
        <v>92</v>
      </c>
      <c r="E59" s="282"/>
      <c r="F59" s="282"/>
      <c r="G59" s="282"/>
      <c r="H59" s="282"/>
      <c r="I59" s="74"/>
      <c r="J59" s="282" t="s">
        <v>93</v>
      </c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3">
        <f>'SO 05 - Vzduchotechnika -...'!J30</f>
        <v>0</v>
      </c>
      <c r="AH59" s="284"/>
      <c r="AI59" s="284"/>
      <c r="AJ59" s="284"/>
      <c r="AK59" s="284"/>
      <c r="AL59" s="284"/>
      <c r="AM59" s="284"/>
      <c r="AN59" s="283">
        <f t="shared" si="0"/>
        <v>0</v>
      </c>
      <c r="AO59" s="284"/>
      <c r="AP59" s="284"/>
      <c r="AQ59" s="75" t="s">
        <v>79</v>
      </c>
      <c r="AR59" s="72"/>
      <c r="AS59" s="76">
        <v>0</v>
      </c>
      <c r="AT59" s="77">
        <f t="shared" si="1"/>
        <v>0</v>
      </c>
      <c r="AU59" s="78">
        <f>'SO 05 - Vzduchotechnika -...'!P123</f>
        <v>0</v>
      </c>
      <c r="AV59" s="77">
        <f>'SO 05 - Vzduchotechnika -...'!J33</f>
        <v>0</v>
      </c>
      <c r="AW59" s="77">
        <f>'SO 05 - Vzduchotechnika -...'!J34</f>
        <v>0</v>
      </c>
      <c r="AX59" s="77">
        <f>'SO 05 - Vzduchotechnika -...'!J35</f>
        <v>0</v>
      </c>
      <c r="AY59" s="77">
        <f>'SO 05 - Vzduchotechnika -...'!J36</f>
        <v>0</v>
      </c>
      <c r="AZ59" s="77">
        <f>'SO 05 - Vzduchotechnika -...'!F33</f>
        <v>0</v>
      </c>
      <c r="BA59" s="77">
        <f>'SO 05 - Vzduchotechnika -...'!F34</f>
        <v>0</v>
      </c>
      <c r="BB59" s="77">
        <f>'SO 05 - Vzduchotechnika -...'!F35</f>
        <v>0</v>
      </c>
      <c r="BC59" s="77">
        <f>'SO 05 - Vzduchotechnika -...'!F36</f>
        <v>0</v>
      </c>
      <c r="BD59" s="79">
        <f>'SO 05 - Vzduchotechnika -...'!F37</f>
        <v>0</v>
      </c>
      <c r="BT59" s="80" t="s">
        <v>80</v>
      </c>
      <c r="BV59" s="80" t="s">
        <v>74</v>
      </c>
      <c r="BW59" s="80" t="s">
        <v>94</v>
      </c>
      <c r="BX59" s="80" t="s">
        <v>5</v>
      </c>
      <c r="CL59" s="80" t="s">
        <v>19</v>
      </c>
      <c r="CM59" s="80" t="s">
        <v>82</v>
      </c>
    </row>
    <row r="60" spans="1:91" s="6" customFormat="1" ht="16.5" customHeight="1">
      <c r="A60" s="71" t="s">
        <v>76</v>
      </c>
      <c r="B60" s="72"/>
      <c r="C60" s="73"/>
      <c r="D60" s="282" t="s">
        <v>95</v>
      </c>
      <c r="E60" s="282"/>
      <c r="F60" s="282"/>
      <c r="G60" s="282"/>
      <c r="H60" s="282"/>
      <c r="I60" s="74"/>
      <c r="J60" s="282" t="s">
        <v>96</v>
      </c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3">
        <f>'SO 06 - GASTRO - Uznatelné'!J30</f>
        <v>0</v>
      </c>
      <c r="AH60" s="284"/>
      <c r="AI60" s="284"/>
      <c r="AJ60" s="284"/>
      <c r="AK60" s="284"/>
      <c r="AL60" s="284"/>
      <c r="AM60" s="284"/>
      <c r="AN60" s="283">
        <f t="shared" si="0"/>
        <v>0</v>
      </c>
      <c r="AO60" s="284"/>
      <c r="AP60" s="284"/>
      <c r="AQ60" s="75" t="s">
        <v>79</v>
      </c>
      <c r="AR60" s="72"/>
      <c r="AS60" s="76">
        <v>0</v>
      </c>
      <c r="AT60" s="77">
        <f t="shared" si="1"/>
        <v>0</v>
      </c>
      <c r="AU60" s="78">
        <f>'SO 06 - GASTRO - Uznatelné'!P92</f>
        <v>0</v>
      </c>
      <c r="AV60" s="77">
        <f>'SO 06 - GASTRO - Uznatelné'!J33</f>
        <v>0</v>
      </c>
      <c r="AW60" s="77">
        <f>'SO 06 - GASTRO - Uznatelné'!J34</f>
        <v>0</v>
      </c>
      <c r="AX60" s="77">
        <f>'SO 06 - GASTRO - Uznatelné'!J35</f>
        <v>0</v>
      </c>
      <c r="AY60" s="77">
        <f>'SO 06 - GASTRO - Uznatelné'!J36</f>
        <v>0</v>
      </c>
      <c r="AZ60" s="77">
        <f>'SO 06 - GASTRO - Uznatelné'!F33</f>
        <v>0</v>
      </c>
      <c r="BA60" s="77">
        <f>'SO 06 - GASTRO - Uznatelné'!F34</f>
        <v>0</v>
      </c>
      <c r="BB60" s="77">
        <f>'SO 06 - GASTRO - Uznatelné'!F35</f>
        <v>0</v>
      </c>
      <c r="BC60" s="77">
        <f>'SO 06 - GASTRO - Uznatelné'!F36</f>
        <v>0</v>
      </c>
      <c r="BD60" s="79">
        <f>'SO 06 - GASTRO - Uznatelné'!F37</f>
        <v>0</v>
      </c>
      <c r="BT60" s="80" t="s">
        <v>80</v>
      </c>
      <c r="BV60" s="80" t="s">
        <v>74</v>
      </c>
      <c r="BW60" s="80" t="s">
        <v>97</v>
      </c>
      <c r="BX60" s="80" t="s">
        <v>5</v>
      </c>
      <c r="CL60" s="80" t="s">
        <v>19</v>
      </c>
      <c r="CM60" s="80" t="s">
        <v>82</v>
      </c>
    </row>
    <row r="61" spans="1:91" s="6" customFormat="1" ht="16.5" customHeight="1">
      <c r="A61" s="71" t="s">
        <v>76</v>
      </c>
      <c r="B61" s="72"/>
      <c r="C61" s="73"/>
      <c r="D61" s="282" t="s">
        <v>98</v>
      </c>
      <c r="E61" s="282"/>
      <c r="F61" s="282"/>
      <c r="G61" s="282"/>
      <c r="H61" s="282"/>
      <c r="I61" s="74"/>
      <c r="J61" s="282" t="s">
        <v>99</v>
      </c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3">
        <f>'SO 07 - GASTRO - Neuznatelné'!J30</f>
        <v>0</v>
      </c>
      <c r="AH61" s="284"/>
      <c r="AI61" s="284"/>
      <c r="AJ61" s="284"/>
      <c r="AK61" s="284"/>
      <c r="AL61" s="284"/>
      <c r="AM61" s="284"/>
      <c r="AN61" s="283">
        <f t="shared" si="0"/>
        <v>0</v>
      </c>
      <c r="AO61" s="284"/>
      <c r="AP61" s="284"/>
      <c r="AQ61" s="75" t="s">
        <v>79</v>
      </c>
      <c r="AR61" s="72"/>
      <c r="AS61" s="76">
        <v>0</v>
      </c>
      <c r="AT61" s="77">
        <f t="shared" si="1"/>
        <v>0</v>
      </c>
      <c r="AU61" s="78">
        <f>'SO 07 - GASTRO - Neuznatelné'!P90</f>
        <v>0</v>
      </c>
      <c r="AV61" s="77">
        <f>'SO 07 - GASTRO - Neuznatelné'!J33</f>
        <v>0</v>
      </c>
      <c r="AW61" s="77">
        <f>'SO 07 - GASTRO - Neuznatelné'!J34</f>
        <v>0</v>
      </c>
      <c r="AX61" s="77">
        <f>'SO 07 - GASTRO - Neuznatelné'!J35</f>
        <v>0</v>
      </c>
      <c r="AY61" s="77">
        <f>'SO 07 - GASTRO - Neuznatelné'!J36</f>
        <v>0</v>
      </c>
      <c r="AZ61" s="77">
        <f>'SO 07 - GASTRO - Neuznatelné'!F33</f>
        <v>0</v>
      </c>
      <c r="BA61" s="77">
        <f>'SO 07 - GASTRO - Neuznatelné'!F34</f>
        <v>0</v>
      </c>
      <c r="BB61" s="77">
        <f>'SO 07 - GASTRO - Neuznatelné'!F35</f>
        <v>0</v>
      </c>
      <c r="BC61" s="77">
        <f>'SO 07 - GASTRO - Neuznatelné'!F36</f>
        <v>0</v>
      </c>
      <c r="BD61" s="79">
        <f>'SO 07 - GASTRO - Neuznatelné'!F37</f>
        <v>0</v>
      </c>
      <c r="BT61" s="80" t="s">
        <v>80</v>
      </c>
      <c r="BV61" s="80" t="s">
        <v>74</v>
      </c>
      <c r="BW61" s="80" t="s">
        <v>100</v>
      </c>
      <c r="BX61" s="80" t="s">
        <v>5</v>
      </c>
      <c r="CL61" s="80" t="s">
        <v>19</v>
      </c>
      <c r="CM61" s="80" t="s">
        <v>82</v>
      </c>
    </row>
    <row r="62" spans="1:91" s="6" customFormat="1" ht="16.5" customHeight="1">
      <c r="A62" s="71" t="s">
        <v>76</v>
      </c>
      <c r="B62" s="72"/>
      <c r="C62" s="73"/>
      <c r="D62" s="282" t="s">
        <v>101</v>
      </c>
      <c r="E62" s="282"/>
      <c r="F62" s="282"/>
      <c r="G62" s="282"/>
      <c r="H62" s="282"/>
      <c r="I62" s="74"/>
      <c r="J62" s="282" t="s">
        <v>102</v>
      </c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3">
        <f>'VRN - Vedlejší rozpočtové...'!J30</f>
        <v>0</v>
      </c>
      <c r="AH62" s="284"/>
      <c r="AI62" s="284"/>
      <c r="AJ62" s="284"/>
      <c r="AK62" s="284"/>
      <c r="AL62" s="284"/>
      <c r="AM62" s="284"/>
      <c r="AN62" s="283">
        <f t="shared" si="0"/>
        <v>0</v>
      </c>
      <c r="AO62" s="284"/>
      <c r="AP62" s="284"/>
      <c r="AQ62" s="75" t="s">
        <v>79</v>
      </c>
      <c r="AR62" s="72"/>
      <c r="AS62" s="81">
        <v>0</v>
      </c>
      <c r="AT62" s="82">
        <f t="shared" si="1"/>
        <v>0</v>
      </c>
      <c r="AU62" s="83">
        <f>'VRN - Vedlejší rozpočtové...'!P87</f>
        <v>0</v>
      </c>
      <c r="AV62" s="82">
        <f>'VRN - Vedlejší rozpočtové...'!J33</f>
        <v>0</v>
      </c>
      <c r="AW62" s="82">
        <f>'VRN - Vedlejší rozpočtové...'!J34</f>
        <v>0</v>
      </c>
      <c r="AX62" s="82">
        <f>'VRN - Vedlejší rozpočtové...'!J35</f>
        <v>0</v>
      </c>
      <c r="AY62" s="82">
        <f>'VRN - Vedlejší rozpočtové...'!J36</f>
        <v>0</v>
      </c>
      <c r="AZ62" s="82">
        <f>'VRN - Vedlejší rozpočtové...'!F33</f>
        <v>0</v>
      </c>
      <c r="BA62" s="82">
        <f>'VRN - Vedlejší rozpočtové...'!F34</f>
        <v>0</v>
      </c>
      <c r="BB62" s="82">
        <f>'VRN - Vedlejší rozpočtové...'!F35</f>
        <v>0</v>
      </c>
      <c r="BC62" s="82">
        <f>'VRN - Vedlejší rozpočtové...'!F36</f>
        <v>0</v>
      </c>
      <c r="BD62" s="84">
        <f>'VRN - Vedlejší rozpočtové...'!F37</f>
        <v>0</v>
      </c>
      <c r="BT62" s="80" t="s">
        <v>80</v>
      </c>
      <c r="BV62" s="80" t="s">
        <v>74</v>
      </c>
      <c r="BW62" s="80" t="s">
        <v>103</v>
      </c>
      <c r="BX62" s="80" t="s">
        <v>5</v>
      </c>
      <c r="CL62" s="80" t="s">
        <v>19</v>
      </c>
      <c r="CM62" s="80" t="s">
        <v>82</v>
      </c>
    </row>
    <row r="63" spans="2:44" s="1" customFormat="1" ht="30" customHeight="1">
      <c r="B63" s="32"/>
      <c r="AR63" s="32"/>
    </row>
    <row r="64" spans="2:44" s="1" customFormat="1" ht="6.95" customHeight="1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32"/>
    </row>
  </sheetData>
  <sheetProtection algorithmName="SHA-512" hashValue="8SiBcmcoZB5K8wxcPyQClXq6Tg7yr7VVE8Nxdov2QSOUhKBHB4wBRop7BwBXYM4FKMdBfrqUuZJTOCvHc+YX3A==" saltValue="7bW3DqiuXmvq6Q7gOXswQ2Tz+3lsb80L0aunTg9tvLu03kAovwjzXiU0oU46dWYMeZgrtVTdSQO8csy4/pQxYA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Stavební část - N...'!C2" display="/"/>
    <hyperlink ref="A56" location="'SO 02 - Vytápění - Neuzna...'!C2" display="/"/>
    <hyperlink ref="A57" location="'SO 03 - ZTI - Neuznatelné'!C2" display="/"/>
    <hyperlink ref="A58" location="'SO 04 - MaR a elektro - U...'!C2" display="/"/>
    <hyperlink ref="A59" location="'SO 05 - Vzduchotechnika -...'!C2" display="/"/>
    <hyperlink ref="A60" location="'SO 06 - GASTRO - Uznatelné'!C2" display="/"/>
    <hyperlink ref="A61" location="'SO 07 - GASTRO - Neuznatelné'!C2" display="/"/>
    <hyperlink ref="A6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12" t="s">
        <v>2228</v>
      </c>
      <c r="D3" s="312"/>
      <c r="E3" s="312"/>
      <c r="F3" s="312"/>
      <c r="G3" s="312"/>
      <c r="H3" s="312"/>
      <c r="I3" s="312"/>
      <c r="J3" s="312"/>
      <c r="K3" s="189"/>
    </row>
    <row r="4" spans="2:11" ht="25.5" customHeight="1">
      <c r="B4" s="190"/>
      <c r="C4" s="311" t="s">
        <v>2229</v>
      </c>
      <c r="D4" s="311"/>
      <c r="E4" s="311"/>
      <c r="F4" s="311"/>
      <c r="G4" s="311"/>
      <c r="H4" s="311"/>
      <c r="I4" s="311"/>
      <c r="J4" s="311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10" t="s">
        <v>2230</v>
      </c>
      <c r="D6" s="310"/>
      <c r="E6" s="310"/>
      <c r="F6" s="310"/>
      <c r="G6" s="310"/>
      <c r="H6" s="310"/>
      <c r="I6" s="310"/>
      <c r="J6" s="310"/>
      <c r="K6" s="191"/>
    </row>
    <row r="7" spans="2:11" ht="15" customHeight="1">
      <c r="B7" s="194"/>
      <c r="C7" s="310" t="s">
        <v>2231</v>
      </c>
      <c r="D7" s="310"/>
      <c r="E7" s="310"/>
      <c r="F7" s="310"/>
      <c r="G7" s="310"/>
      <c r="H7" s="310"/>
      <c r="I7" s="310"/>
      <c r="J7" s="310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10" t="s">
        <v>2232</v>
      </c>
      <c r="D9" s="310"/>
      <c r="E9" s="310"/>
      <c r="F9" s="310"/>
      <c r="G9" s="310"/>
      <c r="H9" s="310"/>
      <c r="I9" s="310"/>
      <c r="J9" s="310"/>
      <c r="K9" s="191"/>
    </row>
    <row r="10" spans="2:11" ht="15" customHeight="1">
      <c r="B10" s="194"/>
      <c r="C10" s="193"/>
      <c r="D10" s="310" t="s">
        <v>2233</v>
      </c>
      <c r="E10" s="310"/>
      <c r="F10" s="310"/>
      <c r="G10" s="310"/>
      <c r="H10" s="310"/>
      <c r="I10" s="310"/>
      <c r="J10" s="310"/>
      <c r="K10" s="191"/>
    </row>
    <row r="11" spans="2:11" ht="15" customHeight="1">
      <c r="B11" s="194"/>
      <c r="C11" s="195"/>
      <c r="D11" s="310" t="s">
        <v>2234</v>
      </c>
      <c r="E11" s="310"/>
      <c r="F11" s="310"/>
      <c r="G11" s="310"/>
      <c r="H11" s="310"/>
      <c r="I11" s="310"/>
      <c r="J11" s="310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2235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10" t="s">
        <v>2236</v>
      </c>
      <c r="E15" s="310"/>
      <c r="F15" s="310"/>
      <c r="G15" s="310"/>
      <c r="H15" s="310"/>
      <c r="I15" s="310"/>
      <c r="J15" s="310"/>
      <c r="K15" s="191"/>
    </row>
    <row r="16" spans="2:11" ht="15" customHeight="1">
      <c r="B16" s="194"/>
      <c r="C16" s="195"/>
      <c r="D16" s="310" t="s">
        <v>2237</v>
      </c>
      <c r="E16" s="310"/>
      <c r="F16" s="310"/>
      <c r="G16" s="310"/>
      <c r="H16" s="310"/>
      <c r="I16" s="310"/>
      <c r="J16" s="310"/>
      <c r="K16" s="191"/>
    </row>
    <row r="17" spans="2:11" ht="15" customHeight="1">
      <c r="B17" s="194"/>
      <c r="C17" s="195"/>
      <c r="D17" s="310" t="s">
        <v>2238</v>
      </c>
      <c r="E17" s="310"/>
      <c r="F17" s="310"/>
      <c r="G17" s="310"/>
      <c r="H17" s="310"/>
      <c r="I17" s="310"/>
      <c r="J17" s="310"/>
      <c r="K17" s="191"/>
    </row>
    <row r="18" spans="2:11" ht="15" customHeight="1">
      <c r="B18" s="194"/>
      <c r="C18" s="195"/>
      <c r="D18" s="195"/>
      <c r="E18" s="197" t="s">
        <v>79</v>
      </c>
      <c r="F18" s="310" t="s">
        <v>2239</v>
      </c>
      <c r="G18" s="310"/>
      <c r="H18" s="310"/>
      <c r="I18" s="310"/>
      <c r="J18" s="310"/>
      <c r="K18" s="191"/>
    </row>
    <row r="19" spans="2:11" ht="15" customHeight="1">
      <c r="B19" s="194"/>
      <c r="C19" s="195"/>
      <c r="D19" s="195"/>
      <c r="E19" s="197" t="s">
        <v>2240</v>
      </c>
      <c r="F19" s="310" t="s">
        <v>2241</v>
      </c>
      <c r="G19" s="310"/>
      <c r="H19" s="310"/>
      <c r="I19" s="310"/>
      <c r="J19" s="310"/>
      <c r="K19" s="191"/>
    </row>
    <row r="20" spans="2:11" ht="15" customHeight="1">
      <c r="B20" s="194"/>
      <c r="C20" s="195"/>
      <c r="D20" s="195"/>
      <c r="E20" s="197" t="s">
        <v>2242</v>
      </c>
      <c r="F20" s="310" t="s">
        <v>2243</v>
      </c>
      <c r="G20" s="310"/>
      <c r="H20" s="310"/>
      <c r="I20" s="310"/>
      <c r="J20" s="310"/>
      <c r="K20" s="191"/>
    </row>
    <row r="21" spans="2:11" ht="15" customHeight="1">
      <c r="B21" s="194"/>
      <c r="C21" s="195"/>
      <c r="D21" s="195"/>
      <c r="E21" s="197" t="s">
        <v>2244</v>
      </c>
      <c r="F21" s="310" t="s">
        <v>2245</v>
      </c>
      <c r="G21" s="310"/>
      <c r="H21" s="310"/>
      <c r="I21" s="310"/>
      <c r="J21" s="310"/>
      <c r="K21" s="191"/>
    </row>
    <row r="22" spans="2:11" ht="15" customHeight="1">
      <c r="B22" s="194"/>
      <c r="C22" s="195"/>
      <c r="D22" s="195"/>
      <c r="E22" s="197" t="s">
        <v>2246</v>
      </c>
      <c r="F22" s="310" t="s">
        <v>1022</v>
      </c>
      <c r="G22" s="310"/>
      <c r="H22" s="310"/>
      <c r="I22" s="310"/>
      <c r="J22" s="310"/>
      <c r="K22" s="191"/>
    </row>
    <row r="23" spans="2:11" ht="15" customHeight="1">
      <c r="B23" s="194"/>
      <c r="C23" s="195"/>
      <c r="D23" s="195"/>
      <c r="E23" s="197" t="s">
        <v>2247</v>
      </c>
      <c r="F23" s="310" t="s">
        <v>2248</v>
      </c>
      <c r="G23" s="310"/>
      <c r="H23" s="310"/>
      <c r="I23" s="310"/>
      <c r="J23" s="310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10" t="s">
        <v>2249</v>
      </c>
      <c r="D25" s="310"/>
      <c r="E25" s="310"/>
      <c r="F25" s="310"/>
      <c r="G25" s="310"/>
      <c r="H25" s="310"/>
      <c r="I25" s="310"/>
      <c r="J25" s="310"/>
      <c r="K25" s="191"/>
    </row>
    <row r="26" spans="2:11" ht="15" customHeight="1">
      <c r="B26" s="194"/>
      <c r="C26" s="310" t="s">
        <v>2250</v>
      </c>
      <c r="D26" s="310"/>
      <c r="E26" s="310"/>
      <c r="F26" s="310"/>
      <c r="G26" s="310"/>
      <c r="H26" s="310"/>
      <c r="I26" s="310"/>
      <c r="J26" s="310"/>
      <c r="K26" s="191"/>
    </row>
    <row r="27" spans="2:11" ht="15" customHeight="1">
      <c r="B27" s="194"/>
      <c r="C27" s="193"/>
      <c r="D27" s="310" t="s">
        <v>2251</v>
      </c>
      <c r="E27" s="310"/>
      <c r="F27" s="310"/>
      <c r="G27" s="310"/>
      <c r="H27" s="310"/>
      <c r="I27" s="310"/>
      <c r="J27" s="310"/>
      <c r="K27" s="191"/>
    </row>
    <row r="28" spans="2:11" ht="15" customHeight="1">
      <c r="B28" s="194"/>
      <c r="C28" s="195"/>
      <c r="D28" s="310" t="s">
        <v>2252</v>
      </c>
      <c r="E28" s="310"/>
      <c r="F28" s="310"/>
      <c r="G28" s="310"/>
      <c r="H28" s="310"/>
      <c r="I28" s="310"/>
      <c r="J28" s="310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10" t="s">
        <v>2253</v>
      </c>
      <c r="E30" s="310"/>
      <c r="F30" s="310"/>
      <c r="G30" s="310"/>
      <c r="H30" s="310"/>
      <c r="I30" s="310"/>
      <c r="J30" s="310"/>
      <c r="K30" s="191"/>
    </row>
    <row r="31" spans="2:11" ht="15" customHeight="1">
      <c r="B31" s="194"/>
      <c r="C31" s="195"/>
      <c r="D31" s="310" t="s">
        <v>2254</v>
      </c>
      <c r="E31" s="310"/>
      <c r="F31" s="310"/>
      <c r="G31" s="310"/>
      <c r="H31" s="310"/>
      <c r="I31" s="310"/>
      <c r="J31" s="310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10" t="s">
        <v>2255</v>
      </c>
      <c r="E33" s="310"/>
      <c r="F33" s="310"/>
      <c r="G33" s="310"/>
      <c r="H33" s="310"/>
      <c r="I33" s="310"/>
      <c r="J33" s="310"/>
      <c r="K33" s="191"/>
    </row>
    <row r="34" spans="2:11" ht="15" customHeight="1">
      <c r="B34" s="194"/>
      <c r="C34" s="195"/>
      <c r="D34" s="310" t="s">
        <v>2256</v>
      </c>
      <c r="E34" s="310"/>
      <c r="F34" s="310"/>
      <c r="G34" s="310"/>
      <c r="H34" s="310"/>
      <c r="I34" s="310"/>
      <c r="J34" s="310"/>
      <c r="K34" s="191"/>
    </row>
    <row r="35" spans="2:11" ht="15" customHeight="1">
      <c r="B35" s="194"/>
      <c r="C35" s="195"/>
      <c r="D35" s="310" t="s">
        <v>2257</v>
      </c>
      <c r="E35" s="310"/>
      <c r="F35" s="310"/>
      <c r="G35" s="310"/>
      <c r="H35" s="310"/>
      <c r="I35" s="310"/>
      <c r="J35" s="310"/>
      <c r="K35" s="191"/>
    </row>
    <row r="36" spans="2:11" ht="15" customHeight="1">
      <c r="B36" s="194"/>
      <c r="C36" s="195"/>
      <c r="D36" s="193"/>
      <c r="E36" s="196" t="s">
        <v>128</v>
      </c>
      <c r="F36" s="193"/>
      <c r="G36" s="310" t="s">
        <v>2258</v>
      </c>
      <c r="H36" s="310"/>
      <c r="I36" s="310"/>
      <c r="J36" s="310"/>
      <c r="K36" s="191"/>
    </row>
    <row r="37" spans="2:11" ht="30.75" customHeight="1">
      <c r="B37" s="194"/>
      <c r="C37" s="195"/>
      <c r="D37" s="193"/>
      <c r="E37" s="196" t="s">
        <v>2259</v>
      </c>
      <c r="F37" s="193"/>
      <c r="G37" s="310" t="s">
        <v>2260</v>
      </c>
      <c r="H37" s="310"/>
      <c r="I37" s="310"/>
      <c r="J37" s="310"/>
      <c r="K37" s="191"/>
    </row>
    <row r="38" spans="2:11" ht="15" customHeight="1">
      <c r="B38" s="194"/>
      <c r="C38" s="195"/>
      <c r="D38" s="193"/>
      <c r="E38" s="196" t="s">
        <v>53</v>
      </c>
      <c r="F38" s="193"/>
      <c r="G38" s="310" t="s">
        <v>2261</v>
      </c>
      <c r="H38" s="310"/>
      <c r="I38" s="310"/>
      <c r="J38" s="310"/>
      <c r="K38" s="191"/>
    </row>
    <row r="39" spans="2:11" ht="15" customHeight="1">
      <c r="B39" s="194"/>
      <c r="C39" s="195"/>
      <c r="D39" s="193"/>
      <c r="E39" s="196" t="s">
        <v>54</v>
      </c>
      <c r="F39" s="193"/>
      <c r="G39" s="310" t="s">
        <v>2262</v>
      </c>
      <c r="H39" s="310"/>
      <c r="I39" s="310"/>
      <c r="J39" s="310"/>
      <c r="K39" s="191"/>
    </row>
    <row r="40" spans="2:11" ht="15" customHeight="1">
      <c r="B40" s="194"/>
      <c r="C40" s="195"/>
      <c r="D40" s="193"/>
      <c r="E40" s="196" t="s">
        <v>129</v>
      </c>
      <c r="F40" s="193"/>
      <c r="G40" s="310" t="s">
        <v>2263</v>
      </c>
      <c r="H40" s="310"/>
      <c r="I40" s="310"/>
      <c r="J40" s="310"/>
      <c r="K40" s="191"/>
    </row>
    <row r="41" spans="2:11" ht="15" customHeight="1">
      <c r="B41" s="194"/>
      <c r="C41" s="195"/>
      <c r="D41" s="193"/>
      <c r="E41" s="196" t="s">
        <v>130</v>
      </c>
      <c r="F41" s="193"/>
      <c r="G41" s="310" t="s">
        <v>2264</v>
      </c>
      <c r="H41" s="310"/>
      <c r="I41" s="310"/>
      <c r="J41" s="310"/>
      <c r="K41" s="191"/>
    </row>
    <row r="42" spans="2:11" ht="15" customHeight="1">
      <c r="B42" s="194"/>
      <c r="C42" s="195"/>
      <c r="D42" s="193"/>
      <c r="E42" s="196" t="s">
        <v>2265</v>
      </c>
      <c r="F42" s="193"/>
      <c r="G42" s="310" t="s">
        <v>2266</v>
      </c>
      <c r="H42" s="310"/>
      <c r="I42" s="310"/>
      <c r="J42" s="310"/>
      <c r="K42" s="191"/>
    </row>
    <row r="43" spans="2:11" ht="15" customHeight="1">
      <c r="B43" s="194"/>
      <c r="C43" s="195"/>
      <c r="D43" s="193"/>
      <c r="E43" s="196"/>
      <c r="F43" s="193"/>
      <c r="G43" s="310" t="s">
        <v>2267</v>
      </c>
      <c r="H43" s="310"/>
      <c r="I43" s="310"/>
      <c r="J43" s="310"/>
      <c r="K43" s="191"/>
    </row>
    <row r="44" spans="2:11" ht="15" customHeight="1">
      <c r="B44" s="194"/>
      <c r="C44" s="195"/>
      <c r="D44" s="193"/>
      <c r="E44" s="196" t="s">
        <v>2268</v>
      </c>
      <c r="F44" s="193"/>
      <c r="G44" s="310" t="s">
        <v>2269</v>
      </c>
      <c r="H44" s="310"/>
      <c r="I44" s="310"/>
      <c r="J44" s="310"/>
      <c r="K44" s="191"/>
    </row>
    <row r="45" spans="2:11" ht="15" customHeight="1">
      <c r="B45" s="194"/>
      <c r="C45" s="195"/>
      <c r="D45" s="193"/>
      <c r="E45" s="196" t="s">
        <v>132</v>
      </c>
      <c r="F45" s="193"/>
      <c r="G45" s="310" t="s">
        <v>2270</v>
      </c>
      <c r="H45" s="310"/>
      <c r="I45" s="310"/>
      <c r="J45" s="310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10" t="s">
        <v>2271</v>
      </c>
      <c r="E47" s="310"/>
      <c r="F47" s="310"/>
      <c r="G47" s="310"/>
      <c r="H47" s="310"/>
      <c r="I47" s="310"/>
      <c r="J47" s="310"/>
      <c r="K47" s="191"/>
    </row>
    <row r="48" spans="2:11" ht="15" customHeight="1">
      <c r="B48" s="194"/>
      <c r="C48" s="195"/>
      <c r="D48" s="195"/>
      <c r="E48" s="310" t="s">
        <v>2272</v>
      </c>
      <c r="F48" s="310"/>
      <c r="G48" s="310"/>
      <c r="H48" s="310"/>
      <c r="I48" s="310"/>
      <c r="J48" s="310"/>
      <c r="K48" s="191"/>
    </row>
    <row r="49" spans="2:11" ht="15" customHeight="1">
      <c r="B49" s="194"/>
      <c r="C49" s="195"/>
      <c r="D49" s="195"/>
      <c r="E49" s="310" t="s">
        <v>2273</v>
      </c>
      <c r="F49" s="310"/>
      <c r="G49" s="310"/>
      <c r="H49" s="310"/>
      <c r="I49" s="310"/>
      <c r="J49" s="310"/>
      <c r="K49" s="191"/>
    </row>
    <row r="50" spans="2:11" ht="15" customHeight="1">
      <c r="B50" s="194"/>
      <c r="C50" s="195"/>
      <c r="D50" s="195"/>
      <c r="E50" s="310" t="s">
        <v>2274</v>
      </c>
      <c r="F50" s="310"/>
      <c r="G50" s="310"/>
      <c r="H50" s="310"/>
      <c r="I50" s="310"/>
      <c r="J50" s="310"/>
      <c r="K50" s="191"/>
    </row>
    <row r="51" spans="2:11" ht="15" customHeight="1">
      <c r="B51" s="194"/>
      <c r="C51" s="195"/>
      <c r="D51" s="310" t="s">
        <v>2275</v>
      </c>
      <c r="E51" s="310"/>
      <c r="F51" s="310"/>
      <c r="G51" s="310"/>
      <c r="H51" s="310"/>
      <c r="I51" s="310"/>
      <c r="J51" s="310"/>
      <c r="K51" s="191"/>
    </row>
    <row r="52" spans="2:11" ht="25.5" customHeight="1">
      <c r="B52" s="190"/>
      <c r="C52" s="311" t="s">
        <v>2276</v>
      </c>
      <c r="D52" s="311"/>
      <c r="E52" s="311"/>
      <c r="F52" s="311"/>
      <c r="G52" s="311"/>
      <c r="H52" s="311"/>
      <c r="I52" s="311"/>
      <c r="J52" s="311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10" t="s">
        <v>2277</v>
      </c>
      <c r="D54" s="310"/>
      <c r="E54" s="310"/>
      <c r="F54" s="310"/>
      <c r="G54" s="310"/>
      <c r="H54" s="310"/>
      <c r="I54" s="310"/>
      <c r="J54" s="310"/>
      <c r="K54" s="191"/>
    </row>
    <row r="55" spans="2:11" ht="15" customHeight="1">
      <c r="B55" s="190"/>
      <c r="C55" s="310" t="s">
        <v>2278</v>
      </c>
      <c r="D55" s="310"/>
      <c r="E55" s="310"/>
      <c r="F55" s="310"/>
      <c r="G55" s="310"/>
      <c r="H55" s="310"/>
      <c r="I55" s="310"/>
      <c r="J55" s="310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10" t="s">
        <v>2279</v>
      </c>
      <c r="D57" s="310"/>
      <c r="E57" s="310"/>
      <c r="F57" s="310"/>
      <c r="G57" s="310"/>
      <c r="H57" s="310"/>
      <c r="I57" s="310"/>
      <c r="J57" s="310"/>
      <c r="K57" s="191"/>
    </row>
    <row r="58" spans="2:11" ht="15" customHeight="1">
      <c r="B58" s="190"/>
      <c r="C58" s="195"/>
      <c r="D58" s="310" t="s">
        <v>2280</v>
      </c>
      <c r="E58" s="310"/>
      <c r="F58" s="310"/>
      <c r="G58" s="310"/>
      <c r="H58" s="310"/>
      <c r="I58" s="310"/>
      <c r="J58" s="310"/>
      <c r="K58" s="191"/>
    </row>
    <row r="59" spans="2:11" ht="15" customHeight="1">
      <c r="B59" s="190"/>
      <c r="C59" s="195"/>
      <c r="D59" s="310" t="s">
        <v>2281</v>
      </c>
      <c r="E59" s="310"/>
      <c r="F59" s="310"/>
      <c r="G59" s="310"/>
      <c r="H59" s="310"/>
      <c r="I59" s="310"/>
      <c r="J59" s="310"/>
      <c r="K59" s="191"/>
    </row>
    <row r="60" spans="2:11" ht="15" customHeight="1">
      <c r="B60" s="190"/>
      <c r="C60" s="195"/>
      <c r="D60" s="310" t="s">
        <v>2282</v>
      </c>
      <c r="E60" s="310"/>
      <c r="F60" s="310"/>
      <c r="G60" s="310"/>
      <c r="H60" s="310"/>
      <c r="I60" s="310"/>
      <c r="J60" s="310"/>
      <c r="K60" s="191"/>
    </row>
    <row r="61" spans="2:11" ht="15" customHeight="1">
      <c r="B61" s="190"/>
      <c r="C61" s="195"/>
      <c r="D61" s="310" t="s">
        <v>2283</v>
      </c>
      <c r="E61" s="310"/>
      <c r="F61" s="310"/>
      <c r="G61" s="310"/>
      <c r="H61" s="310"/>
      <c r="I61" s="310"/>
      <c r="J61" s="310"/>
      <c r="K61" s="191"/>
    </row>
    <row r="62" spans="2:11" ht="15" customHeight="1">
      <c r="B62" s="190"/>
      <c r="C62" s="195"/>
      <c r="D62" s="313" t="s">
        <v>2284</v>
      </c>
      <c r="E62" s="313"/>
      <c r="F62" s="313"/>
      <c r="G62" s="313"/>
      <c r="H62" s="313"/>
      <c r="I62" s="313"/>
      <c r="J62" s="313"/>
      <c r="K62" s="191"/>
    </row>
    <row r="63" spans="2:11" ht="15" customHeight="1">
      <c r="B63" s="190"/>
      <c r="C63" s="195"/>
      <c r="D63" s="310" t="s">
        <v>2285</v>
      </c>
      <c r="E63" s="310"/>
      <c r="F63" s="310"/>
      <c r="G63" s="310"/>
      <c r="H63" s="310"/>
      <c r="I63" s="310"/>
      <c r="J63" s="310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10" t="s">
        <v>2286</v>
      </c>
      <c r="E65" s="310"/>
      <c r="F65" s="310"/>
      <c r="G65" s="310"/>
      <c r="H65" s="310"/>
      <c r="I65" s="310"/>
      <c r="J65" s="310"/>
      <c r="K65" s="191"/>
    </row>
    <row r="66" spans="2:11" ht="15" customHeight="1">
      <c r="B66" s="190"/>
      <c r="C66" s="195"/>
      <c r="D66" s="313" t="s">
        <v>2287</v>
      </c>
      <c r="E66" s="313"/>
      <c r="F66" s="313"/>
      <c r="G66" s="313"/>
      <c r="H66" s="313"/>
      <c r="I66" s="313"/>
      <c r="J66" s="313"/>
      <c r="K66" s="191"/>
    </row>
    <row r="67" spans="2:11" ht="15" customHeight="1">
      <c r="B67" s="190"/>
      <c r="C67" s="195"/>
      <c r="D67" s="310" t="s">
        <v>2288</v>
      </c>
      <c r="E67" s="310"/>
      <c r="F67" s="310"/>
      <c r="G67" s="310"/>
      <c r="H67" s="310"/>
      <c r="I67" s="310"/>
      <c r="J67" s="310"/>
      <c r="K67" s="191"/>
    </row>
    <row r="68" spans="2:11" ht="15" customHeight="1">
      <c r="B68" s="190"/>
      <c r="C68" s="195"/>
      <c r="D68" s="310" t="s">
        <v>2289</v>
      </c>
      <c r="E68" s="310"/>
      <c r="F68" s="310"/>
      <c r="G68" s="310"/>
      <c r="H68" s="310"/>
      <c r="I68" s="310"/>
      <c r="J68" s="310"/>
      <c r="K68" s="191"/>
    </row>
    <row r="69" spans="2:11" ht="15" customHeight="1">
      <c r="B69" s="190"/>
      <c r="C69" s="195"/>
      <c r="D69" s="310" t="s">
        <v>2290</v>
      </c>
      <c r="E69" s="310"/>
      <c r="F69" s="310"/>
      <c r="G69" s="310"/>
      <c r="H69" s="310"/>
      <c r="I69" s="310"/>
      <c r="J69" s="310"/>
      <c r="K69" s="191"/>
    </row>
    <row r="70" spans="2:11" ht="15" customHeight="1">
      <c r="B70" s="190"/>
      <c r="C70" s="195"/>
      <c r="D70" s="310" t="s">
        <v>2291</v>
      </c>
      <c r="E70" s="310"/>
      <c r="F70" s="310"/>
      <c r="G70" s="310"/>
      <c r="H70" s="310"/>
      <c r="I70" s="310"/>
      <c r="J70" s="310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14" t="s">
        <v>2292</v>
      </c>
      <c r="D75" s="314"/>
      <c r="E75" s="314"/>
      <c r="F75" s="314"/>
      <c r="G75" s="314"/>
      <c r="H75" s="314"/>
      <c r="I75" s="314"/>
      <c r="J75" s="314"/>
      <c r="K75" s="208"/>
    </row>
    <row r="76" spans="2:11" ht="17.25" customHeight="1">
      <c r="B76" s="207"/>
      <c r="C76" s="209" t="s">
        <v>2293</v>
      </c>
      <c r="D76" s="209"/>
      <c r="E76" s="209"/>
      <c r="F76" s="209" t="s">
        <v>2294</v>
      </c>
      <c r="G76" s="210"/>
      <c r="H76" s="209" t="s">
        <v>54</v>
      </c>
      <c r="I76" s="209" t="s">
        <v>57</v>
      </c>
      <c r="J76" s="209" t="s">
        <v>2295</v>
      </c>
      <c r="K76" s="208"/>
    </row>
    <row r="77" spans="2:11" ht="17.25" customHeight="1">
      <c r="B77" s="207"/>
      <c r="C77" s="211" t="s">
        <v>2296</v>
      </c>
      <c r="D77" s="211"/>
      <c r="E77" s="211"/>
      <c r="F77" s="212" t="s">
        <v>2297</v>
      </c>
      <c r="G77" s="213"/>
      <c r="H77" s="211"/>
      <c r="I77" s="211"/>
      <c r="J77" s="211" t="s">
        <v>2298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53</v>
      </c>
      <c r="D79" s="216"/>
      <c r="E79" s="216"/>
      <c r="F79" s="217" t="s">
        <v>2299</v>
      </c>
      <c r="G79" s="218"/>
      <c r="H79" s="196" t="s">
        <v>2300</v>
      </c>
      <c r="I79" s="196" t="s">
        <v>2301</v>
      </c>
      <c r="J79" s="196">
        <v>20</v>
      </c>
      <c r="K79" s="208"/>
    </row>
    <row r="80" spans="2:11" ht="15" customHeight="1">
      <c r="B80" s="207"/>
      <c r="C80" s="196" t="s">
        <v>2302</v>
      </c>
      <c r="D80" s="196"/>
      <c r="E80" s="196"/>
      <c r="F80" s="217" t="s">
        <v>2299</v>
      </c>
      <c r="G80" s="218"/>
      <c r="H80" s="196" t="s">
        <v>2303</v>
      </c>
      <c r="I80" s="196" t="s">
        <v>2301</v>
      </c>
      <c r="J80" s="196">
        <v>120</v>
      </c>
      <c r="K80" s="208"/>
    </row>
    <row r="81" spans="2:11" ht="15" customHeight="1">
      <c r="B81" s="219"/>
      <c r="C81" s="196" t="s">
        <v>2304</v>
      </c>
      <c r="D81" s="196"/>
      <c r="E81" s="196"/>
      <c r="F81" s="217" t="s">
        <v>2305</v>
      </c>
      <c r="G81" s="218"/>
      <c r="H81" s="196" t="s">
        <v>2306</v>
      </c>
      <c r="I81" s="196" t="s">
        <v>2301</v>
      </c>
      <c r="J81" s="196">
        <v>50</v>
      </c>
      <c r="K81" s="208"/>
    </row>
    <row r="82" spans="2:11" ht="15" customHeight="1">
      <c r="B82" s="219"/>
      <c r="C82" s="196" t="s">
        <v>2307</v>
      </c>
      <c r="D82" s="196"/>
      <c r="E82" s="196"/>
      <c r="F82" s="217" t="s">
        <v>2299</v>
      </c>
      <c r="G82" s="218"/>
      <c r="H82" s="196" t="s">
        <v>2308</v>
      </c>
      <c r="I82" s="196" t="s">
        <v>2309</v>
      </c>
      <c r="J82" s="196"/>
      <c r="K82" s="208"/>
    </row>
    <row r="83" spans="2:11" ht="15" customHeight="1">
      <c r="B83" s="219"/>
      <c r="C83" s="196" t="s">
        <v>2310</v>
      </c>
      <c r="D83" s="196"/>
      <c r="E83" s="196"/>
      <c r="F83" s="217" t="s">
        <v>2305</v>
      </c>
      <c r="G83" s="196"/>
      <c r="H83" s="196" t="s">
        <v>2311</v>
      </c>
      <c r="I83" s="196" t="s">
        <v>2301</v>
      </c>
      <c r="J83" s="196">
        <v>15</v>
      </c>
      <c r="K83" s="208"/>
    </row>
    <row r="84" spans="2:11" ht="15" customHeight="1">
      <c r="B84" s="219"/>
      <c r="C84" s="196" t="s">
        <v>2312</v>
      </c>
      <c r="D84" s="196"/>
      <c r="E84" s="196"/>
      <c r="F84" s="217" t="s">
        <v>2305</v>
      </c>
      <c r="G84" s="196"/>
      <c r="H84" s="196" t="s">
        <v>2313</v>
      </c>
      <c r="I84" s="196" t="s">
        <v>2301</v>
      </c>
      <c r="J84" s="196">
        <v>15</v>
      </c>
      <c r="K84" s="208"/>
    </row>
    <row r="85" spans="2:11" ht="15" customHeight="1">
      <c r="B85" s="219"/>
      <c r="C85" s="196" t="s">
        <v>2314</v>
      </c>
      <c r="D85" s="196"/>
      <c r="E85" s="196"/>
      <c r="F85" s="217" t="s">
        <v>2305</v>
      </c>
      <c r="G85" s="196"/>
      <c r="H85" s="196" t="s">
        <v>2315</v>
      </c>
      <c r="I85" s="196" t="s">
        <v>2301</v>
      </c>
      <c r="J85" s="196">
        <v>20</v>
      </c>
      <c r="K85" s="208"/>
    </row>
    <row r="86" spans="2:11" ht="15" customHeight="1">
      <c r="B86" s="219"/>
      <c r="C86" s="196" t="s">
        <v>2316</v>
      </c>
      <c r="D86" s="196"/>
      <c r="E86" s="196"/>
      <c r="F86" s="217" t="s">
        <v>2305</v>
      </c>
      <c r="G86" s="196"/>
      <c r="H86" s="196" t="s">
        <v>2317</v>
      </c>
      <c r="I86" s="196" t="s">
        <v>2301</v>
      </c>
      <c r="J86" s="196">
        <v>20</v>
      </c>
      <c r="K86" s="208"/>
    </row>
    <row r="87" spans="2:11" ht="15" customHeight="1">
      <c r="B87" s="219"/>
      <c r="C87" s="196" t="s">
        <v>2318</v>
      </c>
      <c r="D87" s="196"/>
      <c r="E87" s="196"/>
      <c r="F87" s="217" t="s">
        <v>2305</v>
      </c>
      <c r="G87" s="218"/>
      <c r="H87" s="196" t="s">
        <v>2319</v>
      </c>
      <c r="I87" s="196" t="s">
        <v>2301</v>
      </c>
      <c r="J87" s="196">
        <v>50</v>
      </c>
      <c r="K87" s="208"/>
    </row>
    <row r="88" spans="2:11" ht="15" customHeight="1">
      <c r="B88" s="219"/>
      <c r="C88" s="196" t="s">
        <v>2320</v>
      </c>
      <c r="D88" s="196"/>
      <c r="E88" s="196"/>
      <c r="F88" s="217" t="s">
        <v>2305</v>
      </c>
      <c r="G88" s="218"/>
      <c r="H88" s="196" t="s">
        <v>2321</v>
      </c>
      <c r="I88" s="196" t="s">
        <v>2301</v>
      </c>
      <c r="J88" s="196">
        <v>20</v>
      </c>
      <c r="K88" s="208"/>
    </row>
    <row r="89" spans="2:11" ht="15" customHeight="1">
      <c r="B89" s="219"/>
      <c r="C89" s="196" t="s">
        <v>2322</v>
      </c>
      <c r="D89" s="196"/>
      <c r="E89" s="196"/>
      <c r="F89" s="217" t="s">
        <v>2305</v>
      </c>
      <c r="G89" s="218"/>
      <c r="H89" s="196" t="s">
        <v>2323</v>
      </c>
      <c r="I89" s="196" t="s">
        <v>2301</v>
      </c>
      <c r="J89" s="196">
        <v>20</v>
      </c>
      <c r="K89" s="208"/>
    </row>
    <row r="90" spans="2:11" ht="15" customHeight="1">
      <c r="B90" s="219"/>
      <c r="C90" s="196" t="s">
        <v>2324</v>
      </c>
      <c r="D90" s="196"/>
      <c r="E90" s="196"/>
      <c r="F90" s="217" t="s">
        <v>2305</v>
      </c>
      <c r="G90" s="218"/>
      <c r="H90" s="196" t="s">
        <v>2325</v>
      </c>
      <c r="I90" s="196" t="s">
        <v>2301</v>
      </c>
      <c r="J90" s="196">
        <v>50</v>
      </c>
      <c r="K90" s="208"/>
    </row>
    <row r="91" spans="2:11" ht="15" customHeight="1">
      <c r="B91" s="219"/>
      <c r="C91" s="196" t="s">
        <v>2326</v>
      </c>
      <c r="D91" s="196"/>
      <c r="E91" s="196"/>
      <c r="F91" s="217" t="s">
        <v>2305</v>
      </c>
      <c r="G91" s="218"/>
      <c r="H91" s="196" t="s">
        <v>2326</v>
      </c>
      <c r="I91" s="196" t="s">
        <v>2301</v>
      </c>
      <c r="J91" s="196">
        <v>50</v>
      </c>
      <c r="K91" s="208"/>
    </row>
    <row r="92" spans="2:11" ht="15" customHeight="1">
      <c r="B92" s="219"/>
      <c r="C92" s="196" t="s">
        <v>2327</v>
      </c>
      <c r="D92" s="196"/>
      <c r="E92" s="196"/>
      <c r="F92" s="217" t="s">
        <v>2305</v>
      </c>
      <c r="G92" s="218"/>
      <c r="H92" s="196" t="s">
        <v>2328</v>
      </c>
      <c r="I92" s="196" t="s">
        <v>2301</v>
      </c>
      <c r="J92" s="196">
        <v>255</v>
      </c>
      <c r="K92" s="208"/>
    </row>
    <row r="93" spans="2:11" ht="15" customHeight="1">
      <c r="B93" s="219"/>
      <c r="C93" s="196" t="s">
        <v>2329</v>
      </c>
      <c r="D93" s="196"/>
      <c r="E93" s="196"/>
      <c r="F93" s="217" t="s">
        <v>2299</v>
      </c>
      <c r="G93" s="218"/>
      <c r="H93" s="196" t="s">
        <v>2330</v>
      </c>
      <c r="I93" s="196" t="s">
        <v>2331</v>
      </c>
      <c r="J93" s="196"/>
      <c r="K93" s="208"/>
    </row>
    <row r="94" spans="2:11" ht="15" customHeight="1">
      <c r="B94" s="219"/>
      <c r="C94" s="196" t="s">
        <v>2332</v>
      </c>
      <c r="D94" s="196"/>
      <c r="E94" s="196"/>
      <c r="F94" s="217" t="s">
        <v>2299</v>
      </c>
      <c r="G94" s="218"/>
      <c r="H94" s="196" t="s">
        <v>2333</v>
      </c>
      <c r="I94" s="196" t="s">
        <v>2334</v>
      </c>
      <c r="J94" s="196"/>
      <c r="K94" s="208"/>
    </row>
    <row r="95" spans="2:11" ht="15" customHeight="1">
      <c r="B95" s="219"/>
      <c r="C95" s="196" t="s">
        <v>2335</v>
      </c>
      <c r="D95" s="196"/>
      <c r="E95" s="196"/>
      <c r="F95" s="217" t="s">
        <v>2299</v>
      </c>
      <c r="G95" s="218"/>
      <c r="H95" s="196" t="s">
        <v>2335</v>
      </c>
      <c r="I95" s="196" t="s">
        <v>2334</v>
      </c>
      <c r="J95" s="196"/>
      <c r="K95" s="208"/>
    </row>
    <row r="96" spans="2:11" ht="15" customHeight="1">
      <c r="B96" s="219"/>
      <c r="C96" s="196" t="s">
        <v>38</v>
      </c>
      <c r="D96" s="196"/>
      <c r="E96" s="196"/>
      <c r="F96" s="217" t="s">
        <v>2299</v>
      </c>
      <c r="G96" s="218"/>
      <c r="H96" s="196" t="s">
        <v>2336</v>
      </c>
      <c r="I96" s="196" t="s">
        <v>2334</v>
      </c>
      <c r="J96" s="196"/>
      <c r="K96" s="208"/>
    </row>
    <row r="97" spans="2:11" ht="15" customHeight="1">
      <c r="B97" s="219"/>
      <c r="C97" s="196" t="s">
        <v>48</v>
      </c>
      <c r="D97" s="196"/>
      <c r="E97" s="196"/>
      <c r="F97" s="217" t="s">
        <v>2299</v>
      </c>
      <c r="G97" s="218"/>
      <c r="H97" s="196" t="s">
        <v>2337</v>
      </c>
      <c r="I97" s="196" t="s">
        <v>2334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14" t="s">
        <v>2338</v>
      </c>
      <c r="D102" s="314"/>
      <c r="E102" s="314"/>
      <c r="F102" s="314"/>
      <c r="G102" s="314"/>
      <c r="H102" s="314"/>
      <c r="I102" s="314"/>
      <c r="J102" s="314"/>
      <c r="K102" s="208"/>
    </row>
    <row r="103" spans="2:11" ht="17.25" customHeight="1">
      <c r="B103" s="207"/>
      <c r="C103" s="209" t="s">
        <v>2293</v>
      </c>
      <c r="D103" s="209"/>
      <c r="E103" s="209"/>
      <c r="F103" s="209" t="s">
        <v>2294</v>
      </c>
      <c r="G103" s="210"/>
      <c r="H103" s="209" t="s">
        <v>54</v>
      </c>
      <c r="I103" s="209" t="s">
        <v>57</v>
      </c>
      <c r="J103" s="209" t="s">
        <v>2295</v>
      </c>
      <c r="K103" s="208"/>
    </row>
    <row r="104" spans="2:11" ht="17.25" customHeight="1">
      <c r="B104" s="207"/>
      <c r="C104" s="211" t="s">
        <v>2296</v>
      </c>
      <c r="D104" s="211"/>
      <c r="E104" s="211"/>
      <c r="F104" s="212" t="s">
        <v>2297</v>
      </c>
      <c r="G104" s="213"/>
      <c r="H104" s="211"/>
      <c r="I104" s="211"/>
      <c r="J104" s="211" t="s">
        <v>2298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53</v>
      </c>
      <c r="D106" s="216"/>
      <c r="E106" s="216"/>
      <c r="F106" s="217" t="s">
        <v>2299</v>
      </c>
      <c r="G106" s="196"/>
      <c r="H106" s="196" t="s">
        <v>2339</v>
      </c>
      <c r="I106" s="196" t="s">
        <v>2301</v>
      </c>
      <c r="J106" s="196">
        <v>20</v>
      </c>
      <c r="K106" s="208"/>
    </row>
    <row r="107" spans="2:11" ht="15" customHeight="1">
      <c r="B107" s="207"/>
      <c r="C107" s="196" t="s">
        <v>2302</v>
      </c>
      <c r="D107" s="196"/>
      <c r="E107" s="196"/>
      <c r="F107" s="217" t="s">
        <v>2299</v>
      </c>
      <c r="G107" s="196"/>
      <c r="H107" s="196" t="s">
        <v>2339</v>
      </c>
      <c r="I107" s="196" t="s">
        <v>2301</v>
      </c>
      <c r="J107" s="196">
        <v>120</v>
      </c>
      <c r="K107" s="208"/>
    </row>
    <row r="108" spans="2:11" ht="15" customHeight="1">
      <c r="B108" s="219"/>
      <c r="C108" s="196" t="s">
        <v>2304</v>
      </c>
      <c r="D108" s="196"/>
      <c r="E108" s="196"/>
      <c r="F108" s="217" t="s">
        <v>2305</v>
      </c>
      <c r="G108" s="196"/>
      <c r="H108" s="196" t="s">
        <v>2339</v>
      </c>
      <c r="I108" s="196" t="s">
        <v>2301</v>
      </c>
      <c r="J108" s="196">
        <v>50</v>
      </c>
      <c r="K108" s="208"/>
    </row>
    <row r="109" spans="2:11" ht="15" customHeight="1">
      <c r="B109" s="219"/>
      <c r="C109" s="196" t="s">
        <v>2307</v>
      </c>
      <c r="D109" s="196"/>
      <c r="E109" s="196"/>
      <c r="F109" s="217" t="s">
        <v>2299</v>
      </c>
      <c r="G109" s="196"/>
      <c r="H109" s="196" t="s">
        <v>2339</v>
      </c>
      <c r="I109" s="196" t="s">
        <v>2309</v>
      </c>
      <c r="J109" s="196"/>
      <c r="K109" s="208"/>
    </row>
    <row r="110" spans="2:11" ht="15" customHeight="1">
      <c r="B110" s="219"/>
      <c r="C110" s="196" t="s">
        <v>2318</v>
      </c>
      <c r="D110" s="196"/>
      <c r="E110" s="196"/>
      <c r="F110" s="217" t="s">
        <v>2305</v>
      </c>
      <c r="G110" s="196"/>
      <c r="H110" s="196" t="s">
        <v>2339</v>
      </c>
      <c r="I110" s="196" t="s">
        <v>2301</v>
      </c>
      <c r="J110" s="196">
        <v>50</v>
      </c>
      <c r="K110" s="208"/>
    </row>
    <row r="111" spans="2:11" ht="15" customHeight="1">
      <c r="B111" s="219"/>
      <c r="C111" s="196" t="s">
        <v>2326</v>
      </c>
      <c r="D111" s="196"/>
      <c r="E111" s="196"/>
      <c r="F111" s="217" t="s">
        <v>2305</v>
      </c>
      <c r="G111" s="196"/>
      <c r="H111" s="196" t="s">
        <v>2339</v>
      </c>
      <c r="I111" s="196" t="s">
        <v>2301</v>
      </c>
      <c r="J111" s="196">
        <v>50</v>
      </c>
      <c r="K111" s="208"/>
    </row>
    <row r="112" spans="2:11" ht="15" customHeight="1">
      <c r="B112" s="219"/>
      <c r="C112" s="196" t="s">
        <v>2324</v>
      </c>
      <c r="D112" s="196"/>
      <c r="E112" s="196"/>
      <c r="F112" s="217" t="s">
        <v>2305</v>
      </c>
      <c r="G112" s="196"/>
      <c r="H112" s="196" t="s">
        <v>2339</v>
      </c>
      <c r="I112" s="196" t="s">
        <v>2301</v>
      </c>
      <c r="J112" s="196">
        <v>50</v>
      </c>
      <c r="K112" s="208"/>
    </row>
    <row r="113" spans="2:11" ht="15" customHeight="1">
      <c r="B113" s="219"/>
      <c r="C113" s="196" t="s">
        <v>53</v>
      </c>
      <c r="D113" s="196"/>
      <c r="E113" s="196"/>
      <c r="F113" s="217" t="s">
        <v>2299</v>
      </c>
      <c r="G113" s="196"/>
      <c r="H113" s="196" t="s">
        <v>2340</v>
      </c>
      <c r="I113" s="196" t="s">
        <v>2301</v>
      </c>
      <c r="J113" s="196">
        <v>20</v>
      </c>
      <c r="K113" s="208"/>
    </row>
    <row r="114" spans="2:11" ht="15" customHeight="1">
      <c r="B114" s="219"/>
      <c r="C114" s="196" t="s">
        <v>2341</v>
      </c>
      <c r="D114" s="196"/>
      <c r="E114" s="196"/>
      <c r="F114" s="217" t="s">
        <v>2299</v>
      </c>
      <c r="G114" s="196"/>
      <c r="H114" s="196" t="s">
        <v>2342</v>
      </c>
      <c r="I114" s="196" t="s">
        <v>2301</v>
      </c>
      <c r="J114" s="196">
        <v>120</v>
      </c>
      <c r="K114" s="208"/>
    </row>
    <row r="115" spans="2:11" ht="15" customHeight="1">
      <c r="B115" s="219"/>
      <c r="C115" s="196" t="s">
        <v>38</v>
      </c>
      <c r="D115" s="196"/>
      <c r="E115" s="196"/>
      <c r="F115" s="217" t="s">
        <v>2299</v>
      </c>
      <c r="G115" s="196"/>
      <c r="H115" s="196" t="s">
        <v>2343</v>
      </c>
      <c r="I115" s="196" t="s">
        <v>2334</v>
      </c>
      <c r="J115" s="196"/>
      <c r="K115" s="208"/>
    </row>
    <row r="116" spans="2:11" ht="15" customHeight="1">
      <c r="B116" s="219"/>
      <c r="C116" s="196" t="s">
        <v>48</v>
      </c>
      <c r="D116" s="196"/>
      <c r="E116" s="196"/>
      <c r="F116" s="217" t="s">
        <v>2299</v>
      </c>
      <c r="G116" s="196"/>
      <c r="H116" s="196" t="s">
        <v>2344</v>
      </c>
      <c r="I116" s="196" t="s">
        <v>2334</v>
      </c>
      <c r="J116" s="196"/>
      <c r="K116" s="208"/>
    </row>
    <row r="117" spans="2:11" ht="15" customHeight="1">
      <c r="B117" s="219"/>
      <c r="C117" s="196" t="s">
        <v>57</v>
      </c>
      <c r="D117" s="196"/>
      <c r="E117" s="196"/>
      <c r="F117" s="217" t="s">
        <v>2299</v>
      </c>
      <c r="G117" s="196"/>
      <c r="H117" s="196" t="s">
        <v>2345</v>
      </c>
      <c r="I117" s="196" t="s">
        <v>2346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12" t="s">
        <v>2347</v>
      </c>
      <c r="D122" s="312"/>
      <c r="E122" s="312"/>
      <c r="F122" s="312"/>
      <c r="G122" s="312"/>
      <c r="H122" s="312"/>
      <c r="I122" s="312"/>
      <c r="J122" s="312"/>
      <c r="K122" s="234"/>
    </row>
    <row r="123" spans="2:11" ht="17.25" customHeight="1">
      <c r="B123" s="235"/>
      <c r="C123" s="209" t="s">
        <v>2293</v>
      </c>
      <c r="D123" s="209"/>
      <c r="E123" s="209"/>
      <c r="F123" s="209" t="s">
        <v>2294</v>
      </c>
      <c r="G123" s="210"/>
      <c r="H123" s="209" t="s">
        <v>54</v>
      </c>
      <c r="I123" s="209" t="s">
        <v>57</v>
      </c>
      <c r="J123" s="209" t="s">
        <v>2295</v>
      </c>
      <c r="K123" s="236"/>
    </row>
    <row r="124" spans="2:11" ht="17.25" customHeight="1">
      <c r="B124" s="235"/>
      <c r="C124" s="211" t="s">
        <v>2296</v>
      </c>
      <c r="D124" s="211"/>
      <c r="E124" s="211"/>
      <c r="F124" s="212" t="s">
        <v>2297</v>
      </c>
      <c r="G124" s="213"/>
      <c r="H124" s="211"/>
      <c r="I124" s="211"/>
      <c r="J124" s="211" t="s">
        <v>2298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2302</v>
      </c>
      <c r="D126" s="216"/>
      <c r="E126" s="216"/>
      <c r="F126" s="217" t="s">
        <v>2299</v>
      </c>
      <c r="G126" s="196"/>
      <c r="H126" s="196" t="s">
        <v>2339</v>
      </c>
      <c r="I126" s="196" t="s">
        <v>2301</v>
      </c>
      <c r="J126" s="196">
        <v>120</v>
      </c>
      <c r="K126" s="240"/>
    </row>
    <row r="127" spans="2:11" ht="15" customHeight="1">
      <c r="B127" s="237"/>
      <c r="C127" s="196" t="s">
        <v>2348</v>
      </c>
      <c r="D127" s="196"/>
      <c r="E127" s="196"/>
      <c r="F127" s="217" t="s">
        <v>2299</v>
      </c>
      <c r="G127" s="196"/>
      <c r="H127" s="196" t="s">
        <v>2349</v>
      </c>
      <c r="I127" s="196" t="s">
        <v>2301</v>
      </c>
      <c r="J127" s="196" t="s">
        <v>2350</v>
      </c>
      <c r="K127" s="240"/>
    </row>
    <row r="128" spans="2:11" ht="15" customHeight="1">
      <c r="B128" s="237"/>
      <c r="C128" s="196" t="s">
        <v>2247</v>
      </c>
      <c r="D128" s="196"/>
      <c r="E128" s="196"/>
      <c r="F128" s="217" t="s">
        <v>2299</v>
      </c>
      <c r="G128" s="196"/>
      <c r="H128" s="196" t="s">
        <v>2351</v>
      </c>
      <c r="I128" s="196" t="s">
        <v>2301</v>
      </c>
      <c r="J128" s="196" t="s">
        <v>2350</v>
      </c>
      <c r="K128" s="240"/>
    </row>
    <row r="129" spans="2:11" ht="15" customHeight="1">
      <c r="B129" s="237"/>
      <c r="C129" s="196" t="s">
        <v>2310</v>
      </c>
      <c r="D129" s="196"/>
      <c r="E129" s="196"/>
      <c r="F129" s="217" t="s">
        <v>2305</v>
      </c>
      <c r="G129" s="196"/>
      <c r="H129" s="196" t="s">
        <v>2311</v>
      </c>
      <c r="I129" s="196" t="s">
        <v>2301</v>
      </c>
      <c r="J129" s="196">
        <v>15</v>
      </c>
      <c r="K129" s="240"/>
    </row>
    <row r="130" spans="2:11" ht="15" customHeight="1">
      <c r="B130" s="237"/>
      <c r="C130" s="196" t="s">
        <v>2312</v>
      </c>
      <c r="D130" s="196"/>
      <c r="E130" s="196"/>
      <c r="F130" s="217" t="s">
        <v>2305</v>
      </c>
      <c r="G130" s="196"/>
      <c r="H130" s="196" t="s">
        <v>2313</v>
      </c>
      <c r="I130" s="196" t="s">
        <v>2301</v>
      </c>
      <c r="J130" s="196">
        <v>15</v>
      </c>
      <c r="K130" s="240"/>
    </row>
    <row r="131" spans="2:11" ht="15" customHeight="1">
      <c r="B131" s="237"/>
      <c r="C131" s="196" t="s">
        <v>2314</v>
      </c>
      <c r="D131" s="196"/>
      <c r="E131" s="196"/>
      <c r="F131" s="217" t="s">
        <v>2305</v>
      </c>
      <c r="G131" s="196"/>
      <c r="H131" s="196" t="s">
        <v>2315</v>
      </c>
      <c r="I131" s="196" t="s">
        <v>2301</v>
      </c>
      <c r="J131" s="196">
        <v>20</v>
      </c>
      <c r="K131" s="240"/>
    </row>
    <row r="132" spans="2:11" ht="15" customHeight="1">
      <c r="B132" s="237"/>
      <c r="C132" s="196" t="s">
        <v>2316</v>
      </c>
      <c r="D132" s="196"/>
      <c r="E132" s="196"/>
      <c r="F132" s="217" t="s">
        <v>2305</v>
      </c>
      <c r="G132" s="196"/>
      <c r="H132" s="196" t="s">
        <v>2317</v>
      </c>
      <c r="I132" s="196" t="s">
        <v>2301</v>
      </c>
      <c r="J132" s="196">
        <v>20</v>
      </c>
      <c r="K132" s="240"/>
    </row>
    <row r="133" spans="2:11" ht="15" customHeight="1">
      <c r="B133" s="237"/>
      <c r="C133" s="196" t="s">
        <v>2304</v>
      </c>
      <c r="D133" s="196"/>
      <c r="E133" s="196"/>
      <c r="F133" s="217" t="s">
        <v>2305</v>
      </c>
      <c r="G133" s="196"/>
      <c r="H133" s="196" t="s">
        <v>2339</v>
      </c>
      <c r="I133" s="196" t="s">
        <v>2301</v>
      </c>
      <c r="J133" s="196">
        <v>50</v>
      </c>
      <c r="K133" s="240"/>
    </row>
    <row r="134" spans="2:11" ht="15" customHeight="1">
      <c r="B134" s="237"/>
      <c r="C134" s="196" t="s">
        <v>2318</v>
      </c>
      <c r="D134" s="196"/>
      <c r="E134" s="196"/>
      <c r="F134" s="217" t="s">
        <v>2305</v>
      </c>
      <c r="G134" s="196"/>
      <c r="H134" s="196" t="s">
        <v>2339</v>
      </c>
      <c r="I134" s="196" t="s">
        <v>2301</v>
      </c>
      <c r="J134" s="196">
        <v>50</v>
      </c>
      <c r="K134" s="240"/>
    </row>
    <row r="135" spans="2:11" ht="15" customHeight="1">
      <c r="B135" s="237"/>
      <c r="C135" s="196" t="s">
        <v>2324</v>
      </c>
      <c r="D135" s="196"/>
      <c r="E135" s="196"/>
      <c r="F135" s="217" t="s">
        <v>2305</v>
      </c>
      <c r="G135" s="196"/>
      <c r="H135" s="196" t="s">
        <v>2339</v>
      </c>
      <c r="I135" s="196" t="s">
        <v>2301</v>
      </c>
      <c r="J135" s="196">
        <v>50</v>
      </c>
      <c r="K135" s="240"/>
    </row>
    <row r="136" spans="2:11" ht="15" customHeight="1">
      <c r="B136" s="237"/>
      <c r="C136" s="196" t="s">
        <v>2326</v>
      </c>
      <c r="D136" s="196"/>
      <c r="E136" s="196"/>
      <c r="F136" s="217" t="s">
        <v>2305</v>
      </c>
      <c r="G136" s="196"/>
      <c r="H136" s="196" t="s">
        <v>2339</v>
      </c>
      <c r="I136" s="196" t="s">
        <v>2301</v>
      </c>
      <c r="J136" s="196">
        <v>50</v>
      </c>
      <c r="K136" s="240"/>
    </row>
    <row r="137" spans="2:11" ht="15" customHeight="1">
      <c r="B137" s="237"/>
      <c r="C137" s="196" t="s">
        <v>2327</v>
      </c>
      <c r="D137" s="196"/>
      <c r="E137" s="196"/>
      <c r="F137" s="217" t="s">
        <v>2305</v>
      </c>
      <c r="G137" s="196"/>
      <c r="H137" s="196" t="s">
        <v>2352</v>
      </c>
      <c r="I137" s="196" t="s">
        <v>2301</v>
      </c>
      <c r="J137" s="196">
        <v>255</v>
      </c>
      <c r="K137" s="240"/>
    </row>
    <row r="138" spans="2:11" ht="15" customHeight="1">
      <c r="B138" s="237"/>
      <c r="C138" s="196" t="s">
        <v>2329</v>
      </c>
      <c r="D138" s="196"/>
      <c r="E138" s="196"/>
      <c r="F138" s="217" t="s">
        <v>2299</v>
      </c>
      <c r="G138" s="196"/>
      <c r="H138" s="196" t="s">
        <v>2353</v>
      </c>
      <c r="I138" s="196" t="s">
        <v>2331</v>
      </c>
      <c r="J138" s="196"/>
      <c r="K138" s="240"/>
    </row>
    <row r="139" spans="2:11" ht="15" customHeight="1">
      <c r="B139" s="237"/>
      <c r="C139" s="196" t="s">
        <v>2332</v>
      </c>
      <c r="D139" s="196"/>
      <c r="E139" s="196"/>
      <c r="F139" s="217" t="s">
        <v>2299</v>
      </c>
      <c r="G139" s="196"/>
      <c r="H139" s="196" t="s">
        <v>2354</v>
      </c>
      <c r="I139" s="196" t="s">
        <v>2334</v>
      </c>
      <c r="J139" s="196"/>
      <c r="K139" s="240"/>
    </row>
    <row r="140" spans="2:11" ht="15" customHeight="1">
      <c r="B140" s="237"/>
      <c r="C140" s="196" t="s">
        <v>2335</v>
      </c>
      <c r="D140" s="196"/>
      <c r="E140" s="196"/>
      <c r="F140" s="217" t="s">
        <v>2299</v>
      </c>
      <c r="G140" s="196"/>
      <c r="H140" s="196" t="s">
        <v>2335</v>
      </c>
      <c r="I140" s="196" t="s">
        <v>2334</v>
      </c>
      <c r="J140" s="196"/>
      <c r="K140" s="240"/>
    </row>
    <row r="141" spans="2:11" ht="15" customHeight="1">
      <c r="B141" s="237"/>
      <c r="C141" s="196" t="s">
        <v>38</v>
      </c>
      <c r="D141" s="196"/>
      <c r="E141" s="196"/>
      <c r="F141" s="217" t="s">
        <v>2299</v>
      </c>
      <c r="G141" s="196"/>
      <c r="H141" s="196" t="s">
        <v>2355</v>
      </c>
      <c r="I141" s="196" t="s">
        <v>2334</v>
      </c>
      <c r="J141" s="196"/>
      <c r="K141" s="240"/>
    </row>
    <row r="142" spans="2:11" ht="15" customHeight="1">
      <c r="B142" s="237"/>
      <c r="C142" s="196" t="s">
        <v>2356</v>
      </c>
      <c r="D142" s="196"/>
      <c r="E142" s="196"/>
      <c r="F142" s="217" t="s">
        <v>2299</v>
      </c>
      <c r="G142" s="196"/>
      <c r="H142" s="196" t="s">
        <v>2357</v>
      </c>
      <c r="I142" s="196" t="s">
        <v>2334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14" t="s">
        <v>2358</v>
      </c>
      <c r="D147" s="314"/>
      <c r="E147" s="314"/>
      <c r="F147" s="314"/>
      <c r="G147" s="314"/>
      <c r="H147" s="314"/>
      <c r="I147" s="314"/>
      <c r="J147" s="314"/>
      <c r="K147" s="208"/>
    </row>
    <row r="148" spans="2:11" ht="17.25" customHeight="1">
      <c r="B148" s="207"/>
      <c r="C148" s="209" t="s">
        <v>2293</v>
      </c>
      <c r="D148" s="209"/>
      <c r="E148" s="209"/>
      <c r="F148" s="209" t="s">
        <v>2294</v>
      </c>
      <c r="G148" s="210"/>
      <c r="H148" s="209" t="s">
        <v>54</v>
      </c>
      <c r="I148" s="209" t="s">
        <v>57</v>
      </c>
      <c r="J148" s="209" t="s">
        <v>2295</v>
      </c>
      <c r="K148" s="208"/>
    </row>
    <row r="149" spans="2:11" ht="17.25" customHeight="1">
      <c r="B149" s="207"/>
      <c r="C149" s="211" t="s">
        <v>2296</v>
      </c>
      <c r="D149" s="211"/>
      <c r="E149" s="211"/>
      <c r="F149" s="212" t="s">
        <v>2297</v>
      </c>
      <c r="G149" s="213"/>
      <c r="H149" s="211"/>
      <c r="I149" s="211"/>
      <c r="J149" s="211" t="s">
        <v>2298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2302</v>
      </c>
      <c r="D151" s="196"/>
      <c r="E151" s="196"/>
      <c r="F151" s="245" t="s">
        <v>2299</v>
      </c>
      <c r="G151" s="196"/>
      <c r="H151" s="244" t="s">
        <v>2339</v>
      </c>
      <c r="I151" s="244" t="s">
        <v>2301</v>
      </c>
      <c r="J151" s="244">
        <v>120</v>
      </c>
      <c r="K151" s="240"/>
    </row>
    <row r="152" spans="2:11" ht="15" customHeight="1">
      <c r="B152" s="219"/>
      <c r="C152" s="244" t="s">
        <v>2348</v>
      </c>
      <c r="D152" s="196"/>
      <c r="E152" s="196"/>
      <c r="F152" s="245" t="s">
        <v>2299</v>
      </c>
      <c r="G152" s="196"/>
      <c r="H152" s="244" t="s">
        <v>2359</v>
      </c>
      <c r="I152" s="244" t="s">
        <v>2301</v>
      </c>
      <c r="J152" s="244" t="s">
        <v>2350</v>
      </c>
      <c r="K152" s="240"/>
    </row>
    <row r="153" spans="2:11" ht="15" customHeight="1">
      <c r="B153" s="219"/>
      <c r="C153" s="244" t="s">
        <v>2247</v>
      </c>
      <c r="D153" s="196"/>
      <c r="E153" s="196"/>
      <c r="F153" s="245" t="s">
        <v>2299</v>
      </c>
      <c r="G153" s="196"/>
      <c r="H153" s="244" t="s">
        <v>2360</v>
      </c>
      <c r="I153" s="244" t="s">
        <v>2301</v>
      </c>
      <c r="J153" s="244" t="s">
        <v>2350</v>
      </c>
      <c r="K153" s="240"/>
    </row>
    <row r="154" spans="2:11" ht="15" customHeight="1">
      <c r="B154" s="219"/>
      <c r="C154" s="244" t="s">
        <v>2304</v>
      </c>
      <c r="D154" s="196"/>
      <c r="E154" s="196"/>
      <c r="F154" s="245" t="s">
        <v>2305</v>
      </c>
      <c r="G154" s="196"/>
      <c r="H154" s="244" t="s">
        <v>2339</v>
      </c>
      <c r="I154" s="244" t="s">
        <v>2301</v>
      </c>
      <c r="J154" s="244">
        <v>50</v>
      </c>
      <c r="K154" s="240"/>
    </row>
    <row r="155" spans="2:11" ht="15" customHeight="1">
      <c r="B155" s="219"/>
      <c r="C155" s="244" t="s">
        <v>2307</v>
      </c>
      <c r="D155" s="196"/>
      <c r="E155" s="196"/>
      <c r="F155" s="245" t="s">
        <v>2299</v>
      </c>
      <c r="G155" s="196"/>
      <c r="H155" s="244" t="s">
        <v>2339</v>
      </c>
      <c r="I155" s="244" t="s">
        <v>2309</v>
      </c>
      <c r="J155" s="244"/>
      <c r="K155" s="240"/>
    </row>
    <row r="156" spans="2:11" ht="15" customHeight="1">
      <c r="B156" s="219"/>
      <c r="C156" s="244" t="s">
        <v>2318</v>
      </c>
      <c r="D156" s="196"/>
      <c r="E156" s="196"/>
      <c r="F156" s="245" t="s">
        <v>2305</v>
      </c>
      <c r="G156" s="196"/>
      <c r="H156" s="244" t="s">
        <v>2339</v>
      </c>
      <c r="I156" s="244" t="s">
        <v>2301</v>
      </c>
      <c r="J156" s="244">
        <v>50</v>
      </c>
      <c r="K156" s="240"/>
    </row>
    <row r="157" spans="2:11" ht="15" customHeight="1">
      <c r="B157" s="219"/>
      <c r="C157" s="244" t="s">
        <v>2326</v>
      </c>
      <c r="D157" s="196"/>
      <c r="E157" s="196"/>
      <c r="F157" s="245" t="s">
        <v>2305</v>
      </c>
      <c r="G157" s="196"/>
      <c r="H157" s="244" t="s">
        <v>2339</v>
      </c>
      <c r="I157" s="244" t="s">
        <v>2301</v>
      </c>
      <c r="J157" s="244">
        <v>50</v>
      </c>
      <c r="K157" s="240"/>
    </row>
    <row r="158" spans="2:11" ht="15" customHeight="1">
      <c r="B158" s="219"/>
      <c r="C158" s="244" t="s">
        <v>2324</v>
      </c>
      <c r="D158" s="196"/>
      <c r="E158" s="196"/>
      <c r="F158" s="245" t="s">
        <v>2305</v>
      </c>
      <c r="G158" s="196"/>
      <c r="H158" s="244" t="s">
        <v>2339</v>
      </c>
      <c r="I158" s="244" t="s">
        <v>2301</v>
      </c>
      <c r="J158" s="244">
        <v>50</v>
      </c>
      <c r="K158" s="240"/>
    </row>
    <row r="159" spans="2:11" ht="15" customHeight="1">
      <c r="B159" s="219"/>
      <c r="C159" s="244" t="s">
        <v>108</v>
      </c>
      <c r="D159" s="196"/>
      <c r="E159" s="196"/>
      <c r="F159" s="245" t="s">
        <v>2299</v>
      </c>
      <c r="G159" s="196"/>
      <c r="H159" s="244" t="s">
        <v>2361</v>
      </c>
      <c r="I159" s="244" t="s">
        <v>2301</v>
      </c>
      <c r="J159" s="244" t="s">
        <v>2362</v>
      </c>
      <c r="K159" s="240"/>
    </row>
    <row r="160" spans="2:11" ht="15" customHeight="1">
      <c r="B160" s="219"/>
      <c r="C160" s="244" t="s">
        <v>2363</v>
      </c>
      <c r="D160" s="196"/>
      <c r="E160" s="196"/>
      <c r="F160" s="245" t="s">
        <v>2299</v>
      </c>
      <c r="G160" s="196"/>
      <c r="H160" s="244" t="s">
        <v>2364</v>
      </c>
      <c r="I160" s="244" t="s">
        <v>2334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12" t="s">
        <v>2365</v>
      </c>
      <c r="D165" s="312"/>
      <c r="E165" s="312"/>
      <c r="F165" s="312"/>
      <c r="G165" s="312"/>
      <c r="H165" s="312"/>
      <c r="I165" s="312"/>
      <c r="J165" s="312"/>
      <c r="K165" s="189"/>
    </row>
    <row r="166" spans="2:11" ht="17.25" customHeight="1">
      <c r="B166" s="188"/>
      <c r="C166" s="209" t="s">
        <v>2293</v>
      </c>
      <c r="D166" s="209"/>
      <c r="E166" s="209"/>
      <c r="F166" s="209" t="s">
        <v>2294</v>
      </c>
      <c r="G166" s="249"/>
      <c r="H166" s="250" t="s">
        <v>54</v>
      </c>
      <c r="I166" s="250" t="s">
        <v>57</v>
      </c>
      <c r="J166" s="209" t="s">
        <v>2295</v>
      </c>
      <c r="K166" s="189"/>
    </row>
    <row r="167" spans="2:11" ht="17.25" customHeight="1">
      <c r="B167" s="190"/>
      <c r="C167" s="211" t="s">
        <v>2296</v>
      </c>
      <c r="D167" s="211"/>
      <c r="E167" s="211"/>
      <c r="F167" s="212" t="s">
        <v>2297</v>
      </c>
      <c r="G167" s="251"/>
      <c r="H167" s="252"/>
      <c r="I167" s="252"/>
      <c r="J167" s="211" t="s">
        <v>2298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2302</v>
      </c>
      <c r="D169" s="196"/>
      <c r="E169" s="196"/>
      <c r="F169" s="217" t="s">
        <v>2299</v>
      </c>
      <c r="G169" s="196"/>
      <c r="H169" s="196" t="s">
        <v>2339</v>
      </c>
      <c r="I169" s="196" t="s">
        <v>2301</v>
      </c>
      <c r="J169" s="196">
        <v>120</v>
      </c>
      <c r="K169" s="240"/>
    </row>
    <row r="170" spans="2:11" ht="15" customHeight="1">
      <c r="B170" s="219"/>
      <c r="C170" s="196" t="s">
        <v>2348</v>
      </c>
      <c r="D170" s="196"/>
      <c r="E170" s="196"/>
      <c r="F170" s="217" t="s">
        <v>2299</v>
      </c>
      <c r="G170" s="196"/>
      <c r="H170" s="196" t="s">
        <v>2349</v>
      </c>
      <c r="I170" s="196" t="s">
        <v>2301</v>
      </c>
      <c r="J170" s="196" t="s">
        <v>2350</v>
      </c>
      <c r="K170" s="240"/>
    </row>
    <row r="171" spans="2:11" ht="15" customHeight="1">
      <c r="B171" s="219"/>
      <c r="C171" s="196" t="s">
        <v>2247</v>
      </c>
      <c r="D171" s="196"/>
      <c r="E171" s="196"/>
      <c r="F171" s="217" t="s">
        <v>2299</v>
      </c>
      <c r="G171" s="196"/>
      <c r="H171" s="196" t="s">
        <v>2366</v>
      </c>
      <c r="I171" s="196" t="s">
        <v>2301</v>
      </c>
      <c r="J171" s="196" t="s">
        <v>2350</v>
      </c>
      <c r="K171" s="240"/>
    </row>
    <row r="172" spans="2:11" ht="15" customHeight="1">
      <c r="B172" s="219"/>
      <c r="C172" s="196" t="s">
        <v>2304</v>
      </c>
      <c r="D172" s="196"/>
      <c r="E172" s="196"/>
      <c r="F172" s="217" t="s">
        <v>2305</v>
      </c>
      <c r="G172" s="196"/>
      <c r="H172" s="196" t="s">
        <v>2366</v>
      </c>
      <c r="I172" s="196" t="s">
        <v>2301</v>
      </c>
      <c r="J172" s="196">
        <v>50</v>
      </c>
      <c r="K172" s="240"/>
    </row>
    <row r="173" spans="2:11" ht="15" customHeight="1">
      <c r="B173" s="219"/>
      <c r="C173" s="196" t="s">
        <v>2307</v>
      </c>
      <c r="D173" s="196"/>
      <c r="E173" s="196"/>
      <c r="F173" s="217" t="s">
        <v>2299</v>
      </c>
      <c r="G173" s="196"/>
      <c r="H173" s="196" t="s">
        <v>2366</v>
      </c>
      <c r="I173" s="196" t="s">
        <v>2309</v>
      </c>
      <c r="J173" s="196"/>
      <c r="K173" s="240"/>
    </row>
    <row r="174" spans="2:11" ht="15" customHeight="1">
      <c r="B174" s="219"/>
      <c r="C174" s="196" t="s">
        <v>2318</v>
      </c>
      <c r="D174" s="196"/>
      <c r="E174" s="196"/>
      <c r="F174" s="217" t="s">
        <v>2305</v>
      </c>
      <c r="G174" s="196"/>
      <c r="H174" s="196" t="s">
        <v>2366</v>
      </c>
      <c r="I174" s="196" t="s">
        <v>2301</v>
      </c>
      <c r="J174" s="196">
        <v>50</v>
      </c>
      <c r="K174" s="240"/>
    </row>
    <row r="175" spans="2:11" ht="15" customHeight="1">
      <c r="B175" s="219"/>
      <c r="C175" s="196" t="s">
        <v>2326</v>
      </c>
      <c r="D175" s="196"/>
      <c r="E175" s="196"/>
      <c r="F175" s="217" t="s">
        <v>2305</v>
      </c>
      <c r="G175" s="196"/>
      <c r="H175" s="196" t="s">
        <v>2366</v>
      </c>
      <c r="I175" s="196" t="s">
        <v>2301</v>
      </c>
      <c r="J175" s="196">
        <v>50</v>
      </c>
      <c r="K175" s="240"/>
    </row>
    <row r="176" spans="2:11" ht="15" customHeight="1">
      <c r="B176" s="219"/>
      <c r="C176" s="196" t="s">
        <v>2324</v>
      </c>
      <c r="D176" s="196"/>
      <c r="E176" s="196"/>
      <c r="F176" s="217" t="s">
        <v>2305</v>
      </c>
      <c r="G176" s="196"/>
      <c r="H176" s="196" t="s">
        <v>2366</v>
      </c>
      <c r="I176" s="196" t="s">
        <v>2301</v>
      </c>
      <c r="J176" s="196">
        <v>50</v>
      </c>
      <c r="K176" s="240"/>
    </row>
    <row r="177" spans="2:11" ht="15" customHeight="1">
      <c r="B177" s="219"/>
      <c r="C177" s="196" t="s">
        <v>128</v>
      </c>
      <c r="D177" s="196"/>
      <c r="E177" s="196"/>
      <c r="F177" s="217" t="s">
        <v>2299</v>
      </c>
      <c r="G177" s="196"/>
      <c r="H177" s="196" t="s">
        <v>2367</v>
      </c>
      <c r="I177" s="196" t="s">
        <v>2368</v>
      </c>
      <c r="J177" s="196"/>
      <c r="K177" s="240"/>
    </row>
    <row r="178" spans="2:11" ht="15" customHeight="1">
      <c r="B178" s="219"/>
      <c r="C178" s="196" t="s">
        <v>57</v>
      </c>
      <c r="D178" s="196"/>
      <c r="E178" s="196"/>
      <c r="F178" s="217" t="s">
        <v>2299</v>
      </c>
      <c r="G178" s="196"/>
      <c r="H178" s="196" t="s">
        <v>2369</v>
      </c>
      <c r="I178" s="196" t="s">
        <v>2370</v>
      </c>
      <c r="J178" s="196">
        <v>1</v>
      </c>
      <c r="K178" s="240"/>
    </row>
    <row r="179" spans="2:11" ht="15" customHeight="1">
      <c r="B179" s="219"/>
      <c r="C179" s="196" t="s">
        <v>53</v>
      </c>
      <c r="D179" s="196"/>
      <c r="E179" s="196"/>
      <c r="F179" s="217" t="s">
        <v>2299</v>
      </c>
      <c r="G179" s="196"/>
      <c r="H179" s="196" t="s">
        <v>2371</v>
      </c>
      <c r="I179" s="196" t="s">
        <v>2301</v>
      </c>
      <c r="J179" s="196">
        <v>20</v>
      </c>
      <c r="K179" s="240"/>
    </row>
    <row r="180" spans="2:11" ht="15" customHeight="1">
      <c r="B180" s="219"/>
      <c r="C180" s="196" t="s">
        <v>54</v>
      </c>
      <c r="D180" s="196"/>
      <c r="E180" s="196"/>
      <c r="F180" s="217" t="s">
        <v>2299</v>
      </c>
      <c r="G180" s="196"/>
      <c r="H180" s="196" t="s">
        <v>2372</v>
      </c>
      <c r="I180" s="196" t="s">
        <v>2301</v>
      </c>
      <c r="J180" s="196">
        <v>255</v>
      </c>
      <c r="K180" s="240"/>
    </row>
    <row r="181" spans="2:11" ht="15" customHeight="1">
      <c r="B181" s="219"/>
      <c r="C181" s="196" t="s">
        <v>129</v>
      </c>
      <c r="D181" s="196"/>
      <c r="E181" s="196"/>
      <c r="F181" s="217" t="s">
        <v>2299</v>
      </c>
      <c r="G181" s="196"/>
      <c r="H181" s="196" t="s">
        <v>2263</v>
      </c>
      <c r="I181" s="196" t="s">
        <v>2301</v>
      </c>
      <c r="J181" s="196">
        <v>10</v>
      </c>
      <c r="K181" s="240"/>
    </row>
    <row r="182" spans="2:11" ht="15" customHeight="1">
      <c r="B182" s="219"/>
      <c r="C182" s="196" t="s">
        <v>130</v>
      </c>
      <c r="D182" s="196"/>
      <c r="E182" s="196"/>
      <c r="F182" s="217" t="s">
        <v>2299</v>
      </c>
      <c r="G182" s="196"/>
      <c r="H182" s="196" t="s">
        <v>2373</v>
      </c>
      <c r="I182" s="196" t="s">
        <v>2334</v>
      </c>
      <c r="J182" s="196"/>
      <c r="K182" s="240"/>
    </row>
    <row r="183" spans="2:11" ht="15" customHeight="1">
      <c r="B183" s="219"/>
      <c r="C183" s="196" t="s">
        <v>2374</v>
      </c>
      <c r="D183" s="196"/>
      <c r="E183" s="196"/>
      <c r="F183" s="217" t="s">
        <v>2299</v>
      </c>
      <c r="G183" s="196"/>
      <c r="H183" s="196" t="s">
        <v>2375</v>
      </c>
      <c r="I183" s="196" t="s">
        <v>2334</v>
      </c>
      <c r="J183" s="196"/>
      <c r="K183" s="240"/>
    </row>
    <row r="184" spans="2:11" ht="15" customHeight="1">
      <c r="B184" s="219"/>
      <c r="C184" s="196" t="s">
        <v>2363</v>
      </c>
      <c r="D184" s="196"/>
      <c r="E184" s="196"/>
      <c r="F184" s="217" t="s">
        <v>2299</v>
      </c>
      <c r="G184" s="196"/>
      <c r="H184" s="196" t="s">
        <v>2376</v>
      </c>
      <c r="I184" s="196" t="s">
        <v>2334</v>
      </c>
      <c r="J184" s="196"/>
      <c r="K184" s="240"/>
    </row>
    <row r="185" spans="2:11" ht="15" customHeight="1">
      <c r="B185" s="219"/>
      <c r="C185" s="196" t="s">
        <v>132</v>
      </c>
      <c r="D185" s="196"/>
      <c r="E185" s="196"/>
      <c r="F185" s="217" t="s">
        <v>2305</v>
      </c>
      <c r="G185" s="196"/>
      <c r="H185" s="196" t="s">
        <v>2377</v>
      </c>
      <c r="I185" s="196" t="s">
        <v>2301</v>
      </c>
      <c r="J185" s="196">
        <v>50</v>
      </c>
      <c r="K185" s="240"/>
    </row>
    <row r="186" spans="2:11" ht="15" customHeight="1">
      <c r="B186" s="219"/>
      <c r="C186" s="196" t="s">
        <v>2378</v>
      </c>
      <c r="D186" s="196"/>
      <c r="E186" s="196"/>
      <c r="F186" s="217" t="s">
        <v>2305</v>
      </c>
      <c r="G186" s="196"/>
      <c r="H186" s="196" t="s">
        <v>2379</v>
      </c>
      <c r="I186" s="196" t="s">
        <v>2380</v>
      </c>
      <c r="J186" s="196"/>
      <c r="K186" s="240"/>
    </row>
    <row r="187" spans="2:11" ht="15" customHeight="1">
      <c r="B187" s="219"/>
      <c r="C187" s="196" t="s">
        <v>2381</v>
      </c>
      <c r="D187" s="196"/>
      <c r="E187" s="196"/>
      <c r="F187" s="217" t="s">
        <v>2305</v>
      </c>
      <c r="G187" s="196"/>
      <c r="H187" s="196" t="s">
        <v>2382</v>
      </c>
      <c r="I187" s="196" t="s">
        <v>2380</v>
      </c>
      <c r="J187" s="196"/>
      <c r="K187" s="240"/>
    </row>
    <row r="188" spans="2:11" ht="15" customHeight="1">
      <c r="B188" s="219"/>
      <c r="C188" s="196" t="s">
        <v>2383</v>
      </c>
      <c r="D188" s="196"/>
      <c r="E188" s="196"/>
      <c r="F188" s="217" t="s">
        <v>2305</v>
      </c>
      <c r="G188" s="196"/>
      <c r="H188" s="196" t="s">
        <v>2384</v>
      </c>
      <c r="I188" s="196" t="s">
        <v>2380</v>
      </c>
      <c r="J188" s="196"/>
      <c r="K188" s="240"/>
    </row>
    <row r="189" spans="2:11" ht="15" customHeight="1">
      <c r="B189" s="219"/>
      <c r="C189" s="253" t="s">
        <v>2385</v>
      </c>
      <c r="D189" s="196"/>
      <c r="E189" s="196"/>
      <c r="F189" s="217" t="s">
        <v>2305</v>
      </c>
      <c r="G189" s="196"/>
      <c r="H189" s="196" t="s">
        <v>2386</v>
      </c>
      <c r="I189" s="196" t="s">
        <v>2387</v>
      </c>
      <c r="J189" s="254" t="s">
        <v>2388</v>
      </c>
      <c r="K189" s="240"/>
    </row>
    <row r="190" spans="2:11" ht="15" customHeight="1">
      <c r="B190" s="255"/>
      <c r="C190" s="256" t="s">
        <v>2389</v>
      </c>
      <c r="D190" s="257"/>
      <c r="E190" s="257"/>
      <c r="F190" s="258" t="s">
        <v>2305</v>
      </c>
      <c r="G190" s="257"/>
      <c r="H190" s="257" t="s">
        <v>2390</v>
      </c>
      <c r="I190" s="257" t="s">
        <v>2387</v>
      </c>
      <c r="J190" s="259" t="s">
        <v>2388</v>
      </c>
      <c r="K190" s="260"/>
    </row>
    <row r="191" spans="2:11" ht="15" customHeight="1">
      <c r="B191" s="219"/>
      <c r="C191" s="253" t="s">
        <v>42</v>
      </c>
      <c r="D191" s="196"/>
      <c r="E191" s="196"/>
      <c r="F191" s="217" t="s">
        <v>2299</v>
      </c>
      <c r="G191" s="196"/>
      <c r="H191" s="193" t="s">
        <v>2391</v>
      </c>
      <c r="I191" s="196" t="s">
        <v>2392</v>
      </c>
      <c r="J191" s="196"/>
      <c r="K191" s="240"/>
    </row>
    <row r="192" spans="2:11" ht="15" customHeight="1">
      <c r="B192" s="219"/>
      <c r="C192" s="253" t="s">
        <v>2393</v>
      </c>
      <c r="D192" s="196"/>
      <c r="E192" s="196"/>
      <c r="F192" s="217" t="s">
        <v>2299</v>
      </c>
      <c r="G192" s="196"/>
      <c r="H192" s="196" t="s">
        <v>2394</v>
      </c>
      <c r="I192" s="196" t="s">
        <v>2334</v>
      </c>
      <c r="J192" s="196"/>
      <c r="K192" s="240"/>
    </row>
    <row r="193" spans="2:11" ht="15" customHeight="1">
      <c r="B193" s="219"/>
      <c r="C193" s="253" t="s">
        <v>2395</v>
      </c>
      <c r="D193" s="196"/>
      <c r="E193" s="196"/>
      <c r="F193" s="217" t="s">
        <v>2299</v>
      </c>
      <c r="G193" s="196"/>
      <c r="H193" s="196" t="s">
        <v>2396</v>
      </c>
      <c r="I193" s="196" t="s">
        <v>2334</v>
      </c>
      <c r="J193" s="196"/>
      <c r="K193" s="240"/>
    </row>
    <row r="194" spans="2:11" ht="15" customHeight="1">
      <c r="B194" s="219"/>
      <c r="C194" s="253" t="s">
        <v>2397</v>
      </c>
      <c r="D194" s="196"/>
      <c r="E194" s="196"/>
      <c r="F194" s="217" t="s">
        <v>2305</v>
      </c>
      <c r="G194" s="196"/>
      <c r="H194" s="196" t="s">
        <v>2398</v>
      </c>
      <c r="I194" s="196" t="s">
        <v>2334</v>
      </c>
      <c r="J194" s="196"/>
      <c r="K194" s="240"/>
    </row>
    <row r="195" spans="2:11" ht="15" customHeight="1">
      <c r="B195" s="246"/>
      <c r="C195" s="261"/>
      <c r="D195" s="226"/>
      <c r="E195" s="226"/>
      <c r="F195" s="226"/>
      <c r="G195" s="226"/>
      <c r="H195" s="226"/>
      <c r="I195" s="226"/>
      <c r="J195" s="226"/>
      <c r="K195" s="247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28"/>
      <c r="C197" s="238"/>
      <c r="D197" s="238"/>
      <c r="E197" s="238"/>
      <c r="F197" s="248"/>
      <c r="G197" s="238"/>
      <c r="H197" s="238"/>
      <c r="I197" s="238"/>
      <c r="J197" s="238"/>
      <c r="K197" s="228"/>
    </row>
    <row r="198" spans="2:11" ht="18.75" customHeight="1"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</row>
    <row r="199" spans="2:11" ht="13.5">
      <c r="B199" s="185"/>
      <c r="C199" s="186"/>
      <c r="D199" s="186"/>
      <c r="E199" s="186"/>
      <c r="F199" s="186"/>
      <c r="G199" s="186"/>
      <c r="H199" s="186"/>
      <c r="I199" s="186"/>
      <c r="J199" s="186"/>
      <c r="K199" s="187"/>
    </row>
    <row r="200" spans="2:11" ht="21">
      <c r="B200" s="188"/>
      <c r="C200" s="312" t="s">
        <v>2399</v>
      </c>
      <c r="D200" s="312"/>
      <c r="E200" s="312"/>
      <c r="F200" s="312"/>
      <c r="G200" s="312"/>
      <c r="H200" s="312"/>
      <c r="I200" s="312"/>
      <c r="J200" s="312"/>
      <c r="K200" s="189"/>
    </row>
    <row r="201" spans="2:11" ht="25.5" customHeight="1">
      <c r="B201" s="188"/>
      <c r="C201" s="262" t="s">
        <v>2400</v>
      </c>
      <c r="D201" s="262"/>
      <c r="E201" s="262"/>
      <c r="F201" s="262" t="s">
        <v>2401</v>
      </c>
      <c r="G201" s="263"/>
      <c r="H201" s="315" t="s">
        <v>2402</v>
      </c>
      <c r="I201" s="315"/>
      <c r="J201" s="315"/>
      <c r="K201" s="189"/>
    </row>
    <row r="202" spans="2:11" ht="5.25" customHeight="1">
      <c r="B202" s="219"/>
      <c r="C202" s="214"/>
      <c r="D202" s="214"/>
      <c r="E202" s="214"/>
      <c r="F202" s="214"/>
      <c r="G202" s="238"/>
      <c r="H202" s="214"/>
      <c r="I202" s="214"/>
      <c r="J202" s="214"/>
      <c r="K202" s="240"/>
    </row>
    <row r="203" spans="2:11" ht="15" customHeight="1">
      <c r="B203" s="219"/>
      <c r="C203" s="196" t="s">
        <v>2392</v>
      </c>
      <c r="D203" s="196"/>
      <c r="E203" s="196"/>
      <c r="F203" s="217" t="s">
        <v>43</v>
      </c>
      <c r="G203" s="196"/>
      <c r="H203" s="316" t="s">
        <v>2403</v>
      </c>
      <c r="I203" s="316"/>
      <c r="J203" s="316"/>
      <c r="K203" s="240"/>
    </row>
    <row r="204" spans="2:11" ht="15" customHeight="1">
      <c r="B204" s="219"/>
      <c r="C204" s="196"/>
      <c r="D204" s="196"/>
      <c r="E204" s="196"/>
      <c r="F204" s="217" t="s">
        <v>44</v>
      </c>
      <c r="G204" s="196"/>
      <c r="H204" s="316" t="s">
        <v>2404</v>
      </c>
      <c r="I204" s="316"/>
      <c r="J204" s="316"/>
      <c r="K204" s="240"/>
    </row>
    <row r="205" spans="2:11" ht="15" customHeight="1">
      <c r="B205" s="219"/>
      <c r="C205" s="196"/>
      <c r="D205" s="196"/>
      <c r="E205" s="196"/>
      <c r="F205" s="217" t="s">
        <v>47</v>
      </c>
      <c r="G205" s="196"/>
      <c r="H205" s="316" t="s">
        <v>2405</v>
      </c>
      <c r="I205" s="316"/>
      <c r="J205" s="316"/>
      <c r="K205" s="240"/>
    </row>
    <row r="206" spans="2:11" ht="15" customHeight="1">
      <c r="B206" s="219"/>
      <c r="C206" s="196"/>
      <c r="D206" s="196"/>
      <c r="E206" s="196"/>
      <c r="F206" s="217" t="s">
        <v>45</v>
      </c>
      <c r="G206" s="196"/>
      <c r="H206" s="316" t="s">
        <v>2406</v>
      </c>
      <c r="I206" s="316"/>
      <c r="J206" s="316"/>
      <c r="K206" s="240"/>
    </row>
    <row r="207" spans="2:11" ht="15" customHeight="1">
      <c r="B207" s="219"/>
      <c r="C207" s="196"/>
      <c r="D207" s="196"/>
      <c r="E207" s="196"/>
      <c r="F207" s="217" t="s">
        <v>46</v>
      </c>
      <c r="G207" s="196"/>
      <c r="H207" s="316" t="s">
        <v>2407</v>
      </c>
      <c r="I207" s="316"/>
      <c r="J207" s="316"/>
      <c r="K207" s="240"/>
    </row>
    <row r="208" spans="2:11" ht="15" customHeight="1">
      <c r="B208" s="219"/>
      <c r="C208" s="196"/>
      <c r="D208" s="196"/>
      <c r="E208" s="196"/>
      <c r="F208" s="217"/>
      <c r="G208" s="196"/>
      <c r="H208" s="196"/>
      <c r="I208" s="196"/>
      <c r="J208" s="196"/>
      <c r="K208" s="240"/>
    </row>
    <row r="209" spans="2:11" ht="15" customHeight="1">
      <c r="B209" s="219"/>
      <c r="C209" s="196" t="s">
        <v>2346</v>
      </c>
      <c r="D209" s="196"/>
      <c r="E209" s="196"/>
      <c r="F209" s="217" t="s">
        <v>79</v>
      </c>
      <c r="G209" s="196"/>
      <c r="H209" s="316" t="s">
        <v>2408</v>
      </c>
      <c r="I209" s="316"/>
      <c r="J209" s="316"/>
      <c r="K209" s="240"/>
    </row>
    <row r="210" spans="2:11" ht="15" customHeight="1">
      <c r="B210" s="219"/>
      <c r="C210" s="196"/>
      <c r="D210" s="196"/>
      <c r="E210" s="196"/>
      <c r="F210" s="217" t="s">
        <v>2242</v>
      </c>
      <c r="G210" s="196"/>
      <c r="H210" s="316" t="s">
        <v>2243</v>
      </c>
      <c r="I210" s="316"/>
      <c r="J210" s="316"/>
      <c r="K210" s="240"/>
    </row>
    <row r="211" spans="2:11" ht="15" customHeight="1">
      <c r="B211" s="219"/>
      <c r="C211" s="196"/>
      <c r="D211" s="196"/>
      <c r="E211" s="196"/>
      <c r="F211" s="217" t="s">
        <v>2240</v>
      </c>
      <c r="G211" s="196"/>
      <c r="H211" s="316" t="s">
        <v>2409</v>
      </c>
      <c r="I211" s="316"/>
      <c r="J211" s="316"/>
      <c r="K211" s="240"/>
    </row>
    <row r="212" spans="2:11" ht="15" customHeight="1">
      <c r="B212" s="264"/>
      <c r="C212" s="196"/>
      <c r="D212" s="196"/>
      <c r="E212" s="196"/>
      <c r="F212" s="217" t="s">
        <v>2244</v>
      </c>
      <c r="G212" s="253"/>
      <c r="H212" s="317" t="s">
        <v>2245</v>
      </c>
      <c r="I212" s="317"/>
      <c r="J212" s="317"/>
      <c r="K212" s="265"/>
    </row>
    <row r="213" spans="2:11" ht="15" customHeight="1">
      <c r="B213" s="264"/>
      <c r="C213" s="196"/>
      <c r="D213" s="196"/>
      <c r="E213" s="196"/>
      <c r="F213" s="217" t="s">
        <v>2246</v>
      </c>
      <c r="G213" s="253"/>
      <c r="H213" s="317" t="s">
        <v>2221</v>
      </c>
      <c r="I213" s="317"/>
      <c r="J213" s="317"/>
      <c r="K213" s="265"/>
    </row>
    <row r="214" spans="2:11" ht="15" customHeight="1">
      <c r="B214" s="264"/>
      <c r="C214" s="196"/>
      <c r="D214" s="196"/>
      <c r="E214" s="196"/>
      <c r="F214" s="217"/>
      <c r="G214" s="253"/>
      <c r="H214" s="244"/>
      <c r="I214" s="244"/>
      <c r="J214" s="244"/>
      <c r="K214" s="265"/>
    </row>
    <row r="215" spans="2:11" ht="15" customHeight="1">
      <c r="B215" s="264"/>
      <c r="C215" s="196" t="s">
        <v>2370</v>
      </c>
      <c r="D215" s="196"/>
      <c r="E215" s="196"/>
      <c r="F215" s="217">
        <v>1</v>
      </c>
      <c r="G215" s="253"/>
      <c r="H215" s="317" t="s">
        <v>2410</v>
      </c>
      <c r="I215" s="317"/>
      <c r="J215" s="317"/>
      <c r="K215" s="265"/>
    </row>
    <row r="216" spans="2:11" ht="15" customHeight="1">
      <c r="B216" s="264"/>
      <c r="C216" s="196"/>
      <c r="D216" s="196"/>
      <c r="E216" s="196"/>
      <c r="F216" s="217">
        <v>2</v>
      </c>
      <c r="G216" s="253"/>
      <c r="H216" s="317" t="s">
        <v>2411</v>
      </c>
      <c r="I216" s="317"/>
      <c r="J216" s="317"/>
      <c r="K216" s="265"/>
    </row>
    <row r="217" spans="2:11" ht="15" customHeight="1">
      <c r="B217" s="264"/>
      <c r="C217" s="196"/>
      <c r="D217" s="196"/>
      <c r="E217" s="196"/>
      <c r="F217" s="217">
        <v>3</v>
      </c>
      <c r="G217" s="253"/>
      <c r="H217" s="317" t="s">
        <v>2412</v>
      </c>
      <c r="I217" s="317"/>
      <c r="J217" s="317"/>
      <c r="K217" s="265"/>
    </row>
    <row r="218" spans="2:11" ht="15" customHeight="1">
      <c r="B218" s="264"/>
      <c r="C218" s="196"/>
      <c r="D218" s="196"/>
      <c r="E218" s="196"/>
      <c r="F218" s="217">
        <v>4</v>
      </c>
      <c r="G218" s="253"/>
      <c r="H218" s="317" t="s">
        <v>2413</v>
      </c>
      <c r="I218" s="317"/>
      <c r="J218" s="317"/>
      <c r="K218" s="265"/>
    </row>
    <row r="219" spans="2:11" ht="12.75" customHeight="1">
      <c r="B219" s="266"/>
      <c r="C219" s="267"/>
      <c r="D219" s="267"/>
      <c r="E219" s="267"/>
      <c r="F219" s="267"/>
      <c r="G219" s="267"/>
      <c r="H219" s="267"/>
      <c r="I219" s="267"/>
      <c r="J219" s="267"/>
      <c r="K219" s="26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66"/>
  <sheetViews>
    <sheetView showGridLines="0" workbookViewId="0" topLeftCell="A1">
      <selection activeCell="J104" sqref="J10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106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ROUND(J95,2)</f>
        <v>200000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ROUND((SUM(BE95:BE665)),2)</f>
        <v>200000</v>
      </c>
      <c r="I33" s="89">
        <v>0.21</v>
      </c>
      <c r="J33" s="88">
        <f>ROUND(((SUM(BE95:BE665))*I33),2)</f>
        <v>42000</v>
      </c>
      <c r="L33" s="32"/>
    </row>
    <row r="34" spans="2:12" s="1" customFormat="1" ht="14.45" customHeight="1">
      <c r="B34" s="32"/>
      <c r="E34" s="27" t="s">
        <v>44</v>
      </c>
      <c r="F34" s="88">
        <f>ROUND((SUM(BF95:BF665)),2)</f>
        <v>0</v>
      </c>
      <c r="I34" s="89">
        <v>0.12</v>
      </c>
      <c r="J34" s="88">
        <f>ROUND(((SUM(BF95:BF665))*I34),2)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ROUND((SUM(BG95:BG665)),2)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ROUND((SUM(BH95:BH665)),2)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ROUND((SUM(BI95:BI665)),2)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242000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01 - Stavební část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J95</f>
        <v>200000</v>
      </c>
      <c r="L59" s="32"/>
      <c r="AU59" s="17" t="s">
        <v>110</v>
      </c>
    </row>
    <row r="60" spans="2:12" s="8" customFormat="1" ht="24.95" customHeight="1">
      <c r="B60" s="99"/>
      <c r="D60" s="100" t="s">
        <v>111</v>
      </c>
      <c r="E60" s="101"/>
      <c r="F60" s="101"/>
      <c r="G60" s="101"/>
      <c r="H60" s="101"/>
      <c r="I60" s="101"/>
      <c r="J60" s="102">
        <f>J96</f>
        <v>0</v>
      </c>
      <c r="L60" s="99"/>
    </row>
    <row r="61" spans="2:12" s="9" customFormat="1" ht="19.9" customHeight="1">
      <c r="B61" s="103"/>
      <c r="D61" s="104" t="s">
        <v>112</v>
      </c>
      <c r="E61" s="105"/>
      <c r="F61" s="105"/>
      <c r="G61" s="105"/>
      <c r="H61" s="105"/>
      <c r="I61" s="105"/>
      <c r="J61" s="106">
        <f>J97</f>
        <v>0</v>
      </c>
      <c r="L61" s="103"/>
    </row>
    <row r="62" spans="2:12" s="9" customFormat="1" ht="19.9" customHeight="1">
      <c r="B62" s="103"/>
      <c r="D62" s="104" t="s">
        <v>113</v>
      </c>
      <c r="E62" s="105"/>
      <c r="F62" s="105"/>
      <c r="G62" s="105"/>
      <c r="H62" s="105"/>
      <c r="I62" s="105"/>
      <c r="J62" s="106">
        <f>J131</f>
        <v>0</v>
      </c>
      <c r="L62" s="103"/>
    </row>
    <row r="63" spans="2:12" s="9" customFormat="1" ht="19.9" customHeight="1">
      <c r="B63" s="103"/>
      <c r="D63" s="104" t="s">
        <v>114</v>
      </c>
      <c r="E63" s="105"/>
      <c r="F63" s="105"/>
      <c r="G63" s="105"/>
      <c r="H63" s="105"/>
      <c r="I63" s="105"/>
      <c r="J63" s="106">
        <f>J238</f>
        <v>0</v>
      </c>
      <c r="L63" s="103"/>
    </row>
    <row r="64" spans="2:12" s="9" customFormat="1" ht="19.9" customHeight="1">
      <c r="B64" s="103"/>
      <c r="D64" s="104" t="s">
        <v>115</v>
      </c>
      <c r="E64" s="105"/>
      <c r="F64" s="105"/>
      <c r="G64" s="105"/>
      <c r="H64" s="105"/>
      <c r="I64" s="105"/>
      <c r="J64" s="106">
        <f>J298</f>
        <v>0</v>
      </c>
      <c r="L64" s="103"/>
    </row>
    <row r="65" spans="2:12" s="9" customFormat="1" ht="19.9" customHeight="1">
      <c r="B65" s="103"/>
      <c r="D65" s="104" t="s">
        <v>116</v>
      </c>
      <c r="E65" s="105"/>
      <c r="F65" s="105"/>
      <c r="G65" s="105"/>
      <c r="H65" s="105"/>
      <c r="I65" s="105"/>
      <c r="J65" s="106">
        <f>J329</f>
        <v>0</v>
      </c>
      <c r="L65" s="103"/>
    </row>
    <row r="66" spans="2:12" s="8" customFormat="1" ht="24.95" customHeight="1">
      <c r="B66" s="99"/>
      <c r="D66" s="100" t="s">
        <v>117</v>
      </c>
      <c r="E66" s="101"/>
      <c r="F66" s="101"/>
      <c r="G66" s="101"/>
      <c r="H66" s="101"/>
      <c r="I66" s="101"/>
      <c r="J66" s="102">
        <f>J332</f>
        <v>200000</v>
      </c>
      <c r="L66" s="99"/>
    </row>
    <row r="67" spans="2:12" s="9" customFormat="1" ht="19.9" customHeight="1">
      <c r="B67" s="103"/>
      <c r="D67" s="104" t="s">
        <v>118</v>
      </c>
      <c r="E67" s="105"/>
      <c r="F67" s="105"/>
      <c r="G67" s="105"/>
      <c r="H67" s="105"/>
      <c r="I67" s="105"/>
      <c r="J67" s="106">
        <f>J333</f>
        <v>0</v>
      </c>
      <c r="L67" s="103"/>
    </row>
    <row r="68" spans="2:12" s="9" customFormat="1" ht="19.9" customHeight="1">
      <c r="B68" s="103"/>
      <c r="D68" s="104" t="s">
        <v>119</v>
      </c>
      <c r="E68" s="105"/>
      <c r="F68" s="105"/>
      <c r="G68" s="105"/>
      <c r="H68" s="105"/>
      <c r="I68" s="105"/>
      <c r="J68" s="106">
        <f>J387</f>
        <v>0</v>
      </c>
      <c r="L68" s="103"/>
    </row>
    <row r="69" spans="2:12" s="9" customFormat="1" ht="19.9" customHeight="1">
      <c r="B69" s="103"/>
      <c r="D69" s="104" t="s">
        <v>120</v>
      </c>
      <c r="E69" s="105"/>
      <c r="F69" s="105"/>
      <c r="G69" s="105"/>
      <c r="H69" s="105"/>
      <c r="I69" s="105"/>
      <c r="J69" s="106">
        <f>J418</f>
        <v>0</v>
      </c>
      <c r="L69" s="103"/>
    </row>
    <row r="70" spans="2:12" s="9" customFormat="1" ht="19.9" customHeight="1">
      <c r="B70" s="103"/>
      <c r="D70" s="104" t="s">
        <v>121</v>
      </c>
      <c r="E70" s="105"/>
      <c r="F70" s="105"/>
      <c r="G70" s="105"/>
      <c r="H70" s="105"/>
      <c r="I70" s="105"/>
      <c r="J70" s="106">
        <f>J445</f>
        <v>0</v>
      </c>
      <c r="L70" s="103"/>
    </row>
    <row r="71" spans="2:12" s="9" customFormat="1" ht="19.9" customHeight="1">
      <c r="B71" s="103"/>
      <c r="D71" s="104" t="s">
        <v>122</v>
      </c>
      <c r="E71" s="105"/>
      <c r="F71" s="105"/>
      <c r="G71" s="105"/>
      <c r="H71" s="105"/>
      <c r="I71" s="105"/>
      <c r="J71" s="106">
        <f>J473</f>
        <v>200000</v>
      </c>
      <c r="L71" s="103"/>
    </row>
    <row r="72" spans="2:12" s="9" customFormat="1" ht="19.9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J484</f>
        <v>0</v>
      </c>
      <c r="L72" s="103"/>
    </row>
    <row r="73" spans="2:12" s="9" customFormat="1" ht="19.9" customHeight="1">
      <c r="B73" s="103"/>
      <c r="D73" s="104" t="s">
        <v>124</v>
      </c>
      <c r="E73" s="105"/>
      <c r="F73" s="105"/>
      <c r="G73" s="105"/>
      <c r="H73" s="105"/>
      <c r="I73" s="105"/>
      <c r="J73" s="106">
        <f>J518</f>
        <v>0</v>
      </c>
      <c r="L73" s="103"/>
    </row>
    <row r="74" spans="2:12" s="9" customFormat="1" ht="19.9" customHeight="1">
      <c r="B74" s="103"/>
      <c r="D74" s="104" t="s">
        <v>125</v>
      </c>
      <c r="E74" s="105"/>
      <c r="F74" s="105"/>
      <c r="G74" s="105"/>
      <c r="H74" s="105"/>
      <c r="I74" s="105"/>
      <c r="J74" s="106">
        <f>J571</f>
        <v>0</v>
      </c>
      <c r="L74" s="103"/>
    </row>
    <row r="75" spans="2:12" s="9" customFormat="1" ht="19.9" customHeight="1">
      <c r="B75" s="103"/>
      <c r="D75" s="104" t="s">
        <v>126</v>
      </c>
      <c r="E75" s="105"/>
      <c r="F75" s="105"/>
      <c r="G75" s="105"/>
      <c r="H75" s="105"/>
      <c r="I75" s="105"/>
      <c r="J75" s="106">
        <f>J606</f>
        <v>0</v>
      </c>
      <c r="L75" s="103"/>
    </row>
    <row r="76" spans="2:12" s="1" customFormat="1" ht="21.75" customHeight="1">
      <c r="B76" s="32"/>
      <c r="L76" s="32"/>
    </row>
    <row r="77" spans="2:12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2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2"/>
    </row>
    <row r="82" spans="2:12" s="1" customFormat="1" ht="24.95" customHeight="1">
      <c r="B82" s="32"/>
      <c r="C82" s="21" t="s">
        <v>127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306" t="str">
        <f>E7</f>
        <v>Rekonstrukce kuchyně ZŠ speciální a MŠ Chomutov, ul. Palachova</v>
      </c>
      <c r="F85" s="307"/>
      <c r="G85" s="307"/>
      <c r="H85" s="307"/>
      <c r="L85" s="32"/>
    </row>
    <row r="86" spans="2:12" s="1" customFormat="1" ht="12" customHeight="1">
      <c r="B86" s="32"/>
      <c r="C86" s="27" t="s">
        <v>105</v>
      </c>
      <c r="L86" s="32"/>
    </row>
    <row r="87" spans="2:12" s="1" customFormat="1" ht="16.5" customHeight="1">
      <c r="B87" s="32"/>
      <c r="E87" s="269" t="str">
        <f>E9</f>
        <v>SO 01 - Stavební část - Neuznatelné</v>
      </c>
      <c r="F87" s="308"/>
      <c r="G87" s="308"/>
      <c r="H87" s="30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F12</f>
        <v>Chomutov</v>
      </c>
      <c r="I89" s="27" t="s">
        <v>23</v>
      </c>
      <c r="J89" s="49" t="str">
        <f>IF(J12="","",J12)</f>
        <v>22. 4. 2024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E15</f>
        <v>Statutární město Chomutov</v>
      </c>
      <c r="I91" s="27" t="s">
        <v>31</v>
      </c>
      <c r="J91" s="30" t="str">
        <f>E21</f>
        <v>ISONOE INVEST a.s.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34</v>
      </c>
      <c r="J92" s="30" t="str">
        <f>E24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07"/>
      <c r="C94" s="108" t="s">
        <v>128</v>
      </c>
      <c r="D94" s="109" t="s">
        <v>57</v>
      </c>
      <c r="E94" s="109" t="s">
        <v>53</v>
      </c>
      <c r="F94" s="109" t="s">
        <v>54</v>
      </c>
      <c r="G94" s="109" t="s">
        <v>129</v>
      </c>
      <c r="H94" s="109" t="s">
        <v>130</v>
      </c>
      <c r="I94" s="109" t="s">
        <v>131</v>
      </c>
      <c r="J94" s="109" t="s">
        <v>109</v>
      </c>
      <c r="K94" s="110" t="s">
        <v>132</v>
      </c>
      <c r="L94" s="107"/>
      <c r="M94" s="56" t="s">
        <v>19</v>
      </c>
      <c r="N94" s="57" t="s">
        <v>42</v>
      </c>
      <c r="O94" s="57" t="s">
        <v>133</v>
      </c>
      <c r="P94" s="57" t="s">
        <v>134</v>
      </c>
      <c r="Q94" s="57" t="s">
        <v>135</v>
      </c>
      <c r="R94" s="57" t="s">
        <v>136</v>
      </c>
      <c r="S94" s="57" t="s">
        <v>137</v>
      </c>
      <c r="T94" s="58" t="s">
        <v>138</v>
      </c>
    </row>
    <row r="95" spans="2:63" s="1" customFormat="1" ht="22.9" customHeight="1">
      <c r="B95" s="32"/>
      <c r="C95" s="61" t="s">
        <v>139</v>
      </c>
      <c r="J95" s="111">
        <f>BK95</f>
        <v>200000</v>
      </c>
      <c r="L95" s="32"/>
      <c r="M95" s="59"/>
      <c r="N95" s="50"/>
      <c r="O95" s="50"/>
      <c r="P95" s="112">
        <f>P96+P332</f>
        <v>0</v>
      </c>
      <c r="Q95" s="50"/>
      <c r="R95" s="112">
        <f>R96+R332</f>
        <v>99.50682304000001</v>
      </c>
      <c r="S95" s="50"/>
      <c r="T95" s="113">
        <f>T96+T332</f>
        <v>101.28292920000001</v>
      </c>
      <c r="AT95" s="17" t="s">
        <v>71</v>
      </c>
      <c r="AU95" s="17" t="s">
        <v>110</v>
      </c>
      <c r="BK95" s="114">
        <f>BK96+BK332</f>
        <v>200000</v>
      </c>
    </row>
    <row r="96" spans="2:63" s="11" customFormat="1" ht="25.9" customHeight="1">
      <c r="B96" s="115"/>
      <c r="D96" s="116" t="s">
        <v>71</v>
      </c>
      <c r="E96" s="117" t="s">
        <v>140</v>
      </c>
      <c r="F96" s="117" t="s">
        <v>141</v>
      </c>
      <c r="I96" s="118"/>
      <c r="J96" s="119">
        <f>BK96</f>
        <v>0</v>
      </c>
      <c r="L96" s="115"/>
      <c r="M96" s="120"/>
      <c r="P96" s="121">
        <f>P97+P131+P238+P298+P329</f>
        <v>0</v>
      </c>
      <c r="R96" s="121">
        <f>R97+R131+R238+R298+R329</f>
        <v>77.30815008000002</v>
      </c>
      <c r="T96" s="122">
        <f>T97+T131+T238+T298+T329</f>
        <v>88.37406000000001</v>
      </c>
      <c r="AR96" s="116" t="s">
        <v>80</v>
      </c>
      <c r="AT96" s="123" t="s">
        <v>71</v>
      </c>
      <c r="AU96" s="123" t="s">
        <v>72</v>
      </c>
      <c r="AY96" s="116" t="s">
        <v>142</v>
      </c>
      <c r="BK96" s="124">
        <f>BK97+BK131+BK238+BK298+BK329</f>
        <v>0</v>
      </c>
    </row>
    <row r="97" spans="2:63" s="11" customFormat="1" ht="22.9" customHeight="1">
      <c r="B97" s="115"/>
      <c r="D97" s="116" t="s">
        <v>71</v>
      </c>
      <c r="E97" s="125" t="s">
        <v>143</v>
      </c>
      <c r="F97" s="125" t="s">
        <v>144</v>
      </c>
      <c r="I97" s="118"/>
      <c r="J97" s="126">
        <f>BK97</f>
        <v>0</v>
      </c>
      <c r="L97" s="115"/>
      <c r="M97" s="120"/>
      <c r="P97" s="121">
        <f>SUM(P98:P130)</f>
        <v>0</v>
      </c>
      <c r="R97" s="121">
        <f>SUM(R98:R130)</f>
        <v>2.9783353200000002</v>
      </c>
      <c r="T97" s="122">
        <f>SUM(T98:T130)</f>
        <v>0</v>
      </c>
      <c r="AR97" s="116" t="s">
        <v>80</v>
      </c>
      <c r="AT97" s="123" t="s">
        <v>71</v>
      </c>
      <c r="AU97" s="123" t="s">
        <v>80</v>
      </c>
      <c r="AY97" s="116" t="s">
        <v>142</v>
      </c>
      <c r="BK97" s="124">
        <f>SUM(BK98:BK130)</f>
        <v>0</v>
      </c>
    </row>
    <row r="98" spans="2:65" s="1" customFormat="1" ht="24.2" customHeight="1">
      <c r="B98" s="32"/>
      <c r="C98" s="127" t="s">
        <v>80</v>
      </c>
      <c r="D98" s="127" t="s">
        <v>145</v>
      </c>
      <c r="E98" s="128" t="s">
        <v>146</v>
      </c>
      <c r="F98" s="129" t="s">
        <v>147</v>
      </c>
      <c r="G98" s="130" t="s">
        <v>148</v>
      </c>
      <c r="H98" s="131">
        <v>1</v>
      </c>
      <c r="I98" s="132"/>
      <c r="J98" s="133">
        <f>ROUND(I98*H98,2)</f>
        <v>0</v>
      </c>
      <c r="K98" s="129" t="s">
        <v>149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0.03835</v>
      </c>
      <c r="R98" s="136">
        <f>Q98*H98</f>
        <v>0.03835</v>
      </c>
      <c r="S98" s="136">
        <v>0</v>
      </c>
      <c r="T98" s="137">
        <f>S98*H98</f>
        <v>0</v>
      </c>
      <c r="AR98" s="138" t="s">
        <v>150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150</v>
      </c>
      <c r="BM98" s="138" t="s">
        <v>151</v>
      </c>
    </row>
    <row r="99" spans="2:47" s="1" customFormat="1" ht="11.25">
      <c r="B99" s="32"/>
      <c r="D99" s="140" t="s">
        <v>152</v>
      </c>
      <c r="F99" s="141" t="s">
        <v>153</v>
      </c>
      <c r="I99" s="142"/>
      <c r="L99" s="32"/>
      <c r="M99" s="143"/>
      <c r="T99" s="53"/>
      <c r="AT99" s="17" t="s">
        <v>152</v>
      </c>
      <c r="AU99" s="17" t="s">
        <v>82</v>
      </c>
    </row>
    <row r="100" spans="2:65" s="1" customFormat="1" ht="24.2" customHeight="1">
      <c r="B100" s="32"/>
      <c r="C100" s="127" t="s">
        <v>82</v>
      </c>
      <c r="D100" s="127" t="s">
        <v>145</v>
      </c>
      <c r="E100" s="128" t="s">
        <v>154</v>
      </c>
      <c r="F100" s="129" t="s">
        <v>155</v>
      </c>
      <c r="G100" s="130" t="s">
        <v>156</v>
      </c>
      <c r="H100" s="131">
        <v>0.184</v>
      </c>
      <c r="I100" s="132"/>
      <c r="J100" s="133">
        <f>ROUND(I100*H100,2)</f>
        <v>0</v>
      </c>
      <c r="K100" s="129" t="s">
        <v>149</v>
      </c>
      <c r="L100" s="32"/>
      <c r="M100" s="134" t="s">
        <v>19</v>
      </c>
      <c r="N100" s="135" t="s">
        <v>43</v>
      </c>
      <c r="P100" s="136">
        <f>O100*H100</f>
        <v>0</v>
      </c>
      <c r="Q100" s="136">
        <v>0.01709</v>
      </c>
      <c r="R100" s="136">
        <f>Q100*H100</f>
        <v>0.0031445600000000002</v>
      </c>
      <c r="S100" s="136">
        <v>0</v>
      </c>
      <c r="T100" s="137">
        <f>S100*H100</f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150</v>
      </c>
      <c r="BM100" s="138" t="s">
        <v>157</v>
      </c>
    </row>
    <row r="101" spans="2:47" s="1" customFormat="1" ht="11.25">
      <c r="B101" s="32"/>
      <c r="D101" s="140" t="s">
        <v>152</v>
      </c>
      <c r="F101" s="141" t="s">
        <v>158</v>
      </c>
      <c r="I101" s="142"/>
      <c r="L101" s="32"/>
      <c r="M101" s="143"/>
      <c r="T101" s="53"/>
      <c r="AT101" s="17" t="s">
        <v>152</v>
      </c>
      <c r="AU101" s="17" t="s">
        <v>82</v>
      </c>
    </row>
    <row r="102" spans="2:51" s="12" customFormat="1" ht="11.25">
      <c r="B102" s="144"/>
      <c r="D102" s="145" t="s">
        <v>159</v>
      </c>
      <c r="E102" s="146" t="s">
        <v>19</v>
      </c>
      <c r="F102" s="147" t="s">
        <v>160</v>
      </c>
      <c r="H102" s="146" t="s">
        <v>19</v>
      </c>
      <c r="I102" s="148"/>
      <c r="L102" s="144"/>
      <c r="M102" s="149"/>
      <c r="T102" s="150"/>
      <c r="AT102" s="146" t="s">
        <v>159</v>
      </c>
      <c r="AU102" s="146" t="s">
        <v>82</v>
      </c>
      <c r="AV102" s="12" t="s">
        <v>80</v>
      </c>
      <c r="AW102" s="12" t="s">
        <v>33</v>
      </c>
      <c r="AX102" s="12" t="s">
        <v>72</v>
      </c>
      <c r="AY102" s="146" t="s">
        <v>142</v>
      </c>
    </row>
    <row r="103" spans="2:51" s="13" customFormat="1" ht="11.25">
      <c r="B103" s="151"/>
      <c r="D103" s="145" t="s">
        <v>159</v>
      </c>
      <c r="E103" s="152" t="s">
        <v>19</v>
      </c>
      <c r="F103" s="153" t="s">
        <v>161</v>
      </c>
      <c r="H103" s="154">
        <v>0.184</v>
      </c>
      <c r="I103" s="155"/>
      <c r="L103" s="151"/>
      <c r="M103" s="156"/>
      <c r="T103" s="157"/>
      <c r="AT103" s="152" t="s">
        <v>159</v>
      </c>
      <c r="AU103" s="152" t="s">
        <v>82</v>
      </c>
      <c r="AV103" s="13" t="s">
        <v>82</v>
      </c>
      <c r="AW103" s="13" t="s">
        <v>33</v>
      </c>
      <c r="AX103" s="13" t="s">
        <v>80</v>
      </c>
      <c r="AY103" s="152" t="s">
        <v>142</v>
      </c>
    </row>
    <row r="104" spans="2:65" s="1" customFormat="1" ht="16.5" customHeight="1">
      <c r="B104" s="32"/>
      <c r="C104" s="158" t="s">
        <v>143</v>
      </c>
      <c r="D104" s="158" t="s">
        <v>162</v>
      </c>
      <c r="E104" s="159" t="s">
        <v>163</v>
      </c>
      <c r="F104" s="160" t="s">
        <v>164</v>
      </c>
      <c r="G104" s="161" t="s">
        <v>156</v>
      </c>
      <c r="H104" s="162">
        <v>0.202</v>
      </c>
      <c r="I104" s="163"/>
      <c r="J104" s="164">
        <f>ROUND(I104*H104,2)</f>
        <v>0</v>
      </c>
      <c r="K104" s="160" t="s">
        <v>149</v>
      </c>
      <c r="L104" s="165"/>
      <c r="M104" s="166" t="s">
        <v>19</v>
      </c>
      <c r="N104" s="167" t="s">
        <v>43</v>
      </c>
      <c r="P104" s="136">
        <f>O104*H104</f>
        <v>0</v>
      </c>
      <c r="Q104" s="136">
        <v>1</v>
      </c>
      <c r="R104" s="136">
        <f>Q104*H104</f>
        <v>0.202</v>
      </c>
      <c r="S104" s="136">
        <v>0</v>
      </c>
      <c r="T104" s="137">
        <f>S104*H104</f>
        <v>0</v>
      </c>
      <c r="AR104" s="138" t="s">
        <v>165</v>
      </c>
      <c r="AT104" s="138" t="s">
        <v>162</v>
      </c>
      <c r="AU104" s="138" t="s">
        <v>82</v>
      </c>
      <c r="AY104" s="17" t="s">
        <v>142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80</v>
      </c>
      <c r="BK104" s="139">
        <f>ROUND(I104*H104,2)</f>
        <v>0</v>
      </c>
      <c r="BL104" s="17" t="s">
        <v>150</v>
      </c>
      <c r="BM104" s="138" t="s">
        <v>166</v>
      </c>
    </row>
    <row r="105" spans="2:51" s="13" customFormat="1" ht="11.25">
      <c r="B105" s="151"/>
      <c r="D105" s="145" t="s">
        <v>159</v>
      </c>
      <c r="E105" s="152" t="s">
        <v>19</v>
      </c>
      <c r="F105" s="153" t="s">
        <v>167</v>
      </c>
      <c r="H105" s="154">
        <v>0.202</v>
      </c>
      <c r="I105" s="155"/>
      <c r="L105" s="151"/>
      <c r="M105" s="156"/>
      <c r="T105" s="157"/>
      <c r="AT105" s="152" t="s">
        <v>159</v>
      </c>
      <c r="AU105" s="152" t="s">
        <v>82</v>
      </c>
      <c r="AV105" s="13" t="s">
        <v>82</v>
      </c>
      <c r="AW105" s="13" t="s">
        <v>33</v>
      </c>
      <c r="AX105" s="13" t="s">
        <v>80</v>
      </c>
      <c r="AY105" s="152" t="s">
        <v>142</v>
      </c>
    </row>
    <row r="106" spans="2:65" s="1" customFormat="1" ht="24.2" customHeight="1">
      <c r="B106" s="32"/>
      <c r="C106" s="127" t="s">
        <v>150</v>
      </c>
      <c r="D106" s="127" t="s">
        <v>145</v>
      </c>
      <c r="E106" s="128" t="s">
        <v>168</v>
      </c>
      <c r="F106" s="129" t="s">
        <v>169</v>
      </c>
      <c r="G106" s="130" t="s">
        <v>170</v>
      </c>
      <c r="H106" s="131">
        <v>37.512</v>
      </c>
      <c r="I106" s="132"/>
      <c r="J106" s="133">
        <f>ROUND(I106*H106,2)</f>
        <v>0</v>
      </c>
      <c r="K106" s="129" t="s">
        <v>149</v>
      </c>
      <c r="L106" s="32"/>
      <c r="M106" s="134" t="s">
        <v>19</v>
      </c>
      <c r="N106" s="135" t="s">
        <v>43</v>
      </c>
      <c r="P106" s="136">
        <f>O106*H106</f>
        <v>0</v>
      </c>
      <c r="Q106" s="136">
        <v>0.06998</v>
      </c>
      <c r="R106" s="136">
        <f>Q106*H106</f>
        <v>2.6250897600000003</v>
      </c>
      <c r="S106" s="136">
        <v>0</v>
      </c>
      <c r="T106" s="137">
        <f>S106*H106</f>
        <v>0</v>
      </c>
      <c r="AR106" s="138" t="s">
        <v>150</v>
      </c>
      <c r="AT106" s="138" t="s">
        <v>145</v>
      </c>
      <c r="AU106" s="138" t="s">
        <v>82</v>
      </c>
      <c r="AY106" s="17" t="s">
        <v>142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80</v>
      </c>
      <c r="BK106" s="139">
        <f>ROUND(I106*H106,2)</f>
        <v>0</v>
      </c>
      <c r="BL106" s="17" t="s">
        <v>150</v>
      </c>
      <c r="BM106" s="138" t="s">
        <v>171</v>
      </c>
    </row>
    <row r="107" spans="2:47" s="1" customFormat="1" ht="11.25">
      <c r="B107" s="32"/>
      <c r="D107" s="140" t="s">
        <v>152</v>
      </c>
      <c r="F107" s="141" t="s">
        <v>172</v>
      </c>
      <c r="I107" s="142"/>
      <c r="L107" s="32"/>
      <c r="M107" s="143"/>
      <c r="T107" s="53"/>
      <c r="AT107" s="17" t="s">
        <v>152</v>
      </c>
      <c r="AU107" s="17" t="s">
        <v>82</v>
      </c>
    </row>
    <row r="108" spans="2:51" s="13" customFormat="1" ht="11.25">
      <c r="B108" s="151"/>
      <c r="D108" s="145" t="s">
        <v>159</v>
      </c>
      <c r="E108" s="152" t="s">
        <v>19</v>
      </c>
      <c r="F108" s="153" t="s">
        <v>173</v>
      </c>
      <c r="H108" s="154">
        <v>8.228</v>
      </c>
      <c r="I108" s="155"/>
      <c r="L108" s="151"/>
      <c r="M108" s="156"/>
      <c r="T108" s="157"/>
      <c r="AT108" s="152" t="s">
        <v>159</v>
      </c>
      <c r="AU108" s="152" t="s">
        <v>82</v>
      </c>
      <c r="AV108" s="13" t="s">
        <v>82</v>
      </c>
      <c r="AW108" s="13" t="s">
        <v>33</v>
      </c>
      <c r="AX108" s="13" t="s">
        <v>72</v>
      </c>
      <c r="AY108" s="152" t="s">
        <v>142</v>
      </c>
    </row>
    <row r="109" spans="2:51" s="13" customFormat="1" ht="11.25">
      <c r="B109" s="151"/>
      <c r="D109" s="145" t="s">
        <v>159</v>
      </c>
      <c r="E109" s="152" t="s">
        <v>19</v>
      </c>
      <c r="F109" s="153" t="s">
        <v>174</v>
      </c>
      <c r="H109" s="154">
        <v>3.684</v>
      </c>
      <c r="I109" s="155"/>
      <c r="L109" s="151"/>
      <c r="M109" s="156"/>
      <c r="T109" s="157"/>
      <c r="AT109" s="152" t="s">
        <v>159</v>
      </c>
      <c r="AU109" s="152" t="s">
        <v>82</v>
      </c>
      <c r="AV109" s="13" t="s">
        <v>82</v>
      </c>
      <c r="AW109" s="13" t="s">
        <v>33</v>
      </c>
      <c r="AX109" s="13" t="s">
        <v>72</v>
      </c>
      <c r="AY109" s="152" t="s">
        <v>142</v>
      </c>
    </row>
    <row r="110" spans="2:51" s="13" customFormat="1" ht="11.25">
      <c r="B110" s="151"/>
      <c r="D110" s="145" t="s">
        <v>159</v>
      </c>
      <c r="E110" s="152" t="s">
        <v>19</v>
      </c>
      <c r="F110" s="153" t="s">
        <v>175</v>
      </c>
      <c r="H110" s="154">
        <v>11.543</v>
      </c>
      <c r="I110" s="155"/>
      <c r="L110" s="151"/>
      <c r="M110" s="156"/>
      <c r="T110" s="157"/>
      <c r="AT110" s="152" t="s">
        <v>159</v>
      </c>
      <c r="AU110" s="152" t="s">
        <v>82</v>
      </c>
      <c r="AV110" s="13" t="s">
        <v>82</v>
      </c>
      <c r="AW110" s="13" t="s">
        <v>33</v>
      </c>
      <c r="AX110" s="13" t="s">
        <v>72</v>
      </c>
      <c r="AY110" s="152" t="s">
        <v>142</v>
      </c>
    </row>
    <row r="111" spans="2:51" s="13" customFormat="1" ht="11.25">
      <c r="B111" s="151"/>
      <c r="D111" s="145" t="s">
        <v>159</v>
      </c>
      <c r="E111" s="152" t="s">
        <v>19</v>
      </c>
      <c r="F111" s="153" t="s">
        <v>176</v>
      </c>
      <c r="H111" s="154">
        <v>7.491</v>
      </c>
      <c r="I111" s="155"/>
      <c r="L111" s="151"/>
      <c r="M111" s="156"/>
      <c r="T111" s="157"/>
      <c r="AT111" s="152" t="s">
        <v>159</v>
      </c>
      <c r="AU111" s="152" t="s">
        <v>82</v>
      </c>
      <c r="AV111" s="13" t="s">
        <v>82</v>
      </c>
      <c r="AW111" s="13" t="s">
        <v>33</v>
      </c>
      <c r="AX111" s="13" t="s">
        <v>72</v>
      </c>
      <c r="AY111" s="152" t="s">
        <v>142</v>
      </c>
    </row>
    <row r="112" spans="2:51" s="13" customFormat="1" ht="11.25">
      <c r="B112" s="151"/>
      <c r="D112" s="145" t="s">
        <v>159</v>
      </c>
      <c r="E112" s="152" t="s">
        <v>19</v>
      </c>
      <c r="F112" s="153" t="s">
        <v>177</v>
      </c>
      <c r="H112" s="154">
        <v>1.414</v>
      </c>
      <c r="I112" s="155"/>
      <c r="L112" s="151"/>
      <c r="M112" s="156"/>
      <c r="T112" s="157"/>
      <c r="AT112" s="152" t="s">
        <v>159</v>
      </c>
      <c r="AU112" s="152" t="s">
        <v>82</v>
      </c>
      <c r="AV112" s="13" t="s">
        <v>82</v>
      </c>
      <c r="AW112" s="13" t="s">
        <v>33</v>
      </c>
      <c r="AX112" s="13" t="s">
        <v>72</v>
      </c>
      <c r="AY112" s="152" t="s">
        <v>142</v>
      </c>
    </row>
    <row r="113" spans="2:51" s="13" customFormat="1" ht="11.25">
      <c r="B113" s="151"/>
      <c r="D113" s="145" t="s">
        <v>159</v>
      </c>
      <c r="E113" s="152" t="s">
        <v>19</v>
      </c>
      <c r="F113" s="153" t="s">
        <v>178</v>
      </c>
      <c r="H113" s="154">
        <v>0.982</v>
      </c>
      <c r="I113" s="155"/>
      <c r="L113" s="151"/>
      <c r="M113" s="156"/>
      <c r="T113" s="157"/>
      <c r="AT113" s="152" t="s">
        <v>159</v>
      </c>
      <c r="AU113" s="152" t="s">
        <v>82</v>
      </c>
      <c r="AV113" s="13" t="s">
        <v>82</v>
      </c>
      <c r="AW113" s="13" t="s">
        <v>33</v>
      </c>
      <c r="AX113" s="13" t="s">
        <v>72</v>
      </c>
      <c r="AY113" s="152" t="s">
        <v>142</v>
      </c>
    </row>
    <row r="114" spans="2:51" s="13" customFormat="1" ht="11.25">
      <c r="B114" s="151"/>
      <c r="D114" s="145" t="s">
        <v>159</v>
      </c>
      <c r="E114" s="152" t="s">
        <v>19</v>
      </c>
      <c r="F114" s="153" t="s">
        <v>179</v>
      </c>
      <c r="H114" s="154">
        <v>6.14</v>
      </c>
      <c r="I114" s="155"/>
      <c r="L114" s="151"/>
      <c r="M114" s="156"/>
      <c r="T114" s="157"/>
      <c r="AT114" s="152" t="s">
        <v>159</v>
      </c>
      <c r="AU114" s="152" t="s">
        <v>82</v>
      </c>
      <c r="AV114" s="13" t="s">
        <v>82</v>
      </c>
      <c r="AW114" s="13" t="s">
        <v>33</v>
      </c>
      <c r="AX114" s="13" t="s">
        <v>72</v>
      </c>
      <c r="AY114" s="152" t="s">
        <v>142</v>
      </c>
    </row>
    <row r="115" spans="2:51" s="13" customFormat="1" ht="11.25">
      <c r="B115" s="151"/>
      <c r="D115" s="145" t="s">
        <v>159</v>
      </c>
      <c r="E115" s="152" t="s">
        <v>19</v>
      </c>
      <c r="F115" s="153" t="s">
        <v>180</v>
      </c>
      <c r="H115" s="154">
        <v>-1.97</v>
      </c>
      <c r="I115" s="155"/>
      <c r="L115" s="151"/>
      <c r="M115" s="156"/>
      <c r="T115" s="157"/>
      <c r="AT115" s="152" t="s">
        <v>159</v>
      </c>
      <c r="AU115" s="152" t="s">
        <v>82</v>
      </c>
      <c r="AV115" s="13" t="s">
        <v>82</v>
      </c>
      <c r="AW115" s="13" t="s">
        <v>33</v>
      </c>
      <c r="AX115" s="13" t="s">
        <v>72</v>
      </c>
      <c r="AY115" s="152" t="s">
        <v>142</v>
      </c>
    </row>
    <row r="116" spans="2:51" s="14" customFormat="1" ht="11.25">
      <c r="B116" s="168"/>
      <c r="D116" s="145" t="s">
        <v>159</v>
      </c>
      <c r="E116" s="169" t="s">
        <v>19</v>
      </c>
      <c r="F116" s="170" t="s">
        <v>181</v>
      </c>
      <c r="H116" s="171">
        <v>37.512</v>
      </c>
      <c r="I116" s="172"/>
      <c r="L116" s="168"/>
      <c r="M116" s="173"/>
      <c r="T116" s="174"/>
      <c r="AT116" s="169" t="s">
        <v>159</v>
      </c>
      <c r="AU116" s="169" t="s">
        <v>82</v>
      </c>
      <c r="AV116" s="14" t="s">
        <v>150</v>
      </c>
      <c r="AW116" s="14" t="s">
        <v>33</v>
      </c>
      <c r="AX116" s="14" t="s">
        <v>80</v>
      </c>
      <c r="AY116" s="169" t="s">
        <v>142</v>
      </c>
    </row>
    <row r="117" spans="2:65" s="1" customFormat="1" ht="16.5" customHeight="1">
      <c r="B117" s="32"/>
      <c r="C117" s="127" t="s">
        <v>182</v>
      </c>
      <c r="D117" s="127" t="s">
        <v>145</v>
      </c>
      <c r="E117" s="128" t="s">
        <v>183</v>
      </c>
      <c r="F117" s="129" t="s">
        <v>184</v>
      </c>
      <c r="G117" s="130" t="s">
        <v>185</v>
      </c>
      <c r="H117" s="131">
        <v>28.6</v>
      </c>
      <c r="I117" s="132"/>
      <c r="J117" s="133">
        <f>ROUND(I117*H117,2)</f>
        <v>0</v>
      </c>
      <c r="K117" s="129" t="s">
        <v>149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0.0002</v>
      </c>
      <c r="R117" s="136">
        <f>Q117*H117</f>
        <v>0.00572</v>
      </c>
      <c r="S117" s="136">
        <v>0</v>
      </c>
      <c r="T117" s="137">
        <f>S117*H117</f>
        <v>0</v>
      </c>
      <c r="AR117" s="138" t="s">
        <v>150</v>
      </c>
      <c r="AT117" s="138" t="s">
        <v>145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150</v>
      </c>
      <c r="BM117" s="138" t="s">
        <v>186</v>
      </c>
    </row>
    <row r="118" spans="2:47" s="1" customFormat="1" ht="11.25">
      <c r="B118" s="32"/>
      <c r="D118" s="140" t="s">
        <v>152</v>
      </c>
      <c r="F118" s="141" t="s">
        <v>187</v>
      </c>
      <c r="I118" s="142"/>
      <c r="L118" s="32"/>
      <c r="M118" s="143"/>
      <c r="T118" s="53"/>
      <c r="AT118" s="17" t="s">
        <v>152</v>
      </c>
      <c r="AU118" s="17" t="s">
        <v>82</v>
      </c>
    </row>
    <row r="119" spans="2:51" s="13" customFormat="1" ht="11.25">
      <c r="B119" s="151"/>
      <c r="D119" s="145" t="s">
        <v>159</v>
      </c>
      <c r="E119" s="152" t="s">
        <v>19</v>
      </c>
      <c r="F119" s="153" t="s">
        <v>188</v>
      </c>
      <c r="H119" s="154">
        <v>24.56</v>
      </c>
      <c r="I119" s="155"/>
      <c r="L119" s="151"/>
      <c r="M119" s="156"/>
      <c r="T119" s="157"/>
      <c r="AT119" s="152" t="s">
        <v>159</v>
      </c>
      <c r="AU119" s="152" t="s">
        <v>82</v>
      </c>
      <c r="AV119" s="13" t="s">
        <v>82</v>
      </c>
      <c r="AW119" s="13" t="s">
        <v>33</v>
      </c>
      <c r="AX119" s="13" t="s">
        <v>72</v>
      </c>
      <c r="AY119" s="152" t="s">
        <v>142</v>
      </c>
    </row>
    <row r="120" spans="2:51" s="13" customFormat="1" ht="11.25">
      <c r="B120" s="151"/>
      <c r="D120" s="145" t="s">
        <v>159</v>
      </c>
      <c r="E120" s="152" t="s">
        <v>19</v>
      </c>
      <c r="F120" s="153" t="s">
        <v>189</v>
      </c>
      <c r="H120" s="154">
        <v>4.04</v>
      </c>
      <c r="I120" s="155"/>
      <c r="L120" s="151"/>
      <c r="M120" s="156"/>
      <c r="T120" s="157"/>
      <c r="AT120" s="152" t="s">
        <v>159</v>
      </c>
      <c r="AU120" s="152" t="s">
        <v>82</v>
      </c>
      <c r="AV120" s="13" t="s">
        <v>82</v>
      </c>
      <c r="AW120" s="13" t="s">
        <v>33</v>
      </c>
      <c r="AX120" s="13" t="s">
        <v>72</v>
      </c>
      <c r="AY120" s="152" t="s">
        <v>142</v>
      </c>
    </row>
    <row r="121" spans="2:51" s="14" customFormat="1" ht="11.25">
      <c r="B121" s="168"/>
      <c r="D121" s="145" t="s">
        <v>159</v>
      </c>
      <c r="E121" s="169" t="s">
        <v>19</v>
      </c>
      <c r="F121" s="170" t="s">
        <v>181</v>
      </c>
      <c r="H121" s="171">
        <v>28.599999999999998</v>
      </c>
      <c r="I121" s="172"/>
      <c r="L121" s="168"/>
      <c r="M121" s="173"/>
      <c r="T121" s="174"/>
      <c r="AT121" s="169" t="s">
        <v>159</v>
      </c>
      <c r="AU121" s="169" t="s">
        <v>82</v>
      </c>
      <c r="AV121" s="14" t="s">
        <v>150</v>
      </c>
      <c r="AW121" s="14" t="s">
        <v>33</v>
      </c>
      <c r="AX121" s="14" t="s">
        <v>80</v>
      </c>
      <c r="AY121" s="169" t="s">
        <v>142</v>
      </c>
    </row>
    <row r="122" spans="2:65" s="1" customFormat="1" ht="16.5" customHeight="1">
      <c r="B122" s="32"/>
      <c r="C122" s="127" t="s">
        <v>190</v>
      </c>
      <c r="D122" s="127" t="s">
        <v>145</v>
      </c>
      <c r="E122" s="128" t="s">
        <v>191</v>
      </c>
      <c r="F122" s="129" t="s">
        <v>192</v>
      </c>
      <c r="G122" s="130" t="s">
        <v>185</v>
      </c>
      <c r="H122" s="131">
        <v>28.6</v>
      </c>
      <c r="I122" s="132"/>
      <c r="J122" s="133">
        <f>ROUND(I122*H122,2)</f>
        <v>0</v>
      </c>
      <c r="K122" s="129" t="s">
        <v>149</v>
      </c>
      <c r="L122" s="32"/>
      <c r="M122" s="134" t="s">
        <v>19</v>
      </c>
      <c r="N122" s="135" t="s">
        <v>43</v>
      </c>
      <c r="P122" s="136">
        <f>O122*H122</f>
        <v>0</v>
      </c>
      <c r="Q122" s="136">
        <v>0.00204</v>
      </c>
      <c r="R122" s="136">
        <f>Q122*H122</f>
        <v>0.05834400000000001</v>
      </c>
      <c r="S122" s="136">
        <v>0</v>
      </c>
      <c r="T122" s="137">
        <f>S122*H122</f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80</v>
      </c>
      <c r="BK122" s="139">
        <f>ROUND(I122*H122,2)</f>
        <v>0</v>
      </c>
      <c r="BL122" s="17" t="s">
        <v>150</v>
      </c>
      <c r="BM122" s="138" t="s">
        <v>193</v>
      </c>
    </row>
    <row r="123" spans="2:47" s="1" customFormat="1" ht="11.25">
      <c r="B123" s="32"/>
      <c r="D123" s="140" t="s">
        <v>152</v>
      </c>
      <c r="F123" s="141" t="s">
        <v>194</v>
      </c>
      <c r="I123" s="142"/>
      <c r="L123" s="32"/>
      <c r="M123" s="143"/>
      <c r="T123" s="53"/>
      <c r="AT123" s="17" t="s">
        <v>152</v>
      </c>
      <c r="AU123" s="17" t="s">
        <v>82</v>
      </c>
    </row>
    <row r="124" spans="2:51" s="13" customFormat="1" ht="11.25">
      <c r="B124" s="151"/>
      <c r="D124" s="145" t="s">
        <v>159</v>
      </c>
      <c r="E124" s="152" t="s">
        <v>19</v>
      </c>
      <c r="F124" s="153" t="s">
        <v>188</v>
      </c>
      <c r="H124" s="154">
        <v>24.56</v>
      </c>
      <c r="I124" s="155"/>
      <c r="L124" s="151"/>
      <c r="M124" s="156"/>
      <c r="T124" s="157"/>
      <c r="AT124" s="152" t="s">
        <v>159</v>
      </c>
      <c r="AU124" s="152" t="s">
        <v>82</v>
      </c>
      <c r="AV124" s="13" t="s">
        <v>82</v>
      </c>
      <c r="AW124" s="13" t="s">
        <v>33</v>
      </c>
      <c r="AX124" s="13" t="s">
        <v>72</v>
      </c>
      <c r="AY124" s="152" t="s">
        <v>142</v>
      </c>
    </row>
    <row r="125" spans="2:51" s="13" customFormat="1" ht="11.25">
      <c r="B125" s="151"/>
      <c r="D125" s="145" t="s">
        <v>159</v>
      </c>
      <c r="E125" s="152" t="s">
        <v>19</v>
      </c>
      <c r="F125" s="153" t="s">
        <v>189</v>
      </c>
      <c r="H125" s="154">
        <v>4.04</v>
      </c>
      <c r="I125" s="155"/>
      <c r="L125" s="151"/>
      <c r="M125" s="156"/>
      <c r="T125" s="157"/>
      <c r="AT125" s="152" t="s">
        <v>159</v>
      </c>
      <c r="AU125" s="152" t="s">
        <v>82</v>
      </c>
      <c r="AV125" s="13" t="s">
        <v>82</v>
      </c>
      <c r="AW125" s="13" t="s">
        <v>33</v>
      </c>
      <c r="AX125" s="13" t="s">
        <v>72</v>
      </c>
      <c r="AY125" s="152" t="s">
        <v>142</v>
      </c>
    </row>
    <row r="126" spans="2:51" s="14" customFormat="1" ht="11.25">
      <c r="B126" s="168"/>
      <c r="D126" s="145" t="s">
        <v>159</v>
      </c>
      <c r="E126" s="169" t="s">
        <v>19</v>
      </c>
      <c r="F126" s="170" t="s">
        <v>181</v>
      </c>
      <c r="H126" s="171">
        <v>28.599999999999998</v>
      </c>
      <c r="I126" s="172"/>
      <c r="L126" s="168"/>
      <c r="M126" s="173"/>
      <c r="T126" s="174"/>
      <c r="AT126" s="169" t="s">
        <v>159</v>
      </c>
      <c r="AU126" s="169" t="s">
        <v>82</v>
      </c>
      <c r="AV126" s="14" t="s">
        <v>150</v>
      </c>
      <c r="AW126" s="14" t="s">
        <v>33</v>
      </c>
      <c r="AX126" s="14" t="s">
        <v>80</v>
      </c>
      <c r="AY126" s="169" t="s">
        <v>142</v>
      </c>
    </row>
    <row r="127" spans="2:65" s="1" customFormat="1" ht="24.2" customHeight="1">
      <c r="B127" s="32"/>
      <c r="C127" s="127" t="s">
        <v>195</v>
      </c>
      <c r="D127" s="127" t="s">
        <v>145</v>
      </c>
      <c r="E127" s="128" t="s">
        <v>196</v>
      </c>
      <c r="F127" s="129" t="s">
        <v>197</v>
      </c>
      <c r="G127" s="130" t="s">
        <v>170</v>
      </c>
      <c r="H127" s="131">
        <v>5.82</v>
      </c>
      <c r="I127" s="132"/>
      <c r="J127" s="133">
        <f>ROUND(I127*H127,2)</f>
        <v>0</v>
      </c>
      <c r="K127" s="129" t="s">
        <v>198</v>
      </c>
      <c r="L127" s="32"/>
      <c r="M127" s="134" t="s">
        <v>19</v>
      </c>
      <c r="N127" s="135" t="s">
        <v>43</v>
      </c>
      <c r="P127" s="136">
        <f>O127*H127</f>
        <v>0</v>
      </c>
      <c r="Q127" s="136">
        <v>0.00785</v>
      </c>
      <c r="R127" s="136">
        <f>Q127*H127</f>
        <v>0.045687</v>
      </c>
      <c r="S127" s="136">
        <v>0</v>
      </c>
      <c r="T127" s="137">
        <f>S127*H127</f>
        <v>0</v>
      </c>
      <c r="AR127" s="138" t="s">
        <v>150</v>
      </c>
      <c r="AT127" s="138" t="s">
        <v>145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150</v>
      </c>
      <c r="BM127" s="138" t="s">
        <v>199</v>
      </c>
    </row>
    <row r="128" spans="2:47" s="1" customFormat="1" ht="11.25">
      <c r="B128" s="32"/>
      <c r="D128" s="140" t="s">
        <v>152</v>
      </c>
      <c r="F128" s="141" t="s">
        <v>200</v>
      </c>
      <c r="I128" s="142"/>
      <c r="L128" s="32"/>
      <c r="M128" s="143"/>
      <c r="T128" s="53"/>
      <c r="AT128" s="17" t="s">
        <v>152</v>
      </c>
      <c r="AU128" s="17" t="s">
        <v>82</v>
      </c>
    </row>
    <row r="129" spans="2:51" s="12" customFormat="1" ht="11.25">
      <c r="B129" s="144"/>
      <c r="D129" s="145" t="s">
        <v>159</v>
      </c>
      <c r="E129" s="146" t="s">
        <v>19</v>
      </c>
      <c r="F129" s="147" t="s">
        <v>160</v>
      </c>
      <c r="H129" s="146" t="s">
        <v>19</v>
      </c>
      <c r="I129" s="148"/>
      <c r="L129" s="144"/>
      <c r="M129" s="149"/>
      <c r="T129" s="150"/>
      <c r="AT129" s="146" t="s">
        <v>159</v>
      </c>
      <c r="AU129" s="146" t="s">
        <v>82</v>
      </c>
      <c r="AV129" s="12" t="s">
        <v>80</v>
      </c>
      <c r="AW129" s="12" t="s">
        <v>33</v>
      </c>
      <c r="AX129" s="12" t="s">
        <v>72</v>
      </c>
      <c r="AY129" s="146" t="s">
        <v>142</v>
      </c>
    </row>
    <row r="130" spans="2:51" s="13" customFormat="1" ht="11.25">
      <c r="B130" s="151"/>
      <c r="D130" s="145" t="s">
        <v>159</v>
      </c>
      <c r="E130" s="152" t="s">
        <v>19</v>
      </c>
      <c r="F130" s="153" t="s">
        <v>201</v>
      </c>
      <c r="H130" s="154">
        <v>5.82</v>
      </c>
      <c r="I130" s="155"/>
      <c r="L130" s="151"/>
      <c r="M130" s="156"/>
      <c r="T130" s="157"/>
      <c r="AT130" s="152" t="s">
        <v>159</v>
      </c>
      <c r="AU130" s="152" t="s">
        <v>82</v>
      </c>
      <c r="AV130" s="13" t="s">
        <v>82</v>
      </c>
      <c r="AW130" s="13" t="s">
        <v>33</v>
      </c>
      <c r="AX130" s="13" t="s">
        <v>80</v>
      </c>
      <c r="AY130" s="152" t="s">
        <v>142</v>
      </c>
    </row>
    <row r="131" spans="2:63" s="11" customFormat="1" ht="22.9" customHeight="1">
      <c r="B131" s="115"/>
      <c r="D131" s="116" t="s">
        <v>71</v>
      </c>
      <c r="E131" s="125" t="s">
        <v>190</v>
      </c>
      <c r="F131" s="125" t="s">
        <v>202</v>
      </c>
      <c r="I131" s="118"/>
      <c r="J131" s="126">
        <f>BK131</f>
        <v>0</v>
      </c>
      <c r="L131" s="115"/>
      <c r="M131" s="120"/>
      <c r="P131" s="121">
        <f>SUM(P132:P237)</f>
        <v>0</v>
      </c>
      <c r="R131" s="121">
        <f>SUM(R132:R237)</f>
        <v>74.27504256000002</v>
      </c>
      <c r="T131" s="122">
        <f>SUM(T132:T237)</f>
        <v>0</v>
      </c>
      <c r="AR131" s="116" t="s">
        <v>80</v>
      </c>
      <c r="AT131" s="123" t="s">
        <v>71</v>
      </c>
      <c r="AU131" s="123" t="s">
        <v>80</v>
      </c>
      <c r="AY131" s="116" t="s">
        <v>142</v>
      </c>
      <c r="BK131" s="124">
        <f>SUM(BK132:BK237)</f>
        <v>0</v>
      </c>
    </row>
    <row r="132" spans="2:65" s="1" customFormat="1" ht="21.75" customHeight="1">
      <c r="B132" s="32"/>
      <c r="C132" s="127" t="s">
        <v>165</v>
      </c>
      <c r="D132" s="127" t="s">
        <v>145</v>
      </c>
      <c r="E132" s="128" t="s">
        <v>203</v>
      </c>
      <c r="F132" s="129" t="s">
        <v>204</v>
      </c>
      <c r="G132" s="130" t="s">
        <v>170</v>
      </c>
      <c r="H132" s="131">
        <v>267.23</v>
      </c>
      <c r="I132" s="132"/>
      <c r="J132" s="133">
        <f>ROUND(I132*H132,2)</f>
        <v>0</v>
      </c>
      <c r="K132" s="129" t="s">
        <v>149</v>
      </c>
      <c r="L132" s="32"/>
      <c r="M132" s="134" t="s">
        <v>19</v>
      </c>
      <c r="N132" s="135" t="s">
        <v>43</v>
      </c>
      <c r="P132" s="136">
        <f>O132*H132</f>
        <v>0</v>
      </c>
      <c r="Q132" s="136">
        <v>0.00735</v>
      </c>
      <c r="R132" s="136">
        <f>Q132*H132</f>
        <v>1.9641405</v>
      </c>
      <c r="S132" s="136">
        <v>0</v>
      </c>
      <c r="T132" s="137">
        <f>S132*H132</f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150</v>
      </c>
      <c r="BM132" s="138" t="s">
        <v>205</v>
      </c>
    </row>
    <row r="133" spans="2:47" s="1" customFormat="1" ht="11.25">
      <c r="B133" s="32"/>
      <c r="D133" s="140" t="s">
        <v>152</v>
      </c>
      <c r="F133" s="141" t="s">
        <v>206</v>
      </c>
      <c r="I133" s="142"/>
      <c r="L133" s="32"/>
      <c r="M133" s="143"/>
      <c r="T133" s="53"/>
      <c r="AT133" s="17" t="s">
        <v>152</v>
      </c>
      <c r="AU133" s="17" t="s">
        <v>82</v>
      </c>
    </row>
    <row r="134" spans="2:51" s="12" customFormat="1" ht="11.25">
      <c r="B134" s="144"/>
      <c r="D134" s="145" t="s">
        <v>159</v>
      </c>
      <c r="E134" s="146" t="s">
        <v>19</v>
      </c>
      <c r="F134" s="147" t="s">
        <v>207</v>
      </c>
      <c r="H134" s="146" t="s">
        <v>19</v>
      </c>
      <c r="I134" s="148"/>
      <c r="L134" s="144"/>
      <c r="M134" s="149"/>
      <c r="T134" s="150"/>
      <c r="AT134" s="146" t="s">
        <v>159</v>
      </c>
      <c r="AU134" s="146" t="s">
        <v>82</v>
      </c>
      <c r="AV134" s="12" t="s">
        <v>80</v>
      </c>
      <c r="AW134" s="12" t="s">
        <v>33</v>
      </c>
      <c r="AX134" s="12" t="s">
        <v>72</v>
      </c>
      <c r="AY134" s="146" t="s">
        <v>142</v>
      </c>
    </row>
    <row r="135" spans="2:51" s="13" customFormat="1" ht="11.25">
      <c r="B135" s="151"/>
      <c r="D135" s="145" t="s">
        <v>159</v>
      </c>
      <c r="E135" s="152" t="s">
        <v>19</v>
      </c>
      <c r="F135" s="153" t="s">
        <v>208</v>
      </c>
      <c r="H135" s="154">
        <v>267.23</v>
      </c>
      <c r="I135" s="155"/>
      <c r="L135" s="151"/>
      <c r="M135" s="156"/>
      <c r="T135" s="157"/>
      <c r="AT135" s="152" t="s">
        <v>159</v>
      </c>
      <c r="AU135" s="152" t="s">
        <v>82</v>
      </c>
      <c r="AV135" s="13" t="s">
        <v>82</v>
      </c>
      <c r="AW135" s="13" t="s">
        <v>33</v>
      </c>
      <c r="AX135" s="13" t="s">
        <v>80</v>
      </c>
      <c r="AY135" s="152" t="s">
        <v>142</v>
      </c>
    </row>
    <row r="136" spans="2:65" s="1" customFormat="1" ht="21.75" customHeight="1">
      <c r="B136" s="32"/>
      <c r="C136" s="127" t="s">
        <v>209</v>
      </c>
      <c r="D136" s="127" t="s">
        <v>145</v>
      </c>
      <c r="E136" s="128" t="s">
        <v>210</v>
      </c>
      <c r="F136" s="129" t="s">
        <v>211</v>
      </c>
      <c r="G136" s="130" t="s">
        <v>170</v>
      </c>
      <c r="H136" s="131">
        <v>267.23</v>
      </c>
      <c r="I136" s="132"/>
      <c r="J136" s="133">
        <f>ROUND(I136*H136,2)</f>
        <v>0</v>
      </c>
      <c r="K136" s="129" t="s">
        <v>149</v>
      </c>
      <c r="L136" s="32"/>
      <c r="M136" s="134" t="s">
        <v>19</v>
      </c>
      <c r="N136" s="135" t="s">
        <v>43</v>
      </c>
      <c r="P136" s="136">
        <f>O136*H136</f>
        <v>0</v>
      </c>
      <c r="Q136" s="136">
        <v>0.002</v>
      </c>
      <c r="R136" s="136">
        <f>Q136*H136</f>
        <v>0.53446</v>
      </c>
      <c r="S136" s="136">
        <v>0</v>
      </c>
      <c r="T136" s="137">
        <f>S136*H136</f>
        <v>0</v>
      </c>
      <c r="AR136" s="138" t="s">
        <v>150</v>
      </c>
      <c r="AT136" s="138" t="s">
        <v>145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212</v>
      </c>
    </row>
    <row r="137" spans="2:47" s="1" customFormat="1" ht="11.25">
      <c r="B137" s="32"/>
      <c r="D137" s="140" t="s">
        <v>152</v>
      </c>
      <c r="F137" s="141" t="s">
        <v>213</v>
      </c>
      <c r="I137" s="142"/>
      <c r="L137" s="32"/>
      <c r="M137" s="143"/>
      <c r="T137" s="53"/>
      <c r="AT137" s="17" t="s">
        <v>152</v>
      </c>
      <c r="AU137" s="17" t="s">
        <v>82</v>
      </c>
    </row>
    <row r="138" spans="2:51" s="12" customFormat="1" ht="11.25">
      <c r="B138" s="144"/>
      <c r="D138" s="145" t="s">
        <v>159</v>
      </c>
      <c r="E138" s="146" t="s">
        <v>19</v>
      </c>
      <c r="F138" s="147" t="s">
        <v>207</v>
      </c>
      <c r="H138" s="146" t="s">
        <v>19</v>
      </c>
      <c r="I138" s="148"/>
      <c r="L138" s="144"/>
      <c r="M138" s="149"/>
      <c r="T138" s="150"/>
      <c r="AT138" s="146" t="s">
        <v>159</v>
      </c>
      <c r="AU138" s="146" t="s">
        <v>82</v>
      </c>
      <c r="AV138" s="12" t="s">
        <v>80</v>
      </c>
      <c r="AW138" s="12" t="s">
        <v>33</v>
      </c>
      <c r="AX138" s="12" t="s">
        <v>72</v>
      </c>
      <c r="AY138" s="146" t="s">
        <v>142</v>
      </c>
    </row>
    <row r="139" spans="2:51" s="13" customFormat="1" ht="11.25">
      <c r="B139" s="151"/>
      <c r="D139" s="145" t="s">
        <v>159</v>
      </c>
      <c r="E139" s="152" t="s">
        <v>19</v>
      </c>
      <c r="F139" s="153" t="s">
        <v>208</v>
      </c>
      <c r="H139" s="154">
        <v>267.23</v>
      </c>
      <c r="I139" s="155"/>
      <c r="L139" s="151"/>
      <c r="M139" s="156"/>
      <c r="T139" s="157"/>
      <c r="AT139" s="152" t="s">
        <v>159</v>
      </c>
      <c r="AU139" s="152" t="s">
        <v>82</v>
      </c>
      <c r="AV139" s="13" t="s">
        <v>82</v>
      </c>
      <c r="AW139" s="13" t="s">
        <v>33</v>
      </c>
      <c r="AX139" s="13" t="s">
        <v>80</v>
      </c>
      <c r="AY139" s="152" t="s">
        <v>142</v>
      </c>
    </row>
    <row r="140" spans="2:65" s="1" customFormat="1" ht="16.5" customHeight="1">
      <c r="B140" s="32"/>
      <c r="C140" s="127" t="s">
        <v>214</v>
      </c>
      <c r="D140" s="127" t="s">
        <v>145</v>
      </c>
      <c r="E140" s="128" t="s">
        <v>215</v>
      </c>
      <c r="F140" s="129" t="s">
        <v>216</v>
      </c>
      <c r="G140" s="130" t="s">
        <v>170</v>
      </c>
      <c r="H140" s="131">
        <v>2.44</v>
      </c>
      <c r="I140" s="132"/>
      <c r="J140" s="133">
        <f>ROUND(I140*H140,2)</f>
        <v>0</v>
      </c>
      <c r="K140" s="129" t="s">
        <v>149</v>
      </c>
      <c r="L140" s="32"/>
      <c r="M140" s="134" t="s">
        <v>19</v>
      </c>
      <c r="N140" s="135" t="s">
        <v>43</v>
      </c>
      <c r="P140" s="136">
        <f>O140*H140</f>
        <v>0</v>
      </c>
      <c r="Q140" s="136">
        <v>0.004</v>
      </c>
      <c r="R140" s="136">
        <f>Q140*H140</f>
        <v>0.00976</v>
      </c>
      <c r="S140" s="136">
        <v>0</v>
      </c>
      <c r="T140" s="137">
        <f>S140*H140</f>
        <v>0</v>
      </c>
      <c r="AR140" s="138" t="s">
        <v>150</v>
      </c>
      <c r="AT140" s="138" t="s">
        <v>145</v>
      </c>
      <c r="AU140" s="138" t="s">
        <v>82</v>
      </c>
      <c r="AY140" s="17" t="s">
        <v>142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80</v>
      </c>
      <c r="BK140" s="139">
        <f>ROUND(I140*H140,2)</f>
        <v>0</v>
      </c>
      <c r="BL140" s="17" t="s">
        <v>150</v>
      </c>
      <c r="BM140" s="138" t="s">
        <v>217</v>
      </c>
    </row>
    <row r="141" spans="2:47" s="1" customFormat="1" ht="11.25">
      <c r="B141" s="32"/>
      <c r="D141" s="140" t="s">
        <v>152</v>
      </c>
      <c r="F141" s="141" t="s">
        <v>218</v>
      </c>
      <c r="I141" s="142"/>
      <c r="L141" s="32"/>
      <c r="M141" s="143"/>
      <c r="T141" s="53"/>
      <c r="AT141" s="17" t="s">
        <v>152</v>
      </c>
      <c r="AU141" s="17" t="s">
        <v>82</v>
      </c>
    </row>
    <row r="142" spans="2:51" s="12" customFormat="1" ht="11.25">
      <c r="B142" s="144"/>
      <c r="D142" s="145" t="s">
        <v>159</v>
      </c>
      <c r="E142" s="146" t="s">
        <v>19</v>
      </c>
      <c r="F142" s="147" t="s">
        <v>219</v>
      </c>
      <c r="H142" s="146" t="s">
        <v>19</v>
      </c>
      <c r="I142" s="148"/>
      <c r="L142" s="144"/>
      <c r="M142" s="149"/>
      <c r="T142" s="150"/>
      <c r="AT142" s="146" t="s">
        <v>159</v>
      </c>
      <c r="AU142" s="146" t="s">
        <v>82</v>
      </c>
      <c r="AV142" s="12" t="s">
        <v>80</v>
      </c>
      <c r="AW142" s="12" t="s">
        <v>33</v>
      </c>
      <c r="AX142" s="12" t="s">
        <v>72</v>
      </c>
      <c r="AY142" s="146" t="s">
        <v>142</v>
      </c>
    </row>
    <row r="143" spans="2:51" s="13" customFormat="1" ht="11.25">
      <c r="B143" s="151"/>
      <c r="D143" s="145" t="s">
        <v>159</v>
      </c>
      <c r="E143" s="152" t="s">
        <v>19</v>
      </c>
      <c r="F143" s="153" t="s">
        <v>220</v>
      </c>
      <c r="H143" s="154">
        <v>2.44</v>
      </c>
      <c r="I143" s="155"/>
      <c r="L143" s="151"/>
      <c r="M143" s="156"/>
      <c r="T143" s="157"/>
      <c r="AT143" s="152" t="s">
        <v>159</v>
      </c>
      <c r="AU143" s="152" t="s">
        <v>82</v>
      </c>
      <c r="AV143" s="13" t="s">
        <v>82</v>
      </c>
      <c r="AW143" s="13" t="s">
        <v>33</v>
      </c>
      <c r="AX143" s="13" t="s">
        <v>80</v>
      </c>
      <c r="AY143" s="152" t="s">
        <v>142</v>
      </c>
    </row>
    <row r="144" spans="2:65" s="1" customFormat="1" ht="24.2" customHeight="1">
      <c r="B144" s="32"/>
      <c r="C144" s="127" t="s">
        <v>221</v>
      </c>
      <c r="D144" s="127" t="s">
        <v>145</v>
      </c>
      <c r="E144" s="128" t="s">
        <v>222</v>
      </c>
      <c r="F144" s="129" t="s">
        <v>223</v>
      </c>
      <c r="G144" s="130" t="s">
        <v>170</v>
      </c>
      <c r="H144" s="131">
        <v>267.23</v>
      </c>
      <c r="I144" s="132"/>
      <c r="J144" s="133">
        <f>ROUND(I144*H144,2)</f>
        <v>0</v>
      </c>
      <c r="K144" s="129" t="s">
        <v>149</v>
      </c>
      <c r="L144" s="32"/>
      <c r="M144" s="134" t="s">
        <v>19</v>
      </c>
      <c r="N144" s="135" t="s">
        <v>43</v>
      </c>
      <c r="P144" s="136">
        <f>O144*H144</f>
        <v>0</v>
      </c>
      <c r="Q144" s="136">
        <v>0.01838</v>
      </c>
      <c r="R144" s="136">
        <f>Q144*H144</f>
        <v>4.911687400000001</v>
      </c>
      <c r="S144" s="136">
        <v>0</v>
      </c>
      <c r="T144" s="137">
        <f>S144*H144</f>
        <v>0</v>
      </c>
      <c r="AR144" s="138" t="s">
        <v>150</v>
      </c>
      <c r="AT144" s="138" t="s">
        <v>145</v>
      </c>
      <c r="AU144" s="138" t="s">
        <v>82</v>
      </c>
      <c r="AY144" s="17" t="s">
        <v>142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7" t="s">
        <v>80</v>
      </c>
      <c r="BK144" s="139">
        <f>ROUND(I144*H144,2)</f>
        <v>0</v>
      </c>
      <c r="BL144" s="17" t="s">
        <v>150</v>
      </c>
      <c r="BM144" s="138" t="s">
        <v>224</v>
      </c>
    </row>
    <row r="145" spans="2:47" s="1" customFormat="1" ht="11.25">
      <c r="B145" s="32"/>
      <c r="D145" s="140" t="s">
        <v>152</v>
      </c>
      <c r="F145" s="141" t="s">
        <v>225</v>
      </c>
      <c r="I145" s="142"/>
      <c r="L145" s="32"/>
      <c r="M145" s="143"/>
      <c r="T145" s="53"/>
      <c r="AT145" s="17" t="s">
        <v>152</v>
      </c>
      <c r="AU145" s="17" t="s">
        <v>82</v>
      </c>
    </row>
    <row r="146" spans="2:51" s="12" customFormat="1" ht="11.25">
      <c r="B146" s="144"/>
      <c r="D146" s="145" t="s">
        <v>159</v>
      </c>
      <c r="E146" s="146" t="s">
        <v>19</v>
      </c>
      <c r="F146" s="147" t="s">
        <v>207</v>
      </c>
      <c r="H146" s="146" t="s">
        <v>19</v>
      </c>
      <c r="I146" s="148"/>
      <c r="L146" s="144"/>
      <c r="M146" s="149"/>
      <c r="T146" s="150"/>
      <c r="AT146" s="146" t="s">
        <v>159</v>
      </c>
      <c r="AU146" s="146" t="s">
        <v>82</v>
      </c>
      <c r="AV146" s="12" t="s">
        <v>80</v>
      </c>
      <c r="AW146" s="12" t="s">
        <v>33</v>
      </c>
      <c r="AX146" s="12" t="s">
        <v>72</v>
      </c>
      <c r="AY146" s="146" t="s">
        <v>142</v>
      </c>
    </row>
    <row r="147" spans="2:51" s="13" customFormat="1" ht="11.25">
      <c r="B147" s="151"/>
      <c r="D147" s="145" t="s">
        <v>159</v>
      </c>
      <c r="E147" s="152" t="s">
        <v>19</v>
      </c>
      <c r="F147" s="153" t="s">
        <v>208</v>
      </c>
      <c r="H147" s="154">
        <v>267.23</v>
      </c>
      <c r="I147" s="155"/>
      <c r="L147" s="151"/>
      <c r="M147" s="156"/>
      <c r="T147" s="157"/>
      <c r="AT147" s="152" t="s">
        <v>159</v>
      </c>
      <c r="AU147" s="152" t="s">
        <v>82</v>
      </c>
      <c r="AV147" s="13" t="s">
        <v>82</v>
      </c>
      <c r="AW147" s="13" t="s">
        <v>33</v>
      </c>
      <c r="AX147" s="13" t="s">
        <v>80</v>
      </c>
      <c r="AY147" s="152" t="s">
        <v>142</v>
      </c>
    </row>
    <row r="148" spans="2:65" s="1" customFormat="1" ht="24.2" customHeight="1">
      <c r="B148" s="32"/>
      <c r="C148" s="127" t="s">
        <v>8</v>
      </c>
      <c r="D148" s="127" t="s">
        <v>145</v>
      </c>
      <c r="E148" s="128" t="s">
        <v>226</v>
      </c>
      <c r="F148" s="129" t="s">
        <v>227</v>
      </c>
      <c r="G148" s="130" t="s">
        <v>170</v>
      </c>
      <c r="H148" s="131">
        <v>267.23</v>
      </c>
      <c r="I148" s="132"/>
      <c r="J148" s="133">
        <f>ROUND(I148*H148,2)</f>
        <v>0</v>
      </c>
      <c r="K148" s="129" t="s">
        <v>149</v>
      </c>
      <c r="L148" s="32"/>
      <c r="M148" s="134" t="s">
        <v>19</v>
      </c>
      <c r="N148" s="135" t="s">
        <v>43</v>
      </c>
      <c r="P148" s="136">
        <f>O148*H148</f>
        <v>0</v>
      </c>
      <c r="Q148" s="136">
        <v>0.0079</v>
      </c>
      <c r="R148" s="136">
        <f>Q148*H148</f>
        <v>2.111117</v>
      </c>
      <c r="S148" s="136">
        <v>0</v>
      </c>
      <c r="T148" s="137">
        <f>S148*H148</f>
        <v>0</v>
      </c>
      <c r="AR148" s="138" t="s">
        <v>150</v>
      </c>
      <c r="AT148" s="138" t="s">
        <v>145</v>
      </c>
      <c r="AU148" s="138" t="s">
        <v>82</v>
      </c>
      <c r="AY148" s="17" t="s">
        <v>142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150</v>
      </c>
      <c r="BM148" s="138" t="s">
        <v>228</v>
      </c>
    </row>
    <row r="149" spans="2:47" s="1" customFormat="1" ht="11.25">
      <c r="B149" s="32"/>
      <c r="D149" s="140" t="s">
        <v>152</v>
      </c>
      <c r="F149" s="141" t="s">
        <v>229</v>
      </c>
      <c r="I149" s="142"/>
      <c r="L149" s="32"/>
      <c r="M149" s="143"/>
      <c r="T149" s="53"/>
      <c r="AT149" s="17" t="s">
        <v>152</v>
      </c>
      <c r="AU149" s="17" t="s">
        <v>82</v>
      </c>
    </row>
    <row r="150" spans="2:51" s="12" customFormat="1" ht="11.25">
      <c r="B150" s="144"/>
      <c r="D150" s="145" t="s">
        <v>159</v>
      </c>
      <c r="E150" s="146" t="s">
        <v>19</v>
      </c>
      <c r="F150" s="147" t="s">
        <v>207</v>
      </c>
      <c r="H150" s="146" t="s">
        <v>19</v>
      </c>
      <c r="I150" s="148"/>
      <c r="L150" s="144"/>
      <c r="M150" s="149"/>
      <c r="T150" s="150"/>
      <c r="AT150" s="146" t="s">
        <v>159</v>
      </c>
      <c r="AU150" s="146" t="s">
        <v>82</v>
      </c>
      <c r="AV150" s="12" t="s">
        <v>80</v>
      </c>
      <c r="AW150" s="12" t="s">
        <v>33</v>
      </c>
      <c r="AX150" s="12" t="s">
        <v>72</v>
      </c>
      <c r="AY150" s="146" t="s">
        <v>142</v>
      </c>
    </row>
    <row r="151" spans="2:51" s="13" customFormat="1" ht="11.25">
      <c r="B151" s="151"/>
      <c r="D151" s="145" t="s">
        <v>159</v>
      </c>
      <c r="E151" s="152" t="s">
        <v>19</v>
      </c>
      <c r="F151" s="153" t="s">
        <v>208</v>
      </c>
      <c r="H151" s="154">
        <v>267.23</v>
      </c>
      <c r="I151" s="155"/>
      <c r="L151" s="151"/>
      <c r="M151" s="156"/>
      <c r="T151" s="157"/>
      <c r="AT151" s="152" t="s">
        <v>159</v>
      </c>
      <c r="AU151" s="152" t="s">
        <v>82</v>
      </c>
      <c r="AV151" s="13" t="s">
        <v>82</v>
      </c>
      <c r="AW151" s="13" t="s">
        <v>33</v>
      </c>
      <c r="AX151" s="13" t="s">
        <v>80</v>
      </c>
      <c r="AY151" s="152" t="s">
        <v>142</v>
      </c>
    </row>
    <row r="152" spans="2:65" s="1" customFormat="1" ht="21.75" customHeight="1">
      <c r="B152" s="32"/>
      <c r="C152" s="127" t="s">
        <v>230</v>
      </c>
      <c r="D152" s="127" t="s">
        <v>145</v>
      </c>
      <c r="E152" s="128" t="s">
        <v>231</v>
      </c>
      <c r="F152" s="129" t="s">
        <v>232</v>
      </c>
      <c r="G152" s="130" t="s">
        <v>170</v>
      </c>
      <c r="H152" s="131">
        <v>735.705</v>
      </c>
      <c r="I152" s="132"/>
      <c r="J152" s="133">
        <f>ROUND(I152*H152,2)</f>
        <v>0</v>
      </c>
      <c r="K152" s="129" t="s">
        <v>149</v>
      </c>
      <c r="L152" s="32"/>
      <c r="M152" s="134" t="s">
        <v>19</v>
      </c>
      <c r="N152" s="135" t="s">
        <v>43</v>
      </c>
      <c r="P152" s="136">
        <f>O152*H152</f>
        <v>0</v>
      </c>
      <c r="Q152" s="136">
        <v>0.00735</v>
      </c>
      <c r="R152" s="136">
        <f>Q152*H152</f>
        <v>5.40743175</v>
      </c>
      <c r="S152" s="136">
        <v>0</v>
      </c>
      <c r="T152" s="137">
        <f>S152*H152</f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80</v>
      </c>
      <c r="BK152" s="139">
        <f>ROUND(I152*H152,2)</f>
        <v>0</v>
      </c>
      <c r="BL152" s="17" t="s">
        <v>150</v>
      </c>
      <c r="BM152" s="138" t="s">
        <v>233</v>
      </c>
    </row>
    <row r="153" spans="2:47" s="1" customFormat="1" ht="11.25">
      <c r="B153" s="32"/>
      <c r="D153" s="140" t="s">
        <v>152</v>
      </c>
      <c r="F153" s="141" t="s">
        <v>234</v>
      </c>
      <c r="I153" s="142"/>
      <c r="L153" s="32"/>
      <c r="M153" s="143"/>
      <c r="T153" s="53"/>
      <c r="AT153" s="17" t="s">
        <v>152</v>
      </c>
      <c r="AU153" s="17" t="s">
        <v>82</v>
      </c>
    </row>
    <row r="154" spans="2:51" s="12" customFormat="1" ht="11.25">
      <c r="B154" s="144"/>
      <c r="D154" s="145" t="s">
        <v>159</v>
      </c>
      <c r="E154" s="146" t="s">
        <v>19</v>
      </c>
      <c r="F154" s="147" t="s">
        <v>235</v>
      </c>
      <c r="H154" s="146" t="s">
        <v>19</v>
      </c>
      <c r="I154" s="148"/>
      <c r="L154" s="144"/>
      <c r="M154" s="149"/>
      <c r="T154" s="150"/>
      <c r="AT154" s="146" t="s">
        <v>159</v>
      </c>
      <c r="AU154" s="146" t="s">
        <v>82</v>
      </c>
      <c r="AV154" s="12" t="s">
        <v>80</v>
      </c>
      <c r="AW154" s="12" t="s">
        <v>33</v>
      </c>
      <c r="AX154" s="12" t="s">
        <v>72</v>
      </c>
      <c r="AY154" s="146" t="s">
        <v>142</v>
      </c>
    </row>
    <row r="155" spans="2:51" s="13" customFormat="1" ht="11.25">
      <c r="B155" s="151"/>
      <c r="D155" s="145" t="s">
        <v>159</v>
      </c>
      <c r="E155" s="152" t="s">
        <v>19</v>
      </c>
      <c r="F155" s="153" t="s">
        <v>236</v>
      </c>
      <c r="H155" s="154">
        <v>289.5</v>
      </c>
      <c r="I155" s="155"/>
      <c r="L155" s="151"/>
      <c r="M155" s="156"/>
      <c r="T155" s="157"/>
      <c r="AT155" s="152" t="s">
        <v>159</v>
      </c>
      <c r="AU155" s="152" t="s">
        <v>82</v>
      </c>
      <c r="AV155" s="13" t="s">
        <v>82</v>
      </c>
      <c r="AW155" s="13" t="s">
        <v>33</v>
      </c>
      <c r="AX155" s="13" t="s">
        <v>72</v>
      </c>
      <c r="AY155" s="152" t="s">
        <v>142</v>
      </c>
    </row>
    <row r="156" spans="2:51" s="12" customFormat="1" ht="11.25">
      <c r="B156" s="144"/>
      <c r="D156" s="145" t="s">
        <v>159</v>
      </c>
      <c r="E156" s="146" t="s">
        <v>19</v>
      </c>
      <c r="F156" s="147" t="s">
        <v>237</v>
      </c>
      <c r="H156" s="146" t="s">
        <v>19</v>
      </c>
      <c r="I156" s="148"/>
      <c r="L156" s="144"/>
      <c r="M156" s="149"/>
      <c r="T156" s="150"/>
      <c r="AT156" s="146" t="s">
        <v>159</v>
      </c>
      <c r="AU156" s="146" t="s">
        <v>82</v>
      </c>
      <c r="AV156" s="12" t="s">
        <v>80</v>
      </c>
      <c r="AW156" s="12" t="s">
        <v>33</v>
      </c>
      <c r="AX156" s="12" t="s">
        <v>72</v>
      </c>
      <c r="AY156" s="146" t="s">
        <v>142</v>
      </c>
    </row>
    <row r="157" spans="2:51" s="13" customFormat="1" ht="11.25">
      <c r="B157" s="151"/>
      <c r="D157" s="145" t="s">
        <v>159</v>
      </c>
      <c r="E157" s="152" t="s">
        <v>19</v>
      </c>
      <c r="F157" s="153" t="s">
        <v>238</v>
      </c>
      <c r="H157" s="154">
        <v>19.32</v>
      </c>
      <c r="I157" s="155"/>
      <c r="L157" s="151"/>
      <c r="M157" s="156"/>
      <c r="T157" s="157"/>
      <c r="AT157" s="152" t="s">
        <v>159</v>
      </c>
      <c r="AU157" s="152" t="s">
        <v>82</v>
      </c>
      <c r="AV157" s="13" t="s">
        <v>82</v>
      </c>
      <c r="AW157" s="13" t="s">
        <v>33</v>
      </c>
      <c r="AX157" s="13" t="s">
        <v>72</v>
      </c>
      <c r="AY157" s="152" t="s">
        <v>142</v>
      </c>
    </row>
    <row r="158" spans="2:51" s="12" customFormat="1" ht="11.25">
      <c r="B158" s="144"/>
      <c r="D158" s="145" t="s">
        <v>159</v>
      </c>
      <c r="E158" s="146" t="s">
        <v>19</v>
      </c>
      <c r="F158" s="147" t="s">
        <v>239</v>
      </c>
      <c r="H158" s="146" t="s">
        <v>19</v>
      </c>
      <c r="I158" s="148"/>
      <c r="L158" s="144"/>
      <c r="M158" s="149"/>
      <c r="T158" s="150"/>
      <c r="AT158" s="146" t="s">
        <v>159</v>
      </c>
      <c r="AU158" s="146" t="s">
        <v>82</v>
      </c>
      <c r="AV158" s="12" t="s">
        <v>80</v>
      </c>
      <c r="AW158" s="12" t="s">
        <v>33</v>
      </c>
      <c r="AX158" s="12" t="s">
        <v>72</v>
      </c>
      <c r="AY158" s="146" t="s">
        <v>142</v>
      </c>
    </row>
    <row r="159" spans="2:51" s="13" customFormat="1" ht="11.25">
      <c r="B159" s="151"/>
      <c r="D159" s="145" t="s">
        <v>159</v>
      </c>
      <c r="E159" s="152" t="s">
        <v>19</v>
      </c>
      <c r="F159" s="153" t="s">
        <v>240</v>
      </c>
      <c r="H159" s="154">
        <v>426.885</v>
      </c>
      <c r="I159" s="155"/>
      <c r="L159" s="151"/>
      <c r="M159" s="156"/>
      <c r="T159" s="157"/>
      <c r="AT159" s="152" t="s">
        <v>159</v>
      </c>
      <c r="AU159" s="152" t="s">
        <v>82</v>
      </c>
      <c r="AV159" s="13" t="s">
        <v>82</v>
      </c>
      <c r="AW159" s="13" t="s">
        <v>33</v>
      </c>
      <c r="AX159" s="13" t="s">
        <v>72</v>
      </c>
      <c r="AY159" s="152" t="s">
        <v>142</v>
      </c>
    </row>
    <row r="160" spans="2:51" s="14" customFormat="1" ht="11.25">
      <c r="B160" s="168"/>
      <c r="D160" s="145" t="s">
        <v>159</v>
      </c>
      <c r="E160" s="169" t="s">
        <v>19</v>
      </c>
      <c r="F160" s="170" t="s">
        <v>181</v>
      </c>
      <c r="H160" s="171">
        <v>735.7049999999999</v>
      </c>
      <c r="I160" s="172"/>
      <c r="L160" s="168"/>
      <c r="M160" s="173"/>
      <c r="T160" s="174"/>
      <c r="AT160" s="169" t="s">
        <v>159</v>
      </c>
      <c r="AU160" s="169" t="s">
        <v>82</v>
      </c>
      <c r="AV160" s="14" t="s">
        <v>150</v>
      </c>
      <c r="AW160" s="14" t="s">
        <v>33</v>
      </c>
      <c r="AX160" s="14" t="s">
        <v>80</v>
      </c>
      <c r="AY160" s="169" t="s">
        <v>142</v>
      </c>
    </row>
    <row r="161" spans="2:65" s="1" customFormat="1" ht="21.75" customHeight="1">
      <c r="B161" s="32"/>
      <c r="C161" s="127" t="s">
        <v>241</v>
      </c>
      <c r="D161" s="127" t="s">
        <v>145</v>
      </c>
      <c r="E161" s="128" t="s">
        <v>242</v>
      </c>
      <c r="F161" s="129" t="s">
        <v>243</v>
      </c>
      <c r="G161" s="130" t="s">
        <v>170</v>
      </c>
      <c r="H161" s="131">
        <v>735.705</v>
      </c>
      <c r="I161" s="132"/>
      <c r="J161" s="133">
        <f>ROUND(I161*H161,2)</f>
        <v>0</v>
      </c>
      <c r="K161" s="129" t="s">
        <v>149</v>
      </c>
      <c r="L161" s="32"/>
      <c r="M161" s="134" t="s">
        <v>19</v>
      </c>
      <c r="N161" s="135" t="s">
        <v>43</v>
      </c>
      <c r="P161" s="136">
        <f>O161*H161</f>
        <v>0</v>
      </c>
      <c r="Q161" s="136">
        <v>0.002</v>
      </c>
      <c r="R161" s="136">
        <f>Q161*H161</f>
        <v>1.47141</v>
      </c>
      <c r="S161" s="136">
        <v>0</v>
      </c>
      <c r="T161" s="137">
        <f>S161*H161</f>
        <v>0</v>
      </c>
      <c r="AR161" s="138" t="s">
        <v>150</v>
      </c>
      <c r="AT161" s="138" t="s">
        <v>145</v>
      </c>
      <c r="AU161" s="138" t="s">
        <v>82</v>
      </c>
      <c r="AY161" s="17" t="s">
        <v>142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150</v>
      </c>
      <c r="BM161" s="138" t="s">
        <v>244</v>
      </c>
    </row>
    <row r="162" spans="2:47" s="1" customFormat="1" ht="11.25">
      <c r="B162" s="32"/>
      <c r="D162" s="140" t="s">
        <v>152</v>
      </c>
      <c r="F162" s="141" t="s">
        <v>245</v>
      </c>
      <c r="I162" s="142"/>
      <c r="L162" s="32"/>
      <c r="M162" s="143"/>
      <c r="T162" s="53"/>
      <c r="AT162" s="17" t="s">
        <v>152</v>
      </c>
      <c r="AU162" s="17" t="s">
        <v>82</v>
      </c>
    </row>
    <row r="163" spans="2:51" s="12" customFormat="1" ht="11.25">
      <c r="B163" s="144"/>
      <c r="D163" s="145" t="s">
        <v>159</v>
      </c>
      <c r="E163" s="146" t="s">
        <v>19</v>
      </c>
      <c r="F163" s="147" t="s">
        <v>235</v>
      </c>
      <c r="H163" s="146" t="s">
        <v>19</v>
      </c>
      <c r="I163" s="148"/>
      <c r="L163" s="144"/>
      <c r="M163" s="149"/>
      <c r="T163" s="150"/>
      <c r="AT163" s="146" t="s">
        <v>159</v>
      </c>
      <c r="AU163" s="146" t="s">
        <v>82</v>
      </c>
      <c r="AV163" s="12" t="s">
        <v>80</v>
      </c>
      <c r="AW163" s="12" t="s">
        <v>33</v>
      </c>
      <c r="AX163" s="12" t="s">
        <v>72</v>
      </c>
      <c r="AY163" s="146" t="s">
        <v>142</v>
      </c>
    </row>
    <row r="164" spans="2:51" s="13" customFormat="1" ht="11.25">
      <c r="B164" s="151"/>
      <c r="D164" s="145" t="s">
        <v>159</v>
      </c>
      <c r="E164" s="152" t="s">
        <v>19</v>
      </c>
      <c r="F164" s="153" t="s">
        <v>236</v>
      </c>
      <c r="H164" s="154">
        <v>289.5</v>
      </c>
      <c r="I164" s="155"/>
      <c r="L164" s="151"/>
      <c r="M164" s="156"/>
      <c r="T164" s="157"/>
      <c r="AT164" s="152" t="s">
        <v>159</v>
      </c>
      <c r="AU164" s="152" t="s">
        <v>82</v>
      </c>
      <c r="AV164" s="13" t="s">
        <v>82</v>
      </c>
      <c r="AW164" s="13" t="s">
        <v>33</v>
      </c>
      <c r="AX164" s="13" t="s">
        <v>72</v>
      </c>
      <c r="AY164" s="152" t="s">
        <v>142</v>
      </c>
    </row>
    <row r="165" spans="2:51" s="12" customFormat="1" ht="11.25">
      <c r="B165" s="144"/>
      <c r="D165" s="145" t="s">
        <v>159</v>
      </c>
      <c r="E165" s="146" t="s">
        <v>19</v>
      </c>
      <c r="F165" s="147" t="s">
        <v>237</v>
      </c>
      <c r="H165" s="146" t="s">
        <v>19</v>
      </c>
      <c r="I165" s="148"/>
      <c r="L165" s="144"/>
      <c r="M165" s="149"/>
      <c r="T165" s="150"/>
      <c r="AT165" s="146" t="s">
        <v>159</v>
      </c>
      <c r="AU165" s="146" t="s">
        <v>82</v>
      </c>
      <c r="AV165" s="12" t="s">
        <v>80</v>
      </c>
      <c r="AW165" s="12" t="s">
        <v>33</v>
      </c>
      <c r="AX165" s="12" t="s">
        <v>72</v>
      </c>
      <c r="AY165" s="146" t="s">
        <v>142</v>
      </c>
    </row>
    <row r="166" spans="2:51" s="13" customFormat="1" ht="11.25">
      <c r="B166" s="151"/>
      <c r="D166" s="145" t="s">
        <v>159</v>
      </c>
      <c r="E166" s="152" t="s">
        <v>19</v>
      </c>
      <c r="F166" s="153" t="s">
        <v>238</v>
      </c>
      <c r="H166" s="154">
        <v>19.32</v>
      </c>
      <c r="I166" s="155"/>
      <c r="L166" s="151"/>
      <c r="M166" s="156"/>
      <c r="T166" s="157"/>
      <c r="AT166" s="152" t="s">
        <v>159</v>
      </c>
      <c r="AU166" s="152" t="s">
        <v>82</v>
      </c>
      <c r="AV166" s="13" t="s">
        <v>82</v>
      </c>
      <c r="AW166" s="13" t="s">
        <v>33</v>
      </c>
      <c r="AX166" s="13" t="s">
        <v>72</v>
      </c>
      <c r="AY166" s="152" t="s">
        <v>142</v>
      </c>
    </row>
    <row r="167" spans="2:51" s="12" customFormat="1" ht="11.25">
      <c r="B167" s="144"/>
      <c r="D167" s="145" t="s">
        <v>159</v>
      </c>
      <c r="E167" s="146" t="s">
        <v>19</v>
      </c>
      <c r="F167" s="147" t="s">
        <v>239</v>
      </c>
      <c r="H167" s="146" t="s">
        <v>19</v>
      </c>
      <c r="I167" s="148"/>
      <c r="L167" s="144"/>
      <c r="M167" s="149"/>
      <c r="T167" s="150"/>
      <c r="AT167" s="146" t="s">
        <v>159</v>
      </c>
      <c r="AU167" s="146" t="s">
        <v>82</v>
      </c>
      <c r="AV167" s="12" t="s">
        <v>80</v>
      </c>
      <c r="AW167" s="12" t="s">
        <v>33</v>
      </c>
      <c r="AX167" s="12" t="s">
        <v>72</v>
      </c>
      <c r="AY167" s="146" t="s">
        <v>142</v>
      </c>
    </row>
    <row r="168" spans="2:51" s="13" customFormat="1" ht="11.25">
      <c r="B168" s="151"/>
      <c r="D168" s="145" t="s">
        <v>159</v>
      </c>
      <c r="E168" s="152" t="s">
        <v>19</v>
      </c>
      <c r="F168" s="153" t="s">
        <v>240</v>
      </c>
      <c r="H168" s="154">
        <v>426.885</v>
      </c>
      <c r="I168" s="155"/>
      <c r="L168" s="151"/>
      <c r="M168" s="156"/>
      <c r="T168" s="157"/>
      <c r="AT168" s="152" t="s">
        <v>159</v>
      </c>
      <c r="AU168" s="152" t="s">
        <v>82</v>
      </c>
      <c r="AV168" s="13" t="s">
        <v>82</v>
      </c>
      <c r="AW168" s="13" t="s">
        <v>33</v>
      </c>
      <c r="AX168" s="13" t="s">
        <v>72</v>
      </c>
      <c r="AY168" s="152" t="s">
        <v>142</v>
      </c>
    </row>
    <row r="169" spans="2:51" s="14" customFormat="1" ht="11.25">
      <c r="B169" s="168"/>
      <c r="D169" s="145" t="s">
        <v>159</v>
      </c>
      <c r="E169" s="169" t="s">
        <v>19</v>
      </c>
      <c r="F169" s="170" t="s">
        <v>181</v>
      </c>
      <c r="H169" s="171">
        <v>735.7049999999999</v>
      </c>
      <c r="I169" s="172"/>
      <c r="L169" s="168"/>
      <c r="M169" s="173"/>
      <c r="T169" s="174"/>
      <c r="AT169" s="169" t="s">
        <v>159</v>
      </c>
      <c r="AU169" s="169" t="s">
        <v>82</v>
      </c>
      <c r="AV169" s="14" t="s">
        <v>150</v>
      </c>
      <c r="AW169" s="14" t="s">
        <v>33</v>
      </c>
      <c r="AX169" s="14" t="s">
        <v>80</v>
      </c>
      <c r="AY169" s="169" t="s">
        <v>142</v>
      </c>
    </row>
    <row r="170" spans="2:65" s="1" customFormat="1" ht="24.2" customHeight="1">
      <c r="B170" s="32"/>
      <c r="C170" s="127" t="s">
        <v>246</v>
      </c>
      <c r="D170" s="127" t="s">
        <v>145</v>
      </c>
      <c r="E170" s="128" t="s">
        <v>247</v>
      </c>
      <c r="F170" s="129" t="s">
        <v>248</v>
      </c>
      <c r="G170" s="130" t="s">
        <v>170</v>
      </c>
      <c r="H170" s="131">
        <v>426.885</v>
      </c>
      <c r="I170" s="132"/>
      <c r="J170" s="133">
        <f>ROUND(I170*H170,2)</f>
        <v>0</v>
      </c>
      <c r="K170" s="129" t="s">
        <v>149</v>
      </c>
      <c r="L170" s="32"/>
      <c r="M170" s="134" t="s">
        <v>19</v>
      </c>
      <c r="N170" s="135" t="s">
        <v>43</v>
      </c>
      <c r="P170" s="136">
        <f>O170*H170</f>
        <v>0</v>
      </c>
      <c r="Q170" s="136">
        <v>0.01575</v>
      </c>
      <c r="R170" s="136">
        <f>Q170*H170</f>
        <v>6.72343875</v>
      </c>
      <c r="S170" s="136">
        <v>0</v>
      </c>
      <c r="T170" s="137">
        <f>S170*H170</f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80</v>
      </c>
      <c r="BK170" s="139">
        <f>ROUND(I170*H170,2)</f>
        <v>0</v>
      </c>
      <c r="BL170" s="17" t="s">
        <v>150</v>
      </c>
      <c r="BM170" s="138" t="s">
        <v>249</v>
      </c>
    </row>
    <row r="171" spans="2:47" s="1" customFormat="1" ht="11.25">
      <c r="B171" s="32"/>
      <c r="D171" s="140" t="s">
        <v>152</v>
      </c>
      <c r="F171" s="141" t="s">
        <v>250</v>
      </c>
      <c r="I171" s="142"/>
      <c r="L171" s="32"/>
      <c r="M171" s="143"/>
      <c r="T171" s="53"/>
      <c r="AT171" s="17" t="s">
        <v>152</v>
      </c>
      <c r="AU171" s="17" t="s">
        <v>82</v>
      </c>
    </row>
    <row r="172" spans="2:51" s="12" customFormat="1" ht="11.25">
      <c r="B172" s="144"/>
      <c r="D172" s="145" t="s">
        <v>159</v>
      </c>
      <c r="E172" s="146" t="s">
        <v>19</v>
      </c>
      <c r="F172" s="147" t="s">
        <v>239</v>
      </c>
      <c r="H172" s="146" t="s">
        <v>19</v>
      </c>
      <c r="I172" s="148"/>
      <c r="L172" s="144"/>
      <c r="M172" s="149"/>
      <c r="T172" s="150"/>
      <c r="AT172" s="146" t="s">
        <v>159</v>
      </c>
      <c r="AU172" s="146" t="s">
        <v>82</v>
      </c>
      <c r="AV172" s="12" t="s">
        <v>80</v>
      </c>
      <c r="AW172" s="12" t="s">
        <v>33</v>
      </c>
      <c r="AX172" s="12" t="s">
        <v>72</v>
      </c>
      <c r="AY172" s="146" t="s">
        <v>142</v>
      </c>
    </row>
    <row r="173" spans="2:51" s="13" customFormat="1" ht="11.25">
      <c r="B173" s="151"/>
      <c r="D173" s="145" t="s">
        <v>159</v>
      </c>
      <c r="E173" s="152" t="s">
        <v>19</v>
      </c>
      <c r="F173" s="153" t="s">
        <v>240</v>
      </c>
      <c r="H173" s="154">
        <v>426.885</v>
      </c>
      <c r="I173" s="155"/>
      <c r="L173" s="151"/>
      <c r="M173" s="156"/>
      <c r="T173" s="157"/>
      <c r="AT173" s="152" t="s">
        <v>159</v>
      </c>
      <c r="AU173" s="152" t="s">
        <v>82</v>
      </c>
      <c r="AV173" s="13" t="s">
        <v>82</v>
      </c>
      <c r="AW173" s="13" t="s">
        <v>33</v>
      </c>
      <c r="AX173" s="13" t="s">
        <v>80</v>
      </c>
      <c r="AY173" s="152" t="s">
        <v>142</v>
      </c>
    </row>
    <row r="174" spans="2:65" s="1" customFormat="1" ht="24.2" customHeight="1">
      <c r="B174" s="32"/>
      <c r="C174" s="127" t="s">
        <v>251</v>
      </c>
      <c r="D174" s="127" t="s">
        <v>145</v>
      </c>
      <c r="E174" s="128" t="s">
        <v>252</v>
      </c>
      <c r="F174" s="129" t="s">
        <v>253</v>
      </c>
      <c r="G174" s="130" t="s">
        <v>170</v>
      </c>
      <c r="H174" s="131">
        <v>308.82</v>
      </c>
      <c r="I174" s="132"/>
      <c r="J174" s="133">
        <f>ROUND(I174*H174,2)</f>
        <v>0</v>
      </c>
      <c r="K174" s="129" t="s">
        <v>149</v>
      </c>
      <c r="L174" s="32"/>
      <c r="M174" s="134" t="s">
        <v>19</v>
      </c>
      <c r="N174" s="135" t="s">
        <v>43</v>
      </c>
      <c r="P174" s="136">
        <f>O174*H174</f>
        <v>0</v>
      </c>
      <c r="Q174" s="136">
        <v>0.01838</v>
      </c>
      <c r="R174" s="136">
        <f>Q174*H174</f>
        <v>5.6761116</v>
      </c>
      <c r="S174" s="136">
        <v>0</v>
      </c>
      <c r="T174" s="137">
        <f>S174*H174</f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150</v>
      </c>
      <c r="BM174" s="138" t="s">
        <v>254</v>
      </c>
    </row>
    <row r="175" spans="2:47" s="1" customFormat="1" ht="11.25">
      <c r="B175" s="32"/>
      <c r="D175" s="140" t="s">
        <v>152</v>
      </c>
      <c r="F175" s="141" t="s">
        <v>255</v>
      </c>
      <c r="I175" s="142"/>
      <c r="L175" s="32"/>
      <c r="M175" s="143"/>
      <c r="T175" s="53"/>
      <c r="AT175" s="17" t="s">
        <v>152</v>
      </c>
      <c r="AU175" s="17" t="s">
        <v>82</v>
      </c>
    </row>
    <row r="176" spans="2:51" s="12" customFormat="1" ht="11.25">
      <c r="B176" s="144"/>
      <c r="D176" s="145" t="s">
        <v>159</v>
      </c>
      <c r="E176" s="146" t="s">
        <v>19</v>
      </c>
      <c r="F176" s="147" t="s">
        <v>235</v>
      </c>
      <c r="H176" s="146" t="s">
        <v>19</v>
      </c>
      <c r="I176" s="148"/>
      <c r="L176" s="144"/>
      <c r="M176" s="149"/>
      <c r="T176" s="150"/>
      <c r="AT176" s="146" t="s">
        <v>159</v>
      </c>
      <c r="AU176" s="146" t="s">
        <v>82</v>
      </c>
      <c r="AV176" s="12" t="s">
        <v>80</v>
      </c>
      <c r="AW176" s="12" t="s">
        <v>33</v>
      </c>
      <c r="AX176" s="12" t="s">
        <v>72</v>
      </c>
      <c r="AY176" s="146" t="s">
        <v>142</v>
      </c>
    </row>
    <row r="177" spans="2:51" s="13" customFormat="1" ht="11.25">
      <c r="B177" s="151"/>
      <c r="D177" s="145" t="s">
        <v>159</v>
      </c>
      <c r="E177" s="152" t="s">
        <v>19</v>
      </c>
      <c r="F177" s="153" t="s">
        <v>236</v>
      </c>
      <c r="H177" s="154">
        <v>289.5</v>
      </c>
      <c r="I177" s="155"/>
      <c r="L177" s="151"/>
      <c r="M177" s="156"/>
      <c r="T177" s="157"/>
      <c r="AT177" s="152" t="s">
        <v>159</v>
      </c>
      <c r="AU177" s="152" t="s">
        <v>82</v>
      </c>
      <c r="AV177" s="13" t="s">
        <v>82</v>
      </c>
      <c r="AW177" s="13" t="s">
        <v>33</v>
      </c>
      <c r="AX177" s="13" t="s">
        <v>72</v>
      </c>
      <c r="AY177" s="152" t="s">
        <v>142</v>
      </c>
    </row>
    <row r="178" spans="2:51" s="12" customFormat="1" ht="11.25">
      <c r="B178" s="144"/>
      <c r="D178" s="145" t="s">
        <v>159</v>
      </c>
      <c r="E178" s="146" t="s">
        <v>19</v>
      </c>
      <c r="F178" s="147" t="s">
        <v>237</v>
      </c>
      <c r="H178" s="146" t="s">
        <v>19</v>
      </c>
      <c r="I178" s="148"/>
      <c r="L178" s="144"/>
      <c r="M178" s="149"/>
      <c r="T178" s="150"/>
      <c r="AT178" s="146" t="s">
        <v>159</v>
      </c>
      <c r="AU178" s="146" t="s">
        <v>82</v>
      </c>
      <c r="AV178" s="12" t="s">
        <v>80</v>
      </c>
      <c r="AW178" s="12" t="s">
        <v>33</v>
      </c>
      <c r="AX178" s="12" t="s">
        <v>72</v>
      </c>
      <c r="AY178" s="146" t="s">
        <v>142</v>
      </c>
    </row>
    <row r="179" spans="2:51" s="13" customFormat="1" ht="11.25">
      <c r="B179" s="151"/>
      <c r="D179" s="145" t="s">
        <v>159</v>
      </c>
      <c r="E179" s="152" t="s">
        <v>19</v>
      </c>
      <c r="F179" s="153" t="s">
        <v>238</v>
      </c>
      <c r="H179" s="154">
        <v>19.32</v>
      </c>
      <c r="I179" s="155"/>
      <c r="L179" s="151"/>
      <c r="M179" s="156"/>
      <c r="T179" s="157"/>
      <c r="AT179" s="152" t="s">
        <v>159</v>
      </c>
      <c r="AU179" s="152" t="s">
        <v>82</v>
      </c>
      <c r="AV179" s="13" t="s">
        <v>82</v>
      </c>
      <c r="AW179" s="13" t="s">
        <v>33</v>
      </c>
      <c r="AX179" s="13" t="s">
        <v>72</v>
      </c>
      <c r="AY179" s="152" t="s">
        <v>142</v>
      </c>
    </row>
    <row r="180" spans="2:51" s="14" customFormat="1" ht="11.25">
      <c r="B180" s="168"/>
      <c r="D180" s="145" t="s">
        <v>159</v>
      </c>
      <c r="E180" s="169" t="s">
        <v>19</v>
      </c>
      <c r="F180" s="170" t="s">
        <v>181</v>
      </c>
      <c r="H180" s="171">
        <v>308.82</v>
      </c>
      <c r="I180" s="172"/>
      <c r="L180" s="168"/>
      <c r="M180" s="173"/>
      <c r="T180" s="174"/>
      <c r="AT180" s="169" t="s">
        <v>159</v>
      </c>
      <c r="AU180" s="169" t="s">
        <v>82</v>
      </c>
      <c r="AV180" s="14" t="s">
        <v>150</v>
      </c>
      <c r="AW180" s="14" t="s">
        <v>33</v>
      </c>
      <c r="AX180" s="14" t="s">
        <v>80</v>
      </c>
      <c r="AY180" s="169" t="s">
        <v>142</v>
      </c>
    </row>
    <row r="181" spans="2:65" s="1" customFormat="1" ht="24.2" customHeight="1">
      <c r="B181" s="32"/>
      <c r="C181" s="127" t="s">
        <v>256</v>
      </c>
      <c r="D181" s="127" t="s">
        <v>145</v>
      </c>
      <c r="E181" s="128" t="s">
        <v>257</v>
      </c>
      <c r="F181" s="129" t="s">
        <v>258</v>
      </c>
      <c r="G181" s="130" t="s">
        <v>170</v>
      </c>
      <c r="H181" s="131">
        <v>735.705</v>
      </c>
      <c r="I181" s="132"/>
      <c r="J181" s="133">
        <f>ROUND(I181*H181,2)</f>
        <v>0</v>
      </c>
      <c r="K181" s="129" t="s">
        <v>149</v>
      </c>
      <c r="L181" s="32"/>
      <c r="M181" s="134" t="s">
        <v>19</v>
      </c>
      <c r="N181" s="135" t="s">
        <v>43</v>
      </c>
      <c r="P181" s="136">
        <f>O181*H181</f>
        <v>0</v>
      </c>
      <c r="Q181" s="136">
        <v>0.0079</v>
      </c>
      <c r="R181" s="136">
        <f>Q181*H181</f>
        <v>5.812069500000001</v>
      </c>
      <c r="S181" s="136">
        <v>0</v>
      </c>
      <c r="T181" s="137">
        <f>S181*H181</f>
        <v>0</v>
      </c>
      <c r="AR181" s="138" t="s">
        <v>150</v>
      </c>
      <c r="AT181" s="138" t="s">
        <v>145</v>
      </c>
      <c r="AU181" s="138" t="s">
        <v>82</v>
      </c>
      <c r="AY181" s="17" t="s">
        <v>142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7" t="s">
        <v>80</v>
      </c>
      <c r="BK181" s="139">
        <f>ROUND(I181*H181,2)</f>
        <v>0</v>
      </c>
      <c r="BL181" s="17" t="s">
        <v>150</v>
      </c>
      <c r="BM181" s="138" t="s">
        <v>259</v>
      </c>
    </row>
    <row r="182" spans="2:47" s="1" customFormat="1" ht="11.25">
      <c r="B182" s="32"/>
      <c r="D182" s="140" t="s">
        <v>152</v>
      </c>
      <c r="F182" s="141" t="s">
        <v>260</v>
      </c>
      <c r="I182" s="142"/>
      <c r="L182" s="32"/>
      <c r="M182" s="143"/>
      <c r="T182" s="53"/>
      <c r="AT182" s="17" t="s">
        <v>152</v>
      </c>
      <c r="AU182" s="17" t="s">
        <v>82</v>
      </c>
    </row>
    <row r="183" spans="2:51" s="12" customFormat="1" ht="11.25">
      <c r="B183" s="144"/>
      <c r="D183" s="145" t="s">
        <v>159</v>
      </c>
      <c r="E183" s="146" t="s">
        <v>19</v>
      </c>
      <c r="F183" s="147" t="s">
        <v>235</v>
      </c>
      <c r="H183" s="146" t="s">
        <v>19</v>
      </c>
      <c r="I183" s="148"/>
      <c r="L183" s="144"/>
      <c r="M183" s="149"/>
      <c r="T183" s="150"/>
      <c r="AT183" s="146" t="s">
        <v>159</v>
      </c>
      <c r="AU183" s="146" t="s">
        <v>82</v>
      </c>
      <c r="AV183" s="12" t="s">
        <v>80</v>
      </c>
      <c r="AW183" s="12" t="s">
        <v>33</v>
      </c>
      <c r="AX183" s="12" t="s">
        <v>72</v>
      </c>
      <c r="AY183" s="146" t="s">
        <v>142</v>
      </c>
    </row>
    <row r="184" spans="2:51" s="13" customFormat="1" ht="11.25">
      <c r="B184" s="151"/>
      <c r="D184" s="145" t="s">
        <v>159</v>
      </c>
      <c r="E184" s="152" t="s">
        <v>19</v>
      </c>
      <c r="F184" s="153" t="s">
        <v>236</v>
      </c>
      <c r="H184" s="154">
        <v>289.5</v>
      </c>
      <c r="I184" s="155"/>
      <c r="L184" s="151"/>
      <c r="M184" s="156"/>
      <c r="T184" s="157"/>
      <c r="AT184" s="152" t="s">
        <v>159</v>
      </c>
      <c r="AU184" s="152" t="s">
        <v>82</v>
      </c>
      <c r="AV184" s="13" t="s">
        <v>82</v>
      </c>
      <c r="AW184" s="13" t="s">
        <v>33</v>
      </c>
      <c r="AX184" s="13" t="s">
        <v>72</v>
      </c>
      <c r="AY184" s="152" t="s">
        <v>142</v>
      </c>
    </row>
    <row r="185" spans="2:51" s="12" customFormat="1" ht="11.25">
      <c r="B185" s="144"/>
      <c r="D185" s="145" t="s">
        <v>159</v>
      </c>
      <c r="E185" s="146" t="s">
        <v>19</v>
      </c>
      <c r="F185" s="147" t="s">
        <v>237</v>
      </c>
      <c r="H185" s="146" t="s">
        <v>19</v>
      </c>
      <c r="I185" s="148"/>
      <c r="L185" s="144"/>
      <c r="M185" s="149"/>
      <c r="T185" s="150"/>
      <c r="AT185" s="146" t="s">
        <v>159</v>
      </c>
      <c r="AU185" s="146" t="s">
        <v>82</v>
      </c>
      <c r="AV185" s="12" t="s">
        <v>80</v>
      </c>
      <c r="AW185" s="12" t="s">
        <v>33</v>
      </c>
      <c r="AX185" s="12" t="s">
        <v>72</v>
      </c>
      <c r="AY185" s="146" t="s">
        <v>142</v>
      </c>
    </row>
    <row r="186" spans="2:51" s="13" customFormat="1" ht="11.25">
      <c r="B186" s="151"/>
      <c r="D186" s="145" t="s">
        <v>159</v>
      </c>
      <c r="E186" s="152" t="s">
        <v>19</v>
      </c>
      <c r="F186" s="153" t="s">
        <v>238</v>
      </c>
      <c r="H186" s="154">
        <v>19.32</v>
      </c>
      <c r="I186" s="155"/>
      <c r="L186" s="151"/>
      <c r="M186" s="156"/>
      <c r="T186" s="157"/>
      <c r="AT186" s="152" t="s">
        <v>159</v>
      </c>
      <c r="AU186" s="152" t="s">
        <v>82</v>
      </c>
      <c r="AV186" s="13" t="s">
        <v>82</v>
      </c>
      <c r="AW186" s="13" t="s">
        <v>33</v>
      </c>
      <c r="AX186" s="13" t="s">
        <v>72</v>
      </c>
      <c r="AY186" s="152" t="s">
        <v>142</v>
      </c>
    </row>
    <row r="187" spans="2:51" s="12" customFormat="1" ht="11.25">
      <c r="B187" s="144"/>
      <c r="D187" s="145" t="s">
        <v>159</v>
      </c>
      <c r="E187" s="146" t="s">
        <v>19</v>
      </c>
      <c r="F187" s="147" t="s">
        <v>239</v>
      </c>
      <c r="H187" s="146" t="s">
        <v>19</v>
      </c>
      <c r="I187" s="148"/>
      <c r="L187" s="144"/>
      <c r="M187" s="149"/>
      <c r="T187" s="150"/>
      <c r="AT187" s="146" t="s">
        <v>159</v>
      </c>
      <c r="AU187" s="146" t="s">
        <v>82</v>
      </c>
      <c r="AV187" s="12" t="s">
        <v>80</v>
      </c>
      <c r="AW187" s="12" t="s">
        <v>33</v>
      </c>
      <c r="AX187" s="12" t="s">
        <v>72</v>
      </c>
      <c r="AY187" s="146" t="s">
        <v>142</v>
      </c>
    </row>
    <row r="188" spans="2:51" s="13" customFormat="1" ht="11.25">
      <c r="B188" s="151"/>
      <c r="D188" s="145" t="s">
        <v>159</v>
      </c>
      <c r="E188" s="152" t="s">
        <v>19</v>
      </c>
      <c r="F188" s="153" t="s">
        <v>240</v>
      </c>
      <c r="H188" s="154">
        <v>426.885</v>
      </c>
      <c r="I188" s="155"/>
      <c r="L188" s="151"/>
      <c r="M188" s="156"/>
      <c r="T188" s="157"/>
      <c r="AT188" s="152" t="s">
        <v>159</v>
      </c>
      <c r="AU188" s="152" t="s">
        <v>82</v>
      </c>
      <c r="AV188" s="13" t="s">
        <v>82</v>
      </c>
      <c r="AW188" s="13" t="s">
        <v>33</v>
      </c>
      <c r="AX188" s="13" t="s">
        <v>72</v>
      </c>
      <c r="AY188" s="152" t="s">
        <v>142</v>
      </c>
    </row>
    <row r="189" spans="2:51" s="14" customFormat="1" ht="11.25">
      <c r="B189" s="168"/>
      <c r="D189" s="145" t="s">
        <v>159</v>
      </c>
      <c r="E189" s="169" t="s">
        <v>19</v>
      </c>
      <c r="F189" s="170" t="s">
        <v>181</v>
      </c>
      <c r="H189" s="171">
        <v>735.7049999999999</v>
      </c>
      <c r="I189" s="172"/>
      <c r="L189" s="168"/>
      <c r="M189" s="173"/>
      <c r="T189" s="174"/>
      <c r="AT189" s="169" t="s">
        <v>159</v>
      </c>
      <c r="AU189" s="169" t="s">
        <v>82</v>
      </c>
      <c r="AV189" s="14" t="s">
        <v>150</v>
      </c>
      <c r="AW189" s="14" t="s">
        <v>33</v>
      </c>
      <c r="AX189" s="14" t="s">
        <v>80</v>
      </c>
      <c r="AY189" s="169" t="s">
        <v>142</v>
      </c>
    </row>
    <row r="190" spans="2:65" s="1" customFormat="1" ht="21.75" customHeight="1">
      <c r="B190" s="32"/>
      <c r="C190" s="127" t="s">
        <v>261</v>
      </c>
      <c r="D190" s="127" t="s">
        <v>145</v>
      </c>
      <c r="E190" s="128" t="s">
        <v>262</v>
      </c>
      <c r="F190" s="129" t="s">
        <v>263</v>
      </c>
      <c r="G190" s="130" t="s">
        <v>264</v>
      </c>
      <c r="H190" s="131">
        <v>13.758</v>
      </c>
      <c r="I190" s="132"/>
      <c r="J190" s="133">
        <f>ROUND(I190*H190,2)</f>
        <v>0</v>
      </c>
      <c r="K190" s="129" t="s">
        <v>149</v>
      </c>
      <c r="L190" s="32"/>
      <c r="M190" s="134" t="s">
        <v>19</v>
      </c>
      <c r="N190" s="135" t="s">
        <v>43</v>
      </c>
      <c r="P190" s="136">
        <f>O190*H190</f>
        <v>0</v>
      </c>
      <c r="Q190" s="136">
        <v>2.30102</v>
      </c>
      <c r="R190" s="136">
        <f>Q190*H190</f>
        <v>31.657433159999997</v>
      </c>
      <c r="S190" s="136">
        <v>0</v>
      </c>
      <c r="T190" s="137">
        <f>S190*H190</f>
        <v>0</v>
      </c>
      <c r="AR190" s="138" t="s">
        <v>150</v>
      </c>
      <c r="AT190" s="138" t="s">
        <v>145</v>
      </c>
      <c r="AU190" s="138" t="s">
        <v>82</v>
      </c>
      <c r="AY190" s="17" t="s">
        <v>142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17" t="s">
        <v>80</v>
      </c>
      <c r="BK190" s="139">
        <f>ROUND(I190*H190,2)</f>
        <v>0</v>
      </c>
      <c r="BL190" s="17" t="s">
        <v>150</v>
      </c>
      <c r="BM190" s="138" t="s">
        <v>265</v>
      </c>
    </row>
    <row r="191" spans="2:47" s="1" customFormat="1" ht="11.25">
      <c r="B191" s="32"/>
      <c r="D191" s="140" t="s">
        <v>152</v>
      </c>
      <c r="F191" s="141" t="s">
        <v>266</v>
      </c>
      <c r="I191" s="142"/>
      <c r="L191" s="32"/>
      <c r="M191" s="143"/>
      <c r="T191" s="53"/>
      <c r="AT191" s="17" t="s">
        <v>152</v>
      </c>
      <c r="AU191" s="17" t="s">
        <v>82</v>
      </c>
    </row>
    <row r="192" spans="2:51" s="12" customFormat="1" ht="11.25">
      <c r="B192" s="144"/>
      <c r="D192" s="145" t="s">
        <v>159</v>
      </c>
      <c r="E192" s="146" t="s">
        <v>19</v>
      </c>
      <c r="F192" s="147" t="s">
        <v>267</v>
      </c>
      <c r="H192" s="146" t="s">
        <v>19</v>
      </c>
      <c r="I192" s="148"/>
      <c r="L192" s="144"/>
      <c r="M192" s="149"/>
      <c r="T192" s="150"/>
      <c r="AT192" s="146" t="s">
        <v>159</v>
      </c>
      <c r="AU192" s="146" t="s">
        <v>82</v>
      </c>
      <c r="AV192" s="12" t="s">
        <v>80</v>
      </c>
      <c r="AW192" s="12" t="s">
        <v>33</v>
      </c>
      <c r="AX192" s="12" t="s">
        <v>72</v>
      </c>
      <c r="AY192" s="146" t="s">
        <v>142</v>
      </c>
    </row>
    <row r="193" spans="2:51" s="13" customFormat="1" ht="11.25">
      <c r="B193" s="151"/>
      <c r="D193" s="145" t="s">
        <v>159</v>
      </c>
      <c r="E193" s="152" t="s">
        <v>19</v>
      </c>
      <c r="F193" s="153" t="s">
        <v>268</v>
      </c>
      <c r="H193" s="154">
        <v>0.593</v>
      </c>
      <c r="I193" s="155"/>
      <c r="L193" s="151"/>
      <c r="M193" s="156"/>
      <c r="T193" s="157"/>
      <c r="AT193" s="152" t="s">
        <v>159</v>
      </c>
      <c r="AU193" s="152" t="s">
        <v>82</v>
      </c>
      <c r="AV193" s="13" t="s">
        <v>82</v>
      </c>
      <c r="AW193" s="13" t="s">
        <v>33</v>
      </c>
      <c r="AX193" s="13" t="s">
        <v>72</v>
      </c>
      <c r="AY193" s="152" t="s">
        <v>142</v>
      </c>
    </row>
    <row r="194" spans="2:51" s="12" customFormat="1" ht="11.25">
      <c r="B194" s="144"/>
      <c r="D194" s="145" t="s">
        <v>159</v>
      </c>
      <c r="E194" s="146" t="s">
        <v>19</v>
      </c>
      <c r="F194" s="147" t="s">
        <v>269</v>
      </c>
      <c r="H194" s="146" t="s">
        <v>19</v>
      </c>
      <c r="I194" s="148"/>
      <c r="L194" s="144"/>
      <c r="M194" s="149"/>
      <c r="T194" s="150"/>
      <c r="AT194" s="146" t="s">
        <v>159</v>
      </c>
      <c r="AU194" s="146" t="s">
        <v>82</v>
      </c>
      <c r="AV194" s="12" t="s">
        <v>80</v>
      </c>
      <c r="AW194" s="12" t="s">
        <v>33</v>
      </c>
      <c r="AX194" s="12" t="s">
        <v>72</v>
      </c>
      <c r="AY194" s="146" t="s">
        <v>142</v>
      </c>
    </row>
    <row r="195" spans="2:51" s="13" customFormat="1" ht="11.25">
      <c r="B195" s="151"/>
      <c r="D195" s="145" t="s">
        <v>159</v>
      </c>
      <c r="E195" s="152" t="s">
        <v>19</v>
      </c>
      <c r="F195" s="153" t="s">
        <v>270</v>
      </c>
      <c r="H195" s="154">
        <v>6.65</v>
      </c>
      <c r="I195" s="155"/>
      <c r="L195" s="151"/>
      <c r="M195" s="156"/>
      <c r="T195" s="157"/>
      <c r="AT195" s="152" t="s">
        <v>159</v>
      </c>
      <c r="AU195" s="152" t="s">
        <v>82</v>
      </c>
      <c r="AV195" s="13" t="s">
        <v>82</v>
      </c>
      <c r="AW195" s="13" t="s">
        <v>33</v>
      </c>
      <c r="AX195" s="13" t="s">
        <v>72</v>
      </c>
      <c r="AY195" s="152" t="s">
        <v>142</v>
      </c>
    </row>
    <row r="196" spans="2:51" s="12" customFormat="1" ht="11.25">
      <c r="B196" s="144"/>
      <c r="D196" s="145" t="s">
        <v>159</v>
      </c>
      <c r="E196" s="146" t="s">
        <v>19</v>
      </c>
      <c r="F196" s="147" t="s">
        <v>271</v>
      </c>
      <c r="H196" s="146" t="s">
        <v>19</v>
      </c>
      <c r="I196" s="148"/>
      <c r="L196" s="144"/>
      <c r="M196" s="149"/>
      <c r="T196" s="150"/>
      <c r="AT196" s="146" t="s">
        <v>159</v>
      </c>
      <c r="AU196" s="146" t="s">
        <v>82</v>
      </c>
      <c r="AV196" s="12" t="s">
        <v>80</v>
      </c>
      <c r="AW196" s="12" t="s">
        <v>33</v>
      </c>
      <c r="AX196" s="12" t="s">
        <v>72</v>
      </c>
      <c r="AY196" s="146" t="s">
        <v>142</v>
      </c>
    </row>
    <row r="197" spans="2:51" s="13" customFormat="1" ht="11.25">
      <c r="B197" s="151"/>
      <c r="D197" s="145" t="s">
        <v>159</v>
      </c>
      <c r="E197" s="152" t="s">
        <v>19</v>
      </c>
      <c r="F197" s="153" t="s">
        <v>272</v>
      </c>
      <c r="H197" s="154">
        <v>3.499</v>
      </c>
      <c r="I197" s="155"/>
      <c r="L197" s="151"/>
      <c r="M197" s="156"/>
      <c r="T197" s="157"/>
      <c r="AT197" s="152" t="s">
        <v>159</v>
      </c>
      <c r="AU197" s="152" t="s">
        <v>82</v>
      </c>
      <c r="AV197" s="13" t="s">
        <v>82</v>
      </c>
      <c r="AW197" s="13" t="s">
        <v>33</v>
      </c>
      <c r="AX197" s="13" t="s">
        <v>72</v>
      </c>
      <c r="AY197" s="152" t="s">
        <v>142</v>
      </c>
    </row>
    <row r="198" spans="2:51" s="12" customFormat="1" ht="11.25">
      <c r="B198" s="144"/>
      <c r="D198" s="145" t="s">
        <v>159</v>
      </c>
      <c r="E198" s="146" t="s">
        <v>19</v>
      </c>
      <c r="F198" s="147" t="s">
        <v>273</v>
      </c>
      <c r="H198" s="146" t="s">
        <v>19</v>
      </c>
      <c r="I198" s="148"/>
      <c r="L198" s="144"/>
      <c r="M198" s="149"/>
      <c r="T198" s="150"/>
      <c r="AT198" s="146" t="s">
        <v>159</v>
      </c>
      <c r="AU198" s="146" t="s">
        <v>82</v>
      </c>
      <c r="AV198" s="12" t="s">
        <v>80</v>
      </c>
      <c r="AW198" s="12" t="s">
        <v>33</v>
      </c>
      <c r="AX198" s="12" t="s">
        <v>72</v>
      </c>
      <c r="AY198" s="146" t="s">
        <v>142</v>
      </c>
    </row>
    <row r="199" spans="2:51" s="13" customFormat="1" ht="11.25">
      <c r="B199" s="151"/>
      <c r="D199" s="145" t="s">
        <v>159</v>
      </c>
      <c r="E199" s="152" t="s">
        <v>19</v>
      </c>
      <c r="F199" s="153" t="s">
        <v>274</v>
      </c>
      <c r="H199" s="154">
        <v>3.016</v>
      </c>
      <c r="I199" s="155"/>
      <c r="L199" s="151"/>
      <c r="M199" s="156"/>
      <c r="T199" s="157"/>
      <c r="AT199" s="152" t="s">
        <v>159</v>
      </c>
      <c r="AU199" s="152" t="s">
        <v>82</v>
      </c>
      <c r="AV199" s="13" t="s">
        <v>82</v>
      </c>
      <c r="AW199" s="13" t="s">
        <v>33</v>
      </c>
      <c r="AX199" s="13" t="s">
        <v>72</v>
      </c>
      <c r="AY199" s="152" t="s">
        <v>142</v>
      </c>
    </row>
    <row r="200" spans="2:51" s="14" customFormat="1" ht="11.25">
      <c r="B200" s="168"/>
      <c r="D200" s="145" t="s">
        <v>159</v>
      </c>
      <c r="E200" s="169" t="s">
        <v>19</v>
      </c>
      <c r="F200" s="170" t="s">
        <v>181</v>
      </c>
      <c r="H200" s="171">
        <v>13.758000000000001</v>
      </c>
      <c r="I200" s="172"/>
      <c r="L200" s="168"/>
      <c r="M200" s="173"/>
      <c r="T200" s="174"/>
      <c r="AT200" s="169" t="s">
        <v>159</v>
      </c>
      <c r="AU200" s="169" t="s">
        <v>82</v>
      </c>
      <c r="AV200" s="14" t="s">
        <v>150</v>
      </c>
      <c r="AW200" s="14" t="s">
        <v>33</v>
      </c>
      <c r="AX200" s="14" t="s">
        <v>80</v>
      </c>
      <c r="AY200" s="169" t="s">
        <v>142</v>
      </c>
    </row>
    <row r="201" spans="2:65" s="1" customFormat="1" ht="16.5" customHeight="1">
      <c r="B201" s="32"/>
      <c r="C201" s="127" t="s">
        <v>275</v>
      </c>
      <c r="D201" s="127" t="s">
        <v>145</v>
      </c>
      <c r="E201" s="128" t="s">
        <v>276</v>
      </c>
      <c r="F201" s="129" t="s">
        <v>277</v>
      </c>
      <c r="G201" s="130" t="s">
        <v>264</v>
      </c>
      <c r="H201" s="131">
        <v>3.016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150</v>
      </c>
      <c r="AT201" s="138" t="s">
        <v>145</v>
      </c>
      <c r="AU201" s="138" t="s">
        <v>82</v>
      </c>
      <c r="AY201" s="17" t="s">
        <v>142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150</v>
      </c>
      <c r="BM201" s="138" t="s">
        <v>278</v>
      </c>
    </row>
    <row r="202" spans="2:51" s="12" customFormat="1" ht="11.25">
      <c r="B202" s="144"/>
      <c r="D202" s="145" t="s">
        <v>159</v>
      </c>
      <c r="E202" s="146" t="s">
        <v>19</v>
      </c>
      <c r="F202" s="147" t="s">
        <v>273</v>
      </c>
      <c r="H202" s="146" t="s">
        <v>19</v>
      </c>
      <c r="I202" s="148"/>
      <c r="L202" s="144"/>
      <c r="M202" s="149"/>
      <c r="T202" s="150"/>
      <c r="AT202" s="146" t="s">
        <v>159</v>
      </c>
      <c r="AU202" s="146" t="s">
        <v>82</v>
      </c>
      <c r="AV202" s="12" t="s">
        <v>80</v>
      </c>
      <c r="AW202" s="12" t="s">
        <v>33</v>
      </c>
      <c r="AX202" s="12" t="s">
        <v>72</v>
      </c>
      <c r="AY202" s="146" t="s">
        <v>142</v>
      </c>
    </row>
    <row r="203" spans="2:51" s="13" customFormat="1" ht="11.25">
      <c r="B203" s="151"/>
      <c r="D203" s="145" t="s">
        <v>159</v>
      </c>
      <c r="E203" s="152" t="s">
        <v>19</v>
      </c>
      <c r="F203" s="153" t="s">
        <v>274</v>
      </c>
      <c r="H203" s="154">
        <v>3.016</v>
      </c>
      <c r="I203" s="155"/>
      <c r="L203" s="151"/>
      <c r="M203" s="156"/>
      <c r="T203" s="157"/>
      <c r="AT203" s="152" t="s">
        <v>159</v>
      </c>
      <c r="AU203" s="152" t="s">
        <v>82</v>
      </c>
      <c r="AV203" s="13" t="s">
        <v>82</v>
      </c>
      <c r="AW203" s="13" t="s">
        <v>33</v>
      </c>
      <c r="AX203" s="13" t="s">
        <v>80</v>
      </c>
      <c r="AY203" s="152" t="s">
        <v>142</v>
      </c>
    </row>
    <row r="204" spans="2:65" s="1" customFormat="1" ht="21.75" customHeight="1">
      <c r="B204" s="32"/>
      <c r="C204" s="127" t="s">
        <v>279</v>
      </c>
      <c r="D204" s="127" t="s">
        <v>145</v>
      </c>
      <c r="E204" s="128" t="s">
        <v>280</v>
      </c>
      <c r="F204" s="129" t="s">
        <v>281</v>
      </c>
      <c r="G204" s="130" t="s">
        <v>264</v>
      </c>
      <c r="H204" s="131">
        <v>73.608</v>
      </c>
      <c r="I204" s="132"/>
      <c r="J204" s="133">
        <f>ROUND(I204*H204,2)</f>
        <v>0</v>
      </c>
      <c r="K204" s="129" t="s">
        <v>149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0.0202</v>
      </c>
      <c r="R204" s="136">
        <f>Q204*H204</f>
        <v>1.4868816</v>
      </c>
      <c r="S204" s="136">
        <v>0</v>
      </c>
      <c r="T204" s="137">
        <f>S204*H204</f>
        <v>0</v>
      </c>
      <c r="AR204" s="138" t="s">
        <v>150</v>
      </c>
      <c r="AT204" s="138" t="s">
        <v>145</v>
      </c>
      <c r="AU204" s="138" t="s">
        <v>82</v>
      </c>
      <c r="AY204" s="17" t="s">
        <v>142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150</v>
      </c>
      <c r="BM204" s="138" t="s">
        <v>282</v>
      </c>
    </row>
    <row r="205" spans="2:47" s="1" customFormat="1" ht="11.25">
      <c r="B205" s="32"/>
      <c r="D205" s="140" t="s">
        <v>152</v>
      </c>
      <c r="F205" s="141" t="s">
        <v>283</v>
      </c>
      <c r="I205" s="142"/>
      <c r="L205" s="32"/>
      <c r="M205" s="143"/>
      <c r="T205" s="53"/>
      <c r="AT205" s="17" t="s">
        <v>152</v>
      </c>
      <c r="AU205" s="17" t="s">
        <v>82</v>
      </c>
    </row>
    <row r="206" spans="2:51" s="12" customFormat="1" ht="11.25">
      <c r="B206" s="144"/>
      <c r="D206" s="145" t="s">
        <v>159</v>
      </c>
      <c r="E206" s="146" t="s">
        <v>19</v>
      </c>
      <c r="F206" s="147" t="s">
        <v>267</v>
      </c>
      <c r="H206" s="146" t="s">
        <v>19</v>
      </c>
      <c r="I206" s="148"/>
      <c r="L206" s="144"/>
      <c r="M206" s="149"/>
      <c r="T206" s="150"/>
      <c r="AT206" s="146" t="s">
        <v>159</v>
      </c>
      <c r="AU206" s="146" t="s">
        <v>82</v>
      </c>
      <c r="AV206" s="12" t="s">
        <v>80</v>
      </c>
      <c r="AW206" s="12" t="s">
        <v>33</v>
      </c>
      <c r="AX206" s="12" t="s">
        <v>72</v>
      </c>
      <c r="AY206" s="146" t="s">
        <v>142</v>
      </c>
    </row>
    <row r="207" spans="2:51" s="13" customFormat="1" ht="11.25">
      <c r="B207" s="151"/>
      <c r="D207" s="145" t="s">
        <v>159</v>
      </c>
      <c r="E207" s="152" t="s">
        <v>19</v>
      </c>
      <c r="F207" s="153" t="s">
        <v>268</v>
      </c>
      <c r="H207" s="154">
        <v>0.593</v>
      </c>
      <c r="I207" s="155"/>
      <c r="L207" s="151"/>
      <c r="M207" s="156"/>
      <c r="T207" s="157"/>
      <c r="AT207" s="152" t="s">
        <v>159</v>
      </c>
      <c r="AU207" s="152" t="s">
        <v>82</v>
      </c>
      <c r="AV207" s="13" t="s">
        <v>82</v>
      </c>
      <c r="AW207" s="13" t="s">
        <v>33</v>
      </c>
      <c r="AX207" s="13" t="s">
        <v>72</v>
      </c>
      <c r="AY207" s="152" t="s">
        <v>142</v>
      </c>
    </row>
    <row r="208" spans="2:51" s="12" customFormat="1" ht="11.25">
      <c r="B208" s="144"/>
      <c r="D208" s="145" t="s">
        <v>159</v>
      </c>
      <c r="E208" s="146" t="s">
        <v>19</v>
      </c>
      <c r="F208" s="147" t="s">
        <v>269</v>
      </c>
      <c r="H208" s="146" t="s">
        <v>19</v>
      </c>
      <c r="I208" s="148"/>
      <c r="L208" s="144"/>
      <c r="M208" s="149"/>
      <c r="T208" s="150"/>
      <c r="AT208" s="146" t="s">
        <v>159</v>
      </c>
      <c r="AU208" s="146" t="s">
        <v>82</v>
      </c>
      <c r="AV208" s="12" t="s">
        <v>80</v>
      </c>
      <c r="AW208" s="12" t="s">
        <v>33</v>
      </c>
      <c r="AX208" s="12" t="s">
        <v>72</v>
      </c>
      <c r="AY208" s="146" t="s">
        <v>142</v>
      </c>
    </row>
    <row r="209" spans="2:51" s="13" customFormat="1" ht="11.25">
      <c r="B209" s="151"/>
      <c r="D209" s="145" t="s">
        <v>159</v>
      </c>
      <c r="E209" s="152" t="s">
        <v>19</v>
      </c>
      <c r="F209" s="153" t="s">
        <v>284</v>
      </c>
      <c r="H209" s="154">
        <v>66.5</v>
      </c>
      <c r="I209" s="155"/>
      <c r="L209" s="151"/>
      <c r="M209" s="156"/>
      <c r="T209" s="157"/>
      <c r="AT209" s="152" t="s">
        <v>159</v>
      </c>
      <c r="AU209" s="152" t="s">
        <v>82</v>
      </c>
      <c r="AV209" s="13" t="s">
        <v>82</v>
      </c>
      <c r="AW209" s="13" t="s">
        <v>33</v>
      </c>
      <c r="AX209" s="13" t="s">
        <v>72</v>
      </c>
      <c r="AY209" s="152" t="s">
        <v>142</v>
      </c>
    </row>
    <row r="210" spans="2:51" s="12" customFormat="1" ht="11.25">
      <c r="B210" s="144"/>
      <c r="D210" s="145" t="s">
        <v>159</v>
      </c>
      <c r="E210" s="146" t="s">
        <v>19</v>
      </c>
      <c r="F210" s="147" t="s">
        <v>271</v>
      </c>
      <c r="H210" s="146" t="s">
        <v>19</v>
      </c>
      <c r="I210" s="148"/>
      <c r="L210" s="144"/>
      <c r="M210" s="149"/>
      <c r="T210" s="150"/>
      <c r="AT210" s="146" t="s">
        <v>159</v>
      </c>
      <c r="AU210" s="146" t="s">
        <v>82</v>
      </c>
      <c r="AV210" s="12" t="s">
        <v>80</v>
      </c>
      <c r="AW210" s="12" t="s">
        <v>33</v>
      </c>
      <c r="AX210" s="12" t="s">
        <v>72</v>
      </c>
      <c r="AY210" s="146" t="s">
        <v>142</v>
      </c>
    </row>
    <row r="211" spans="2:51" s="13" customFormat="1" ht="11.25">
      <c r="B211" s="151"/>
      <c r="D211" s="145" t="s">
        <v>159</v>
      </c>
      <c r="E211" s="152" t="s">
        <v>19</v>
      </c>
      <c r="F211" s="153" t="s">
        <v>272</v>
      </c>
      <c r="H211" s="154">
        <v>3.499</v>
      </c>
      <c r="I211" s="155"/>
      <c r="L211" s="151"/>
      <c r="M211" s="156"/>
      <c r="T211" s="157"/>
      <c r="AT211" s="152" t="s">
        <v>159</v>
      </c>
      <c r="AU211" s="152" t="s">
        <v>82</v>
      </c>
      <c r="AV211" s="13" t="s">
        <v>82</v>
      </c>
      <c r="AW211" s="13" t="s">
        <v>33</v>
      </c>
      <c r="AX211" s="13" t="s">
        <v>72</v>
      </c>
      <c r="AY211" s="152" t="s">
        <v>142</v>
      </c>
    </row>
    <row r="212" spans="2:51" s="12" customFormat="1" ht="11.25">
      <c r="B212" s="144"/>
      <c r="D212" s="145" t="s">
        <v>159</v>
      </c>
      <c r="E212" s="146" t="s">
        <v>19</v>
      </c>
      <c r="F212" s="147" t="s">
        <v>273</v>
      </c>
      <c r="H212" s="146" t="s">
        <v>19</v>
      </c>
      <c r="I212" s="148"/>
      <c r="L212" s="144"/>
      <c r="M212" s="149"/>
      <c r="T212" s="150"/>
      <c r="AT212" s="146" t="s">
        <v>159</v>
      </c>
      <c r="AU212" s="146" t="s">
        <v>82</v>
      </c>
      <c r="AV212" s="12" t="s">
        <v>80</v>
      </c>
      <c r="AW212" s="12" t="s">
        <v>33</v>
      </c>
      <c r="AX212" s="12" t="s">
        <v>72</v>
      </c>
      <c r="AY212" s="146" t="s">
        <v>142</v>
      </c>
    </row>
    <row r="213" spans="2:51" s="13" customFormat="1" ht="11.25">
      <c r="B213" s="151"/>
      <c r="D213" s="145" t="s">
        <v>159</v>
      </c>
      <c r="E213" s="152" t="s">
        <v>19</v>
      </c>
      <c r="F213" s="153" t="s">
        <v>274</v>
      </c>
      <c r="H213" s="154">
        <v>3.016</v>
      </c>
      <c r="I213" s="155"/>
      <c r="L213" s="151"/>
      <c r="M213" s="156"/>
      <c r="T213" s="157"/>
      <c r="AT213" s="152" t="s">
        <v>159</v>
      </c>
      <c r="AU213" s="152" t="s">
        <v>82</v>
      </c>
      <c r="AV213" s="13" t="s">
        <v>82</v>
      </c>
      <c r="AW213" s="13" t="s">
        <v>33</v>
      </c>
      <c r="AX213" s="13" t="s">
        <v>72</v>
      </c>
      <c r="AY213" s="152" t="s">
        <v>142</v>
      </c>
    </row>
    <row r="214" spans="2:51" s="14" customFormat="1" ht="11.25">
      <c r="B214" s="168"/>
      <c r="D214" s="145" t="s">
        <v>159</v>
      </c>
      <c r="E214" s="169" t="s">
        <v>19</v>
      </c>
      <c r="F214" s="170" t="s">
        <v>181</v>
      </c>
      <c r="H214" s="171">
        <v>73.608</v>
      </c>
      <c r="I214" s="172"/>
      <c r="L214" s="168"/>
      <c r="M214" s="173"/>
      <c r="T214" s="174"/>
      <c r="AT214" s="169" t="s">
        <v>159</v>
      </c>
      <c r="AU214" s="169" t="s">
        <v>82</v>
      </c>
      <c r="AV214" s="14" t="s">
        <v>150</v>
      </c>
      <c r="AW214" s="14" t="s">
        <v>33</v>
      </c>
      <c r="AX214" s="14" t="s">
        <v>80</v>
      </c>
      <c r="AY214" s="169" t="s">
        <v>142</v>
      </c>
    </row>
    <row r="215" spans="2:65" s="1" customFormat="1" ht="16.5" customHeight="1">
      <c r="B215" s="32"/>
      <c r="C215" s="127" t="s">
        <v>7</v>
      </c>
      <c r="D215" s="127" t="s">
        <v>145</v>
      </c>
      <c r="E215" s="128" t="s">
        <v>285</v>
      </c>
      <c r="F215" s="129" t="s">
        <v>286</v>
      </c>
      <c r="G215" s="130" t="s">
        <v>170</v>
      </c>
      <c r="H215" s="131">
        <v>69.98</v>
      </c>
      <c r="I215" s="132"/>
      <c r="J215" s="133">
        <f>ROUND(I215*H215,2)</f>
        <v>0</v>
      </c>
      <c r="K215" s="129" t="s">
        <v>149</v>
      </c>
      <c r="L215" s="32"/>
      <c r="M215" s="134" t="s">
        <v>19</v>
      </c>
      <c r="N215" s="135" t="s">
        <v>43</v>
      </c>
      <c r="P215" s="136">
        <f>O215*H215</f>
        <v>0</v>
      </c>
      <c r="Q215" s="136">
        <v>0.0102</v>
      </c>
      <c r="R215" s="136">
        <f>Q215*H215</f>
        <v>0.7137960000000001</v>
      </c>
      <c r="S215" s="136">
        <v>0</v>
      </c>
      <c r="T215" s="137">
        <f>S215*H215</f>
        <v>0</v>
      </c>
      <c r="AR215" s="138" t="s">
        <v>150</v>
      </c>
      <c r="AT215" s="138" t="s">
        <v>145</v>
      </c>
      <c r="AU215" s="138" t="s">
        <v>82</v>
      </c>
      <c r="AY215" s="17" t="s">
        <v>142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80</v>
      </c>
      <c r="BK215" s="139">
        <f>ROUND(I215*H215,2)</f>
        <v>0</v>
      </c>
      <c r="BL215" s="17" t="s">
        <v>150</v>
      </c>
      <c r="BM215" s="138" t="s">
        <v>287</v>
      </c>
    </row>
    <row r="216" spans="2:47" s="1" customFormat="1" ht="11.25">
      <c r="B216" s="32"/>
      <c r="D216" s="140" t="s">
        <v>152</v>
      </c>
      <c r="F216" s="141" t="s">
        <v>288</v>
      </c>
      <c r="I216" s="142"/>
      <c r="L216" s="32"/>
      <c r="M216" s="143"/>
      <c r="T216" s="53"/>
      <c r="AT216" s="17" t="s">
        <v>152</v>
      </c>
      <c r="AU216" s="17" t="s">
        <v>82</v>
      </c>
    </row>
    <row r="217" spans="2:51" s="12" customFormat="1" ht="11.25">
      <c r="B217" s="144"/>
      <c r="D217" s="145" t="s">
        <v>159</v>
      </c>
      <c r="E217" s="146" t="s">
        <v>19</v>
      </c>
      <c r="F217" s="147" t="s">
        <v>271</v>
      </c>
      <c r="H217" s="146" t="s">
        <v>19</v>
      </c>
      <c r="I217" s="148"/>
      <c r="L217" s="144"/>
      <c r="M217" s="149"/>
      <c r="T217" s="150"/>
      <c r="AT217" s="146" t="s">
        <v>159</v>
      </c>
      <c r="AU217" s="146" t="s">
        <v>82</v>
      </c>
      <c r="AV217" s="12" t="s">
        <v>80</v>
      </c>
      <c r="AW217" s="12" t="s">
        <v>33</v>
      </c>
      <c r="AX217" s="12" t="s">
        <v>72</v>
      </c>
      <c r="AY217" s="146" t="s">
        <v>142</v>
      </c>
    </row>
    <row r="218" spans="2:51" s="13" customFormat="1" ht="11.25">
      <c r="B218" s="151"/>
      <c r="D218" s="145" t="s">
        <v>159</v>
      </c>
      <c r="E218" s="152" t="s">
        <v>19</v>
      </c>
      <c r="F218" s="153" t="s">
        <v>289</v>
      </c>
      <c r="H218" s="154">
        <v>69.98</v>
      </c>
      <c r="I218" s="155"/>
      <c r="L218" s="151"/>
      <c r="M218" s="156"/>
      <c r="T218" s="157"/>
      <c r="AT218" s="152" t="s">
        <v>159</v>
      </c>
      <c r="AU218" s="152" t="s">
        <v>82</v>
      </c>
      <c r="AV218" s="13" t="s">
        <v>82</v>
      </c>
      <c r="AW218" s="13" t="s">
        <v>33</v>
      </c>
      <c r="AX218" s="13" t="s">
        <v>80</v>
      </c>
      <c r="AY218" s="152" t="s">
        <v>142</v>
      </c>
    </row>
    <row r="219" spans="2:65" s="1" customFormat="1" ht="16.5" customHeight="1">
      <c r="B219" s="32"/>
      <c r="C219" s="127" t="s">
        <v>290</v>
      </c>
      <c r="D219" s="127" t="s">
        <v>145</v>
      </c>
      <c r="E219" s="128" t="s">
        <v>291</v>
      </c>
      <c r="F219" s="129" t="s">
        <v>292</v>
      </c>
      <c r="G219" s="130" t="s">
        <v>170</v>
      </c>
      <c r="H219" s="131">
        <v>11.85</v>
      </c>
      <c r="I219" s="132"/>
      <c r="J219" s="133">
        <f>ROUND(I219*H219,2)</f>
        <v>0</v>
      </c>
      <c r="K219" s="129" t="s">
        <v>149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0.0306</v>
      </c>
      <c r="R219" s="136">
        <f>Q219*H219</f>
        <v>0.36261</v>
      </c>
      <c r="S219" s="136">
        <v>0</v>
      </c>
      <c r="T219" s="137">
        <f>S219*H219</f>
        <v>0</v>
      </c>
      <c r="AR219" s="138" t="s">
        <v>150</v>
      </c>
      <c r="AT219" s="138" t="s">
        <v>145</v>
      </c>
      <c r="AU219" s="138" t="s">
        <v>82</v>
      </c>
      <c r="AY219" s="17" t="s">
        <v>142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150</v>
      </c>
      <c r="BM219" s="138" t="s">
        <v>293</v>
      </c>
    </row>
    <row r="220" spans="2:47" s="1" customFormat="1" ht="11.25">
      <c r="B220" s="32"/>
      <c r="D220" s="140" t="s">
        <v>152</v>
      </c>
      <c r="F220" s="141" t="s">
        <v>294</v>
      </c>
      <c r="I220" s="142"/>
      <c r="L220" s="32"/>
      <c r="M220" s="143"/>
      <c r="T220" s="53"/>
      <c r="AT220" s="17" t="s">
        <v>152</v>
      </c>
      <c r="AU220" s="17" t="s">
        <v>82</v>
      </c>
    </row>
    <row r="221" spans="2:51" s="12" customFormat="1" ht="11.25">
      <c r="B221" s="144"/>
      <c r="D221" s="145" t="s">
        <v>159</v>
      </c>
      <c r="E221" s="146" t="s">
        <v>19</v>
      </c>
      <c r="F221" s="147" t="s">
        <v>267</v>
      </c>
      <c r="H221" s="146" t="s">
        <v>19</v>
      </c>
      <c r="I221" s="148"/>
      <c r="L221" s="144"/>
      <c r="M221" s="149"/>
      <c r="T221" s="150"/>
      <c r="AT221" s="146" t="s">
        <v>159</v>
      </c>
      <c r="AU221" s="146" t="s">
        <v>82</v>
      </c>
      <c r="AV221" s="12" t="s">
        <v>80</v>
      </c>
      <c r="AW221" s="12" t="s">
        <v>33</v>
      </c>
      <c r="AX221" s="12" t="s">
        <v>72</v>
      </c>
      <c r="AY221" s="146" t="s">
        <v>142</v>
      </c>
    </row>
    <row r="222" spans="2:51" s="13" customFormat="1" ht="11.25">
      <c r="B222" s="151"/>
      <c r="D222" s="145" t="s">
        <v>159</v>
      </c>
      <c r="E222" s="152" t="s">
        <v>19</v>
      </c>
      <c r="F222" s="153" t="s">
        <v>295</v>
      </c>
      <c r="H222" s="154">
        <v>11.85</v>
      </c>
      <c r="I222" s="155"/>
      <c r="L222" s="151"/>
      <c r="M222" s="156"/>
      <c r="T222" s="157"/>
      <c r="AT222" s="152" t="s">
        <v>159</v>
      </c>
      <c r="AU222" s="152" t="s">
        <v>82</v>
      </c>
      <c r="AV222" s="13" t="s">
        <v>82</v>
      </c>
      <c r="AW222" s="13" t="s">
        <v>33</v>
      </c>
      <c r="AX222" s="13" t="s">
        <v>72</v>
      </c>
      <c r="AY222" s="152" t="s">
        <v>142</v>
      </c>
    </row>
    <row r="223" spans="2:51" s="14" customFormat="1" ht="11.25">
      <c r="B223" s="168"/>
      <c r="D223" s="145" t="s">
        <v>159</v>
      </c>
      <c r="E223" s="169" t="s">
        <v>19</v>
      </c>
      <c r="F223" s="170" t="s">
        <v>181</v>
      </c>
      <c r="H223" s="171">
        <v>11.85</v>
      </c>
      <c r="I223" s="172"/>
      <c r="L223" s="168"/>
      <c r="M223" s="173"/>
      <c r="T223" s="174"/>
      <c r="AT223" s="169" t="s">
        <v>159</v>
      </c>
      <c r="AU223" s="169" t="s">
        <v>82</v>
      </c>
      <c r="AV223" s="14" t="s">
        <v>150</v>
      </c>
      <c r="AW223" s="14" t="s">
        <v>33</v>
      </c>
      <c r="AX223" s="14" t="s">
        <v>80</v>
      </c>
      <c r="AY223" s="169" t="s">
        <v>142</v>
      </c>
    </row>
    <row r="224" spans="2:65" s="1" customFormat="1" ht="16.5" customHeight="1">
      <c r="B224" s="32"/>
      <c r="C224" s="127" t="s">
        <v>296</v>
      </c>
      <c r="D224" s="127" t="s">
        <v>145</v>
      </c>
      <c r="E224" s="128" t="s">
        <v>297</v>
      </c>
      <c r="F224" s="129" t="s">
        <v>298</v>
      </c>
      <c r="G224" s="130" t="s">
        <v>170</v>
      </c>
      <c r="H224" s="131">
        <v>133</v>
      </c>
      <c r="I224" s="132"/>
      <c r="J224" s="133">
        <f>ROUND(I224*H224,2)</f>
        <v>0</v>
      </c>
      <c r="K224" s="129" t="s">
        <v>149</v>
      </c>
      <c r="L224" s="32"/>
      <c r="M224" s="134" t="s">
        <v>19</v>
      </c>
      <c r="N224" s="135" t="s">
        <v>43</v>
      </c>
      <c r="P224" s="136">
        <f>O224*H224</f>
        <v>0</v>
      </c>
      <c r="Q224" s="136">
        <v>0.0408</v>
      </c>
      <c r="R224" s="136">
        <f>Q224*H224</f>
        <v>5.4264</v>
      </c>
      <c r="S224" s="136">
        <v>0</v>
      </c>
      <c r="T224" s="137">
        <f>S224*H224</f>
        <v>0</v>
      </c>
      <c r="AR224" s="138" t="s">
        <v>150</v>
      </c>
      <c r="AT224" s="138" t="s">
        <v>145</v>
      </c>
      <c r="AU224" s="138" t="s">
        <v>82</v>
      </c>
      <c r="AY224" s="17" t="s">
        <v>142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80</v>
      </c>
      <c r="BK224" s="139">
        <f>ROUND(I224*H224,2)</f>
        <v>0</v>
      </c>
      <c r="BL224" s="17" t="s">
        <v>150</v>
      </c>
      <c r="BM224" s="138" t="s">
        <v>299</v>
      </c>
    </row>
    <row r="225" spans="2:47" s="1" customFormat="1" ht="11.25">
      <c r="B225" s="32"/>
      <c r="D225" s="140" t="s">
        <v>152</v>
      </c>
      <c r="F225" s="141" t="s">
        <v>300</v>
      </c>
      <c r="I225" s="142"/>
      <c r="L225" s="32"/>
      <c r="M225" s="143"/>
      <c r="T225" s="53"/>
      <c r="AT225" s="17" t="s">
        <v>152</v>
      </c>
      <c r="AU225" s="17" t="s">
        <v>82</v>
      </c>
    </row>
    <row r="226" spans="2:51" s="12" customFormat="1" ht="11.25">
      <c r="B226" s="144"/>
      <c r="D226" s="145" t="s">
        <v>159</v>
      </c>
      <c r="E226" s="146" t="s">
        <v>19</v>
      </c>
      <c r="F226" s="147" t="s">
        <v>269</v>
      </c>
      <c r="H226" s="146" t="s">
        <v>19</v>
      </c>
      <c r="I226" s="148"/>
      <c r="L226" s="144"/>
      <c r="M226" s="149"/>
      <c r="T226" s="150"/>
      <c r="AT226" s="146" t="s">
        <v>159</v>
      </c>
      <c r="AU226" s="146" t="s">
        <v>82</v>
      </c>
      <c r="AV226" s="12" t="s">
        <v>80</v>
      </c>
      <c r="AW226" s="12" t="s">
        <v>33</v>
      </c>
      <c r="AX226" s="12" t="s">
        <v>72</v>
      </c>
      <c r="AY226" s="146" t="s">
        <v>142</v>
      </c>
    </row>
    <row r="227" spans="2:51" s="13" customFormat="1" ht="11.25">
      <c r="B227" s="151"/>
      <c r="D227" s="145" t="s">
        <v>159</v>
      </c>
      <c r="E227" s="152" t="s">
        <v>19</v>
      </c>
      <c r="F227" s="153" t="s">
        <v>301</v>
      </c>
      <c r="H227" s="154">
        <v>133</v>
      </c>
      <c r="I227" s="155"/>
      <c r="L227" s="151"/>
      <c r="M227" s="156"/>
      <c r="T227" s="157"/>
      <c r="AT227" s="152" t="s">
        <v>159</v>
      </c>
      <c r="AU227" s="152" t="s">
        <v>82</v>
      </c>
      <c r="AV227" s="13" t="s">
        <v>82</v>
      </c>
      <c r="AW227" s="13" t="s">
        <v>33</v>
      </c>
      <c r="AX227" s="13" t="s">
        <v>72</v>
      </c>
      <c r="AY227" s="152" t="s">
        <v>142</v>
      </c>
    </row>
    <row r="228" spans="2:51" s="14" customFormat="1" ht="11.25">
      <c r="B228" s="168"/>
      <c r="D228" s="145" t="s">
        <v>159</v>
      </c>
      <c r="E228" s="169" t="s">
        <v>19</v>
      </c>
      <c r="F228" s="170" t="s">
        <v>181</v>
      </c>
      <c r="H228" s="171">
        <v>133</v>
      </c>
      <c r="I228" s="172"/>
      <c r="L228" s="168"/>
      <c r="M228" s="173"/>
      <c r="T228" s="174"/>
      <c r="AT228" s="169" t="s">
        <v>159</v>
      </c>
      <c r="AU228" s="169" t="s">
        <v>82</v>
      </c>
      <c r="AV228" s="14" t="s">
        <v>150</v>
      </c>
      <c r="AW228" s="14" t="s">
        <v>33</v>
      </c>
      <c r="AX228" s="14" t="s">
        <v>80</v>
      </c>
      <c r="AY228" s="169" t="s">
        <v>142</v>
      </c>
    </row>
    <row r="229" spans="2:65" s="1" customFormat="1" ht="24.2" customHeight="1">
      <c r="B229" s="32"/>
      <c r="C229" s="127" t="s">
        <v>302</v>
      </c>
      <c r="D229" s="127" t="s">
        <v>145</v>
      </c>
      <c r="E229" s="128" t="s">
        <v>303</v>
      </c>
      <c r="F229" s="129" t="s">
        <v>304</v>
      </c>
      <c r="G229" s="130" t="s">
        <v>185</v>
      </c>
      <c r="H229" s="131">
        <v>314.765</v>
      </c>
      <c r="I229" s="132"/>
      <c r="J229" s="133">
        <f>ROUND(I229*H229,2)</f>
        <v>0</v>
      </c>
      <c r="K229" s="129" t="s">
        <v>149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2E-05</v>
      </c>
      <c r="R229" s="136">
        <f>Q229*H229</f>
        <v>0.0062953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305</v>
      </c>
    </row>
    <row r="230" spans="2:47" s="1" customFormat="1" ht="11.25">
      <c r="B230" s="32"/>
      <c r="D230" s="140" t="s">
        <v>152</v>
      </c>
      <c r="F230" s="141" t="s">
        <v>306</v>
      </c>
      <c r="I230" s="142"/>
      <c r="L230" s="32"/>
      <c r="M230" s="143"/>
      <c r="T230" s="53"/>
      <c r="AT230" s="17" t="s">
        <v>152</v>
      </c>
      <c r="AU230" s="17" t="s">
        <v>82</v>
      </c>
    </row>
    <row r="231" spans="2:51" s="12" customFormat="1" ht="11.25">
      <c r="B231" s="144"/>
      <c r="D231" s="145" t="s">
        <v>159</v>
      </c>
      <c r="E231" s="146" t="s">
        <v>19</v>
      </c>
      <c r="F231" s="147" t="s">
        <v>267</v>
      </c>
      <c r="H231" s="146" t="s">
        <v>19</v>
      </c>
      <c r="I231" s="148"/>
      <c r="L231" s="144"/>
      <c r="M231" s="149"/>
      <c r="T231" s="150"/>
      <c r="AT231" s="146" t="s">
        <v>159</v>
      </c>
      <c r="AU231" s="146" t="s">
        <v>82</v>
      </c>
      <c r="AV231" s="12" t="s">
        <v>80</v>
      </c>
      <c r="AW231" s="12" t="s">
        <v>33</v>
      </c>
      <c r="AX231" s="12" t="s">
        <v>72</v>
      </c>
      <c r="AY231" s="146" t="s">
        <v>142</v>
      </c>
    </row>
    <row r="232" spans="2:51" s="13" customFormat="1" ht="11.25">
      <c r="B232" s="151"/>
      <c r="D232" s="145" t="s">
        <v>159</v>
      </c>
      <c r="E232" s="152" t="s">
        <v>19</v>
      </c>
      <c r="F232" s="153" t="s">
        <v>307</v>
      </c>
      <c r="H232" s="154">
        <v>14.32</v>
      </c>
      <c r="I232" s="155"/>
      <c r="L232" s="151"/>
      <c r="M232" s="156"/>
      <c r="T232" s="157"/>
      <c r="AT232" s="152" t="s">
        <v>159</v>
      </c>
      <c r="AU232" s="152" t="s">
        <v>82</v>
      </c>
      <c r="AV232" s="13" t="s">
        <v>82</v>
      </c>
      <c r="AW232" s="13" t="s">
        <v>33</v>
      </c>
      <c r="AX232" s="13" t="s">
        <v>72</v>
      </c>
      <c r="AY232" s="152" t="s">
        <v>142</v>
      </c>
    </row>
    <row r="233" spans="2:51" s="12" customFormat="1" ht="11.25">
      <c r="B233" s="144"/>
      <c r="D233" s="145" t="s">
        <v>159</v>
      </c>
      <c r="E233" s="146" t="s">
        <v>19</v>
      </c>
      <c r="F233" s="147" t="s">
        <v>269</v>
      </c>
      <c r="H233" s="146" t="s">
        <v>19</v>
      </c>
      <c r="I233" s="148"/>
      <c r="L233" s="144"/>
      <c r="M233" s="149"/>
      <c r="T233" s="150"/>
      <c r="AT233" s="146" t="s">
        <v>159</v>
      </c>
      <c r="AU233" s="146" t="s">
        <v>82</v>
      </c>
      <c r="AV233" s="12" t="s">
        <v>80</v>
      </c>
      <c r="AW233" s="12" t="s">
        <v>33</v>
      </c>
      <c r="AX233" s="12" t="s">
        <v>72</v>
      </c>
      <c r="AY233" s="146" t="s">
        <v>142</v>
      </c>
    </row>
    <row r="234" spans="2:51" s="13" customFormat="1" ht="11.25">
      <c r="B234" s="151"/>
      <c r="D234" s="145" t="s">
        <v>159</v>
      </c>
      <c r="E234" s="152" t="s">
        <v>19</v>
      </c>
      <c r="F234" s="153" t="s">
        <v>308</v>
      </c>
      <c r="H234" s="154">
        <v>158.15</v>
      </c>
      <c r="I234" s="155"/>
      <c r="L234" s="151"/>
      <c r="M234" s="156"/>
      <c r="T234" s="157"/>
      <c r="AT234" s="152" t="s">
        <v>159</v>
      </c>
      <c r="AU234" s="152" t="s">
        <v>82</v>
      </c>
      <c r="AV234" s="13" t="s">
        <v>82</v>
      </c>
      <c r="AW234" s="13" t="s">
        <v>33</v>
      </c>
      <c r="AX234" s="13" t="s">
        <v>72</v>
      </c>
      <c r="AY234" s="152" t="s">
        <v>142</v>
      </c>
    </row>
    <row r="235" spans="2:51" s="12" customFormat="1" ht="11.25">
      <c r="B235" s="144"/>
      <c r="D235" s="145" t="s">
        <v>159</v>
      </c>
      <c r="E235" s="146" t="s">
        <v>19</v>
      </c>
      <c r="F235" s="147" t="s">
        <v>271</v>
      </c>
      <c r="H235" s="146" t="s">
        <v>19</v>
      </c>
      <c r="I235" s="148"/>
      <c r="L235" s="144"/>
      <c r="M235" s="149"/>
      <c r="T235" s="150"/>
      <c r="AT235" s="146" t="s">
        <v>159</v>
      </c>
      <c r="AU235" s="146" t="s">
        <v>82</v>
      </c>
      <c r="AV235" s="12" t="s">
        <v>80</v>
      </c>
      <c r="AW235" s="12" t="s">
        <v>33</v>
      </c>
      <c r="AX235" s="12" t="s">
        <v>72</v>
      </c>
      <c r="AY235" s="146" t="s">
        <v>142</v>
      </c>
    </row>
    <row r="236" spans="2:51" s="13" customFormat="1" ht="11.25">
      <c r="B236" s="151"/>
      <c r="D236" s="145" t="s">
        <v>159</v>
      </c>
      <c r="E236" s="152" t="s">
        <v>19</v>
      </c>
      <c r="F236" s="153" t="s">
        <v>309</v>
      </c>
      <c r="H236" s="154">
        <v>142.295</v>
      </c>
      <c r="I236" s="155"/>
      <c r="L236" s="151"/>
      <c r="M236" s="156"/>
      <c r="T236" s="157"/>
      <c r="AT236" s="152" t="s">
        <v>159</v>
      </c>
      <c r="AU236" s="152" t="s">
        <v>82</v>
      </c>
      <c r="AV236" s="13" t="s">
        <v>82</v>
      </c>
      <c r="AW236" s="13" t="s">
        <v>33</v>
      </c>
      <c r="AX236" s="13" t="s">
        <v>72</v>
      </c>
      <c r="AY236" s="152" t="s">
        <v>142</v>
      </c>
    </row>
    <row r="237" spans="2:51" s="14" customFormat="1" ht="11.25">
      <c r="B237" s="168"/>
      <c r="D237" s="145" t="s">
        <v>159</v>
      </c>
      <c r="E237" s="169" t="s">
        <v>19</v>
      </c>
      <c r="F237" s="170" t="s">
        <v>181</v>
      </c>
      <c r="H237" s="171">
        <v>314.765</v>
      </c>
      <c r="I237" s="172"/>
      <c r="L237" s="168"/>
      <c r="M237" s="173"/>
      <c r="T237" s="174"/>
      <c r="AT237" s="169" t="s">
        <v>159</v>
      </c>
      <c r="AU237" s="169" t="s">
        <v>82</v>
      </c>
      <c r="AV237" s="14" t="s">
        <v>150</v>
      </c>
      <c r="AW237" s="14" t="s">
        <v>33</v>
      </c>
      <c r="AX237" s="14" t="s">
        <v>80</v>
      </c>
      <c r="AY237" s="169" t="s">
        <v>142</v>
      </c>
    </row>
    <row r="238" spans="2:63" s="11" customFormat="1" ht="22.9" customHeight="1">
      <c r="B238" s="115"/>
      <c r="D238" s="116" t="s">
        <v>71</v>
      </c>
      <c r="E238" s="125" t="s">
        <v>209</v>
      </c>
      <c r="F238" s="125" t="s">
        <v>310</v>
      </c>
      <c r="I238" s="118"/>
      <c r="J238" s="126">
        <f>BK238</f>
        <v>0</v>
      </c>
      <c r="L238" s="115"/>
      <c r="M238" s="120"/>
      <c r="P238" s="121">
        <f>SUM(P239:P297)</f>
        <v>0</v>
      </c>
      <c r="R238" s="121">
        <f>SUM(R239:R297)</f>
        <v>0.0547722</v>
      </c>
      <c r="T238" s="122">
        <f>SUM(T239:T297)</f>
        <v>88.37406000000001</v>
      </c>
      <c r="AR238" s="116" t="s">
        <v>80</v>
      </c>
      <c r="AT238" s="123" t="s">
        <v>71</v>
      </c>
      <c r="AU238" s="123" t="s">
        <v>80</v>
      </c>
      <c r="AY238" s="116" t="s">
        <v>142</v>
      </c>
      <c r="BK238" s="124">
        <f>SUM(BK239:BK297)</f>
        <v>0</v>
      </c>
    </row>
    <row r="239" spans="2:65" s="1" customFormat="1" ht="24.2" customHeight="1">
      <c r="B239" s="32"/>
      <c r="C239" s="127" t="s">
        <v>311</v>
      </c>
      <c r="D239" s="127" t="s">
        <v>145</v>
      </c>
      <c r="E239" s="128" t="s">
        <v>312</v>
      </c>
      <c r="F239" s="129" t="s">
        <v>313</v>
      </c>
      <c r="G239" s="130" t="s">
        <v>170</v>
      </c>
      <c r="H239" s="131">
        <v>270</v>
      </c>
      <c r="I239" s="132"/>
      <c r="J239" s="133">
        <f>ROUND(I239*H239,2)</f>
        <v>0</v>
      </c>
      <c r="K239" s="129" t="s">
        <v>149</v>
      </c>
      <c r="L239" s="32"/>
      <c r="M239" s="134" t="s">
        <v>19</v>
      </c>
      <c r="N239" s="135" t="s">
        <v>43</v>
      </c>
      <c r="P239" s="136">
        <f>O239*H239</f>
        <v>0</v>
      </c>
      <c r="Q239" s="136">
        <v>0.00013</v>
      </c>
      <c r="R239" s="136">
        <f>Q239*H239</f>
        <v>0.0351</v>
      </c>
      <c r="S239" s="136">
        <v>0</v>
      </c>
      <c r="T239" s="137">
        <f>S239*H239</f>
        <v>0</v>
      </c>
      <c r="AR239" s="138" t="s">
        <v>150</v>
      </c>
      <c r="AT239" s="138" t="s">
        <v>145</v>
      </c>
      <c r="AU239" s="138" t="s">
        <v>82</v>
      </c>
      <c r="AY239" s="17" t="s">
        <v>142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80</v>
      </c>
      <c r="BK239" s="139">
        <f>ROUND(I239*H239,2)</f>
        <v>0</v>
      </c>
      <c r="BL239" s="17" t="s">
        <v>150</v>
      </c>
      <c r="BM239" s="138" t="s">
        <v>314</v>
      </c>
    </row>
    <row r="240" spans="2:47" s="1" customFormat="1" ht="11.25">
      <c r="B240" s="32"/>
      <c r="D240" s="140" t="s">
        <v>152</v>
      </c>
      <c r="F240" s="141" t="s">
        <v>315</v>
      </c>
      <c r="I240" s="142"/>
      <c r="L240" s="32"/>
      <c r="M240" s="143"/>
      <c r="T240" s="53"/>
      <c r="AT240" s="17" t="s">
        <v>152</v>
      </c>
      <c r="AU240" s="17" t="s">
        <v>82</v>
      </c>
    </row>
    <row r="241" spans="2:51" s="13" customFormat="1" ht="11.25">
      <c r="B241" s="151"/>
      <c r="D241" s="145" t="s">
        <v>159</v>
      </c>
      <c r="E241" s="152" t="s">
        <v>19</v>
      </c>
      <c r="F241" s="153" t="s">
        <v>316</v>
      </c>
      <c r="H241" s="154">
        <v>270</v>
      </c>
      <c r="I241" s="155"/>
      <c r="L241" s="151"/>
      <c r="M241" s="156"/>
      <c r="T241" s="157"/>
      <c r="AT241" s="152" t="s">
        <v>159</v>
      </c>
      <c r="AU241" s="152" t="s">
        <v>82</v>
      </c>
      <c r="AV241" s="13" t="s">
        <v>82</v>
      </c>
      <c r="AW241" s="13" t="s">
        <v>33</v>
      </c>
      <c r="AX241" s="13" t="s">
        <v>80</v>
      </c>
      <c r="AY241" s="152" t="s">
        <v>142</v>
      </c>
    </row>
    <row r="242" spans="2:65" s="1" customFormat="1" ht="24.2" customHeight="1">
      <c r="B242" s="32"/>
      <c r="C242" s="127" t="s">
        <v>317</v>
      </c>
      <c r="D242" s="127" t="s">
        <v>145</v>
      </c>
      <c r="E242" s="128" t="s">
        <v>318</v>
      </c>
      <c r="F242" s="129" t="s">
        <v>319</v>
      </c>
      <c r="G242" s="130" t="s">
        <v>170</v>
      </c>
      <c r="H242" s="131">
        <v>270</v>
      </c>
      <c r="I242" s="132"/>
      <c r="J242" s="133">
        <f>ROUND(I242*H242,2)</f>
        <v>0</v>
      </c>
      <c r="K242" s="129" t="s">
        <v>149</v>
      </c>
      <c r="L242" s="32"/>
      <c r="M242" s="134" t="s">
        <v>19</v>
      </c>
      <c r="N242" s="135" t="s">
        <v>43</v>
      </c>
      <c r="P242" s="136">
        <f>O242*H242</f>
        <v>0</v>
      </c>
      <c r="Q242" s="136">
        <v>3.5E-05</v>
      </c>
      <c r="R242" s="136">
        <f>Q242*H242</f>
        <v>0.009449999999999998</v>
      </c>
      <c r="S242" s="136">
        <v>0</v>
      </c>
      <c r="T242" s="137">
        <f>S242*H242</f>
        <v>0</v>
      </c>
      <c r="AR242" s="138" t="s">
        <v>150</v>
      </c>
      <c r="AT242" s="138" t="s">
        <v>145</v>
      </c>
      <c r="AU242" s="138" t="s">
        <v>82</v>
      </c>
      <c r="AY242" s="17" t="s">
        <v>142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80</v>
      </c>
      <c r="BK242" s="139">
        <f>ROUND(I242*H242,2)</f>
        <v>0</v>
      </c>
      <c r="BL242" s="17" t="s">
        <v>150</v>
      </c>
      <c r="BM242" s="138" t="s">
        <v>320</v>
      </c>
    </row>
    <row r="243" spans="2:47" s="1" customFormat="1" ht="11.25">
      <c r="B243" s="32"/>
      <c r="D243" s="140" t="s">
        <v>152</v>
      </c>
      <c r="F243" s="141" t="s">
        <v>321</v>
      </c>
      <c r="I243" s="142"/>
      <c r="L243" s="32"/>
      <c r="M243" s="143"/>
      <c r="T243" s="53"/>
      <c r="AT243" s="17" t="s">
        <v>152</v>
      </c>
      <c r="AU243" s="17" t="s">
        <v>82</v>
      </c>
    </row>
    <row r="244" spans="2:51" s="13" customFormat="1" ht="11.25">
      <c r="B244" s="151"/>
      <c r="D244" s="145" t="s">
        <v>159</v>
      </c>
      <c r="E244" s="152" t="s">
        <v>19</v>
      </c>
      <c r="F244" s="153" t="s">
        <v>316</v>
      </c>
      <c r="H244" s="154">
        <v>270</v>
      </c>
      <c r="I244" s="155"/>
      <c r="L244" s="151"/>
      <c r="M244" s="156"/>
      <c r="T244" s="157"/>
      <c r="AT244" s="152" t="s">
        <v>159</v>
      </c>
      <c r="AU244" s="152" t="s">
        <v>82</v>
      </c>
      <c r="AV244" s="13" t="s">
        <v>82</v>
      </c>
      <c r="AW244" s="13" t="s">
        <v>33</v>
      </c>
      <c r="AX244" s="13" t="s">
        <v>80</v>
      </c>
      <c r="AY244" s="152" t="s">
        <v>142</v>
      </c>
    </row>
    <row r="245" spans="2:65" s="1" customFormat="1" ht="16.5" customHeight="1">
      <c r="B245" s="32"/>
      <c r="C245" s="127" t="s">
        <v>322</v>
      </c>
      <c r="D245" s="127" t="s">
        <v>145</v>
      </c>
      <c r="E245" s="128" t="s">
        <v>323</v>
      </c>
      <c r="F245" s="129" t="s">
        <v>324</v>
      </c>
      <c r="G245" s="130" t="s">
        <v>170</v>
      </c>
      <c r="H245" s="131">
        <v>7.128</v>
      </c>
      <c r="I245" s="132"/>
      <c r="J245" s="133">
        <f>ROUND(I245*H245,2)</f>
        <v>0</v>
      </c>
      <c r="K245" s="129" t="s">
        <v>149</v>
      </c>
      <c r="L245" s="32"/>
      <c r="M245" s="134" t="s">
        <v>19</v>
      </c>
      <c r="N245" s="135" t="s">
        <v>43</v>
      </c>
      <c r="P245" s="136">
        <f>O245*H245</f>
        <v>0</v>
      </c>
      <c r="Q245" s="136">
        <v>0</v>
      </c>
      <c r="R245" s="136">
        <f>Q245*H245</f>
        <v>0</v>
      </c>
      <c r="S245" s="136">
        <v>0.261</v>
      </c>
      <c r="T245" s="137">
        <f>S245*H245</f>
        <v>1.860408</v>
      </c>
      <c r="AR245" s="138" t="s">
        <v>150</v>
      </c>
      <c r="AT245" s="138" t="s">
        <v>145</v>
      </c>
      <c r="AU245" s="138" t="s">
        <v>82</v>
      </c>
      <c r="AY245" s="17" t="s">
        <v>142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7" t="s">
        <v>80</v>
      </c>
      <c r="BK245" s="139">
        <f>ROUND(I245*H245,2)</f>
        <v>0</v>
      </c>
      <c r="BL245" s="17" t="s">
        <v>150</v>
      </c>
      <c r="BM245" s="138" t="s">
        <v>325</v>
      </c>
    </row>
    <row r="246" spans="2:47" s="1" customFormat="1" ht="11.25">
      <c r="B246" s="32"/>
      <c r="D246" s="140" t="s">
        <v>152</v>
      </c>
      <c r="F246" s="141" t="s">
        <v>326</v>
      </c>
      <c r="I246" s="142"/>
      <c r="L246" s="32"/>
      <c r="M246" s="143"/>
      <c r="T246" s="53"/>
      <c r="AT246" s="17" t="s">
        <v>152</v>
      </c>
      <c r="AU246" s="17" t="s">
        <v>82</v>
      </c>
    </row>
    <row r="247" spans="2:51" s="13" customFormat="1" ht="11.25">
      <c r="B247" s="151"/>
      <c r="D247" s="145" t="s">
        <v>159</v>
      </c>
      <c r="E247" s="152" t="s">
        <v>19</v>
      </c>
      <c r="F247" s="153" t="s">
        <v>327</v>
      </c>
      <c r="H247" s="154">
        <v>1.818</v>
      </c>
      <c r="I247" s="155"/>
      <c r="L247" s="151"/>
      <c r="M247" s="156"/>
      <c r="T247" s="157"/>
      <c r="AT247" s="152" t="s">
        <v>159</v>
      </c>
      <c r="AU247" s="152" t="s">
        <v>82</v>
      </c>
      <c r="AV247" s="13" t="s">
        <v>82</v>
      </c>
      <c r="AW247" s="13" t="s">
        <v>33</v>
      </c>
      <c r="AX247" s="13" t="s">
        <v>72</v>
      </c>
      <c r="AY247" s="152" t="s">
        <v>142</v>
      </c>
    </row>
    <row r="248" spans="2:51" s="13" customFormat="1" ht="11.25">
      <c r="B248" s="151"/>
      <c r="D248" s="145" t="s">
        <v>159</v>
      </c>
      <c r="E248" s="152" t="s">
        <v>19</v>
      </c>
      <c r="F248" s="153" t="s">
        <v>328</v>
      </c>
      <c r="H248" s="154">
        <v>0.6</v>
      </c>
      <c r="I248" s="155"/>
      <c r="L248" s="151"/>
      <c r="M248" s="156"/>
      <c r="T248" s="157"/>
      <c r="AT248" s="152" t="s">
        <v>159</v>
      </c>
      <c r="AU248" s="152" t="s">
        <v>82</v>
      </c>
      <c r="AV248" s="13" t="s">
        <v>82</v>
      </c>
      <c r="AW248" s="13" t="s">
        <v>33</v>
      </c>
      <c r="AX248" s="13" t="s">
        <v>72</v>
      </c>
      <c r="AY248" s="152" t="s">
        <v>142</v>
      </c>
    </row>
    <row r="249" spans="2:51" s="13" customFormat="1" ht="11.25">
      <c r="B249" s="151"/>
      <c r="D249" s="145" t="s">
        <v>159</v>
      </c>
      <c r="E249" s="152" t="s">
        <v>19</v>
      </c>
      <c r="F249" s="153" t="s">
        <v>329</v>
      </c>
      <c r="H249" s="154">
        <v>2.31</v>
      </c>
      <c r="I249" s="155"/>
      <c r="L249" s="151"/>
      <c r="M249" s="156"/>
      <c r="T249" s="157"/>
      <c r="AT249" s="152" t="s">
        <v>159</v>
      </c>
      <c r="AU249" s="152" t="s">
        <v>82</v>
      </c>
      <c r="AV249" s="13" t="s">
        <v>82</v>
      </c>
      <c r="AW249" s="13" t="s">
        <v>33</v>
      </c>
      <c r="AX249" s="13" t="s">
        <v>72</v>
      </c>
      <c r="AY249" s="152" t="s">
        <v>142</v>
      </c>
    </row>
    <row r="250" spans="2:51" s="13" customFormat="1" ht="11.25">
      <c r="B250" s="151"/>
      <c r="D250" s="145" t="s">
        <v>159</v>
      </c>
      <c r="E250" s="152" t="s">
        <v>19</v>
      </c>
      <c r="F250" s="153" t="s">
        <v>330</v>
      </c>
      <c r="H250" s="154">
        <v>2.4</v>
      </c>
      <c r="I250" s="155"/>
      <c r="L250" s="151"/>
      <c r="M250" s="156"/>
      <c r="T250" s="157"/>
      <c r="AT250" s="152" t="s">
        <v>159</v>
      </c>
      <c r="AU250" s="152" t="s">
        <v>82</v>
      </c>
      <c r="AV250" s="13" t="s">
        <v>82</v>
      </c>
      <c r="AW250" s="13" t="s">
        <v>33</v>
      </c>
      <c r="AX250" s="13" t="s">
        <v>72</v>
      </c>
      <c r="AY250" s="152" t="s">
        <v>142</v>
      </c>
    </row>
    <row r="251" spans="2:51" s="14" customFormat="1" ht="11.25">
      <c r="B251" s="168"/>
      <c r="D251" s="145" t="s">
        <v>159</v>
      </c>
      <c r="E251" s="169" t="s">
        <v>19</v>
      </c>
      <c r="F251" s="170" t="s">
        <v>181</v>
      </c>
      <c r="H251" s="171">
        <v>7.128</v>
      </c>
      <c r="I251" s="172"/>
      <c r="L251" s="168"/>
      <c r="M251" s="173"/>
      <c r="T251" s="174"/>
      <c r="AT251" s="169" t="s">
        <v>159</v>
      </c>
      <c r="AU251" s="169" t="s">
        <v>82</v>
      </c>
      <c r="AV251" s="14" t="s">
        <v>150</v>
      </c>
      <c r="AW251" s="14" t="s">
        <v>33</v>
      </c>
      <c r="AX251" s="14" t="s">
        <v>80</v>
      </c>
      <c r="AY251" s="169" t="s">
        <v>142</v>
      </c>
    </row>
    <row r="252" spans="2:65" s="1" customFormat="1" ht="16.5" customHeight="1">
      <c r="B252" s="32"/>
      <c r="C252" s="127" t="s">
        <v>331</v>
      </c>
      <c r="D252" s="127" t="s">
        <v>145</v>
      </c>
      <c r="E252" s="128" t="s">
        <v>332</v>
      </c>
      <c r="F252" s="129" t="s">
        <v>333</v>
      </c>
      <c r="G252" s="130" t="s">
        <v>170</v>
      </c>
      <c r="H252" s="131">
        <v>22.067</v>
      </c>
      <c r="I252" s="132"/>
      <c r="J252" s="133">
        <f>ROUND(I252*H252,2)</f>
        <v>0</v>
      </c>
      <c r="K252" s="129" t="s">
        <v>149</v>
      </c>
      <c r="L252" s="32"/>
      <c r="M252" s="134" t="s">
        <v>19</v>
      </c>
      <c r="N252" s="135" t="s">
        <v>43</v>
      </c>
      <c r="P252" s="136">
        <f>O252*H252</f>
        <v>0</v>
      </c>
      <c r="Q252" s="136">
        <v>0</v>
      </c>
      <c r="R252" s="136">
        <f>Q252*H252</f>
        <v>0</v>
      </c>
      <c r="S252" s="136">
        <v>0.168</v>
      </c>
      <c r="T252" s="137">
        <f>S252*H252</f>
        <v>3.707256</v>
      </c>
      <c r="AR252" s="138" t="s">
        <v>150</v>
      </c>
      <c r="AT252" s="138" t="s">
        <v>145</v>
      </c>
      <c r="AU252" s="138" t="s">
        <v>82</v>
      </c>
      <c r="AY252" s="17" t="s">
        <v>142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7" t="s">
        <v>80</v>
      </c>
      <c r="BK252" s="139">
        <f>ROUND(I252*H252,2)</f>
        <v>0</v>
      </c>
      <c r="BL252" s="17" t="s">
        <v>150</v>
      </c>
      <c r="BM252" s="138" t="s">
        <v>334</v>
      </c>
    </row>
    <row r="253" spans="2:47" s="1" customFormat="1" ht="11.25">
      <c r="B253" s="32"/>
      <c r="D253" s="140" t="s">
        <v>152</v>
      </c>
      <c r="F253" s="141" t="s">
        <v>335</v>
      </c>
      <c r="I253" s="142"/>
      <c r="L253" s="32"/>
      <c r="M253" s="143"/>
      <c r="T253" s="53"/>
      <c r="AT253" s="17" t="s">
        <v>152</v>
      </c>
      <c r="AU253" s="17" t="s">
        <v>82</v>
      </c>
    </row>
    <row r="254" spans="2:51" s="13" customFormat="1" ht="11.25">
      <c r="B254" s="151"/>
      <c r="D254" s="145" t="s">
        <v>159</v>
      </c>
      <c r="E254" s="152" t="s">
        <v>19</v>
      </c>
      <c r="F254" s="153" t="s">
        <v>336</v>
      </c>
      <c r="H254" s="154">
        <v>1.959</v>
      </c>
      <c r="I254" s="155"/>
      <c r="L254" s="151"/>
      <c r="M254" s="156"/>
      <c r="T254" s="157"/>
      <c r="AT254" s="152" t="s">
        <v>159</v>
      </c>
      <c r="AU254" s="152" t="s">
        <v>82</v>
      </c>
      <c r="AV254" s="13" t="s">
        <v>82</v>
      </c>
      <c r="AW254" s="13" t="s">
        <v>33</v>
      </c>
      <c r="AX254" s="13" t="s">
        <v>72</v>
      </c>
      <c r="AY254" s="152" t="s">
        <v>142</v>
      </c>
    </row>
    <row r="255" spans="2:51" s="13" customFormat="1" ht="11.25">
      <c r="B255" s="151"/>
      <c r="D255" s="145" t="s">
        <v>159</v>
      </c>
      <c r="E255" s="152" t="s">
        <v>19</v>
      </c>
      <c r="F255" s="153" t="s">
        <v>337</v>
      </c>
      <c r="H255" s="154">
        <v>0.394</v>
      </c>
      <c r="I255" s="155"/>
      <c r="L255" s="151"/>
      <c r="M255" s="156"/>
      <c r="T255" s="157"/>
      <c r="AT255" s="152" t="s">
        <v>159</v>
      </c>
      <c r="AU255" s="152" t="s">
        <v>82</v>
      </c>
      <c r="AV255" s="13" t="s">
        <v>82</v>
      </c>
      <c r="AW255" s="13" t="s">
        <v>33</v>
      </c>
      <c r="AX255" s="13" t="s">
        <v>72</v>
      </c>
      <c r="AY255" s="152" t="s">
        <v>142</v>
      </c>
    </row>
    <row r="256" spans="2:51" s="13" customFormat="1" ht="11.25">
      <c r="B256" s="151"/>
      <c r="D256" s="145" t="s">
        <v>159</v>
      </c>
      <c r="E256" s="152" t="s">
        <v>19</v>
      </c>
      <c r="F256" s="153" t="s">
        <v>338</v>
      </c>
      <c r="H256" s="154">
        <v>4.8</v>
      </c>
      <c r="I256" s="155"/>
      <c r="L256" s="151"/>
      <c r="M256" s="156"/>
      <c r="T256" s="157"/>
      <c r="AT256" s="152" t="s">
        <v>159</v>
      </c>
      <c r="AU256" s="152" t="s">
        <v>82</v>
      </c>
      <c r="AV256" s="13" t="s">
        <v>82</v>
      </c>
      <c r="AW256" s="13" t="s">
        <v>33</v>
      </c>
      <c r="AX256" s="13" t="s">
        <v>72</v>
      </c>
      <c r="AY256" s="152" t="s">
        <v>142</v>
      </c>
    </row>
    <row r="257" spans="2:51" s="13" customFormat="1" ht="11.25">
      <c r="B257" s="151"/>
      <c r="D257" s="145" t="s">
        <v>159</v>
      </c>
      <c r="E257" s="152" t="s">
        <v>19</v>
      </c>
      <c r="F257" s="153" t="s">
        <v>339</v>
      </c>
      <c r="H257" s="154">
        <v>13.5</v>
      </c>
      <c r="I257" s="155"/>
      <c r="L257" s="151"/>
      <c r="M257" s="156"/>
      <c r="T257" s="157"/>
      <c r="AT257" s="152" t="s">
        <v>159</v>
      </c>
      <c r="AU257" s="152" t="s">
        <v>82</v>
      </c>
      <c r="AV257" s="13" t="s">
        <v>82</v>
      </c>
      <c r="AW257" s="13" t="s">
        <v>33</v>
      </c>
      <c r="AX257" s="13" t="s">
        <v>72</v>
      </c>
      <c r="AY257" s="152" t="s">
        <v>142</v>
      </c>
    </row>
    <row r="258" spans="2:51" s="13" customFormat="1" ht="11.25">
      <c r="B258" s="151"/>
      <c r="D258" s="145" t="s">
        <v>159</v>
      </c>
      <c r="E258" s="152" t="s">
        <v>19</v>
      </c>
      <c r="F258" s="153" t="s">
        <v>177</v>
      </c>
      <c r="H258" s="154">
        <v>1.414</v>
      </c>
      <c r="I258" s="155"/>
      <c r="L258" s="151"/>
      <c r="M258" s="156"/>
      <c r="T258" s="157"/>
      <c r="AT258" s="152" t="s">
        <v>159</v>
      </c>
      <c r="AU258" s="152" t="s">
        <v>82</v>
      </c>
      <c r="AV258" s="13" t="s">
        <v>82</v>
      </c>
      <c r="AW258" s="13" t="s">
        <v>33</v>
      </c>
      <c r="AX258" s="13" t="s">
        <v>72</v>
      </c>
      <c r="AY258" s="152" t="s">
        <v>142</v>
      </c>
    </row>
    <row r="259" spans="2:51" s="14" customFormat="1" ht="11.25">
      <c r="B259" s="168"/>
      <c r="D259" s="145" t="s">
        <v>159</v>
      </c>
      <c r="E259" s="169" t="s">
        <v>19</v>
      </c>
      <c r="F259" s="170" t="s">
        <v>181</v>
      </c>
      <c r="H259" s="171">
        <v>22.067</v>
      </c>
      <c r="I259" s="172"/>
      <c r="L259" s="168"/>
      <c r="M259" s="173"/>
      <c r="T259" s="174"/>
      <c r="AT259" s="169" t="s">
        <v>159</v>
      </c>
      <c r="AU259" s="169" t="s">
        <v>82</v>
      </c>
      <c r="AV259" s="14" t="s">
        <v>150</v>
      </c>
      <c r="AW259" s="14" t="s">
        <v>33</v>
      </c>
      <c r="AX259" s="14" t="s">
        <v>80</v>
      </c>
      <c r="AY259" s="169" t="s">
        <v>142</v>
      </c>
    </row>
    <row r="260" spans="2:65" s="1" customFormat="1" ht="16.5" customHeight="1">
      <c r="B260" s="32"/>
      <c r="C260" s="127" t="s">
        <v>340</v>
      </c>
      <c r="D260" s="127" t="s">
        <v>145</v>
      </c>
      <c r="E260" s="128" t="s">
        <v>341</v>
      </c>
      <c r="F260" s="129" t="s">
        <v>342</v>
      </c>
      <c r="G260" s="130" t="s">
        <v>170</v>
      </c>
      <c r="H260" s="131">
        <v>5.4</v>
      </c>
      <c r="I260" s="132"/>
      <c r="J260" s="133">
        <f>ROUND(I260*H260,2)</f>
        <v>0</v>
      </c>
      <c r="K260" s="129" t="s">
        <v>149</v>
      </c>
      <c r="L260" s="32"/>
      <c r="M260" s="134" t="s">
        <v>19</v>
      </c>
      <c r="N260" s="135" t="s">
        <v>43</v>
      </c>
      <c r="P260" s="136">
        <f>O260*H260</f>
        <v>0</v>
      </c>
      <c r="Q260" s="136">
        <v>0</v>
      </c>
      <c r="R260" s="136">
        <f>Q260*H260</f>
        <v>0</v>
      </c>
      <c r="S260" s="136">
        <v>0.15</v>
      </c>
      <c r="T260" s="137">
        <f>S260*H260</f>
        <v>0.81</v>
      </c>
      <c r="AR260" s="138" t="s">
        <v>150</v>
      </c>
      <c r="AT260" s="138" t="s">
        <v>145</v>
      </c>
      <c r="AU260" s="138" t="s">
        <v>82</v>
      </c>
      <c r="AY260" s="17" t="s">
        <v>142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80</v>
      </c>
      <c r="BK260" s="139">
        <f>ROUND(I260*H260,2)</f>
        <v>0</v>
      </c>
      <c r="BL260" s="17" t="s">
        <v>150</v>
      </c>
      <c r="BM260" s="138" t="s">
        <v>343</v>
      </c>
    </row>
    <row r="261" spans="2:47" s="1" customFormat="1" ht="11.25">
      <c r="B261" s="32"/>
      <c r="D261" s="140" t="s">
        <v>152</v>
      </c>
      <c r="F261" s="141" t="s">
        <v>344</v>
      </c>
      <c r="I261" s="142"/>
      <c r="L261" s="32"/>
      <c r="M261" s="143"/>
      <c r="T261" s="53"/>
      <c r="AT261" s="17" t="s">
        <v>152</v>
      </c>
      <c r="AU261" s="17" t="s">
        <v>82</v>
      </c>
    </row>
    <row r="262" spans="2:51" s="13" customFormat="1" ht="11.25">
      <c r="B262" s="151"/>
      <c r="D262" s="145" t="s">
        <v>159</v>
      </c>
      <c r="E262" s="152" t="s">
        <v>19</v>
      </c>
      <c r="F262" s="153" t="s">
        <v>345</v>
      </c>
      <c r="H262" s="154">
        <v>5.4</v>
      </c>
      <c r="I262" s="155"/>
      <c r="L262" s="151"/>
      <c r="M262" s="156"/>
      <c r="T262" s="157"/>
      <c r="AT262" s="152" t="s">
        <v>159</v>
      </c>
      <c r="AU262" s="152" t="s">
        <v>82</v>
      </c>
      <c r="AV262" s="13" t="s">
        <v>82</v>
      </c>
      <c r="AW262" s="13" t="s">
        <v>33</v>
      </c>
      <c r="AX262" s="13" t="s">
        <v>80</v>
      </c>
      <c r="AY262" s="152" t="s">
        <v>142</v>
      </c>
    </row>
    <row r="263" spans="2:65" s="1" customFormat="1" ht="16.5" customHeight="1">
      <c r="B263" s="32"/>
      <c r="C263" s="127" t="s">
        <v>346</v>
      </c>
      <c r="D263" s="127" t="s">
        <v>145</v>
      </c>
      <c r="E263" s="128" t="s">
        <v>347</v>
      </c>
      <c r="F263" s="129" t="s">
        <v>348</v>
      </c>
      <c r="G263" s="130" t="s">
        <v>264</v>
      </c>
      <c r="H263" s="131">
        <v>18.059</v>
      </c>
      <c r="I263" s="132"/>
      <c r="J263" s="133">
        <f>ROUND(I263*H263,2)</f>
        <v>0</v>
      </c>
      <c r="K263" s="129" t="s">
        <v>149</v>
      </c>
      <c r="L263" s="32"/>
      <c r="M263" s="134" t="s">
        <v>19</v>
      </c>
      <c r="N263" s="135" t="s">
        <v>43</v>
      </c>
      <c r="P263" s="136">
        <f>O263*H263</f>
        <v>0</v>
      </c>
      <c r="Q263" s="136">
        <v>0</v>
      </c>
      <c r="R263" s="136">
        <f>Q263*H263</f>
        <v>0</v>
      </c>
      <c r="S263" s="136">
        <v>2.2</v>
      </c>
      <c r="T263" s="137">
        <f>S263*H263</f>
        <v>39.729800000000004</v>
      </c>
      <c r="AR263" s="138" t="s">
        <v>150</v>
      </c>
      <c r="AT263" s="138" t="s">
        <v>145</v>
      </c>
      <c r="AU263" s="138" t="s">
        <v>82</v>
      </c>
      <c r="AY263" s="17" t="s">
        <v>142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80</v>
      </c>
      <c r="BK263" s="139">
        <f>ROUND(I263*H263,2)</f>
        <v>0</v>
      </c>
      <c r="BL263" s="17" t="s">
        <v>150</v>
      </c>
      <c r="BM263" s="138" t="s">
        <v>349</v>
      </c>
    </row>
    <row r="264" spans="2:47" s="1" customFormat="1" ht="11.25">
      <c r="B264" s="32"/>
      <c r="D264" s="140" t="s">
        <v>152</v>
      </c>
      <c r="F264" s="141" t="s">
        <v>350</v>
      </c>
      <c r="I264" s="142"/>
      <c r="L264" s="32"/>
      <c r="M264" s="143"/>
      <c r="T264" s="53"/>
      <c r="AT264" s="17" t="s">
        <v>152</v>
      </c>
      <c r="AU264" s="17" t="s">
        <v>82</v>
      </c>
    </row>
    <row r="265" spans="2:51" s="12" customFormat="1" ht="11.25">
      <c r="B265" s="144"/>
      <c r="D265" s="145" t="s">
        <v>159</v>
      </c>
      <c r="E265" s="146" t="s">
        <v>19</v>
      </c>
      <c r="F265" s="147" t="s">
        <v>351</v>
      </c>
      <c r="H265" s="146" t="s">
        <v>19</v>
      </c>
      <c r="I265" s="148"/>
      <c r="L265" s="144"/>
      <c r="M265" s="149"/>
      <c r="T265" s="150"/>
      <c r="AT265" s="146" t="s">
        <v>159</v>
      </c>
      <c r="AU265" s="146" t="s">
        <v>82</v>
      </c>
      <c r="AV265" s="12" t="s">
        <v>80</v>
      </c>
      <c r="AW265" s="12" t="s">
        <v>33</v>
      </c>
      <c r="AX265" s="12" t="s">
        <v>72</v>
      </c>
      <c r="AY265" s="146" t="s">
        <v>142</v>
      </c>
    </row>
    <row r="266" spans="2:51" s="13" customFormat="1" ht="11.25">
      <c r="B266" s="151"/>
      <c r="D266" s="145" t="s">
        <v>159</v>
      </c>
      <c r="E266" s="152" t="s">
        <v>19</v>
      </c>
      <c r="F266" s="153" t="s">
        <v>352</v>
      </c>
      <c r="H266" s="154">
        <v>7.984</v>
      </c>
      <c r="I266" s="155"/>
      <c r="L266" s="151"/>
      <c r="M266" s="156"/>
      <c r="T266" s="157"/>
      <c r="AT266" s="152" t="s">
        <v>159</v>
      </c>
      <c r="AU266" s="152" t="s">
        <v>82</v>
      </c>
      <c r="AV266" s="13" t="s">
        <v>82</v>
      </c>
      <c r="AW266" s="13" t="s">
        <v>33</v>
      </c>
      <c r="AX266" s="13" t="s">
        <v>72</v>
      </c>
      <c r="AY266" s="152" t="s">
        <v>142</v>
      </c>
    </row>
    <row r="267" spans="2:51" s="12" customFormat="1" ht="11.25">
      <c r="B267" s="144"/>
      <c r="D267" s="145" t="s">
        <v>159</v>
      </c>
      <c r="E267" s="146" t="s">
        <v>19</v>
      </c>
      <c r="F267" s="147" t="s">
        <v>353</v>
      </c>
      <c r="H267" s="146" t="s">
        <v>19</v>
      </c>
      <c r="I267" s="148"/>
      <c r="L267" s="144"/>
      <c r="M267" s="149"/>
      <c r="T267" s="150"/>
      <c r="AT267" s="146" t="s">
        <v>159</v>
      </c>
      <c r="AU267" s="146" t="s">
        <v>82</v>
      </c>
      <c r="AV267" s="12" t="s">
        <v>80</v>
      </c>
      <c r="AW267" s="12" t="s">
        <v>33</v>
      </c>
      <c r="AX267" s="12" t="s">
        <v>72</v>
      </c>
      <c r="AY267" s="146" t="s">
        <v>142</v>
      </c>
    </row>
    <row r="268" spans="2:51" s="13" customFormat="1" ht="11.25">
      <c r="B268" s="151"/>
      <c r="D268" s="145" t="s">
        <v>159</v>
      </c>
      <c r="E268" s="152" t="s">
        <v>19</v>
      </c>
      <c r="F268" s="153" t="s">
        <v>354</v>
      </c>
      <c r="H268" s="154">
        <v>10.075</v>
      </c>
      <c r="I268" s="155"/>
      <c r="L268" s="151"/>
      <c r="M268" s="156"/>
      <c r="T268" s="157"/>
      <c r="AT268" s="152" t="s">
        <v>159</v>
      </c>
      <c r="AU268" s="152" t="s">
        <v>82</v>
      </c>
      <c r="AV268" s="13" t="s">
        <v>82</v>
      </c>
      <c r="AW268" s="13" t="s">
        <v>33</v>
      </c>
      <c r="AX268" s="13" t="s">
        <v>72</v>
      </c>
      <c r="AY268" s="152" t="s">
        <v>142</v>
      </c>
    </row>
    <row r="269" spans="2:51" s="14" customFormat="1" ht="11.25">
      <c r="B269" s="168"/>
      <c r="D269" s="145" t="s">
        <v>159</v>
      </c>
      <c r="E269" s="169" t="s">
        <v>19</v>
      </c>
      <c r="F269" s="170" t="s">
        <v>181</v>
      </c>
      <c r="H269" s="171">
        <v>18.058999999999997</v>
      </c>
      <c r="I269" s="172"/>
      <c r="L269" s="168"/>
      <c r="M269" s="173"/>
      <c r="T269" s="174"/>
      <c r="AT269" s="169" t="s">
        <v>159</v>
      </c>
      <c r="AU269" s="169" t="s">
        <v>82</v>
      </c>
      <c r="AV269" s="14" t="s">
        <v>150</v>
      </c>
      <c r="AW269" s="14" t="s">
        <v>33</v>
      </c>
      <c r="AX269" s="14" t="s">
        <v>80</v>
      </c>
      <c r="AY269" s="169" t="s">
        <v>142</v>
      </c>
    </row>
    <row r="270" spans="2:65" s="1" customFormat="1" ht="21.75" customHeight="1">
      <c r="B270" s="32"/>
      <c r="C270" s="127" t="s">
        <v>355</v>
      </c>
      <c r="D270" s="127" t="s">
        <v>145</v>
      </c>
      <c r="E270" s="128" t="s">
        <v>356</v>
      </c>
      <c r="F270" s="129" t="s">
        <v>357</v>
      </c>
      <c r="G270" s="130" t="s">
        <v>264</v>
      </c>
      <c r="H270" s="131">
        <v>18.059</v>
      </c>
      <c r="I270" s="132"/>
      <c r="J270" s="133">
        <f>ROUND(I270*H270,2)</f>
        <v>0</v>
      </c>
      <c r="K270" s="129" t="s">
        <v>149</v>
      </c>
      <c r="L270" s="32"/>
      <c r="M270" s="134" t="s">
        <v>19</v>
      </c>
      <c r="N270" s="135" t="s">
        <v>43</v>
      </c>
      <c r="P270" s="136">
        <f>O270*H270</f>
        <v>0</v>
      </c>
      <c r="Q270" s="136">
        <v>0</v>
      </c>
      <c r="R270" s="136">
        <f>Q270*H270</f>
        <v>0</v>
      </c>
      <c r="S270" s="136">
        <v>0.044</v>
      </c>
      <c r="T270" s="137">
        <f>S270*H270</f>
        <v>0.794596</v>
      </c>
      <c r="AR270" s="138" t="s">
        <v>150</v>
      </c>
      <c r="AT270" s="138" t="s">
        <v>145</v>
      </c>
      <c r="AU270" s="138" t="s">
        <v>82</v>
      </c>
      <c r="AY270" s="17" t="s">
        <v>142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80</v>
      </c>
      <c r="BK270" s="139">
        <f>ROUND(I270*H270,2)</f>
        <v>0</v>
      </c>
      <c r="BL270" s="17" t="s">
        <v>150</v>
      </c>
      <c r="BM270" s="138" t="s">
        <v>358</v>
      </c>
    </row>
    <row r="271" spans="2:47" s="1" customFormat="1" ht="11.25">
      <c r="B271" s="32"/>
      <c r="D271" s="140" t="s">
        <v>152</v>
      </c>
      <c r="F271" s="141" t="s">
        <v>359</v>
      </c>
      <c r="I271" s="142"/>
      <c r="L271" s="32"/>
      <c r="M271" s="143"/>
      <c r="T271" s="53"/>
      <c r="AT271" s="17" t="s">
        <v>152</v>
      </c>
      <c r="AU271" s="17" t="s">
        <v>82</v>
      </c>
    </row>
    <row r="272" spans="2:65" s="1" customFormat="1" ht="24.2" customHeight="1">
      <c r="B272" s="32"/>
      <c r="C272" s="127" t="s">
        <v>360</v>
      </c>
      <c r="D272" s="127" t="s">
        <v>145</v>
      </c>
      <c r="E272" s="128" t="s">
        <v>361</v>
      </c>
      <c r="F272" s="129" t="s">
        <v>362</v>
      </c>
      <c r="G272" s="130" t="s">
        <v>185</v>
      </c>
      <c r="H272" s="131">
        <v>0.6</v>
      </c>
      <c r="I272" s="132"/>
      <c r="J272" s="133">
        <f>ROUND(I272*H272,2)</f>
        <v>0</v>
      </c>
      <c r="K272" s="129" t="s">
        <v>149</v>
      </c>
      <c r="L272" s="32"/>
      <c r="M272" s="134" t="s">
        <v>19</v>
      </c>
      <c r="N272" s="135" t="s">
        <v>43</v>
      </c>
      <c r="P272" s="136">
        <f>O272*H272</f>
        <v>0</v>
      </c>
      <c r="Q272" s="136">
        <v>0.00162</v>
      </c>
      <c r="R272" s="136">
        <f>Q272*H272</f>
        <v>0.0009719999999999999</v>
      </c>
      <c r="S272" s="136">
        <v>0.029</v>
      </c>
      <c r="T272" s="137">
        <f>S272*H272</f>
        <v>0.0174</v>
      </c>
      <c r="AR272" s="138" t="s">
        <v>150</v>
      </c>
      <c r="AT272" s="138" t="s">
        <v>145</v>
      </c>
      <c r="AU272" s="138" t="s">
        <v>82</v>
      </c>
      <c r="AY272" s="17" t="s">
        <v>142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7" t="s">
        <v>80</v>
      </c>
      <c r="BK272" s="139">
        <f>ROUND(I272*H272,2)</f>
        <v>0</v>
      </c>
      <c r="BL272" s="17" t="s">
        <v>150</v>
      </c>
      <c r="BM272" s="138" t="s">
        <v>363</v>
      </c>
    </row>
    <row r="273" spans="2:47" s="1" customFormat="1" ht="11.25">
      <c r="B273" s="32"/>
      <c r="D273" s="140" t="s">
        <v>152</v>
      </c>
      <c r="F273" s="141" t="s">
        <v>364</v>
      </c>
      <c r="I273" s="142"/>
      <c r="L273" s="32"/>
      <c r="M273" s="143"/>
      <c r="T273" s="53"/>
      <c r="AT273" s="17" t="s">
        <v>152</v>
      </c>
      <c r="AU273" s="17" t="s">
        <v>82</v>
      </c>
    </row>
    <row r="274" spans="2:51" s="13" customFormat="1" ht="11.25">
      <c r="B274" s="151"/>
      <c r="D274" s="145" t="s">
        <v>159</v>
      </c>
      <c r="E274" s="152" t="s">
        <v>19</v>
      </c>
      <c r="F274" s="153" t="s">
        <v>365</v>
      </c>
      <c r="H274" s="154">
        <v>0.6</v>
      </c>
      <c r="I274" s="155"/>
      <c r="L274" s="151"/>
      <c r="M274" s="156"/>
      <c r="T274" s="157"/>
      <c r="AT274" s="152" t="s">
        <v>159</v>
      </c>
      <c r="AU274" s="152" t="s">
        <v>82</v>
      </c>
      <c r="AV274" s="13" t="s">
        <v>82</v>
      </c>
      <c r="AW274" s="13" t="s">
        <v>33</v>
      </c>
      <c r="AX274" s="13" t="s">
        <v>80</v>
      </c>
      <c r="AY274" s="152" t="s">
        <v>142</v>
      </c>
    </row>
    <row r="275" spans="2:65" s="1" customFormat="1" ht="24.2" customHeight="1">
      <c r="B275" s="32"/>
      <c r="C275" s="127" t="s">
        <v>366</v>
      </c>
      <c r="D275" s="127" t="s">
        <v>145</v>
      </c>
      <c r="E275" s="128" t="s">
        <v>367</v>
      </c>
      <c r="F275" s="129" t="s">
        <v>368</v>
      </c>
      <c r="G275" s="130" t="s">
        <v>185</v>
      </c>
      <c r="H275" s="131">
        <v>0.3</v>
      </c>
      <c r="I275" s="132"/>
      <c r="J275" s="133">
        <f>ROUND(I275*H275,2)</f>
        <v>0</v>
      </c>
      <c r="K275" s="129" t="s">
        <v>149</v>
      </c>
      <c r="L275" s="32"/>
      <c r="M275" s="134" t="s">
        <v>19</v>
      </c>
      <c r="N275" s="135" t="s">
        <v>43</v>
      </c>
      <c r="P275" s="136">
        <f>O275*H275</f>
        <v>0</v>
      </c>
      <c r="Q275" s="136">
        <v>0.00389</v>
      </c>
      <c r="R275" s="136">
        <f>Q275*H275</f>
        <v>0.0011669999999999999</v>
      </c>
      <c r="S275" s="136">
        <v>0.087</v>
      </c>
      <c r="T275" s="137">
        <f>S275*H275</f>
        <v>0.026099999999999998</v>
      </c>
      <c r="AR275" s="138" t="s">
        <v>150</v>
      </c>
      <c r="AT275" s="138" t="s">
        <v>145</v>
      </c>
      <c r="AU275" s="138" t="s">
        <v>82</v>
      </c>
      <c r="AY275" s="17" t="s">
        <v>142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7" t="s">
        <v>80</v>
      </c>
      <c r="BK275" s="139">
        <f>ROUND(I275*H275,2)</f>
        <v>0</v>
      </c>
      <c r="BL275" s="17" t="s">
        <v>150</v>
      </c>
      <c r="BM275" s="138" t="s">
        <v>369</v>
      </c>
    </row>
    <row r="276" spans="2:47" s="1" customFormat="1" ht="11.25">
      <c r="B276" s="32"/>
      <c r="D276" s="140" t="s">
        <v>152</v>
      </c>
      <c r="F276" s="141" t="s">
        <v>370</v>
      </c>
      <c r="I276" s="142"/>
      <c r="L276" s="32"/>
      <c r="M276" s="143"/>
      <c r="T276" s="53"/>
      <c r="AT276" s="17" t="s">
        <v>152</v>
      </c>
      <c r="AU276" s="17" t="s">
        <v>82</v>
      </c>
    </row>
    <row r="277" spans="2:65" s="1" customFormat="1" ht="24.2" customHeight="1">
      <c r="B277" s="32"/>
      <c r="C277" s="127" t="s">
        <v>371</v>
      </c>
      <c r="D277" s="127" t="s">
        <v>145</v>
      </c>
      <c r="E277" s="128" t="s">
        <v>372</v>
      </c>
      <c r="F277" s="129" t="s">
        <v>373</v>
      </c>
      <c r="G277" s="130" t="s">
        <v>185</v>
      </c>
      <c r="H277" s="131">
        <v>101.04</v>
      </c>
      <c r="I277" s="132"/>
      <c r="J277" s="133">
        <f>ROUND(I277*H277,2)</f>
        <v>0</v>
      </c>
      <c r="K277" s="129" t="s">
        <v>149</v>
      </c>
      <c r="L277" s="32"/>
      <c r="M277" s="134" t="s">
        <v>19</v>
      </c>
      <c r="N277" s="135" t="s">
        <v>43</v>
      </c>
      <c r="P277" s="136">
        <f>O277*H277</f>
        <v>0</v>
      </c>
      <c r="Q277" s="136">
        <v>8E-05</v>
      </c>
      <c r="R277" s="136">
        <f>Q277*H277</f>
        <v>0.0080832</v>
      </c>
      <c r="S277" s="136">
        <v>0</v>
      </c>
      <c r="T277" s="137">
        <f>S277*H277</f>
        <v>0</v>
      </c>
      <c r="AR277" s="138" t="s">
        <v>150</v>
      </c>
      <c r="AT277" s="138" t="s">
        <v>145</v>
      </c>
      <c r="AU277" s="138" t="s">
        <v>82</v>
      </c>
      <c r="AY277" s="17" t="s">
        <v>142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7" t="s">
        <v>80</v>
      </c>
      <c r="BK277" s="139">
        <f>ROUND(I277*H277,2)</f>
        <v>0</v>
      </c>
      <c r="BL277" s="17" t="s">
        <v>150</v>
      </c>
      <c r="BM277" s="138" t="s">
        <v>374</v>
      </c>
    </row>
    <row r="278" spans="2:47" s="1" customFormat="1" ht="11.25">
      <c r="B278" s="32"/>
      <c r="D278" s="140" t="s">
        <v>152</v>
      </c>
      <c r="F278" s="141" t="s">
        <v>375</v>
      </c>
      <c r="I278" s="142"/>
      <c r="L278" s="32"/>
      <c r="M278" s="143"/>
      <c r="T278" s="53"/>
      <c r="AT278" s="17" t="s">
        <v>152</v>
      </c>
      <c r="AU278" s="17" t="s">
        <v>82</v>
      </c>
    </row>
    <row r="279" spans="2:51" s="13" customFormat="1" ht="11.25">
      <c r="B279" s="151"/>
      <c r="D279" s="145" t="s">
        <v>159</v>
      </c>
      <c r="E279" s="152" t="s">
        <v>19</v>
      </c>
      <c r="F279" s="153" t="s">
        <v>376</v>
      </c>
      <c r="H279" s="154">
        <v>6.79</v>
      </c>
      <c r="I279" s="155"/>
      <c r="L279" s="151"/>
      <c r="M279" s="156"/>
      <c r="T279" s="157"/>
      <c r="AT279" s="152" t="s">
        <v>159</v>
      </c>
      <c r="AU279" s="152" t="s">
        <v>82</v>
      </c>
      <c r="AV279" s="13" t="s">
        <v>82</v>
      </c>
      <c r="AW279" s="13" t="s">
        <v>33</v>
      </c>
      <c r="AX279" s="13" t="s">
        <v>72</v>
      </c>
      <c r="AY279" s="152" t="s">
        <v>142</v>
      </c>
    </row>
    <row r="280" spans="2:51" s="13" customFormat="1" ht="11.25">
      <c r="B280" s="151"/>
      <c r="D280" s="145" t="s">
        <v>159</v>
      </c>
      <c r="E280" s="152" t="s">
        <v>19</v>
      </c>
      <c r="F280" s="153" t="s">
        <v>189</v>
      </c>
      <c r="H280" s="154">
        <v>4.04</v>
      </c>
      <c r="I280" s="155"/>
      <c r="L280" s="151"/>
      <c r="M280" s="156"/>
      <c r="T280" s="157"/>
      <c r="AT280" s="152" t="s">
        <v>159</v>
      </c>
      <c r="AU280" s="152" t="s">
        <v>82</v>
      </c>
      <c r="AV280" s="13" t="s">
        <v>82</v>
      </c>
      <c r="AW280" s="13" t="s">
        <v>33</v>
      </c>
      <c r="AX280" s="13" t="s">
        <v>72</v>
      </c>
      <c r="AY280" s="152" t="s">
        <v>142</v>
      </c>
    </row>
    <row r="281" spans="2:51" s="13" customFormat="1" ht="11.25">
      <c r="B281" s="151"/>
      <c r="D281" s="145" t="s">
        <v>159</v>
      </c>
      <c r="E281" s="152" t="s">
        <v>19</v>
      </c>
      <c r="F281" s="153" t="s">
        <v>328</v>
      </c>
      <c r="H281" s="154">
        <v>0.6</v>
      </c>
      <c r="I281" s="155"/>
      <c r="L281" s="151"/>
      <c r="M281" s="156"/>
      <c r="T281" s="157"/>
      <c r="AT281" s="152" t="s">
        <v>159</v>
      </c>
      <c r="AU281" s="152" t="s">
        <v>82</v>
      </c>
      <c r="AV281" s="13" t="s">
        <v>82</v>
      </c>
      <c r="AW281" s="13" t="s">
        <v>33</v>
      </c>
      <c r="AX281" s="13" t="s">
        <v>72</v>
      </c>
      <c r="AY281" s="152" t="s">
        <v>142</v>
      </c>
    </row>
    <row r="282" spans="2:51" s="13" customFormat="1" ht="11.25">
      <c r="B282" s="151"/>
      <c r="D282" s="145" t="s">
        <v>159</v>
      </c>
      <c r="E282" s="152" t="s">
        <v>19</v>
      </c>
      <c r="F282" s="153" t="s">
        <v>377</v>
      </c>
      <c r="H282" s="154">
        <v>1.97</v>
      </c>
      <c r="I282" s="155"/>
      <c r="L282" s="151"/>
      <c r="M282" s="156"/>
      <c r="T282" s="157"/>
      <c r="AT282" s="152" t="s">
        <v>159</v>
      </c>
      <c r="AU282" s="152" t="s">
        <v>82</v>
      </c>
      <c r="AV282" s="13" t="s">
        <v>82</v>
      </c>
      <c r="AW282" s="13" t="s">
        <v>33</v>
      </c>
      <c r="AX282" s="13" t="s">
        <v>72</v>
      </c>
      <c r="AY282" s="152" t="s">
        <v>142</v>
      </c>
    </row>
    <row r="283" spans="2:51" s="13" customFormat="1" ht="11.25">
      <c r="B283" s="151"/>
      <c r="D283" s="145" t="s">
        <v>159</v>
      </c>
      <c r="E283" s="152" t="s">
        <v>19</v>
      </c>
      <c r="F283" s="153" t="s">
        <v>378</v>
      </c>
      <c r="H283" s="154">
        <v>11.2</v>
      </c>
      <c r="I283" s="155"/>
      <c r="L283" s="151"/>
      <c r="M283" s="156"/>
      <c r="T283" s="157"/>
      <c r="AT283" s="152" t="s">
        <v>159</v>
      </c>
      <c r="AU283" s="152" t="s">
        <v>82</v>
      </c>
      <c r="AV283" s="13" t="s">
        <v>82</v>
      </c>
      <c r="AW283" s="13" t="s">
        <v>33</v>
      </c>
      <c r="AX283" s="13" t="s">
        <v>72</v>
      </c>
      <c r="AY283" s="152" t="s">
        <v>142</v>
      </c>
    </row>
    <row r="284" spans="2:51" s="13" customFormat="1" ht="11.25">
      <c r="B284" s="151"/>
      <c r="D284" s="145" t="s">
        <v>159</v>
      </c>
      <c r="E284" s="152" t="s">
        <v>19</v>
      </c>
      <c r="F284" s="153" t="s">
        <v>379</v>
      </c>
      <c r="H284" s="154">
        <v>12</v>
      </c>
      <c r="I284" s="155"/>
      <c r="L284" s="151"/>
      <c r="M284" s="156"/>
      <c r="T284" s="157"/>
      <c r="AT284" s="152" t="s">
        <v>159</v>
      </c>
      <c r="AU284" s="152" t="s">
        <v>82</v>
      </c>
      <c r="AV284" s="13" t="s">
        <v>82</v>
      </c>
      <c r="AW284" s="13" t="s">
        <v>33</v>
      </c>
      <c r="AX284" s="13" t="s">
        <v>72</v>
      </c>
      <c r="AY284" s="152" t="s">
        <v>142</v>
      </c>
    </row>
    <row r="285" spans="2:51" s="13" customFormat="1" ht="11.25">
      <c r="B285" s="151"/>
      <c r="D285" s="145" t="s">
        <v>159</v>
      </c>
      <c r="E285" s="152" t="s">
        <v>19</v>
      </c>
      <c r="F285" s="153" t="s">
        <v>380</v>
      </c>
      <c r="H285" s="154">
        <v>31.5</v>
      </c>
      <c r="I285" s="155"/>
      <c r="L285" s="151"/>
      <c r="M285" s="156"/>
      <c r="T285" s="157"/>
      <c r="AT285" s="152" t="s">
        <v>159</v>
      </c>
      <c r="AU285" s="152" t="s">
        <v>82</v>
      </c>
      <c r="AV285" s="13" t="s">
        <v>82</v>
      </c>
      <c r="AW285" s="13" t="s">
        <v>33</v>
      </c>
      <c r="AX285" s="13" t="s">
        <v>72</v>
      </c>
      <c r="AY285" s="152" t="s">
        <v>142</v>
      </c>
    </row>
    <row r="286" spans="2:51" s="13" customFormat="1" ht="11.25">
      <c r="B286" s="151"/>
      <c r="D286" s="145" t="s">
        <v>159</v>
      </c>
      <c r="E286" s="152" t="s">
        <v>19</v>
      </c>
      <c r="F286" s="153" t="s">
        <v>381</v>
      </c>
      <c r="H286" s="154">
        <v>24</v>
      </c>
      <c r="I286" s="155"/>
      <c r="L286" s="151"/>
      <c r="M286" s="156"/>
      <c r="T286" s="157"/>
      <c r="AT286" s="152" t="s">
        <v>159</v>
      </c>
      <c r="AU286" s="152" t="s">
        <v>82</v>
      </c>
      <c r="AV286" s="13" t="s">
        <v>82</v>
      </c>
      <c r="AW286" s="13" t="s">
        <v>33</v>
      </c>
      <c r="AX286" s="13" t="s">
        <v>72</v>
      </c>
      <c r="AY286" s="152" t="s">
        <v>142</v>
      </c>
    </row>
    <row r="287" spans="2:51" s="13" customFormat="1" ht="11.25">
      <c r="B287" s="151"/>
      <c r="D287" s="145" t="s">
        <v>159</v>
      </c>
      <c r="E287" s="152" t="s">
        <v>19</v>
      </c>
      <c r="F287" s="153" t="s">
        <v>382</v>
      </c>
      <c r="H287" s="154">
        <v>4.9</v>
      </c>
      <c r="I287" s="155"/>
      <c r="L287" s="151"/>
      <c r="M287" s="156"/>
      <c r="T287" s="157"/>
      <c r="AT287" s="152" t="s">
        <v>159</v>
      </c>
      <c r="AU287" s="152" t="s">
        <v>82</v>
      </c>
      <c r="AV287" s="13" t="s">
        <v>82</v>
      </c>
      <c r="AW287" s="13" t="s">
        <v>33</v>
      </c>
      <c r="AX287" s="13" t="s">
        <v>72</v>
      </c>
      <c r="AY287" s="152" t="s">
        <v>142</v>
      </c>
    </row>
    <row r="288" spans="2:51" s="13" customFormat="1" ht="11.25">
      <c r="B288" s="151"/>
      <c r="D288" s="145" t="s">
        <v>159</v>
      </c>
      <c r="E288" s="152" t="s">
        <v>19</v>
      </c>
      <c r="F288" s="153" t="s">
        <v>189</v>
      </c>
      <c r="H288" s="154">
        <v>4.04</v>
      </c>
      <c r="I288" s="155"/>
      <c r="L288" s="151"/>
      <c r="M288" s="156"/>
      <c r="T288" s="157"/>
      <c r="AT288" s="152" t="s">
        <v>159</v>
      </c>
      <c r="AU288" s="152" t="s">
        <v>82</v>
      </c>
      <c r="AV288" s="13" t="s">
        <v>82</v>
      </c>
      <c r="AW288" s="13" t="s">
        <v>33</v>
      </c>
      <c r="AX288" s="13" t="s">
        <v>72</v>
      </c>
      <c r="AY288" s="152" t="s">
        <v>142</v>
      </c>
    </row>
    <row r="289" spans="2:51" s="14" customFormat="1" ht="11.25">
      <c r="B289" s="168"/>
      <c r="D289" s="145" t="s">
        <v>159</v>
      </c>
      <c r="E289" s="169" t="s">
        <v>19</v>
      </c>
      <c r="F289" s="170" t="s">
        <v>181</v>
      </c>
      <c r="H289" s="171">
        <v>101.04</v>
      </c>
      <c r="I289" s="172"/>
      <c r="L289" s="168"/>
      <c r="M289" s="173"/>
      <c r="T289" s="174"/>
      <c r="AT289" s="169" t="s">
        <v>159</v>
      </c>
      <c r="AU289" s="169" t="s">
        <v>82</v>
      </c>
      <c r="AV289" s="14" t="s">
        <v>150</v>
      </c>
      <c r="AW289" s="14" t="s">
        <v>33</v>
      </c>
      <c r="AX289" s="14" t="s">
        <v>80</v>
      </c>
      <c r="AY289" s="169" t="s">
        <v>142</v>
      </c>
    </row>
    <row r="290" spans="2:65" s="1" customFormat="1" ht="24.2" customHeight="1">
      <c r="B290" s="32"/>
      <c r="C290" s="127" t="s">
        <v>383</v>
      </c>
      <c r="D290" s="127" t="s">
        <v>145</v>
      </c>
      <c r="E290" s="128" t="s">
        <v>384</v>
      </c>
      <c r="F290" s="129" t="s">
        <v>385</v>
      </c>
      <c r="G290" s="130" t="s">
        <v>170</v>
      </c>
      <c r="H290" s="131">
        <v>177.21</v>
      </c>
      <c r="I290" s="132"/>
      <c r="J290" s="133">
        <f>ROUND(I290*H290,2)</f>
        <v>0</v>
      </c>
      <c r="K290" s="129" t="s">
        <v>19</v>
      </c>
      <c r="L290" s="32"/>
      <c r="M290" s="134" t="s">
        <v>19</v>
      </c>
      <c r="N290" s="135" t="s">
        <v>43</v>
      </c>
      <c r="P290" s="136">
        <f>O290*H290</f>
        <v>0</v>
      </c>
      <c r="Q290" s="136">
        <v>0</v>
      </c>
      <c r="R290" s="136">
        <f>Q290*H290</f>
        <v>0</v>
      </c>
      <c r="S290" s="136">
        <v>0.05</v>
      </c>
      <c r="T290" s="137">
        <f>S290*H290</f>
        <v>8.8605</v>
      </c>
      <c r="AR290" s="138" t="s">
        <v>150</v>
      </c>
      <c r="AT290" s="138" t="s">
        <v>145</v>
      </c>
      <c r="AU290" s="138" t="s">
        <v>82</v>
      </c>
      <c r="AY290" s="17" t="s">
        <v>142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7" t="s">
        <v>80</v>
      </c>
      <c r="BK290" s="139">
        <f>ROUND(I290*H290,2)</f>
        <v>0</v>
      </c>
      <c r="BL290" s="17" t="s">
        <v>150</v>
      </c>
      <c r="BM290" s="138" t="s">
        <v>386</v>
      </c>
    </row>
    <row r="291" spans="2:51" s="13" customFormat="1" ht="11.25">
      <c r="B291" s="151"/>
      <c r="D291" s="145" t="s">
        <v>159</v>
      </c>
      <c r="E291" s="152" t="s">
        <v>19</v>
      </c>
      <c r="F291" s="153" t="s">
        <v>387</v>
      </c>
      <c r="H291" s="154">
        <v>177.21</v>
      </c>
      <c r="I291" s="155"/>
      <c r="L291" s="151"/>
      <c r="M291" s="156"/>
      <c r="T291" s="157"/>
      <c r="AT291" s="152" t="s">
        <v>159</v>
      </c>
      <c r="AU291" s="152" t="s">
        <v>82</v>
      </c>
      <c r="AV291" s="13" t="s">
        <v>82</v>
      </c>
      <c r="AW291" s="13" t="s">
        <v>33</v>
      </c>
      <c r="AX291" s="13" t="s">
        <v>80</v>
      </c>
      <c r="AY291" s="152" t="s">
        <v>142</v>
      </c>
    </row>
    <row r="292" spans="2:65" s="1" customFormat="1" ht="24.2" customHeight="1">
      <c r="B292" s="32"/>
      <c r="C292" s="127" t="s">
        <v>388</v>
      </c>
      <c r="D292" s="127" t="s">
        <v>145</v>
      </c>
      <c r="E292" s="128" t="s">
        <v>389</v>
      </c>
      <c r="F292" s="129" t="s">
        <v>390</v>
      </c>
      <c r="G292" s="130" t="s">
        <v>170</v>
      </c>
      <c r="H292" s="131">
        <v>708</v>
      </c>
      <c r="I292" s="132"/>
      <c r="J292" s="133">
        <f>ROUND(I292*H292,2)</f>
        <v>0</v>
      </c>
      <c r="K292" s="129" t="s">
        <v>19</v>
      </c>
      <c r="L292" s="32"/>
      <c r="M292" s="134" t="s">
        <v>19</v>
      </c>
      <c r="N292" s="135" t="s">
        <v>43</v>
      </c>
      <c r="P292" s="136">
        <f>O292*H292</f>
        <v>0</v>
      </c>
      <c r="Q292" s="136">
        <v>0</v>
      </c>
      <c r="R292" s="136">
        <f>Q292*H292</f>
        <v>0</v>
      </c>
      <c r="S292" s="136">
        <v>0.046</v>
      </c>
      <c r="T292" s="137">
        <f>S292*H292</f>
        <v>32.568</v>
      </c>
      <c r="AR292" s="138" t="s">
        <v>150</v>
      </c>
      <c r="AT292" s="138" t="s">
        <v>145</v>
      </c>
      <c r="AU292" s="138" t="s">
        <v>82</v>
      </c>
      <c r="AY292" s="17" t="s">
        <v>142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7" t="s">
        <v>80</v>
      </c>
      <c r="BK292" s="139">
        <f>ROUND(I292*H292,2)</f>
        <v>0</v>
      </c>
      <c r="BL292" s="17" t="s">
        <v>150</v>
      </c>
      <c r="BM292" s="138" t="s">
        <v>391</v>
      </c>
    </row>
    <row r="293" spans="2:51" s="13" customFormat="1" ht="11.25">
      <c r="B293" s="151"/>
      <c r="D293" s="145" t="s">
        <v>159</v>
      </c>
      <c r="E293" s="152" t="s">
        <v>19</v>
      </c>
      <c r="F293" s="153" t="s">
        <v>392</v>
      </c>
      <c r="H293" s="154">
        <v>708</v>
      </c>
      <c r="I293" s="155"/>
      <c r="L293" s="151"/>
      <c r="M293" s="156"/>
      <c r="T293" s="157"/>
      <c r="AT293" s="152" t="s">
        <v>159</v>
      </c>
      <c r="AU293" s="152" t="s">
        <v>82</v>
      </c>
      <c r="AV293" s="13" t="s">
        <v>82</v>
      </c>
      <c r="AW293" s="13" t="s">
        <v>33</v>
      </c>
      <c r="AX293" s="13" t="s">
        <v>80</v>
      </c>
      <c r="AY293" s="152" t="s">
        <v>142</v>
      </c>
    </row>
    <row r="294" spans="2:65" s="1" customFormat="1" ht="37.9" customHeight="1">
      <c r="B294" s="32"/>
      <c r="C294" s="127" t="s">
        <v>393</v>
      </c>
      <c r="D294" s="127" t="s">
        <v>145</v>
      </c>
      <c r="E294" s="128" t="s">
        <v>394</v>
      </c>
      <c r="F294" s="129" t="s">
        <v>395</v>
      </c>
      <c r="G294" s="130" t="s">
        <v>148</v>
      </c>
      <c r="H294" s="131">
        <v>1</v>
      </c>
      <c r="I294" s="132"/>
      <c r="J294" s="133">
        <f>ROUND(I294*H294,2)</f>
        <v>0</v>
      </c>
      <c r="K294" s="129" t="s">
        <v>19</v>
      </c>
      <c r="L294" s="32"/>
      <c r="M294" s="134" t="s">
        <v>19</v>
      </c>
      <c r="N294" s="135" t="s">
        <v>43</v>
      </c>
      <c r="P294" s="136">
        <f>O294*H294</f>
        <v>0</v>
      </c>
      <c r="Q294" s="136">
        <v>0</v>
      </c>
      <c r="R294" s="136">
        <f>Q294*H294</f>
        <v>0</v>
      </c>
      <c r="S294" s="136">
        <v>0</v>
      </c>
      <c r="T294" s="137">
        <f>S294*H294</f>
        <v>0</v>
      </c>
      <c r="AR294" s="138" t="s">
        <v>150</v>
      </c>
      <c r="AT294" s="138" t="s">
        <v>145</v>
      </c>
      <c r="AU294" s="138" t="s">
        <v>82</v>
      </c>
      <c r="AY294" s="17" t="s">
        <v>142</v>
      </c>
      <c r="BE294" s="139">
        <f>IF(N294="základní",J294,0)</f>
        <v>0</v>
      </c>
      <c r="BF294" s="139">
        <f>IF(N294="snížená",J294,0)</f>
        <v>0</v>
      </c>
      <c r="BG294" s="139">
        <f>IF(N294="zákl. přenesená",J294,0)</f>
        <v>0</v>
      </c>
      <c r="BH294" s="139">
        <f>IF(N294="sníž. přenesená",J294,0)</f>
        <v>0</v>
      </c>
      <c r="BI294" s="139">
        <f>IF(N294="nulová",J294,0)</f>
        <v>0</v>
      </c>
      <c r="BJ294" s="17" t="s">
        <v>80</v>
      </c>
      <c r="BK294" s="139">
        <f>ROUND(I294*H294,2)</f>
        <v>0</v>
      </c>
      <c r="BL294" s="17" t="s">
        <v>150</v>
      </c>
      <c r="BM294" s="138" t="s">
        <v>396</v>
      </c>
    </row>
    <row r="295" spans="2:47" s="1" customFormat="1" ht="29.25">
      <c r="B295" s="32"/>
      <c r="D295" s="145" t="s">
        <v>397</v>
      </c>
      <c r="F295" s="175" t="s">
        <v>398</v>
      </c>
      <c r="I295" s="142"/>
      <c r="L295" s="32"/>
      <c r="M295" s="143"/>
      <c r="T295" s="53"/>
      <c r="AT295" s="17" t="s">
        <v>397</v>
      </c>
      <c r="AU295" s="17" t="s">
        <v>82</v>
      </c>
    </row>
    <row r="296" spans="2:65" s="1" customFormat="1" ht="16.5" customHeight="1">
      <c r="B296" s="32"/>
      <c r="C296" s="127" t="s">
        <v>399</v>
      </c>
      <c r="D296" s="127" t="s">
        <v>145</v>
      </c>
      <c r="E296" s="128" t="s">
        <v>400</v>
      </c>
      <c r="F296" s="129" t="s">
        <v>401</v>
      </c>
      <c r="G296" s="130" t="s">
        <v>148</v>
      </c>
      <c r="H296" s="131">
        <v>16</v>
      </c>
      <c r="I296" s="132"/>
      <c r="J296" s="133">
        <f>ROUND(I296*H296,2)</f>
        <v>0</v>
      </c>
      <c r="K296" s="129" t="s">
        <v>19</v>
      </c>
      <c r="L296" s="32"/>
      <c r="M296" s="134" t="s">
        <v>19</v>
      </c>
      <c r="N296" s="135" t="s">
        <v>43</v>
      </c>
      <c r="P296" s="136">
        <f>O296*H296</f>
        <v>0</v>
      </c>
      <c r="Q296" s="136">
        <v>0</v>
      </c>
      <c r="R296" s="136">
        <f>Q296*H296</f>
        <v>0</v>
      </c>
      <c r="S296" s="136">
        <v>0</v>
      </c>
      <c r="T296" s="137">
        <f>S296*H296</f>
        <v>0</v>
      </c>
      <c r="AR296" s="138" t="s">
        <v>150</v>
      </c>
      <c r="AT296" s="138" t="s">
        <v>145</v>
      </c>
      <c r="AU296" s="138" t="s">
        <v>82</v>
      </c>
      <c r="AY296" s="17" t="s">
        <v>142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80</v>
      </c>
      <c r="BK296" s="139">
        <f>ROUND(I296*H296,2)</f>
        <v>0</v>
      </c>
      <c r="BL296" s="17" t="s">
        <v>150</v>
      </c>
      <c r="BM296" s="138" t="s">
        <v>402</v>
      </c>
    </row>
    <row r="297" spans="2:65" s="1" customFormat="1" ht="16.5" customHeight="1">
      <c r="B297" s="32"/>
      <c r="C297" s="127" t="s">
        <v>403</v>
      </c>
      <c r="D297" s="127" t="s">
        <v>145</v>
      </c>
      <c r="E297" s="128" t="s">
        <v>404</v>
      </c>
      <c r="F297" s="129" t="s">
        <v>405</v>
      </c>
      <c r="G297" s="130" t="s">
        <v>148</v>
      </c>
      <c r="H297" s="131">
        <v>3</v>
      </c>
      <c r="I297" s="132"/>
      <c r="J297" s="133">
        <f>ROUND(I297*H297,2)</f>
        <v>0</v>
      </c>
      <c r="K297" s="129" t="s">
        <v>19</v>
      </c>
      <c r="L297" s="32"/>
      <c r="M297" s="134" t="s">
        <v>19</v>
      </c>
      <c r="N297" s="135" t="s">
        <v>43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150</v>
      </c>
      <c r="AT297" s="138" t="s">
        <v>145</v>
      </c>
      <c r="AU297" s="138" t="s">
        <v>82</v>
      </c>
      <c r="AY297" s="17" t="s">
        <v>142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7" t="s">
        <v>80</v>
      </c>
      <c r="BK297" s="139">
        <f>ROUND(I297*H297,2)</f>
        <v>0</v>
      </c>
      <c r="BL297" s="17" t="s">
        <v>150</v>
      </c>
      <c r="BM297" s="138" t="s">
        <v>406</v>
      </c>
    </row>
    <row r="298" spans="2:63" s="11" customFormat="1" ht="22.9" customHeight="1">
      <c r="B298" s="115"/>
      <c r="D298" s="116" t="s">
        <v>71</v>
      </c>
      <c r="E298" s="125" t="s">
        <v>407</v>
      </c>
      <c r="F298" s="125" t="s">
        <v>408</v>
      </c>
      <c r="I298" s="118"/>
      <c r="J298" s="126">
        <f>BK298</f>
        <v>0</v>
      </c>
      <c r="L298" s="115"/>
      <c r="M298" s="120"/>
      <c r="P298" s="121">
        <f>SUM(P299:P328)</f>
        <v>0</v>
      </c>
      <c r="R298" s="121">
        <f>SUM(R299:R328)</f>
        <v>0</v>
      </c>
      <c r="T298" s="122">
        <f>SUM(T299:T328)</f>
        <v>0</v>
      </c>
      <c r="AR298" s="116" t="s">
        <v>80</v>
      </c>
      <c r="AT298" s="123" t="s">
        <v>71</v>
      </c>
      <c r="AU298" s="123" t="s">
        <v>80</v>
      </c>
      <c r="AY298" s="116" t="s">
        <v>142</v>
      </c>
      <c r="BK298" s="124">
        <f>SUM(BK299:BK328)</f>
        <v>0</v>
      </c>
    </row>
    <row r="299" spans="2:65" s="1" customFormat="1" ht="24.2" customHeight="1">
      <c r="B299" s="32"/>
      <c r="C299" s="127" t="s">
        <v>409</v>
      </c>
      <c r="D299" s="127" t="s">
        <v>145</v>
      </c>
      <c r="E299" s="128" t="s">
        <v>410</v>
      </c>
      <c r="F299" s="129" t="s">
        <v>411</v>
      </c>
      <c r="G299" s="130" t="s">
        <v>156</v>
      </c>
      <c r="H299" s="131">
        <v>101.283</v>
      </c>
      <c r="I299" s="132"/>
      <c r="J299" s="133">
        <f>ROUND(I299*H299,2)</f>
        <v>0</v>
      </c>
      <c r="K299" s="129" t="s">
        <v>149</v>
      </c>
      <c r="L299" s="32"/>
      <c r="M299" s="134" t="s">
        <v>19</v>
      </c>
      <c r="N299" s="135" t="s">
        <v>43</v>
      </c>
      <c r="P299" s="136">
        <f>O299*H299</f>
        <v>0</v>
      </c>
      <c r="Q299" s="136">
        <v>0</v>
      </c>
      <c r="R299" s="136">
        <f>Q299*H299</f>
        <v>0</v>
      </c>
      <c r="S299" s="136">
        <v>0</v>
      </c>
      <c r="T299" s="137">
        <f>S299*H299</f>
        <v>0</v>
      </c>
      <c r="AR299" s="138" t="s">
        <v>150</v>
      </c>
      <c r="AT299" s="138" t="s">
        <v>145</v>
      </c>
      <c r="AU299" s="138" t="s">
        <v>82</v>
      </c>
      <c r="AY299" s="17" t="s">
        <v>142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7" t="s">
        <v>80</v>
      </c>
      <c r="BK299" s="139">
        <f>ROUND(I299*H299,2)</f>
        <v>0</v>
      </c>
      <c r="BL299" s="17" t="s">
        <v>150</v>
      </c>
      <c r="BM299" s="138" t="s">
        <v>412</v>
      </c>
    </row>
    <row r="300" spans="2:47" s="1" customFormat="1" ht="11.25">
      <c r="B300" s="32"/>
      <c r="D300" s="140" t="s">
        <v>152</v>
      </c>
      <c r="F300" s="141" t="s">
        <v>413</v>
      </c>
      <c r="I300" s="142"/>
      <c r="L300" s="32"/>
      <c r="M300" s="143"/>
      <c r="T300" s="53"/>
      <c r="AT300" s="17" t="s">
        <v>152</v>
      </c>
      <c r="AU300" s="17" t="s">
        <v>82</v>
      </c>
    </row>
    <row r="301" spans="2:65" s="1" customFormat="1" ht="21.75" customHeight="1">
      <c r="B301" s="32"/>
      <c r="C301" s="127" t="s">
        <v>414</v>
      </c>
      <c r="D301" s="127" t="s">
        <v>145</v>
      </c>
      <c r="E301" s="128" t="s">
        <v>415</v>
      </c>
      <c r="F301" s="129" t="s">
        <v>416</v>
      </c>
      <c r="G301" s="130" t="s">
        <v>156</v>
      </c>
      <c r="H301" s="131">
        <v>101.283</v>
      </c>
      <c r="I301" s="132"/>
      <c r="J301" s="133">
        <f>ROUND(I301*H301,2)</f>
        <v>0</v>
      </c>
      <c r="K301" s="129" t="s">
        <v>149</v>
      </c>
      <c r="L301" s="32"/>
      <c r="M301" s="134" t="s">
        <v>19</v>
      </c>
      <c r="N301" s="135" t="s">
        <v>43</v>
      </c>
      <c r="P301" s="136">
        <f>O301*H301</f>
        <v>0</v>
      </c>
      <c r="Q301" s="136">
        <v>0</v>
      </c>
      <c r="R301" s="136">
        <f>Q301*H301</f>
        <v>0</v>
      </c>
      <c r="S301" s="136">
        <v>0</v>
      </c>
      <c r="T301" s="137">
        <f>S301*H301</f>
        <v>0</v>
      </c>
      <c r="AR301" s="138" t="s">
        <v>150</v>
      </c>
      <c r="AT301" s="138" t="s">
        <v>145</v>
      </c>
      <c r="AU301" s="138" t="s">
        <v>82</v>
      </c>
      <c r="AY301" s="17" t="s">
        <v>142</v>
      </c>
      <c r="BE301" s="139">
        <f>IF(N301="základní",J301,0)</f>
        <v>0</v>
      </c>
      <c r="BF301" s="139">
        <f>IF(N301="snížená",J301,0)</f>
        <v>0</v>
      </c>
      <c r="BG301" s="139">
        <f>IF(N301="zákl. přenesená",J301,0)</f>
        <v>0</v>
      </c>
      <c r="BH301" s="139">
        <f>IF(N301="sníž. přenesená",J301,0)</f>
        <v>0</v>
      </c>
      <c r="BI301" s="139">
        <f>IF(N301="nulová",J301,0)</f>
        <v>0</v>
      </c>
      <c r="BJ301" s="17" t="s">
        <v>80</v>
      </c>
      <c r="BK301" s="139">
        <f>ROUND(I301*H301,2)</f>
        <v>0</v>
      </c>
      <c r="BL301" s="17" t="s">
        <v>150</v>
      </c>
      <c r="BM301" s="138" t="s">
        <v>417</v>
      </c>
    </row>
    <row r="302" spans="2:47" s="1" customFormat="1" ht="11.25">
      <c r="B302" s="32"/>
      <c r="D302" s="140" t="s">
        <v>152</v>
      </c>
      <c r="F302" s="141" t="s">
        <v>418</v>
      </c>
      <c r="I302" s="142"/>
      <c r="L302" s="32"/>
      <c r="M302" s="143"/>
      <c r="T302" s="53"/>
      <c r="AT302" s="17" t="s">
        <v>152</v>
      </c>
      <c r="AU302" s="17" t="s">
        <v>82</v>
      </c>
    </row>
    <row r="303" spans="2:65" s="1" customFormat="1" ht="24.2" customHeight="1">
      <c r="B303" s="32"/>
      <c r="C303" s="127" t="s">
        <v>419</v>
      </c>
      <c r="D303" s="127" t="s">
        <v>145</v>
      </c>
      <c r="E303" s="128" t="s">
        <v>420</v>
      </c>
      <c r="F303" s="129" t="s">
        <v>421</v>
      </c>
      <c r="G303" s="130" t="s">
        <v>156</v>
      </c>
      <c r="H303" s="131">
        <v>1924.377</v>
      </c>
      <c r="I303" s="132"/>
      <c r="J303" s="133">
        <f>ROUND(I303*H303,2)</f>
        <v>0</v>
      </c>
      <c r="K303" s="129" t="s">
        <v>149</v>
      </c>
      <c r="L303" s="32"/>
      <c r="M303" s="134" t="s">
        <v>19</v>
      </c>
      <c r="N303" s="135" t="s">
        <v>43</v>
      </c>
      <c r="P303" s="136">
        <f>O303*H303</f>
        <v>0</v>
      </c>
      <c r="Q303" s="136">
        <v>0</v>
      </c>
      <c r="R303" s="136">
        <f>Q303*H303</f>
        <v>0</v>
      </c>
      <c r="S303" s="136">
        <v>0</v>
      </c>
      <c r="T303" s="137">
        <f>S303*H303</f>
        <v>0</v>
      </c>
      <c r="AR303" s="138" t="s">
        <v>150</v>
      </c>
      <c r="AT303" s="138" t="s">
        <v>145</v>
      </c>
      <c r="AU303" s="138" t="s">
        <v>82</v>
      </c>
      <c r="AY303" s="17" t="s">
        <v>142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7" t="s">
        <v>80</v>
      </c>
      <c r="BK303" s="139">
        <f>ROUND(I303*H303,2)</f>
        <v>0</v>
      </c>
      <c r="BL303" s="17" t="s">
        <v>150</v>
      </c>
      <c r="BM303" s="138" t="s">
        <v>422</v>
      </c>
    </row>
    <row r="304" spans="2:47" s="1" customFormat="1" ht="11.25">
      <c r="B304" s="32"/>
      <c r="D304" s="140" t="s">
        <v>152</v>
      </c>
      <c r="F304" s="141" t="s">
        <v>423</v>
      </c>
      <c r="I304" s="142"/>
      <c r="L304" s="32"/>
      <c r="M304" s="143"/>
      <c r="T304" s="53"/>
      <c r="AT304" s="17" t="s">
        <v>152</v>
      </c>
      <c r="AU304" s="17" t="s">
        <v>82</v>
      </c>
    </row>
    <row r="305" spans="2:51" s="13" customFormat="1" ht="11.25">
      <c r="B305" s="151"/>
      <c r="D305" s="145" t="s">
        <v>159</v>
      </c>
      <c r="E305" s="152" t="s">
        <v>19</v>
      </c>
      <c r="F305" s="153" t="s">
        <v>424</v>
      </c>
      <c r="H305" s="154">
        <v>1924.377</v>
      </c>
      <c r="I305" s="155"/>
      <c r="L305" s="151"/>
      <c r="M305" s="156"/>
      <c r="T305" s="157"/>
      <c r="AT305" s="152" t="s">
        <v>159</v>
      </c>
      <c r="AU305" s="152" t="s">
        <v>82</v>
      </c>
      <c r="AV305" s="13" t="s">
        <v>82</v>
      </c>
      <c r="AW305" s="13" t="s">
        <v>33</v>
      </c>
      <c r="AX305" s="13" t="s">
        <v>80</v>
      </c>
      <c r="AY305" s="152" t="s">
        <v>142</v>
      </c>
    </row>
    <row r="306" spans="2:65" s="1" customFormat="1" ht="24.2" customHeight="1">
      <c r="B306" s="32"/>
      <c r="C306" s="127" t="s">
        <v>425</v>
      </c>
      <c r="D306" s="127" t="s">
        <v>145</v>
      </c>
      <c r="E306" s="128" t="s">
        <v>426</v>
      </c>
      <c r="F306" s="129" t="s">
        <v>427</v>
      </c>
      <c r="G306" s="130" t="s">
        <v>156</v>
      </c>
      <c r="H306" s="131">
        <v>44.275</v>
      </c>
      <c r="I306" s="132"/>
      <c r="J306" s="133">
        <f>ROUND(I306*H306,2)</f>
        <v>0</v>
      </c>
      <c r="K306" s="129" t="s">
        <v>149</v>
      </c>
      <c r="L306" s="32"/>
      <c r="M306" s="134" t="s">
        <v>19</v>
      </c>
      <c r="N306" s="135" t="s">
        <v>43</v>
      </c>
      <c r="P306" s="136">
        <f>O306*H306</f>
        <v>0</v>
      </c>
      <c r="Q306" s="136">
        <v>0</v>
      </c>
      <c r="R306" s="136">
        <f>Q306*H306</f>
        <v>0</v>
      </c>
      <c r="S306" s="136">
        <v>0</v>
      </c>
      <c r="T306" s="137">
        <f>S306*H306</f>
        <v>0</v>
      </c>
      <c r="AR306" s="138" t="s">
        <v>150</v>
      </c>
      <c r="AT306" s="138" t="s">
        <v>145</v>
      </c>
      <c r="AU306" s="138" t="s">
        <v>82</v>
      </c>
      <c r="AY306" s="17" t="s">
        <v>142</v>
      </c>
      <c r="BE306" s="139">
        <f>IF(N306="základní",J306,0)</f>
        <v>0</v>
      </c>
      <c r="BF306" s="139">
        <f>IF(N306="snížená",J306,0)</f>
        <v>0</v>
      </c>
      <c r="BG306" s="139">
        <f>IF(N306="zákl. přenesená",J306,0)</f>
        <v>0</v>
      </c>
      <c r="BH306" s="139">
        <f>IF(N306="sníž. přenesená",J306,0)</f>
        <v>0</v>
      </c>
      <c r="BI306" s="139">
        <f>IF(N306="nulová",J306,0)</f>
        <v>0</v>
      </c>
      <c r="BJ306" s="17" t="s">
        <v>80</v>
      </c>
      <c r="BK306" s="139">
        <f>ROUND(I306*H306,2)</f>
        <v>0</v>
      </c>
      <c r="BL306" s="17" t="s">
        <v>150</v>
      </c>
      <c r="BM306" s="138" t="s">
        <v>428</v>
      </c>
    </row>
    <row r="307" spans="2:47" s="1" customFormat="1" ht="11.25">
      <c r="B307" s="32"/>
      <c r="D307" s="140" t="s">
        <v>152</v>
      </c>
      <c r="F307" s="141" t="s">
        <v>429</v>
      </c>
      <c r="I307" s="142"/>
      <c r="L307" s="32"/>
      <c r="M307" s="143"/>
      <c r="T307" s="53"/>
      <c r="AT307" s="17" t="s">
        <v>152</v>
      </c>
      <c r="AU307" s="17" t="s">
        <v>82</v>
      </c>
    </row>
    <row r="308" spans="2:51" s="13" customFormat="1" ht="11.25">
      <c r="B308" s="151"/>
      <c r="D308" s="145" t="s">
        <v>159</v>
      </c>
      <c r="E308" s="152" t="s">
        <v>19</v>
      </c>
      <c r="F308" s="153" t="s">
        <v>430</v>
      </c>
      <c r="H308" s="154">
        <v>3.75</v>
      </c>
      <c r="I308" s="155"/>
      <c r="L308" s="151"/>
      <c r="M308" s="156"/>
      <c r="T308" s="157"/>
      <c r="AT308" s="152" t="s">
        <v>159</v>
      </c>
      <c r="AU308" s="152" t="s">
        <v>82</v>
      </c>
      <c r="AV308" s="13" t="s">
        <v>82</v>
      </c>
      <c r="AW308" s="13" t="s">
        <v>33</v>
      </c>
      <c r="AX308" s="13" t="s">
        <v>72</v>
      </c>
      <c r="AY308" s="152" t="s">
        <v>142</v>
      </c>
    </row>
    <row r="309" spans="2:51" s="13" customFormat="1" ht="11.25">
      <c r="B309" s="151"/>
      <c r="D309" s="145" t="s">
        <v>159</v>
      </c>
      <c r="E309" s="152" t="s">
        <v>19</v>
      </c>
      <c r="F309" s="153" t="s">
        <v>431</v>
      </c>
      <c r="H309" s="154">
        <v>40.525</v>
      </c>
      <c r="I309" s="155"/>
      <c r="L309" s="151"/>
      <c r="M309" s="156"/>
      <c r="T309" s="157"/>
      <c r="AT309" s="152" t="s">
        <v>159</v>
      </c>
      <c r="AU309" s="152" t="s">
        <v>82</v>
      </c>
      <c r="AV309" s="13" t="s">
        <v>82</v>
      </c>
      <c r="AW309" s="13" t="s">
        <v>33</v>
      </c>
      <c r="AX309" s="13" t="s">
        <v>72</v>
      </c>
      <c r="AY309" s="152" t="s">
        <v>142</v>
      </c>
    </row>
    <row r="310" spans="2:51" s="14" customFormat="1" ht="11.25">
      <c r="B310" s="168"/>
      <c r="D310" s="145" t="s">
        <v>159</v>
      </c>
      <c r="E310" s="169" t="s">
        <v>19</v>
      </c>
      <c r="F310" s="170" t="s">
        <v>181</v>
      </c>
      <c r="H310" s="171">
        <v>44.275</v>
      </c>
      <c r="I310" s="172"/>
      <c r="L310" s="168"/>
      <c r="M310" s="173"/>
      <c r="T310" s="174"/>
      <c r="AT310" s="169" t="s">
        <v>159</v>
      </c>
      <c r="AU310" s="169" t="s">
        <v>82</v>
      </c>
      <c r="AV310" s="14" t="s">
        <v>150</v>
      </c>
      <c r="AW310" s="14" t="s">
        <v>33</v>
      </c>
      <c r="AX310" s="14" t="s">
        <v>80</v>
      </c>
      <c r="AY310" s="169" t="s">
        <v>142</v>
      </c>
    </row>
    <row r="311" spans="2:65" s="1" customFormat="1" ht="24.2" customHeight="1">
      <c r="B311" s="32"/>
      <c r="C311" s="127" t="s">
        <v>432</v>
      </c>
      <c r="D311" s="127" t="s">
        <v>145</v>
      </c>
      <c r="E311" s="128" t="s">
        <v>433</v>
      </c>
      <c r="F311" s="129" t="s">
        <v>434</v>
      </c>
      <c r="G311" s="130" t="s">
        <v>156</v>
      </c>
      <c r="H311" s="131">
        <v>1.86</v>
      </c>
      <c r="I311" s="132"/>
      <c r="J311" s="133">
        <f>ROUND(I311*H311,2)</f>
        <v>0</v>
      </c>
      <c r="K311" s="129" t="s">
        <v>149</v>
      </c>
      <c r="L311" s="32"/>
      <c r="M311" s="134" t="s">
        <v>19</v>
      </c>
      <c r="N311" s="135" t="s">
        <v>43</v>
      </c>
      <c r="P311" s="136">
        <f>O311*H311</f>
        <v>0</v>
      </c>
      <c r="Q311" s="136">
        <v>0</v>
      </c>
      <c r="R311" s="136">
        <f>Q311*H311</f>
        <v>0</v>
      </c>
      <c r="S311" s="136">
        <v>0</v>
      </c>
      <c r="T311" s="137">
        <f>S311*H311</f>
        <v>0</v>
      </c>
      <c r="AR311" s="138" t="s">
        <v>150</v>
      </c>
      <c r="AT311" s="138" t="s">
        <v>145</v>
      </c>
      <c r="AU311" s="138" t="s">
        <v>82</v>
      </c>
      <c r="AY311" s="17" t="s">
        <v>142</v>
      </c>
      <c r="BE311" s="139">
        <f>IF(N311="základní",J311,0)</f>
        <v>0</v>
      </c>
      <c r="BF311" s="139">
        <f>IF(N311="snížená",J311,0)</f>
        <v>0</v>
      </c>
      <c r="BG311" s="139">
        <f>IF(N311="zákl. přenesená",J311,0)</f>
        <v>0</v>
      </c>
      <c r="BH311" s="139">
        <f>IF(N311="sníž. přenesená",J311,0)</f>
        <v>0</v>
      </c>
      <c r="BI311" s="139">
        <f>IF(N311="nulová",J311,0)</f>
        <v>0</v>
      </c>
      <c r="BJ311" s="17" t="s">
        <v>80</v>
      </c>
      <c r="BK311" s="139">
        <f>ROUND(I311*H311,2)</f>
        <v>0</v>
      </c>
      <c r="BL311" s="17" t="s">
        <v>150</v>
      </c>
      <c r="BM311" s="138" t="s">
        <v>435</v>
      </c>
    </row>
    <row r="312" spans="2:47" s="1" customFormat="1" ht="11.25">
      <c r="B312" s="32"/>
      <c r="D312" s="140" t="s">
        <v>152</v>
      </c>
      <c r="F312" s="141" t="s">
        <v>436</v>
      </c>
      <c r="I312" s="142"/>
      <c r="L312" s="32"/>
      <c r="M312" s="143"/>
      <c r="T312" s="53"/>
      <c r="AT312" s="17" t="s">
        <v>152</v>
      </c>
      <c r="AU312" s="17" t="s">
        <v>82</v>
      </c>
    </row>
    <row r="313" spans="2:51" s="13" customFormat="1" ht="11.25">
      <c r="B313" s="151"/>
      <c r="D313" s="145" t="s">
        <v>159</v>
      </c>
      <c r="E313" s="152" t="s">
        <v>19</v>
      </c>
      <c r="F313" s="153" t="s">
        <v>437</v>
      </c>
      <c r="H313" s="154">
        <v>1.86</v>
      </c>
      <c r="I313" s="155"/>
      <c r="L313" s="151"/>
      <c r="M313" s="156"/>
      <c r="T313" s="157"/>
      <c r="AT313" s="152" t="s">
        <v>159</v>
      </c>
      <c r="AU313" s="152" t="s">
        <v>82</v>
      </c>
      <c r="AV313" s="13" t="s">
        <v>82</v>
      </c>
      <c r="AW313" s="13" t="s">
        <v>33</v>
      </c>
      <c r="AX313" s="13" t="s">
        <v>80</v>
      </c>
      <c r="AY313" s="152" t="s">
        <v>142</v>
      </c>
    </row>
    <row r="314" spans="2:65" s="1" customFormat="1" ht="24.2" customHeight="1">
      <c r="B314" s="32"/>
      <c r="C314" s="127" t="s">
        <v>438</v>
      </c>
      <c r="D314" s="127" t="s">
        <v>145</v>
      </c>
      <c r="E314" s="128" t="s">
        <v>439</v>
      </c>
      <c r="F314" s="129" t="s">
        <v>440</v>
      </c>
      <c r="G314" s="130" t="s">
        <v>156</v>
      </c>
      <c r="H314" s="131">
        <v>10.36</v>
      </c>
      <c r="I314" s="132"/>
      <c r="J314" s="133">
        <f>ROUND(I314*H314,2)</f>
        <v>0</v>
      </c>
      <c r="K314" s="129" t="s">
        <v>149</v>
      </c>
      <c r="L314" s="32"/>
      <c r="M314" s="134" t="s">
        <v>19</v>
      </c>
      <c r="N314" s="135" t="s">
        <v>43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150</v>
      </c>
      <c r="AT314" s="138" t="s">
        <v>145</v>
      </c>
      <c r="AU314" s="138" t="s">
        <v>82</v>
      </c>
      <c r="AY314" s="17" t="s">
        <v>142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7" t="s">
        <v>80</v>
      </c>
      <c r="BK314" s="139">
        <f>ROUND(I314*H314,2)</f>
        <v>0</v>
      </c>
      <c r="BL314" s="17" t="s">
        <v>150</v>
      </c>
      <c r="BM314" s="138" t="s">
        <v>441</v>
      </c>
    </row>
    <row r="315" spans="2:47" s="1" customFormat="1" ht="11.25">
      <c r="B315" s="32"/>
      <c r="D315" s="140" t="s">
        <v>152</v>
      </c>
      <c r="F315" s="141" t="s">
        <v>442</v>
      </c>
      <c r="I315" s="142"/>
      <c r="L315" s="32"/>
      <c r="M315" s="143"/>
      <c r="T315" s="53"/>
      <c r="AT315" s="17" t="s">
        <v>152</v>
      </c>
      <c r="AU315" s="17" t="s">
        <v>82</v>
      </c>
    </row>
    <row r="316" spans="2:51" s="13" customFormat="1" ht="11.25">
      <c r="B316" s="151"/>
      <c r="D316" s="145" t="s">
        <v>159</v>
      </c>
      <c r="E316" s="152" t="s">
        <v>19</v>
      </c>
      <c r="F316" s="153" t="s">
        <v>443</v>
      </c>
      <c r="H316" s="154">
        <v>4.254</v>
      </c>
      <c r="I316" s="155"/>
      <c r="L316" s="151"/>
      <c r="M316" s="156"/>
      <c r="T316" s="157"/>
      <c r="AT316" s="152" t="s">
        <v>159</v>
      </c>
      <c r="AU316" s="152" t="s">
        <v>82</v>
      </c>
      <c r="AV316" s="13" t="s">
        <v>82</v>
      </c>
      <c r="AW316" s="13" t="s">
        <v>33</v>
      </c>
      <c r="AX316" s="13" t="s">
        <v>72</v>
      </c>
      <c r="AY316" s="152" t="s">
        <v>142</v>
      </c>
    </row>
    <row r="317" spans="2:51" s="13" customFormat="1" ht="11.25">
      <c r="B317" s="151"/>
      <c r="D317" s="145" t="s">
        <v>159</v>
      </c>
      <c r="E317" s="152" t="s">
        <v>19</v>
      </c>
      <c r="F317" s="153" t="s">
        <v>444</v>
      </c>
      <c r="H317" s="154">
        <v>6.106</v>
      </c>
      <c r="I317" s="155"/>
      <c r="L317" s="151"/>
      <c r="M317" s="156"/>
      <c r="T317" s="157"/>
      <c r="AT317" s="152" t="s">
        <v>159</v>
      </c>
      <c r="AU317" s="152" t="s">
        <v>82</v>
      </c>
      <c r="AV317" s="13" t="s">
        <v>82</v>
      </c>
      <c r="AW317" s="13" t="s">
        <v>33</v>
      </c>
      <c r="AX317" s="13" t="s">
        <v>72</v>
      </c>
      <c r="AY317" s="152" t="s">
        <v>142</v>
      </c>
    </row>
    <row r="318" spans="2:51" s="14" customFormat="1" ht="11.25">
      <c r="B318" s="168"/>
      <c r="D318" s="145" t="s">
        <v>159</v>
      </c>
      <c r="E318" s="169" t="s">
        <v>19</v>
      </c>
      <c r="F318" s="170" t="s">
        <v>181</v>
      </c>
      <c r="H318" s="171">
        <v>10.36</v>
      </c>
      <c r="I318" s="172"/>
      <c r="L318" s="168"/>
      <c r="M318" s="173"/>
      <c r="T318" s="174"/>
      <c r="AT318" s="169" t="s">
        <v>159</v>
      </c>
      <c r="AU318" s="169" t="s">
        <v>82</v>
      </c>
      <c r="AV318" s="14" t="s">
        <v>150</v>
      </c>
      <c r="AW318" s="14" t="s">
        <v>33</v>
      </c>
      <c r="AX318" s="14" t="s">
        <v>80</v>
      </c>
      <c r="AY318" s="169" t="s">
        <v>142</v>
      </c>
    </row>
    <row r="319" spans="2:65" s="1" customFormat="1" ht="24.2" customHeight="1">
      <c r="B319" s="32"/>
      <c r="C319" s="127" t="s">
        <v>445</v>
      </c>
      <c r="D319" s="127" t="s">
        <v>145</v>
      </c>
      <c r="E319" s="128" t="s">
        <v>446</v>
      </c>
      <c r="F319" s="129" t="s">
        <v>447</v>
      </c>
      <c r="G319" s="130" t="s">
        <v>156</v>
      </c>
      <c r="H319" s="131">
        <v>1.204</v>
      </c>
      <c r="I319" s="132"/>
      <c r="J319" s="133">
        <f>ROUND(I319*H319,2)</f>
        <v>0</v>
      </c>
      <c r="K319" s="129" t="s">
        <v>149</v>
      </c>
      <c r="L319" s="32"/>
      <c r="M319" s="134" t="s">
        <v>19</v>
      </c>
      <c r="N319" s="135" t="s">
        <v>43</v>
      </c>
      <c r="P319" s="136">
        <f>O319*H319</f>
        <v>0</v>
      </c>
      <c r="Q319" s="136">
        <v>0</v>
      </c>
      <c r="R319" s="136">
        <f>Q319*H319</f>
        <v>0</v>
      </c>
      <c r="S319" s="136">
        <v>0</v>
      </c>
      <c r="T319" s="137">
        <f>S319*H319</f>
        <v>0</v>
      </c>
      <c r="AR319" s="138" t="s">
        <v>150</v>
      </c>
      <c r="AT319" s="138" t="s">
        <v>145</v>
      </c>
      <c r="AU319" s="138" t="s">
        <v>82</v>
      </c>
      <c r="AY319" s="17" t="s">
        <v>142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80</v>
      </c>
      <c r="BK319" s="139">
        <f>ROUND(I319*H319,2)</f>
        <v>0</v>
      </c>
      <c r="BL319" s="17" t="s">
        <v>150</v>
      </c>
      <c r="BM319" s="138" t="s">
        <v>448</v>
      </c>
    </row>
    <row r="320" spans="2:47" s="1" customFormat="1" ht="11.25">
      <c r="B320" s="32"/>
      <c r="D320" s="140" t="s">
        <v>152</v>
      </c>
      <c r="F320" s="141" t="s">
        <v>449</v>
      </c>
      <c r="I320" s="142"/>
      <c r="L320" s="32"/>
      <c r="M320" s="143"/>
      <c r="T320" s="53"/>
      <c r="AT320" s="17" t="s">
        <v>152</v>
      </c>
      <c r="AU320" s="17" t="s">
        <v>82</v>
      </c>
    </row>
    <row r="321" spans="2:65" s="1" customFormat="1" ht="24.2" customHeight="1">
      <c r="B321" s="32"/>
      <c r="C321" s="127" t="s">
        <v>450</v>
      </c>
      <c r="D321" s="127" t="s">
        <v>145</v>
      </c>
      <c r="E321" s="128" t="s">
        <v>451</v>
      </c>
      <c r="F321" s="129" t="s">
        <v>452</v>
      </c>
      <c r="G321" s="130" t="s">
        <v>156</v>
      </c>
      <c r="H321" s="131">
        <v>0.81</v>
      </c>
      <c r="I321" s="132"/>
      <c r="J321" s="133">
        <f>ROUND(I321*H321,2)</f>
        <v>0</v>
      </c>
      <c r="K321" s="129" t="s">
        <v>149</v>
      </c>
      <c r="L321" s="32"/>
      <c r="M321" s="134" t="s">
        <v>19</v>
      </c>
      <c r="N321" s="135" t="s">
        <v>43</v>
      </c>
      <c r="P321" s="136">
        <f>O321*H321</f>
        <v>0</v>
      </c>
      <c r="Q321" s="136">
        <v>0</v>
      </c>
      <c r="R321" s="136">
        <f>Q321*H321</f>
        <v>0</v>
      </c>
      <c r="S321" s="136">
        <v>0</v>
      </c>
      <c r="T321" s="137">
        <f>S321*H321</f>
        <v>0</v>
      </c>
      <c r="AR321" s="138" t="s">
        <v>150</v>
      </c>
      <c r="AT321" s="138" t="s">
        <v>145</v>
      </c>
      <c r="AU321" s="138" t="s">
        <v>82</v>
      </c>
      <c r="AY321" s="17" t="s">
        <v>142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7" t="s">
        <v>80</v>
      </c>
      <c r="BK321" s="139">
        <f>ROUND(I321*H321,2)</f>
        <v>0</v>
      </c>
      <c r="BL321" s="17" t="s">
        <v>150</v>
      </c>
      <c r="BM321" s="138" t="s">
        <v>453</v>
      </c>
    </row>
    <row r="322" spans="2:47" s="1" customFormat="1" ht="11.25">
      <c r="B322" s="32"/>
      <c r="D322" s="140" t="s">
        <v>152</v>
      </c>
      <c r="F322" s="141" t="s">
        <v>454</v>
      </c>
      <c r="I322" s="142"/>
      <c r="L322" s="32"/>
      <c r="M322" s="143"/>
      <c r="T322" s="53"/>
      <c r="AT322" s="17" t="s">
        <v>152</v>
      </c>
      <c r="AU322" s="17" t="s">
        <v>82</v>
      </c>
    </row>
    <row r="323" spans="2:65" s="1" customFormat="1" ht="24.2" customHeight="1">
      <c r="B323" s="32"/>
      <c r="C323" s="127" t="s">
        <v>455</v>
      </c>
      <c r="D323" s="127" t="s">
        <v>145</v>
      </c>
      <c r="E323" s="128" t="s">
        <v>456</v>
      </c>
      <c r="F323" s="129" t="s">
        <v>457</v>
      </c>
      <c r="G323" s="130" t="s">
        <v>156</v>
      </c>
      <c r="H323" s="131">
        <v>0.207</v>
      </c>
      <c r="I323" s="132"/>
      <c r="J323" s="133">
        <f>ROUND(I323*H323,2)</f>
        <v>0</v>
      </c>
      <c r="K323" s="129" t="s">
        <v>149</v>
      </c>
      <c r="L323" s="32"/>
      <c r="M323" s="134" t="s">
        <v>19</v>
      </c>
      <c r="N323" s="135" t="s">
        <v>43</v>
      </c>
      <c r="P323" s="136">
        <f>O323*H323</f>
        <v>0</v>
      </c>
      <c r="Q323" s="136">
        <v>0</v>
      </c>
      <c r="R323" s="136">
        <f>Q323*H323</f>
        <v>0</v>
      </c>
      <c r="S323" s="136">
        <v>0</v>
      </c>
      <c r="T323" s="137">
        <f>S323*H323</f>
        <v>0</v>
      </c>
      <c r="AR323" s="138" t="s">
        <v>150</v>
      </c>
      <c r="AT323" s="138" t="s">
        <v>145</v>
      </c>
      <c r="AU323" s="138" t="s">
        <v>82</v>
      </c>
      <c r="AY323" s="17" t="s">
        <v>142</v>
      </c>
      <c r="BE323" s="139">
        <f>IF(N323="základní",J323,0)</f>
        <v>0</v>
      </c>
      <c r="BF323" s="139">
        <f>IF(N323="snížená",J323,0)</f>
        <v>0</v>
      </c>
      <c r="BG323" s="139">
        <f>IF(N323="zákl. přenesená",J323,0)</f>
        <v>0</v>
      </c>
      <c r="BH323" s="139">
        <f>IF(N323="sníž. přenesená",J323,0)</f>
        <v>0</v>
      </c>
      <c r="BI323" s="139">
        <f>IF(N323="nulová",J323,0)</f>
        <v>0</v>
      </c>
      <c r="BJ323" s="17" t="s">
        <v>80</v>
      </c>
      <c r="BK323" s="139">
        <f>ROUND(I323*H323,2)</f>
        <v>0</v>
      </c>
      <c r="BL323" s="17" t="s">
        <v>150</v>
      </c>
      <c r="BM323" s="138" t="s">
        <v>458</v>
      </c>
    </row>
    <row r="324" spans="2:47" s="1" customFormat="1" ht="11.25">
      <c r="B324" s="32"/>
      <c r="D324" s="140" t="s">
        <v>152</v>
      </c>
      <c r="F324" s="141" t="s">
        <v>459</v>
      </c>
      <c r="I324" s="142"/>
      <c r="L324" s="32"/>
      <c r="M324" s="143"/>
      <c r="T324" s="53"/>
      <c r="AT324" s="17" t="s">
        <v>152</v>
      </c>
      <c r="AU324" s="17" t="s">
        <v>82</v>
      </c>
    </row>
    <row r="325" spans="2:51" s="13" customFormat="1" ht="11.25">
      <c r="B325" s="151"/>
      <c r="D325" s="145" t="s">
        <v>159</v>
      </c>
      <c r="E325" s="152" t="s">
        <v>19</v>
      </c>
      <c r="F325" s="153" t="s">
        <v>460</v>
      </c>
      <c r="H325" s="154">
        <v>0.207</v>
      </c>
      <c r="I325" s="155"/>
      <c r="L325" s="151"/>
      <c r="M325" s="156"/>
      <c r="T325" s="157"/>
      <c r="AT325" s="152" t="s">
        <v>159</v>
      </c>
      <c r="AU325" s="152" t="s">
        <v>82</v>
      </c>
      <c r="AV325" s="13" t="s">
        <v>82</v>
      </c>
      <c r="AW325" s="13" t="s">
        <v>33</v>
      </c>
      <c r="AX325" s="13" t="s">
        <v>80</v>
      </c>
      <c r="AY325" s="152" t="s">
        <v>142</v>
      </c>
    </row>
    <row r="326" spans="2:65" s="1" customFormat="1" ht="24.2" customHeight="1">
      <c r="B326" s="32"/>
      <c r="C326" s="127" t="s">
        <v>461</v>
      </c>
      <c r="D326" s="127" t="s">
        <v>145</v>
      </c>
      <c r="E326" s="128" t="s">
        <v>462</v>
      </c>
      <c r="F326" s="129" t="s">
        <v>463</v>
      </c>
      <c r="G326" s="130" t="s">
        <v>156</v>
      </c>
      <c r="H326" s="131">
        <v>42.567</v>
      </c>
      <c r="I326" s="132"/>
      <c r="J326" s="133">
        <f>ROUND(I326*H326,2)</f>
        <v>0</v>
      </c>
      <c r="K326" s="129" t="s">
        <v>149</v>
      </c>
      <c r="L326" s="32"/>
      <c r="M326" s="134" t="s">
        <v>19</v>
      </c>
      <c r="N326" s="135" t="s">
        <v>43</v>
      </c>
      <c r="P326" s="136">
        <f>O326*H326</f>
        <v>0</v>
      </c>
      <c r="Q326" s="136">
        <v>0</v>
      </c>
      <c r="R326" s="136">
        <f>Q326*H326</f>
        <v>0</v>
      </c>
      <c r="S326" s="136">
        <v>0</v>
      </c>
      <c r="T326" s="137">
        <f>S326*H326</f>
        <v>0</v>
      </c>
      <c r="AR326" s="138" t="s">
        <v>150</v>
      </c>
      <c r="AT326" s="138" t="s">
        <v>145</v>
      </c>
      <c r="AU326" s="138" t="s">
        <v>82</v>
      </c>
      <c r="AY326" s="17" t="s">
        <v>142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7" t="s">
        <v>80</v>
      </c>
      <c r="BK326" s="139">
        <f>ROUND(I326*H326,2)</f>
        <v>0</v>
      </c>
      <c r="BL326" s="17" t="s">
        <v>150</v>
      </c>
      <c r="BM326" s="138" t="s">
        <v>464</v>
      </c>
    </row>
    <row r="327" spans="2:47" s="1" customFormat="1" ht="11.25">
      <c r="B327" s="32"/>
      <c r="D327" s="140" t="s">
        <v>152</v>
      </c>
      <c r="F327" s="141" t="s">
        <v>465</v>
      </c>
      <c r="I327" s="142"/>
      <c r="L327" s="32"/>
      <c r="M327" s="143"/>
      <c r="T327" s="53"/>
      <c r="AT327" s="17" t="s">
        <v>152</v>
      </c>
      <c r="AU327" s="17" t="s">
        <v>82</v>
      </c>
    </row>
    <row r="328" spans="2:51" s="13" customFormat="1" ht="11.25">
      <c r="B328" s="151"/>
      <c r="D328" s="145" t="s">
        <v>159</v>
      </c>
      <c r="E328" s="152" t="s">
        <v>19</v>
      </c>
      <c r="F328" s="153" t="s">
        <v>466</v>
      </c>
      <c r="H328" s="154">
        <v>42.567</v>
      </c>
      <c r="I328" s="155"/>
      <c r="L328" s="151"/>
      <c r="M328" s="156"/>
      <c r="T328" s="157"/>
      <c r="AT328" s="152" t="s">
        <v>159</v>
      </c>
      <c r="AU328" s="152" t="s">
        <v>82</v>
      </c>
      <c r="AV328" s="13" t="s">
        <v>82</v>
      </c>
      <c r="AW328" s="13" t="s">
        <v>33</v>
      </c>
      <c r="AX328" s="13" t="s">
        <v>80</v>
      </c>
      <c r="AY328" s="152" t="s">
        <v>142</v>
      </c>
    </row>
    <row r="329" spans="2:63" s="11" customFormat="1" ht="22.9" customHeight="1">
      <c r="B329" s="115"/>
      <c r="D329" s="116" t="s">
        <v>71</v>
      </c>
      <c r="E329" s="125" t="s">
        <v>467</v>
      </c>
      <c r="F329" s="125" t="s">
        <v>468</v>
      </c>
      <c r="I329" s="118"/>
      <c r="J329" s="126">
        <f>BK329</f>
        <v>0</v>
      </c>
      <c r="L329" s="115"/>
      <c r="M329" s="120"/>
      <c r="P329" s="121">
        <f>SUM(P330:P331)</f>
        <v>0</v>
      </c>
      <c r="R329" s="121">
        <f>SUM(R330:R331)</f>
        <v>0</v>
      </c>
      <c r="T329" s="122">
        <f>SUM(T330:T331)</f>
        <v>0</v>
      </c>
      <c r="AR329" s="116" t="s">
        <v>80</v>
      </c>
      <c r="AT329" s="123" t="s">
        <v>71</v>
      </c>
      <c r="AU329" s="123" t="s">
        <v>80</v>
      </c>
      <c r="AY329" s="116" t="s">
        <v>142</v>
      </c>
      <c r="BK329" s="124">
        <f>SUM(BK330:BK331)</f>
        <v>0</v>
      </c>
    </row>
    <row r="330" spans="2:65" s="1" customFormat="1" ht="37.9" customHeight="1">
      <c r="B330" s="32"/>
      <c r="C330" s="127" t="s">
        <v>469</v>
      </c>
      <c r="D330" s="127" t="s">
        <v>145</v>
      </c>
      <c r="E330" s="128" t="s">
        <v>470</v>
      </c>
      <c r="F330" s="129" t="s">
        <v>471</v>
      </c>
      <c r="G330" s="130" t="s">
        <v>156</v>
      </c>
      <c r="H330" s="131">
        <v>77.308</v>
      </c>
      <c r="I330" s="132"/>
      <c r="J330" s="133">
        <f>ROUND(I330*H330,2)</f>
        <v>0</v>
      </c>
      <c r="K330" s="129" t="s">
        <v>149</v>
      </c>
      <c r="L330" s="32"/>
      <c r="M330" s="134" t="s">
        <v>19</v>
      </c>
      <c r="N330" s="135" t="s">
        <v>43</v>
      </c>
      <c r="P330" s="136">
        <f>O330*H330</f>
        <v>0</v>
      </c>
      <c r="Q330" s="136">
        <v>0</v>
      </c>
      <c r="R330" s="136">
        <f>Q330*H330</f>
        <v>0</v>
      </c>
      <c r="S330" s="136">
        <v>0</v>
      </c>
      <c r="T330" s="137">
        <f>S330*H330</f>
        <v>0</v>
      </c>
      <c r="AR330" s="138" t="s">
        <v>150</v>
      </c>
      <c r="AT330" s="138" t="s">
        <v>145</v>
      </c>
      <c r="AU330" s="138" t="s">
        <v>82</v>
      </c>
      <c r="AY330" s="17" t="s">
        <v>142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7" t="s">
        <v>80</v>
      </c>
      <c r="BK330" s="139">
        <f>ROUND(I330*H330,2)</f>
        <v>0</v>
      </c>
      <c r="BL330" s="17" t="s">
        <v>150</v>
      </c>
      <c r="BM330" s="138" t="s">
        <v>472</v>
      </c>
    </row>
    <row r="331" spans="2:47" s="1" customFormat="1" ht="11.25">
      <c r="B331" s="32"/>
      <c r="D331" s="140" t="s">
        <v>152</v>
      </c>
      <c r="F331" s="141" t="s">
        <v>473</v>
      </c>
      <c r="I331" s="142"/>
      <c r="L331" s="32"/>
      <c r="M331" s="143"/>
      <c r="T331" s="53"/>
      <c r="AT331" s="17" t="s">
        <v>152</v>
      </c>
      <c r="AU331" s="17" t="s">
        <v>82</v>
      </c>
    </row>
    <row r="332" spans="2:63" s="11" customFormat="1" ht="25.9" customHeight="1">
      <c r="B332" s="115"/>
      <c r="D332" s="116" t="s">
        <v>71</v>
      </c>
      <c r="E332" s="117" t="s">
        <v>474</v>
      </c>
      <c r="F332" s="117" t="s">
        <v>475</v>
      </c>
      <c r="I332" s="118"/>
      <c r="J332" s="119">
        <f>BK332</f>
        <v>200000</v>
      </c>
      <c r="L332" s="115"/>
      <c r="M332" s="120"/>
      <c r="P332" s="121">
        <f>P333+P387+P418+P445+P473+P484+P518+P571+P606</f>
        <v>0</v>
      </c>
      <c r="R332" s="121">
        <f>R333+R387+R418+R445+R473+R484+R518+R571+R606</f>
        <v>22.198672959999996</v>
      </c>
      <c r="T332" s="122">
        <f>T333+T387+T418+T445+T473+T484+T518+T571+T606</f>
        <v>12.9088692</v>
      </c>
      <c r="AR332" s="116" t="s">
        <v>82</v>
      </c>
      <c r="AT332" s="123" t="s">
        <v>71</v>
      </c>
      <c r="AU332" s="123" t="s">
        <v>72</v>
      </c>
      <c r="AY332" s="116" t="s">
        <v>142</v>
      </c>
      <c r="BK332" s="124">
        <f>BK333+BK387+BK418+BK445+BK473+BK484+BK518+BK571+BK606</f>
        <v>200000</v>
      </c>
    </row>
    <row r="333" spans="2:63" s="11" customFormat="1" ht="22.9" customHeight="1">
      <c r="B333" s="115"/>
      <c r="D333" s="116" t="s">
        <v>71</v>
      </c>
      <c r="E333" s="125" t="s">
        <v>476</v>
      </c>
      <c r="F333" s="125" t="s">
        <v>477</v>
      </c>
      <c r="I333" s="118"/>
      <c r="J333" s="126">
        <f>BK333</f>
        <v>0</v>
      </c>
      <c r="L333" s="115"/>
      <c r="M333" s="120"/>
      <c r="P333" s="121">
        <f>SUM(P334:P386)</f>
        <v>0</v>
      </c>
      <c r="R333" s="121">
        <f>SUM(R334:R386)</f>
        <v>1.8189936000000002</v>
      </c>
      <c r="T333" s="122">
        <f>SUM(T334:T386)</f>
        <v>1.20392</v>
      </c>
      <c r="AR333" s="116" t="s">
        <v>82</v>
      </c>
      <c r="AT333" s="123" t="s">
        <v>71</v>
      </c>
      <c r="AU333" s="123" t="s">
        <v>80</v>
      </c>
      <c r="AY333" s="116" t="s">
        <v>142</v>
      </c>
      <c r="BK333" s="124">
        <f>SUM(BK334:BK386)</f>
        <v>0</v>
      </c>
    </row>
    <row r="334" spans="2:65" s="1" customFormat="1" ht="21.75" customHeight="1">
      <c r="B334" s="32"/>
      <c r="C334" s="127" t="s">
        <v>478</v>
      </c>
      <c r="D334" s="127" t="s">
        <v>145</v>
      </c>
      <c r="E334" s="128" t="s">
        <v>479</v>
      </c>
      <c r="F334" s="129" t="s">
        <v>480</v>
      </c>
      <c r="G334" s="130" t="s">
        <v>170</v>
      </c>
      <c r="H334" s="131">
        <v>269.67</v>
      </c>
      <c r="I334" s="132"/>
      <c r="J334" s="133">
        <f>ROUND(I334*H334,2)</f>
        <v>0</v>
      </c>
      <c r="K334" s="129" t="s">
        <v>149</v>
      </c>
      <c r="L334" s="32"/>
      <c r="M334" s="134" t="s">
        <v>19</v>
      </c>
      <c r="N334" s="135" t="s">
        <v>43</v>
      </c>
      <c r="P334" s="136">
        <f>O334*H334</f>
        <v>0</v>
      </c>
      <c r="Q334" s="136">
        <v>0</v>
      </c>
      <c r="R334" s="136">
        <f>Q334*H334</f>
        <v>0</v>
      </c>
      <c r="S334" s="136">
        <v>0</v>
      </c>
      <c r="T334" s="137">
        <f>S334*H334</f>
        <v>0</v>
      </c>
      <c r="AR334" s="138" t="s">
        <v>251</v>
      </c>
      <c r="AT334" s="138" t="s">
        <v>145</v>
      </c>
      <c r="AU334" s="138" t="s">
        <v>82</v>
      </c>
      <c r="AY334" s="17" t="s">
        <v>142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7" t="s">
        <v>80</v>
      </c>
      <c r="BK334" s="139">
        <f>ROUND(I334*H334,2)</f>
        <v>0</v>
      </c>
      <c r="BL334" s="17" t="s">
        <v>251</v>
      </c>
      <c r="BM334" s="138" t="s">
        <v>481</v>
      </c>
    </row>
    <row r="335" spans="2:47" s="1" customFormat="1" ht="11.25">
      <c r="B335" s="32"/>
      <c r="D335" s="140" t="s">
        <v>152</v>
      </c>
      <c r="F335" s="141" t="s">
        <v>482</v>
      </c>
      <c r="I335" s="142"/>
      <c r="L335" s="32"/>
      <c r="M335" s="143"/>
      <c r="T335" s="53"/>
      <c r="AT335" s="17" t="s">
        <v>152</v>
      </c>
      <c r="AU335" s="17" t="s">
        <v>82</v>
      </c>
    </row>
    <row r="336" spans="2:51" s="12" customFormat="1" ht="11.25">
      <c r="B336" s="144"/>
      <c r="D336" s="145" t="s">
        <v>159</v>
      </c>
      <c r="E336" s="146" t="s">
        <v>19</v>
      </c>
      <c r="F336" s="147" t="s">
        <v>267</v>
      </c>
      <c r="H336" s="146" t="s">
        <v>19</v>
      </c>
      <c r="I336" s="148"/>
      <c r="L336" s="144"/>
      <c r="M336" s="149"/>
      <c r="T336" s="150"/>
      <c r="AT336" s="146" t="s">
        <v>159</v>
      </c>
      <c r="AU336" s="146" t="s">
        <v>82</v>
      </c>
      <c r="AV336" s="12" t="s">
        <v>80</v>
      </c>
      <c r="AW336" s="12" t="s">
        <v>33</v>
      </c>
      <c r="AX336" s="12" t="s">
        <v>72</v>
      </c>
      <c r="AY336" s="146" t="s">
        <v>142</v>
      </c>
    </row>
    <row r="337" spans="2:51" s="13" customFormat="1" ht="11.25">
      <c r="B337" s="151"/>
      <c r="D337" s="145" t="s">
        <v>159</v>
      </c>
      <c r="E337" s="152" t="s">
        <v>19</v>
      </c>
      <c r="F337" s="153" t="s">
        <v>295</v>
      </c>
      <c r="H337" s="154">
        <v>11.85</v>
      </c>
      <c r="I337" s="155"/>
      <c r="L337" s="151"/>
      <c r="M337" s="156"/>
      <c r="T337" s="157"/>
      <c r="AT337" s="152" t="s">
        <v>159</v>
      </c>
      <c r="AU337" s="152" t="s">
        <v>82</v>
      </c>
      <c r="AV337" s="13" t="s">
        <v>82</v>
      </c>
      <c r="AW337" s="13" t="s">
        <v>33</v>
      </c>
      <c r="AX337" s="13" t="s">
        <v>72</v>
      </c>
      <c r="AY337" s="152" t="s">
        <v>142</v>
      </c>
    </row>
    <row r="338" spans="2:51" s="12" customFormat="1" ht="11.25">
      <c r="B338" s="144"/>
      <c r="D338" s="145" t="s">
        <v>159</v>
      </c>
      <c r="E338" s="146" t="s">
        <v>19</v>
      </c>
      <c r="F338" s="147" t="s">
        <v>269</v>
      </c>
      <c r="H338" s="146" t="s">
        <v>19</v>
      </c>
      <c r="I338" s="148"/>
      <c r="L338" s="144"/>
      <c r="M338" s="149"/>
      <c r="T338" s="150"/>
      <c r="AT338" s="146" t="s">
        <v>159</v>
      </c>
      <c r="AU338" s="146" t="s">
        <v>82</v>
      </c>
      <c r="AV338" s="12" t="s">
        <v>80</v>
      </c>
      <c r="AW338" s="12" t="s">
        <v>33</v>
      </c>
      <c r="AX338" s="12" t="s">
        <v>72</v>
      </c>
      <c r="AY338" s="146" t="s">
        <v>142</v>
      </c>
    </row>
    <row r="339" spans="2:51" s="13" customFormat="1" ht="11.25">
      <c r="B339" s="151"/>
      <c r="D339" s="145" t="s">
        <v>159</v>
      </c>
      <c r="E339" s="152" t="s">
        <v>19</v>
      </c>
      <c r="F339" s="153" t="s">
        <v>301</v>
      </c>
      <c r="H339" s="154">
        <v>133</v>
      </c>
      <c r="I339" s="155"/>
      <c r="L339" s="151"/>
      <c r="M339" s="156"/>
      <c r="T339" s="157"/>
      <c r="AT339" s="152" t="s">
        <v>159</v>
      </c>
      <c r="AU339" s="152" t="s">
        <v>82</v>
      </c>
      <c r="AV339" s="13" t="s">
        <v>82</v>
      </c>
      <c r="AW339" s="13" t="s">
        <v>33</v>
      </c>
      <c r="AX339" s="13" t="s">
        <v>72</v>
      </c>
      <c r="AY339" s="152" t="s">
        <v>142</v>
      </c>
    </row>
    <row r="340" spans="2:51" s="12" customFormat="1" ht="11.25">
      <c r="B340" s="144"/>
      <c r="D340" s="145" t="s">
        <v>159</v>
      </c>
      <c r="E340" s="146" t="s">
        <v>19</v>
      </c>
      <c r="F340" s="147" t="s">
        <v>271</v>
      </c>
      <c r="H340" s="146" t="s">
        <v>19</v>
      </c>
      <c r="I340" s="148"/>
      <c r="L340" s="144"/>
      <c r="M340" s="149"/>
      <c r="T340" s="150"/>
      <c r="AT340" s="146" t="s">
        <v>159</v>
      </c>
      <c r="AU340" s="146" t="s">
        <v>82</v>
      </c>
      <c r="AV340" s="12" t="s">
        <v>80</v>
      </c>
      <c r="AW340" s="12" t="s">
        <v>33</v>
      </c>
      <c r="AX340" s="12" t="s">
        <v>72</v>
      </c>
      <c r="AY340" s="146" t="s">
        <v>142</v>
      </c>
    </row>
    <row r="341" spans="2:51" s="13" customFormat="1" ht="11.25">
      <c r="B341" s="151"/>
      <c r="D341" s="145" t="s">
        <v>159</v>
      </c>
      <c r="E341" s="152" t="s">
        <v>19</v>
      </c>
      <c r="F341" s="153" t="s">
        <v>483</v>
      </c>
      <c r="H341" s="154">
        <v>124.82</v>
      </c>
      <c r="I341" s="155"/>
      <c r="L341" s="151"/>
      <c r="M341" s="156"/>
      <c r="T341" s="157"/>
      <c r="AT341" s="152" t="s">
        <v>159</v>
      </c>
      <c r="AU341" s="152" t="s">
        <v>82</v>
      </c>
      <c r="AV341" s="13" t="s">
        <v>82</v>
      </c>
      <c r="AW341" s="13" t="s">
        <v>33</v>
      </c>
      <c r="AX341" s="13" t="s">
        <v>72</v>
      </c>
      <c r="AY341" s="152" t="s">
        <v>142</v>
      </c>
    </row>
    <row r="342" spans="2:51" s="14" customFormat="1" ht="11.25">
      <c r="B342" s="168"/>
      <c r="D342" s="145" t="s">
        <v>159</v>
      </c>
      <c r="E342" s="169" t="s">
        <v>19</v>
      </c>
      <c r="F342" s="170" t="s">
        <v>181</v>
      </c>
      <c r="H342" s="171">
        <v>269.66999999999996</v>
      </c>
      <c r="I342" s="172"/>
      <c r="L342" s="168"/>
      <c r="M342" s="173"/>
      <c r="T342" s="174"/>
      <c r="AT342" s="169" t="s">
        <v>159</v>
      </c>
      <c r="AU342" s="169" t="s">
        <v>82</v>
      </c>
      <c r="AV342" s="14" t="s">
        <v>150</v>
      </c>
      <c r="AW342" s="14" t="s">
        <v>33</v>
      </c>
      <c r="AX342" s="14" t="s">
        <v>80</v>
      </c>
      <c r="AY342" s="169" t="s">
        <v>142</v>
      </c>
    </row>
    <row r="343" spans="2:65" s="1" customFormat="1" ht="16.5" customHeight="1">
      <c r="B343" s="32"/>
      <c r="C343" s="158" t="s">
        <v>484</v>
      </c>
      <c r="D343" s="158" t="s">
        <v>162</v>
      </c>
      <c r="E343" s="159" t="s">
        <v>485</v>
      </c>
      <c r="F343" s="160" t="s">
        <v>486</v>
      </c>
      <c r="G343" s="161" t="s">
        <v>156</v>
      </c>
      <c r="H343" s="162">
        <v>0.081</v>
      </c>
      <c r="I343" s="163"/>
      <c r="J343" s="164">
        <f>ROUND(I343*H343,2)</f>
        <v>0</v>
      </c>
      <c r="K343" s="160" t="s">
        <v>149</v>
      </c>
      <c r="L343" s="165"/>
      <c r="M343" s="166" t="s">
        <v>19</v>
      </c>
      <c r="N343" s="167" t="s">
        <v>43</v>
      </c>
      <c r="P343" s="136">
        <f>O343*H343</f>
        <v>0</v>
      </c>
      <c r="Q343" s="136">
        <v>1</v>
      </c>
      <c r="R343" s="136">
        <f>Q343*H343</f>
        <v>0.081</v>
      </c>
      <c r="S343" s="136">
        <v>0</v>
      </c>
      <c r="T343" s="137">
        <f>S343*H343</f>
        <v>0</v>
      </c>
      <c r="AR343" s="138" t="s">
        <v>360</v>
      </c>
      <c r="AT343" s="138" t="s">
        <v>162</v>
      </c>
      <c r="AU343" s="138" t="s">
        <v>82</v>
      </c>
      <c r="AY343" s="17" t="s">
        <v>142</v>
      </c>
      <c r="BE343" s="139">
        <f>IF(N343="základní",J343,0)</f>
        <v>0</v>
      </c>
      <c r="BF343" s="139">
        <f>IF(N343="snížená",J343,0)</f>
        <v>0</v>
      </c>
      <c r="BG343" s="139">
        <f>IF(N343="zákl. přenesená",J343,0)</f>
        <v>0</v>
      </c>
      <c r="BH343" s="139">
        <f>IF(N343="sníž. přenesená",J343,0)</f>
        <v>0</v>
      </c>
      <c r="BI343" s="139">
        <f>IF(N343="nulová",J343,0)</f>
        <v>0</v>
      </c>
      <c r="BJ343" s="17" t="s">
        <v>80</v>
      </c>
      <c r="BK343" s="139">
        <f>ROUND(I343*H343,2)</f>
        <v>0</v>
      </c>
      <c r="BL343" s="17" t="s">
        <v>251</v>
      </c>
      <c r="BM343" s="138" t="s">
        <v>487</v>
      </c>
    </row>
    <row r="344" spans="2:51" s="13" customFormat="1" ht="11.25">
      <c r="B344" s="151"/>
      <c r="D344" s="145" t="s">
        <v>159</v>
      </c>
      <c r="E344" s="152" t="s">
        <v>19</v>
      </c>
      <c r="F344" s="153" t="s">
        <v>488</v>
      </c>
      <c r="H344" s="154">
        <v>0.081</v>
      </c>
      <c r="I344" s="155"/>
      <c r="L344" s="151"/>
      <c r="M344" s="156"/>
      <c r="T344" s="157"/>
      <c r="AT344" s="152" t="s">
        <v>159</v>
      </c>
      <c r="AU344" s="152" t="s">
        <v>82</v>
      </c>
      <c r="AV344" s="13" t="s">
        <v>82</v>
      </c>
      <c r="AW344" s="13" t="s">
        <v>33</v>
      </c>
      <c r="AX344" s="13" t="s">
        <v>80</v>
      </c>
      <c r="AY344" s="152" t="s">
        <v>142</v>
      </c>
    </row>
    <row r="345" spans="2:65" s="1" customFormat="1" ht="21.75" customHeight="1">
      <c r="B345" s="32"/>
      <c r="C345" s="127" t="s">
        <v>489</v>
      </c>
      <c r="D345" s="127" t="s">
        <v>145</v>
      </c>
      <c r="E345" s="128" t="s">
        <v>490</v>
      </c>
      <c r="F345" s="129" t="s">
        <v>491</v>
      </c>
      <c r="G345" s="130" t="s">
        <v>170</v>
      </c>
      <c r="H345" s="131">
        <v>23.607</v>
      </c>
      <c r="I345" s="132"/>
      <c r="J345" s="133">
        <f>ROUND(I345*H345,2)</f>
        <v>0</v>
      </c>
      <c r="K345" s="129" t="s">
        <v>149</v>
      </c>
      <c r="L345" s="32"/>
      <c r="M345" s="134" t="s">
        <v>19</v>
      </c>
      <c r="N345" s="135" t="s">
        <v>43</v>
      </c>
      <c r="P345" s="136">
        <f>O345*H345</f>
        <v>0</v>
      </c>
      <c r="Q345" s="136">
        <v>0</v>
      </c>
      <c r="R345" s="136">
        <f>Q345*H345</f>
        <v>0</v>
      </c>
      <c r="S345" s="136">
        <v>0</v>
      </c>
      <c r="T345" s="137">
        <f>S345*H345</f>
        <v>0</v>
      </c>
      <c r="AR345" s="138" t="s">
        <v>251</v>
      </c>
      <c r="AT345" s="138" t="s">
        <v>145</v>
      </c>
      <c r="AU345" s="138" t="s">
        <v>82</v>
      </c>
      <c r="AY345" s="17" t="s">
        <v>142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7" t="s">
        <v>80</v>
      </c>
      <c r="BK345" s="139">
        <f>ROUND(I345*H345,2)</f>
        <v>0</v>
      </c>
      <c r="BL345" s="17" t="s">
        <v>251</v>
      </c>
      <c r="BM345" s="138" t="s">
        <v>492</v>
      </c>
    </row>
    <row r="346" spans="2:47" s="1" customFormat="1" ht="11.25">
      <c r="B346" s="32"/>
      <c r="D346" s="140" t="s">
        <v>152</v>
      </c>
      <c r="F346" s="141" t="s">
        <v>493</v>
      </c>
      <c r="I346" s="142"/>
      <c r="L346" s="32"/>
      <c r="M346" s="143"/>
      <c r="T346" s="53"/>
      <c r="AT346" s="17" t="s">
        <v>152</v>
      </c>
      <c r="AU346" s="17" t="s">
        <v>82</v>
      </c>
    </row>
    <row r="347" spans="2:51" s="12" customFormat="1" ht="11.25">
      <c r="B347" s="144"/>
      <c r="D347" s="145" t="s">
        <v>159</v>
      </c>
      <c r="E347" s="146" t="s">
        <v>19</v>
      </c>
      <c r="F347" s="147" t="s">
        <v>267</v>
      </c>
      <c r="H347" s="146" t="s">
        <v>19</v>
      </c>
      <c r="I347" s="148"/>
      <c r="L347" s="144"/>
      <c r="M347" s="149"/>
      <c r="T347" s="150"/>
      <c r="AT347" s="146" t="s">
        <v>159</v>
      </c>
      <c r="AU347" s="146" t="s">
        <v>82</v>
      </c>
      <c r="AV347" s="12" t="s">
        <v>80</v>
      </c>
      <c r="AW347" s="12" t="s">
        <v>33</v>
      </c>
      <c r="AX347" s="12" t="s">
        <v>72</v>
      </c>
      <c r="AY347" s="146" t="s">
        <v>142</v>
      </c>
    </row>
    <row r="348" spans="2:51" s="13" customFormat="1" ht="11.25">
      <c r="B348" s="151"/>
      <c r="D348" s="145" t="s">
        <v>159</v>
      </c>
      <c r="E348" s="152" t="s">
        <v>19</v>
      </c>
      <c r="F348" s="153" t="s">
        <v>494</v>
      </c>
      <c r="H348" s="154">
        <v>1.074</v>
      </c>
      <c r="I348" s="155"/>
      <c r="L348" s="151"/>
      <c r="M348" s="156"/>
      <c r="T348" s="157"/>
      <c r="AT348" s="152" t="s">
        <v>159</v>
      </c>
      <c r="AU348" s="152" t="s">
        <v>82</v>
      </c>
      <c r="AV348" s="13" t="s">
        <v>82</v>
      </c>
      <c r="AW348" s="13" t="s">
        <v>33</v>
      </c>
      <c r="AX348" s="13" t="s">
        <v>72</v>
      </c>
      <c r="AY348" s="152" t="s">
        <v>142</v>
      </c>
    </row>
    <row r="349" spans="2:51" s="12" customFormat="1" ht="11.25">
      <c r="B349" s="144"/>
      <c r="D349" s="145" t="s">
        <v>159</v>
      </c>
      <c r="E349" s="146" t="s">
        <v>19</v>
      </c>
      <c r="F349" s="147" t="s">
        <v>269</v>
      </c>
      <c r="H349" s="146" t="s">
        <v>19</v>
      </c>
      <c r="I349" s="148"/>
      <c r="L349" s="144"/>
      <c r="M349" s="149"/>
      <c r="T349" s="150"/>
      <c r="AT349" s="146" t="s">
        <v>159</v>
      </c>
      <c r="AU349" s="146" t="s">
        <v>82</v>
      </c>
      <c r="AV349" s="12" t="s">
        <v>80</v>
      </c>
      <c r="AW349" s="12" t="s">
        <v>33</v>
      </c>
      <c r="AX349" s="12" t="s">
        <v>72</v>
      </c>
      <c r="AY349" s="146" t="s">
        <v>142</v>
      </c>
    </row>
    <row r="350" spans="2:51" s="13" customFormat="1" ht="11.25">
      <c r="B350" s="151"/>
      <c r="D350" s="145" t="s">
        <v>159</v>
      </c>
      <c r="E350" s="152" t="s">
        <v>19</v>
      </c>
      <c r="F350" s="153" t="s">
        <v>495</v>
      </c>
      <c r="H350" s="154">
        <v>11.861</v>
      </c>
      <c r="I350" s="155"/>
      <c r="L350" s="151"/>
      <c r="M350" s="156"/>
      <c r="T350" s="157"/>
      <c r="AT350" s="152" t="s">
        <v>159</v>
      </c>
      <c r="AU350" s="152" t="s">
        <v>82</v>
      </c>
      <c r="AV350" s="13" t="s">
        <v>82</v>
      </c>
      <c r="AW350" s="13" t="s">
        <v>33</v>
      </c>
      <c r="AX350" s="13" t="s">
        <v>72</v>
      </c>
      <c r="AY350" s="152" t="s">
        <v>142</v>
      </c>
    </row>
    <row r="351" spans="2:51" s="12" customFormat="1" ht="11.25">
      <c r="B351" s="144"/>
      <c r="D351" s="145" t="s">
        <v>159</v>
      </c>
      <c r="E351" s="146" t="s">
        <v>19</v>
      </c>
      <c r="F351" s="147" t="s">
        <v>271</v>
      </c>
      <c r="H351" s="146" t="s">
        <v>19</v>
      </c>
      <c r="I351" s="148"/>
      <c r="L351" s="144"/>
      <c r="M351" s="149"/>
      <c r="T351" s="150"/>
      <c r="AT351" s="146" t="s">
        <v>159</v>
      </c>
      <c r="AU351" s="146" t="s">
        <v>82</v>
      </c>
      <c r="AV351" s="12" t="s">
        <v>80</v>
      </c>
      <c r="AW351" s="12" t="s">
        <v>33</v>
      </c>
      <c r="AX351" s="12" t="s">
        <v>72</v>
      </c>
      <c r="AY351" s="146" t="s">
        <v>142</v>
      </c>
    </row>
    <row r="352" spans="2:51" s="13" customFormat="1" ht="11.25">
      <c r="B352" s="151"/>
      <c r="D352" s="145" t="s">
        <v>159</v>
      </c>
      <c r="E352" s="152" t="s">
        <v>19</v>
      </c>
      <c r="F352" s="153" t="s">
        <v>496</v>
      </c>
      <c r="H352" s="154">
        <v>10.672</v>
      </c>
      <c r="I352" s="155"/>
      <c r="L352" s="151"/>
      <c r="M352" s="156"/>
      <c r="T352" s="157"/>
      <c r="AT352" s="152" t="s">
        <v>159</v>
      </c>
      <c r="AU352" s="152" t="s">
        <v>82</v>
      </c>
      <c r="AV352" s="13" t="s">
        <v>82</v>
      </c>
      <c r="AW352" s="13" t="s">
        <v>33</v>
      </c>
      <c r="AX352" s="13" t="s">
        <v>72</v>
      </c>
      <c r="AY352" s="152" t="s">
        <v>142</v>
      </c>
    </row>
    <row r="353" spans="2:51" s="14" customFormat="1" ht="11.25">
      <c r="B353" s="168"/>
      <c r="D353" s="145" t="s">
        <v>159</v>
      </c>
      <c r="E353" s="169" t="s">
        <v>19</v>
      </c>
      <c r="F353" s="170" t="s">
        <v>181</v>
      </c>
      <c r="H353" s="171">
        <v>23.607</v>
      </c>
      <c r="I353" s="172"/>
      <c r="L353" s="168"/>
      <c r="M353" s="173"/>
      <c r="T353" s="174"/>
      <c r="AT353" s="169" t="s">
        <v>159</v>
      </c>
      <c r="AU353" s="169" t="s">
        <v>82</v>
      </c>
      <c r="AV353" s="14" t="s">
        <v>150</v>
      </c>
      <c r="AW353" s="14" t="s">
        <v>33</v>
      </c>
      <c r="AX353" s="14" t="s">
        <v>80</v>
      </c>
      <c r="AY353" s="169" t="s">
        <v>142</v>
      </c>
    </row>
    <row r="354" spans="2:65" s="1" customFormat="1" ht="16.5" customHeight="1">
      <c r="B354" s="32"/>
      <c r="C354" s="158" t="s">
        <v>497</v>
      </c>
      <c r="D354" s="158" t="s">
        <v>162</v>
      </c>
      <c r="E354" s="159" t="s">
        <v>485</v>
      </c>
      <c r="F354" s="160" t="s">
        <v>486</v>
      </c>
      <c r="G354" s="161" t="s">
        <v>156</v>
      </c>
      <c r="H354" s="162">
        <v>0.008</v>
      </c>
      <c r="I354" s="163"/>
      <c r="J354" s="164">
        <f>ROUND(I354*H354,2)</f>
        <v>0</v>
      </c>
      <c r="K354" s="160" t="s">
        <v>149</v>
      </c>
      <c r="L354" s="165"/>
      <c r="M354" s="166" t="s">
        <v>19</v>
      </c>
      <c r="N354" s="167" t="s">
        <v>43</v>
      </c>
      <c r="P354" s="136">
        <f>O354*H354</f>
        <v>0</v>
      </c>
      <c r="Q354" s="136">
        <v>1</v>
      </c>
      <c r="R354" s="136">
        <f>Q354*H354</f>
        <v>0.008</v>
      </c>
      <c r="S354" s="136">
        <v>0</v>
      </c>
      <c r="T354" s="137">
        <f>S354*H354</f>
        <v>0</v>
      </c>
      <c r="AR354" s="138" t="s">
        <v>360</v>
      </c>
      <c r="AT354" s="138" t="s">
        <v>162</v>
      </c>
      <c r="AU354" s="138" t="s">
        <v>82</v>
      </c>
      <c r="AY354" s="17" t="s">
        <v>142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7" t="s">
        <v>80</v>
      </c>
      <c r="BK354" s="139">
        <f>ROUND(I354*H354,2)</f>
        <v>0</v>
      </c>
      <c r="BL354" s="17" t="s">
        <v>251</v>
      </c>
      <c r="BM354" s="138" t="s">
        <v>498</v>
      </c>
    </row>
    <row r="355" spans="2:51" s="13" customFormat="1" ht="11.25">
      <c r="B355" s="151"/>
      <c r="D355" s="145" t="s">
        <v>159</v>
      </c>
      <c r="E355" s="152" t="s">
        <v>19</v>
      </c>
      <c r="F355" s="153" t="s">
        <v>499</v>
      </c>
      <c r="H355" s="154">
        <v>0.008</v>
      </c>
      <c r="I355" s="155"/>
      <c r="L355" s="151"/>
      <c r="M355" s="156"/>
      <c r="T355" s="157"/>
      <c r="AT355" s="152" t="s">
        <v>159</v>
      </c>
      <c r="AU355" s="152" t="s">
        <v>82</v>
      </c>
      <c r="AV355" s="13" t="s">
        <v>82</v>
      </c>
      <c r="AW355" s="13" t="s">
        <v>33</v>
      </c>
      <c r="AX355" s="13" t="s">
        <v>80</v>
      </c>
      <c r="AY355" s="152" t="s">
        <v>142</v>
      </c>
    </row>
    <row r="356" spans="2:65" s="1" customFormat="1" ht="16.5" customHeight="1">
      <c r="B356" s="32"/>
      <c r="C356" s="127" t="s">
        <v>500</v>
      </c>
      <c r="D356" s="127" t="s">
        <v>145</v>
      </c>
      <c r="E356" s="128" t="s">
        <v>501</v>
      </c>
      <c r="F356" s="129" t="s">
        <v>502</v>
      </c>
      <c r="G356" s="130" t="s">
        <v>170</v>
      </c>
      <c r="H356" s="131">
        <v>300.98</v>
      </c>
      <c r="I356" s="132"/>
      <c r="J356" s="133">
        <f>ROUND(I356*H356,2)</f>
        <v>0</v>
      </c>
      <c r="K356" s="129" t="s">
        <v>149</v>
      </c>
      <c r="L356" s="32"/>
      <c r="M356" s="134" t="s">
        <v>19</v>
      </c>
      <c r="N356" s="135" t="s">
        <v>43</v>
      </c>
      <c r="P356" s="136">
        <f>O356*H356</f>
        <v>0</v>
      </c>
      <c r="Q356" s="136">
        <v>0</v>
      </c>
      <c r="R356" s="136">
        <f>Q356*H356</f>
        <v>0</v>
      </c>
      <c r="S356" s="136">
        <v>0.004</v>
      </c>
      <c r="T356" s="137">
        <f>S356*H356</f>
        <v>1.20392</v>
      </c>
      <c r="AR356" s="138" t="s">
        <v>251</v>
      </c>
      <c r="AT356" s="138" t="s">
        <v>145</v>
      </c>
      <c r="AU356" s="138" t="s">
        <v>82</v>
      </c>
      <c r="AY356" s="17" t="s">
        <v>142</v>
      </c>
      <c r="BE356" s="139">
        <f>IF(N356="základní",J356,0)</f>
        <v>0</v>
      </c>
      <c r="BF356" s="139">
        <f>IF(N356="snížená",J356,0)</f>
        <v>0</v>
      </c>
      <c r="BG356" s="139">
        <f>IF(N356="zákl. přenesená",J356,0)</f>
        <v>0</v>
      </c>
      <c r="BH356" s="139">
        <f>IF(N356="sníž. přenesená",J356,0)</f>
        <v>0</v>
      </c>
      <c r="BI356" s="139">
        <f>IF(N356="nulová",J356,0)</f>
        <v>0</v>
      </c>
      <c r="BJ356" s="17" t="s">
        <v>80</v>
      </c>
      <c r="BK356" s="139">
        <f>ROUND(I356*H356,2)</f>
        <v>0</v>
      </c>
      <c r="BL356" s="17" t="s">
        <v>251</v>
      </c>
      <c r="BM356" s="138" t="s">
        <v>503</v>
      </c>
    </row>
    <row r="357" spans="2:47" s="1" customFormat="1" ht="11.25">
      <c r="B357" s="32"/>
      <c r="D357" s="140" t="s">
        <v>152</v>
      </c>
      <c r="F357" s="141" t="s">
        <v>504</v>
      </c>
      <c r="I357" s="142"/>
      <c r="L357" s="32"/>
      <c r="M357" s="143"/>
      <c r="T357" s="53"/>
      <c r="AT357" s="17" t="s">
        <v>152</v>
      </c>
      <c r="AU357" s="17" t="s">
        <v>82</v>
      </c>
    </row>
    <row r="358" spans="2:51" s="12" customFormat="1" ht="11.25">
      <c r="B358" s="144"/>
      <c r="D358" s="145" t="s">
        <v>159</v>
      </c>
      <c r="E358" s="146" t="s">
        <v>19</v>
      </c>
      <c r="F358" s="147" t="s">
        <v>351</v>
      </c>
      <c r="H358" s="146" t="s">
        <v>19</v>
      </c>
      <c r="I358" s="148"/>
      <c r="L358" s="144"/>
      <c r="M358" s="149"/>
      <c r="T358" s="150"/>
      <c r="AT358" s="146" t="s">
        <v>159</v>
      </c>
      <c r="AU358" s="146" t="s">
        <v>82</v>
      </c>
      <c r="AV358" s="12" t="s">
        <v>80</v>
      </c>
      <c r="AW358" s="12" t="s">
        <v>33</v>
      </c>
      <c r="AX358" s="12" t="s">
        <v>72</v>
      </c>
      <c r="AY358" s="146" t="s">
        <v>142</v>
      </c>
    </row>
    <row r="359" spans="2:51" s="13" customFormat="1" ht="11.25">
      <c r="B359" s="151"/>
      <c r="D359" s="145" t="s">
        <v>159</v>
      </c>
      <c r="E359" s="152" t="s">
        <v>19</v>
      </c>
      <c r="F359" s="153" t="s">
        <v>505</v>
      </c>
      <c r="H359" s="154">
        <v>133.06</v>
      </c>
      <c r="I359" s="155"/>
      <c r="L359" s="151"/>
      <c r="M359" s="156"/>
      <c r="T359" s="157"/>
      <c r="AT359" s="152" t="s">
        <v>159</v>
      </c>
      <c r="AU359" s="152" t="s">
        <v>82</v>
      </c>
      <c r="AV359" s="13" t="s">
        <v>82</v>
      </c>
      <c r="AW359" s="13" t="s">
        <v>33</v>
      </c>
      <c r="AX359" s="13" t="s">
        <v>72</v>
      </c>
      <c r="AY359" s="152" t="s">
        <v>142</v>
      </c>
    </row>
    <row r="360" spans="2:51" s="12" customFormat="1" ht="11.25">
      <c r="B360" s="144"/>
      <c r="D360" s="145" t="s">
        <v>159</v>
      </c>
      <c r="E360" s="146" t="s">
        <v>19</v>
      </c>
      <c r="F360" s="147" t="s">
        <v>353</v>
      </c>
      <c r="H360" s="146" t="s">
        <v>19</v>
      </c>
      <c r="I360" s="148"/>
      <c r="L360" s="144"/>
      <c r="M360" s="149"/>
      <c r="T360" s="150"/>
      <c r="AT360" s="146" t="s">
        <v>159</v>
      </c>
      <c r="AU360" s="146" t="s">
        <v>82</v>
      </c>
      <c r="AV360" s="12" t="s">
        <v>80</v>
      </c>
      <c r="AW360" s="12" t="s">
        <v>33</v>
      </c>
      <c r="AX360" s="12" t="s">
        <v>72</v>
      </c>
      <c r="AY360" s="146" t="s">
        <v>142</v>
      </c>
    </row>
    <row r="361" spans="2:51" s="13" customFormat="1" ht="11.25">
      <c r="B361" s="151"/>
      <c r="D361" s="145" t="s">
        <v>159</v>
      </c>
      <c r="E361" s="152" t="s">
        <v>19</v>
      </c>
      <c r="F361" s="153" t="s">
        <v>506</v>
      </c>
      <c r="H361" s="154">
        <v>167.92</v>
      </c>
      <c r="I361" s="155"/>
      <c r="L361" s="151"/>
      <c r="M361" s="156"/>
      <c r="T361" s="157"/>
      <c r="AT361" s="152" t="s">
        <v>159</v>
      </c>
      <c r="AU361" s="152" t="s">
        <v>82</v>
      </c>
      <c r="AV361" s="13" t="s">
        <v>82</v>
      </c>
      <c r="AW361" s="13" t="s">
        <v>33</v>
      </c>
      <c r="AX361" s="13" t="s">
        <v>72</v>
      </c>
      <c r="AY361" s="152" t="s">
        <v>142</v>
      </c>
    </row>
    <row r="362" spans="2:51" s="14" customFormat="1" ht="11.25">
      <c r="B362" s="168"/>
      <c r="D362" s="145" t="s">
        <v>159</v>
      </c>
      <c r="E362" s="169" t="s">
        <v>19</v>
      </c>
      <c r="F362" s="170" t="s">
        <v>181</v>
      </c>
      <c r="H362" s="171">
        <v>300.98</v>
      </c>
      <c r="I362" s="172"/>
      <c r="L362" s="168"/>
      <c r="M362" s="173"/>
      <c r="T362" s="174"/>
      <c r="AT362" s="169" t="s">
        <v>159</v>
      </c>
      <c r="AU362" s="169" t="s">
        <v>82</v>
      </c>
      <c r="AV362" s="14" t="s">
        <v>150</v>
      </c>
      <c r="AW362" s="14" t="s">
        <v>33</v>
      </c>
      <c r="AX362" s="14" t="s">
        <v>80</v>
      </c>
      <c r="AY362" s="169" t="s">
        <v>142</v>
      </c>
    </row>
    <row r="363" spans="2:65" s="1" customFormat="1" ht="16.5" customHeight="1">
      <c r="B363" s="32"/>
      <c r="C363" s="127" t="s">
        <v>507</v>
      </c>
      <c r="D363" s="127" t="s">
        <v>145</v>
      </c>
      <c r="E363" s="128" t="s">
        <v>508</v>
      </c>
      <c r="F363" s="129" t="s">
        <v>509</v>
      </c>
      <c r="G363" s="130" t="s">
        <v>170</v>
      </c>
      <c r="H363" s="131">
        <v>269.67</v>
      </c>
      <c r="I363" s="132"/>
      <c r="J363" s="133">
        <f>ROUND(I363*H363,2)</f>
        <v>0</v>
      </c>
      <c r="K363" s="129" t="s">
        <v>149</v>
      </c>
      <c r="L363" s="32"/>
      <c r="M363" s="134" t="s">
        <v>19</v>
      </c>
      <c r="N363" s="135" t="s">
        <v>43</v>
      </c>
      <c r="P363" s="136">
        <f>O363*H363</f>
        <v>0</v>
      </c>
      <c r="Q363" s="136">
        <v>0.0004</v>
      </c>
      <c r="R363" s="136">
        <f>Q363*H363</f>
        <v>0.107868</v>
      </c>
      <c r="S363" s="136">
        <v>0</v>
      </c>
      <c r="T363" s="137">
        <f>S363*H363</f>
        <v>0</v>
      </c>
      <c r="AR363" s="138" t="s">
        <v>251</v>
      </c>
      <c r="AT363" s="138" t="s">
        <v>145</v>
      </c>
      <c r="AU363" s="138" t="s">
        <v>82</v>
      </c>
      <c r="AY363" s="17" t="s">
        <v>142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7" t="s">
        <v>80</v>
      </c>
      <c r="BK363" s="139">
        <f>ROUND(I363*H363,2)</f>
        <v>0</v>
      </c>
      <c r="BL363" s="17" t="s">
        <v>251</v>
      </c>
      <c r="BM363" s="138" t="s">
        <v>510</v>
      </c>
    </row>
    <row r="364" spans="2:47" s="1" customFormat="1" ht="11.25">
      <c r="B364" s="32"/>
      <c r="D364" s="140" t="s">
        <v>152</v>
      </c>
      <c r="F364" s="141" t="s">
        <v>511</v>
      </c>
      <c r="I364" s="142"/>
      <c r="L364" s="32"/>
      <c r="M364" s="143"/>
      <c r="T364" s="53"/>
      <c r="AT364" s="17" t="s">
        <v>152</v>
      </c>
      <c r="AU364" s="17" t="s">
        <v>82</v>
      </c>
    </row>
    <row r="365" spans="2:51" s="12" customFormat="1" ht="11.25">
      <c r="B365" s="144"/>
      <c r="D365" s="145" t="s">
        <v>159</v>
      </c>
      <c r="E365" s="146" t="s">
        <v>19</v>
      </c>
      <c r="F365" s="147" t="s">
        <v>267</v>
      </c>
      <c r="H365" s="146" t="s">
        <v>19</v>
      </c>
      <c r="I365" s="148"/>
      <c r="L365" s="144"/>
      <c r="M365" s="149"/>
      <c r="T365" s="150"/>
      <c r="AT365" s="146" t="s">
        <v>159</v>
      </c>
      <c r="AU365" s="146" t="s">
        <v>82</v>
      </c>
      <c r="AV365" s="12" t="s">
        <v>80</v>
      </c>
      <c r="AW365" s="12" t="s">
        <v>33</v>
      </c>
      <c r="AX365" s="12" t="s">
        <v>72</v>
      </c>
      <c r="AY365" s="146" t="s">
        <v>142</v>
      </c>
    </row>
    <row r="366" spans="2:51" s="13" customFormat="1" ht="11.25">
      <c r="B366" s="151"/>
      <c r="D366" s="145" t="s">
        <v>159</v>
      </c>
      <c r="E366" s="152" t="s">
        <v>19</v>
      </c>
      <c r="F366" s="153" t="s">
        <v>295</v>
      </c>
      <c r="H366" s="154">
        <v>11.85</v>
      </c>
      <c r="I366" s="155"/>
      <c r="L366" s="151"/>
      <c r="M366" s="156"/>
      <c r="T366" s="157"/>
      <c r="AT366" s="152" t="s">
        <v>159</v>
      </c>
      <c r="AU366" s="152" t="s">
        <v>82</v>
      </c>
      <c r="AV366" s="13" t="s">
        <v>82</v>
      </c>
      <c r="AW366" s="13" t="s">
        <v>33</v>
      </c>
      <c r="AX366" s="13" t="s">
        <v>72</v>
      </c>
      <c r="AY366" s="152" t="s">
        <v>142</v>
      </c>
    </row>
    <row r="367" spans="2:51" s="12" customFormat="1" ht="11.25">
      <c r="B367" s="144"/>
      <c r="D367" s="145" t="s">
        <v>159</v>
      </c>
      <c r="E367" s="146" t="s">
        <v>19</v>
      </c>
      <c r="F367" s="147" t="s">
        <v>269</v>
      </c>
      <c r="H367" s="146" t="s">
        <v>19</v>
      </c>
      <c r="I367" s="148"/>
      <c r="L367" s="144"/>
      <c r="M367" s="149"/>
      <c r="T367" s="150"/>
      <c r="AT367" s="146" t="s">
        <v>159</v>
      </c>
      <c r="AU367" s="146" t="s">
        <v>82</v>
      </c>
      <c r="AV367" s="12" t="s">
        <v>80</v>
      </c>
      <c r="AW367" s="12" t="s">
        <v>33</v>
      </c>
      <c r="AX367" s="12" t="s">
        <v>72</v>
      </c>
      <c r="AY367" s="146" t="s">
        <v>142</v>
      </c>
    </row>
    <row r="368" spans="2:51" s="13" customFormat="1" ht="11.25">
      <c r="B368" s="151"/>
      <c r="D368" s="145" t="s">
        <v>159</v>
      </c>
      <c r="E368" s="152" t="s">
        <v>19</v>
      </c>
      <c r="F368" s="153" t="s">
        <v>301</v>
      </c>
      <c r="H368" s="154">
        <v>133</v>
      </c>
      <c r="I368" s="155"/>
      <c r="L368" s="151"/>
      <c r="M368" s="156"/>
      <c r="T368" s="157"/>
      <c r="AT368" s="152" t="s">
        <v>159</v>
      </c>
      <c r="AU368" s="152" t="s">
        <v>82</v>
      </c>
      <c r="AV368" s="13" t="s">
        <v>82</v>
      </c>
      <c r="AW368" s="13" t="s">
        <v>33</v>
      </c>
      <c r="AX368" s="13" t="s">
        <v>72</v>
      </c>
      <c r="AY368" s="152" t="s">
        <v>142</v>
      </c>
    </row>
    <row r="369" spans="2:51" s="12" customFormat="1" ht="11.25">
      <c r="B369" s="144"/>
      <c r="D369" s="145" t="s">
        <v>159</v>
      </c>
      <c r="E369" s="146" t="s">
        <v>19</v>
      </c>
      <c r="F369" s="147" t="s">
        <v>271</v>
      </c>
      <c r="H369" s="146" t="s">
        <v>19</v>
      </c>
      <c r="I369" s="148"/>
      <c r="L369" s="144"/>
      <c r="M369" s="149"/>
      <c r="T369" s="150"/>
      <c r="AT369" s="146" t="s">
        <v>159</v>
      </c>
      <c r="AU369" s="146" t="s">
        <v>82</v>
      </c>
      <c r="AV369" s="12" t="s">
        <v>80</v>
      </c>
      <c r="AW369" s="12" t="s">
        <v>33</v>
      </c>
      <c r="AX369" s="12" t="s">
        <v>72</v>
      </c>
      <c r="AY369" s="146" t="s">
        <v>142</v>
      </c>
    </row>
    <row r="370" spans="2:51" s="13" customFormat="1" ht="11.25">
      <c r="B370" s="151"/>
      <c r="D370" s="145" t="s">
        <v>159</v>
      </c>
      <c r="E370" s="152" t="s">
        <v>19</v>
      </c>
      <c r="F370" s="153" t="s">
        <v>483</v>
      </c>
      <c r="H370" s="154">
        <v>124.82</v>
      </c>
      <c r="I370" s="155"/>
      <c r="L370" s="151"/>
      <c r="M370" s="156"/>
      <c r="T370" s="157"/>
      <c r="AT370" s="152" t="s">
        <v>159</v>
      </c>
      <c r="AU370" s="152" t="s">
        <v>82</v>
      </c>
      <c r="AV370" s="13" t="s">
        <v>82</v>
      </c>
      <c r="AW370" s="13" t="s">
        <v>33</v>
      </c>
      <c r="AX370" s="13" t="s">
        <v>72</v>
      </c>
      <c r="AY370" s="152" t="s">
        <v>142</v>
      </c>
    </row>
    <row r="371" spans="2:51" s="14" customFormat="1" ht="11.25">
      <c r="B371" s="168"/>
      <c r="D371" s="145" t="s">
        <v>159</v>
      </c>
      <c r="E371" s="169" t="s">
        <v>19</v>
      </c>
      <c r="F371" s="170" t="s">
        <v>181</v>
      </c>
      <c r="H371" s="171">
        <v>269.66999999999996</v>
      </c>
      <c r="I371" s="172"/>
      <c r="L371" s="168"/>
      <c r="M371" s="173"/>
      <c r="T371" s="174"/>
      <c r="AT371" s="169" t="s">
        <v>159</v>
      </c>
      <c r="AU371" s="169" t="s">
        <v>82</v>
      </c>
      <c r="AV371" s="14" t="s">
        <v>150</v>
      </c>
      <c r="AW371" s="14" t="s">
        <v>33</v>
      </c>
      <c r="AX371" s="14" t="s">
        <v>80</v>
      </c>
      <c r="AY371" s="169" t="s">
        <v>142</v>
      </c>
    </row>
    <row r="372" spans="2:65" s="1" customFormat="1" ht="24.2" customHeight="1">
      <c r="B372" s="32"/>
      <c r="C372" s="158" t="s">
        <v>512</v>
      </c>
      <c r="D372" s="158" t="s">
        <v>162</v>
      </c>
      <c r="E372" s="159" t="s">
        <v>513</v>
      </c>
      <c r="F372" s="160" t="s">
        <v>514</v>
      </c>
      <c r="G372" s="161" t="s">
        <v>170</v>
      </c>
      <c r="H372" s="162">
        <v>314.3</v>
      </c>
      <c r="I372" s="163"/>
      <c r="J372" s="164">
        <f>ROUND(I372*H372,2)</f>
        <v>0</v>
      </c>
      <c r="K372" s="160" t="s">
        <v>149</v>
      </c>
      <c r="L372" s="165"/>
      <c r="M372" s="166" t="s">
        <v>19</v>
      </c>
      <c r="N372" s="167" t="s">
        <v>43</v>
      </c>
      <c r="P372" s="136">
        <f>O372*H372</f>
        <v>0</v>
      </c>
      <c r="Q372" s="136">
        <v>0.0047</v>
      </c>
      <c r="R372" s="136">
        <f>Q372*H372</f>
        <v>1.4772100000000001</v>
      </c>
      <c r="S372" s="136">
        <v>0</v>
      </c>
      <c r="T372" s="137">
        <f>S372*H372</f>
        <v>0</v>
      </c>
      <c r="AR372" s="138" t="s">
        <v>360</v>
      </c>
      <c r="AT372" s="138" t="s">
        <v>162</v>
      </c>
      <c r="AU372" s="138" t="s">
        <v>82</v>
      </c>
      <c r="AY372" s="17" t="s">
        <v>142</v>
      </c>
      <c r="BE372" s="139">
        <f>IF(N372="základní",J372,0)</f>
        <v>0</v>
      </c>
      <c r="BF372" s="139">
        <f>IF(N372="snížená",J372,0)</f>
        <v>0</v>
      </c>
      <c r="BG372" s="139">
        <f>IF(N372="zákl. přenesená",J372,0)</f>
        <v>0</v>
      </c>
      <c r="BH372" s="139">
        <f>IF(N372="sníž. přenesená",J372,0)</f>
        <v>0</v>
      </c>
      <c r="BI372" s="139">
        <f>IF(N372="nulová",J372,0)</f>
        <v>0</v>
      </c>
      <c r="BJ372" s="17" t="s">
        <v>80</v>
      </c>
      <c r="BK372" s="139">
        <f>ROUND(I372*H372,2)</f>
        <v>0</v>
      </c>
      <c r="BL372" s="17" t="s">
        <v>251</v>
      </c>
      <c r="BM372" s="138" t="s">
        <v>515</v>
      </c>
    </row>
    <row r="373" spans="2:51" s="13" customFormat="1" ht="11.25">
      <c r="B373" s="151"/>
      <c r="D373" s="145" t="s">
        <v>159</v>
      </c>
      <c r="E373" s="152" t="s">
        <v>19</v>
      </c>
      <c r="F373" s="153" t="s">
        <v>516</v>
      </c>
      <c r="H373" s="154">
        <v>314.3</v>
      </c>
      <c r="I373" s="155"/>
      <c r="L373" s="151"/>
      <c r="M373" s="156"/>
      <c r="T373" s="157"/>
      <c r="AT373" s="152" t="s">
        <v>159</v>
      </c>
      <c r="AU373" s="152" t="s">
        <v>82</v>
      </c>
      <c r="AV373" s="13" t="s">
        <v>82</v>
      </c>
      <c r="AW373" s="13" t="s">
        <v>33</v>
      </c>
      <c r="AX373" s="13" t="s">
        <v>80</v>
      </c>
      <c r="AY373" s="152" t="s">
        <v>142</v>
      </c>
    </row>
    <row r="374" spans="2:65" s="1" customFormat="1" ht="16.5" customHeight="1">
      <c r="B374" s="32"/>
      <c r="C374" s="127" t="s">
        <v>517</v>
      </c>
      <c r="D374" s="127" t="s">
        <v>145</v>
      </c>
      <c r="E374" s="128" t="s">
        <v>518</v>
      </c>
      <c r="F374" s="129" t="s">
        <v>519</v>
      </c>
      <c r="G374" s="130" t="s">
        <v>170</v>
      </c>
      <c r="H374" s="131">
        <v>23.607</v>
      </c>
      <c r="I374" s="132"/>
      <c r="J374" s="133">
        <f>ROUND(I374*H374,2)</f>
        <v>0</v>
      </c>
      <c r="K374" s="129" t="s">
        <v>149</v>
      </c>
      <c r="L374" s="32"/>
      <c r="M374" s="134" t="s">
        <v>19</v>
      </c>
      <c r="N374" s="135" t="s">
        <v>43</v>
      </c>
      <c r="P374" s="136">
        <f>O374*H374</f>
        <v>0</v>
      </c>
      <c r="Q374" s="136">
        <v>0.0004</v>
      </c>
      <c r="R374" s="136">
        <f>Q374*H374</f>
        <v>0.0094428</v>
      </c>
      <c r="S374" s="136">
        <v>0</v>
      </c>
      <c r="T374" s="137">
        <f>S374*H374</f>
        <v>0</v>
      </c>
      <c r="AR374" s="138" t="s">
        <v>251</v>
      </c>
      <c r="AT374" s="138" t="s">
        <v>145</v>
      </c>
      <c r="AU374" s="138" t="s">
        <v>82</v>
      </c>
      <c r="AY374" s="17" t="s">
        <v>142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7" t="s">
        <v>80</v>
      </c>
      <c r="BK374" s="139">
        <f>ROUND(I374*H374,2)</f>
        <v>0</v>
      </c>
      <c r="BL374" s="17" t="s">
        <v>251</v>
      </c>
      <c r="BM374" s="138" t="s">
        <v>520</v>
      </c>
    </row>
    <row r="375" spans="2:47" s="1" customFormat="1" ht="11.25">
      <c r="B375" s="32"/>
      <c r="D375" s="140" t="s">
        <v>152</v>
      </c>
      <c r="F375" s="141" t="s">
        <v>521</v>
      </c>
      <c r="I375" s="142"/>
      <c r="L375" s="32"/>
      <c r="M375" s="143"/>
      <c r="T375" s="53"/>
      <c r="AT375" s="17" t="s">
        <v>152</v>
      </c>
      <c r="AU375" s="17" t="s">
        <v>82</v>
      </c>
    </row>
    <row r="376" spans="2:51" s="12" customFormat="1" ht="11.25">
      <c r="B376" s="144"/>
      <c r="D376" s="145" t="s">
        <v>159</v>
      </c>
      <c r="E376" s="146" t="s">
        <v>19</v>
      </c>
      <c r="F376" s="147" t="s">
        <v>267</v>
      </c>
      <c r="H376" s="146" t="s">
        <v>19</v>
      </c>
      <c r="I376" s="148"/>
      <c r="L376" s="144"/>
      <c r="M376" s="149"/>
      <c r="T376" s="150"/>
      <c r="AT376" s="146" t="s">
        <v>159</v>
      </c>
      <c r="AU376" s="146" t="s">
        <v>82</v>
      </c>
      <c r="AV376" s="12" t="s">
        <v>80</v>
      </c>
      <c r="AW376" s="12" t="s">
        <v>33</v>
      </c>
      <c r="AX376" s="12" t="s">
        <v>72</v>
      </c>
      <c r="AY376" s="146" t="s">
        <v>142</v>
      </c>
    </row>
    <row r="377" spans="2:51" s="13" customFormat="1" ht="11.25">
      <c r="B377" s="151"/>
      <c r="D377" s="145" t="s">
        <v>159</v>
      </c>
      <c r="E377" s="152" t="s">
        <v>19</v>
      </c>
      <c r="F377" s="153" t="s">
        <v>494</v>
      </c>
      <c r="H377" s="154">
        <v>1.074</v>
      </c>
      <c r="I377" s="155"/>
      <c r="L377" s="151"/>
      <c r="M377" s="156"/>
      <c r="T377" s="157"/>
      <c r="AT377" s="152" t="s">
        <v>159</v>
      </c>
      <c r="AU377" s="152" t="s">
        <v>82</v>
      </c>
      <c r="AV377" s="13" t="s">
        <v>82</v>
      </c>
      <c r="AW377" s="13" t="s">
        <v>33</v>
      </c>
      <c r="AX377" s="13" t="s">
        <v>72</v>
      </c>
      <c r="AY377" s="152" t="s">
        <v>142</v>
      </c>
    </row>
    <row r="378" spans="2:51" s="12" customFormat="1" ht="11.25">
      <c r="B378" s="144"/>
      <c r="D378" s="145" t="s">
        <v>159</v>
      </c>
      <c r="E378" s="146" t="s">
        <v>19</v>
      </c>
      <c r="F378" s="147" t="s">
        <v>269</v>
      </c>
      <c r="H378" s="146" t="s">
        <v>19</v>
      </c>
      <c r="I378" s="148"/>
      <c r="L378" s="144"/>
      <c r="M378" s="149"/>
      <c r="T378" s="150"/>
      <c r="AT378" s="146" t="s">
        <v>159</v>
      </c>
      <c r="AU378" s="146" t="s">
        <v>82</v>
      </c>
      <c r="AV378" s="12" t="s">
        <v>80</v>
      </c>
      <c r="AW378" s="12" t="s">
        <v>33</v>
      </c>
      <c r="AX378" s="12" t="s">
        <v>72</v>
      </c>
      <c r="AY378" s="146" t="s">
        <v>142</v>
      </c>
    </row>
    <row r="379" spans="2:51" s="13" customFormat="1" ht="11.25">
      <c r="B379" s="151"/>
      <c r="D379" s="145" t="s">
        <v>159</v>
      </c>
      <c r="E379" s="152" t="s">
        <v>19</v>
      </c>
      <c r="F379" s="153" t="s">
        <v>495</v>
      </c>
      <c r="H379" s="154">
        <v>11.861</v>
      </c>
      <c r="I379" s="155"/>
      <c r="L379" s="151"/>
      <c r="M379" s="156"/>
      <c r="T379" s="157"/>
      <c r="AT379" s="152" t="s">
        <v>159</v>
      </c>
      <c r="AU379" s="152" t="s">
        <v>82</v>
      </c>
      <c r="AV379" s="13" t="s">
        <v>82</v>
      </c>
      <c r="AW379" s="13" t="s">
        <v>33</v>
      </c>
      <c r="AX379" s="13" t="s">
        <v>72</v>
      </c>
      <c r="AY379" s="152" t="s">
        <v>142</v>
      </c>
    </row>
    <row r="380" spans="2:51" s="12" customFormat="1" ht="11.25">
      <c r="B380" s="144"/>
      <c r="D380" s="145" t="s">
        <v>159</v>
      </c>
      <c r="E380" s="146" t="s">
        <v>19</v>
      </c>
      <c r="F380" s="147" t="s">
        <v>271</v>
      </c>
      <c r="H380" s="146" t="s">
        <v>19</v>
      </c>
      <c r="I380" s="148"/>
      <c r="L380" s="144"/>
      <c r="M380" s="149"/>
      <c r="T380" s="150"/>
      <c r="AT380" s="146" t="s">
        <v>159</v>
      </c>
      <c r="AU380" s="146" t="s">
        <v>82</v>
      </c>
      <c r="AV380" s="12" t="s">
        <v>80</v>
      </c>
      <c r="AW380" s="12" t="s">
        <v>33</v>
      </c>
      <c r="AX380" s="12" t="s">
        <v>72</v>
      </c>
      <c r="AY380" s="146" t="s">
        <v>142</v>
      </c>
    </row>
    <row r="381" spans="2:51" s="13" customFormat="1" ht="11.25">
      <c r="B381" s="151"/>
      <c r="D381" s="145" t="s">
        <v>159</v>
      </c>
      <c r="E381" s="152" t="s">
        <v>19</v>
      </c>
      <c r="F381" s="153" t="s">
        <v>496</v>
      </c>
      <c r="H381" s="154">
        <v>10.672</v>
      </c>
      <c r="I381" s="155"/>
      <c r="L381" s="151"/>
      <c r="M381" s="156"/>
      <c r="T381" s="157"/>
      <c r="AT381" s="152" t="s">
        <v>159</v>
      </c>
      <c r="AU381" s="152" t="s">
        <v>82</v>
      </c>
      <c r="AV381" s="13" t="s">
        <v>82</v>
      </c>
      <c r="AW381" s="13" t="s">
        <v>33</v>
      </c>
      <c r="AX381" s="13" t="s">
        <v>72</v>
      </c>
      <c r="AY381" s="152" t="s">
        <v>142</v>
      </c>
    </row>
    <row r="382" spans="2:51" s="14" customFormat="1" ht="11.25">
      <c r="B382" s="168"/>
      <c r="D382" s="145" t="s">
        <v>159</v>
      </c>
      <c r="E382" s="169" t="s">
        <v>19</v>
      </c>
      <c r="F382" s="170" t="s">
        <v>181</v>
      </c>
      <c r="H382" s="171">
        <v>23.607</v>
      </c>
      <c r="I382" s="172"/>
      <c r="L382" s="168"/>
      <c r="M382" s="173"/>
      <c r="T382" s="174"/>
      <c r="AT382" s="169" t="s">
        <v>159</v>
      </c>
      <c r="AU382" s="169" t="s">
        <v>82</v>
      </c>
      <c r="AV382" s="14" t="s">
        <v>150</v>
      </c>
      <c r="AW382" s="14" t="s">
        <v>33</v>
      </c>
      <c r="AX382" s="14" t="s">
        <v>80</v>
      </c>
      <c r="AY382" s="169" t="s">
        <v>142</v>
      </c>
    </row>
    <row r="383" spans="2:65" s="1" customFormat="1" ht="24.2" customHeight="1">
      <c r="B383" s="32"/>
      <c r="C383" s="158" t="s">
        <v>522</v>
      </c>
      <c r="D383" s="158" t="s">
        <v>162</v>
      </c>
      <c r="E383" s="159" t="s">
        <v>513</v>
      </c>
      <c r="F383" s="160" t="s">
        <v>514</v>
      </c>
      <c r="G383" s="161" t="s">
        <v>170</v>
      </c>
      <c r="H383" s="162">
        <v>28.824</v>
      </c>
      <c r="I383" s="163"/>
      <c r="J383" s="164">
        <f>ROUND(I383*H383,2)</f>
        <v>0</v>
      </c>
      <c r="K383" s="160" t="s">
        <v>149</v>
      </c>
      <c r="L383" s="165"/>
      <c r="M383" s="166" t="s">
        <v>19</v>
      </c>
      <c r="N383" s="167" t="s">
        <v>43</v>
      </c>
      <c r="P383" s="136">
        <f>O383*H383</f>
        <v>0</v>
      </c>
      <c r="Q383" s="136">
        <v>0.0047</v>
      </c>
      <c r="R383" s="136">
        <f>Q383*H383</f>
        <v>0.1354728</v>
      </c>
      <c r="S383" s="136">
        <v>0</v>
      </c>
      <c r="T383" s="137">
        <f>S383*H383</f>
        <v>0</v>
      </c>
      <c r="AR383" s="138" t="s">
        <v>360</v>
      </c>
      <c r="AT383" s="138" t="s">
        <v>162</v>
      </c>
      <c r="AU383" s="138" t="s">
        <v>82</v>
      </c>
      <c r="AY383" s="17" t="s">
        <v>142</v>
      </c>
      <c r="BE383" s="139">
        <f>IF(N383="základní",J383,0)</f>
        <v>0</v>
      </c>
      <c r="BF383" s="139">
        <f>IF(N383="snížená",J383,0)</f>
        <v>0</v>
      </c>
      <c r="BG383" s="139">
        <f>IF(N383="zákl. přenesená",J383,0)</f>
        <v>0</v>
      </c>
      <c r="BH383" s="139">
        <f>IF(N383="sníž. přenesená",J383,0)</f>
        <v>0</v>
      </c>
      <c r="BI383" s="139">
        <f>IF(N383="nulová",J383,0)</f>
        <v>0</v>
      </c>
      <c r="BJ383" s="17" t="s">
        <v>80</v>
      </c>
      <c r="BK383" s="139">
        <f>ROUND(I383*H383,2)</f>
        <v>0</v>
      </c>
      <c r="BL383" s="17" t="s">
        <v>251</v>
      </c>
      <c r="BM383" s="138" t="s">
        <v>523</v>
      </c>
    </row>
    <row r="384" spans="2:51" s="13" customFormat="1" ht="11.25">
      <c r="B384" s="151"/>
      <c r="D384" s="145" t="s">
        <v>159</v>
      </c>
      <c r="E384" s="152" t="s">
        <v>19</v>
      </c>
      <c r="F384" s="153" t="s">
        <v>524</v>
      </c>
      <c r="H384" s="154">
        <v>28.824</v>
      </c>
      <c r="I384" s="155"/>
      <c r="L384" s="151"/>
      <c r="M384" s="156"/>
      <c r="T384" s="157"/>
      <c r="AT384" s="152" t="s">
        <v>159</v>
      </c>
      <c r="AU384" s="152" t="s">
        <v>82</v>
      </c>
      <c r="AV384" s="13" t="s">
        <v>82</v>
      </c>
      <c r="AW384" s="13" t="s">
        <v>33</v>
      </c>
      <c r="AX384" s="13" t="s">
        <v>80</v>
      </c>
      <c r="AY384" s="152" t="s">
        <v>142</v>
      </c>
    </row>
    <row r="385" spans="2:65" s="1" customFormat="1" ht="24.2" customHeight="1">
      <c r="B385" s="32"/>
      <c r="C385" s="127" t="s">
        <v>525</v>
      </c>
      <c r="D385" s="127" t="s">
        <v>145</v>
      </c>
      <c r="E385" s="128" t="s">
        <v>526</v>
      </c>
      <c r="F385" s="129" t="s">
        <v>527</v>
      </c>
      <c r="G385" s="130" t="s">
        <v>156</v>
      </c>
      <c r="H385" s="131">
        <v>1.819</v>
      </c>
      <c r="I385" s="132"/>
      <c r="J385" s="133">
        <f>ROUND(I385*H385,2)</f>
        <v>0</v>
      </c>
      <c r="K385" s="129" t="s">
        <v>149</v>
      </c>
      <c r="L385" s="32"/>
      <c r="M385" s="134" t="s">
        <v>19</v>
      </c>
      <c r="N385" s="135" t="s">
        <v>43</v>
      </c>
      <c r="P385" s="136">
        <f>O385*H385</f>
        <v>0</v>
      </c>
      <c r="Q385" s="136">
        <v>0</v>
      </c>
      <c r="R385" s="136">
        <f>Q385*H385</f>
        <v>0</v>
      </c>
      <c r="S385" s="136">
        <v>0</v>
      </c>
      <c r="T385" s="137">
        <f>S385*H385</f>
        <v>0</v>
      </c>
      <c r="AR385" s="138" t="s">
        <v>251</v>
      </c>
      <c r="AT385" s="138" t="s">
        <v>145</v>
      </c>
      <c r="AU385" s="138" t="s">
        <v>82</v>
      </c>
      <c r="AY385" s="17" t="s">
        <v>142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7" t="s">
        <v>80</v>
      </c>
      <c r="BK385" s="139">
        <f>ROUND(I385*H385,2)</f>
        <v>0</v>
      </c>
      <c r="BL385" s="17" t="s">
        <v>251</v>
      </c>
      <c r="BM385" s="138" t="s">
        <v>528</v>
      </c>
    </row>
    <row r="386" spans="2:47" s="1" customFormat="1" ht="11.25">
      <c r="B386" s="32"/>
      <c r="D386" s="140" t="s">
        <v>152</v>
      </c>
      <c r="F386" s="141" t="s">
        <v>529</v>
      </c>
      <c r="I386" s="142"/>
      <c r="L386" s="32"/>
      <c r="M386" s="143"/>
      <c r="T386" s="53"/>
      <c r="AT386" s="17" t="s">
        <v>152</v>
      </c>
      <c r="AU386" s="17" t="s">
        <v>82</v>
      </c>
    </row>
    <row r="387" spans="2:63" s="11" customFormat="1" ht="22.9" customHeight="1">
      <c r="B387" s="115"/>
      <c r="D387" s="116" t="s">
        <v>71</v>
      </c>
      <c r="E387" s="125" t="s">
        <v>530</v>
      </c>
      <c r="F387" s="125" t="s">
        <v>531</v>
      </c>
      <c r="I387" s="118"/>
      <c r="J387" s="126">
        <f>BK387</f>
        <v>0</v>
      </c>
      <c r="L387" s="115"/>
      <c r="M387" s="120"/>
      <c r="P387" s="121">
        <f>SUM(P388:P417)</f>
        <v>0</v>
      </c>
      <c r="R387" s="121">
        <f>SUM(R388:R417)</f>
        <v>0.25527</v>
      </c>
      <c r="T387" s="122">
        <f>SUM(T388:T417)</f>
        <v>0</v>
      </c>
      <c r="AR387" s="116" t="s">
        <v>82</v>
      </c>
      <c r="AT387" s="123" t="s">
        <v>71</v>
      </c>
      <c r="AU387" s="123" t="s">
        <v>80</v>
      </c>
      <c r="AY387" s="116" t="s">
        <v>142</v>
      </c>
      <c r="BK387" s="124">
        <f>SUM(BK388:BK417)</f>
        <v>0</v>
      </c>
    </row>
    <row r="388" spans="2:65" s="1" customFormat="1" ht="24.2" customHeight="1">
      <c r="B388" s="32"/>
      <c r="C388" s="127" t="s">
        <v>532</v>
      </c>
      <c r="D388" s="127" t="s">
        <v>145</v>
      </c>
      <c r="E388" s="128" t="s">
        <v>533</v>
      </c>
      <c r="F388" s="129" t="s">
        <v>534</v>
      </c>
      <c r="G388" s="130" t="s">
        <v>148</v>
      </c>
      <c r="H388" s="131">
        <v>7</v>
      </c>
      <c r="I388" s="132"/>
      <c r="J388" s="133">
        <f>ROUND(I388*H388,2)</f>
        <v>0</v>
      </c>
      <c r="K388" s="129" t="s">
        <v>149</v>
      </c>
      <c r="L388" s="32"/>
      <c r="M388" s="134" t="s">
        <v>19</v>
      </c>
      <c r="N388" s="135" t="s">
        <v>43</v>
      </c>
      <c r="P388" s="136">
        <f>O388*H388</f>
        <v>0</v>
      </c>
      <c r="Q388" s="136">
        <v>0</v>
      </c>
      <c r="R388" s="136">
        <f>Q388*H388</f>
        <v>0</v>
      </c>
      <c r="S388" s="136">
        <v>0</v>
      </c>
      <c r="T388" s="137">
        <f>S388*H388</f>
        <v>0</v>
      </c>
      <c r="AR388" s="138" t="s">
        <v>251</v>
      </c>
      <c r="AT388" s="138" t="s">
        <v>145</v>
      </c>
      <c r="AU388" s="138" t="s">
        <v>82</v>
      </c>
      <c r="AY388" s="17" t="s">
        <v>142</v>
      </c>
      <c r="BE388" s="139">
        <f>IF(N388="základní",J388,0)</f>
        <v>0</v>
      </c>
      <c r="BF388" s="139">
        <f>IF(N388="snížená",J388,0)</f>
        <v>0</v>
      </c>
      <c r="BG388" s="139">
        <f>IF(N388="zákl. přenesená",J388,0)</f>
        <v>0</v>
      </c>
      <c r="BH388" s="139">
        <f>IF(N388="sníž. přenesená",J388,0)</f>
        <v>0</v>
      </c>
      <c r="BI388" s="139">
        <f>IF(N388="nulová",J388,0)</f>
        <v>0</v>
      </c>
      <c r="BJ388" s="17" t="s">
        <v>80</v>
      </c>
      <c r="BK388" s="139">
        <f>ROUND(I388*H388,2)</f>
        <v>0</v>
      </c>
      <c r="BL388" s="17" t="s">
        <v>251</v>
      </c>
      <c r="BM388" s="138" t="s">
        <v>535</v>
      </c>
    </row>
    <row r="389" spans="2:47" s="1" customFormat="1" ht="11.25">
      <c r="B389" s="32"/>
      <c r="D389" s="140" t="s">
        <v>152</v>
      </c>
      <c r="F389" s="141" t="s">
        <v>536</v>
      </c>
      <c r="I389" s="142"/>
      <c r="L389" s="32"/>
      <c r="M389" s="143"/>
      <c r="T389" s="53"/>
      <c r="AT389" s="17" t="s">
        <v>152</v>
      </c>
      <c r="AU389" s="17" t="s">
        <v>82</v>
      </c>
    </row>
    <row r="390" spans="2:51" s="12" customFormat="1" ht="11.25">
      <c r="B390" s="144"/>
      <c r="D390" s="145" t="s">
        <v>159</v>
      </c>
      <c r="E390" s="146" t="s">
        <v>19</v>
      </c>
      <c r="F390" s="147" t="s">
        <v>537</v>
      </c>
      <c r="H390" s="146" t="s">
        <v>19</v>
      </c>
      <c r="I390" s="148"/>
      <c r="L390" s="144"/>
      <c r="M390" s="149"/>
      <c r="T390" s="150"/>
      <c r="AT390" s="146" t="s">
        <v>159</v>
      </c>
      <c r="AU390" s="146" t="s">
        <v>82</v>
      </c>
      <c r="AV390" s="12" t="s">
        <v>80</v>
      </c>
      <c r="AW390" s="12" t="s">
        <v>33</v>
      </c>
      <c r="AX390" s="12" t="s">
        <v>72</v>
      </c>
      <c r="AY390" s="146" t="s">
        <v>142</v>
      </c>
    </row>
    <row r="391" spans="2:51" s="13" customFormat="1" ht="11.25">
      <c r="B391" s="151"/>
      <c r="D391" s="145" t="s">
        <v>159</v>
      </c>
      <c r="E391" s="152" t="s">
        <v>19</v>
      </c>
      <c r="F391" s="153" t="s">
        <v>143</v>
      </c>
      <c r="H391" s="154">
        <v>3</v>
      </c>
      <c r="I391" s="155"/>
      <c r="L391" s="151"/>
      <c r="M391" s="156"/>
      <c r="T391" s="157"/>
      <c r="AT391" s="152" t="s">
        <v>159</v>
      </c>
      <c r="AU391" s="152" t="s">
        <v>82</v>
      </c>
      <c r="AV391" s="13" t="s">
        <v>82</v>
      </c>
      <c r="AW391" s="13" t="s">
        <v>33</v>
      </c>
      <c r="AX391" s="13" t="s">
        <v>72</v>
      </c>
      <c r="AY391" s="152" t="s">
        <v>142</v>
      </c>
    </row>
    <row r="392" spans="2:51" s="12" customFormat="1" ht="11.25">
      <c r="B392" s="144"/>
      <c r="D392" s="145" t="s">
        <v>159</v>
      </c>
      <c r="E392" s="146" t="s">
        <v>19</v>
      </c>
      <c r="F392" s="147" t="s">
        <v>538</v>
      </c>
      <c r="H392" s="146" t="s">
        <v>19</v>
      </c>
      <c r="I392" s="148"/>
      <c r="L392" s="144"/>
      <c r="M392" s="149"/>
      <c r="T392" s="150"/>
      <c r="AT392" s="146" t="s">
        <v>159</v>
      </c>
      <c r="AU392" s="146" t="s">
        <v>82</v>
      </c>
      <c r="AV392" s="12" t="s">
        <v>80</v>
      </c>
      <c r="AW392" s="12" t="s">
        <v>33</v>
      </c>
      <c r="AX392" s="12" t="s">
        <v>72</v>
      </c>
      <c r="AY392" s="146" t="s">
        <v>142</v>
      </c>
    </row>
    <row r="393" spans="2:51" s="13" customFormat="1" ht="11.25">
      <c r="B393" s="151"/>
      <c r="D393" s="145" t="s">
        <v>159</v>
      </c>
      <c r="E393" s="152" t="s">
        <v>19</v>
      </c>
      <c r="F393" s="153" t="s">
        <v>150</v>
      </c>
      <c r="H393" s="154">
        <v>4</v>
      </c>
      <c r="I393" s="155"/>
      <c r="L393" s="151"/>
      <c r="M393" s="156"/>
      <c r="T393" s="157"/>
      <c r="AT393" s="152" t="s">
        <v>159</v>
      </c>
      <c r="AU393" s="152" t="s">
        <v>82</v>
      </c>
      <c r="AV393" s="13" t="s">
        <v>82</v>
      </c>
      <c r="AW393" s="13" t="s">
        <v>33</v>
      </c>
      <c r="AX393" s="13" t="s">
        <v>72</v>
      </c>
      <c r="AY393" s="152" t="s">
        <v>142</v>
      </c>
    </row>
    <row r="394" spans="2:51" s="14" customFormat="1" ht="11.25">
      <c r="B394" s="168"/>
      <c r="D394" s="145" t="s">
        <v>159</v>
      </c>
      <c r="E394" s="169" t="s">
        <v>19</v>
      </c>
      <c r="F394" s="170" t="s">
        <v>181</v>
      </c>
      <c r="H394" s="171">
        <v>7</v>
      </c>
      <c r="I394" s="172"/>
      <c r="L394" s="168"/>
      <c r="M394" s="173"/>
      <c r="T394" s="174"/>
      <c r="AT394" s="169" t="s">
        <v>159</v>
      </c>
      <c r="AU394" s="169" t="s">
        <v>82</v>
      </c>
      <c r="AV394" s="14" t="s">
        <v>150</v>
      </c>
      <c r="AW394" s="14" t="s">
        <v>33</v>
      </c>
      <c r="AX394" s="14" t="s">
        <v>80</v>
      </c>
      <c r="AY394" s="169" t="s">
        <v>142</v>
      </c>
    </row>
    <row r="395" spans="2:65" s="1" customFormat="1" ht="16.5" customHeight="1">
      <c r="B395" s="32"/>
      <c r="C395" s="158" t="s">
        <v>539</v>
      </c>
      <c r="D395" s="158" t="s">
        <v>162</v>
      </c>
      <c r="E395" s="159" t="s">
        <v>540</v>
      </c>
      <c r="F395" s="160" t="s">
        <v>541</v>
      </c>
      <c r="G395" s="161" t="s">
        <v>156</v>
      </c>
      <c r="H395" s="162">
        <v>0.025</v>
      </c>
      <c r="I395" s="163"/>
      <c r="J395" s="164">
        <f>ROUND(I395*H395,2)</f>
        <v>0</v>
      </c>
      <c r="K395" s="160" t="s">
        <v>149</v>
      </c>
      <c r="L395" s="165"/>
      <c r="M395" s="166" t="s">
        <v>19</v>
      </c>
      <c r="N395" s="167" t="s">
        <v>43</v>
      </c>
      <c r="P395" s="136">
        <f>O395*H395</f>
        <v>0</v>
      </c>
      <c r="Q395" s="136">
        <v>1</v>
      </c>
      <c r="R395" s="136">
        <f>Q395*H395</f>
        <v>0.025</v>
      </c>
      <c r="S395" s="136">
        <v>0</v>
      </c>
      <c r="T395" s="137">
        <f>S395*H395</f>
        <v>0</v>
      </c>
      <c r="AR395" s="138" t="s">
        <v>360</v>
      </c>
      <c r="AT395" s="138" t="s">
        <v>162</v>
      </c>
      <c r="AU395" s="138" t="s">
        <v>82</v>
      </c>
      <c r="AY395" s="17" t="s">
        <v>142</v>
      </c>
      <c r="BE395" s="139">
        <f>IF(N395="základní",J395,0)</f>
        <v>0</v>
      </c>
      <c r="BF395" s="139">
        <f>IF(N395="snížená",J395,0)</f>
        <v>0</v>
      </c>
      <c r="BG395" s="139">
        <f>IF(N395="zákl. přenesená",J395,0)</f>
        <v>0</v>
      </c>
      <c r="BH395" s="139">
        <f>IF(N395="sníž. přenesená",J395,0)</f>
        <v>0</v>
      </c>
      <c r="BI395" s="139">
        <f>IF(N395="nulová",J395,0)</f>
        <v>0</v>
      </c>
      <c r="BJ395" s="17" t="s">
        <v>80</v>
      </c>
      <c r="BK395" s="139">
        <f>ROUND(I395*H395,2)</f>
        <v>0</v>
      </c>
      <c r="BL395" s="17" t="s">
        <v>251</v>
      </c>
      <c r="BM395" s="138" t="s">
        <v>542</v>
      </c>
    </row>
    <row r="396" spans="2:51" s="13" customFormat="1" ht="11.25">
      <c r="B396" s="151"/>
      <c r="D396" s="145" t="s">
        <v>159</v>
      </c>
      <c r="E396" s="152" t="s">
        <v>19</v>
      </c>
      <c r="F396" s="153" t="s">
        <v>543</v>
      </c>
      <c r="H396" s="154">
        <v>0.025</v>
      </c>
      <c r="I396" s="155"/>
      <c r="L396" s="151"/>
      <c r="M396" s="156"/>
      <c r="T396" s="157"/>
      <c r="AT396" s="152" t="s">
        <v>159</v>
      </c>
      <c r="AU396" s="152" t="s">
        <v>82</v>
      </c>
      <c r="AV396" s="13" t="s">
        <v>82</v>
      </c>
      <c r="AW396" s="13" t="s">
        <v>33</v>
      </c>
      <c r="AX396" s="13" t="s">
        <v>80</v>
      </c>
      <c r="AY396" s="152" t="s">
        <v>142</v>
      </c>
    </row>
    <row r="397" spans="2:65" s="1" customFormat="1" ht="24.2" customHeight="1">
      <c r="B397" s="32"/>
      <c r="C397" s="127" t="s">
        <v>544</v>
      </c>
      <c r="D397" s="127" t="s">
        <v>145</v>
      </c>
      <c r="E397" s="128" t="s">
        <v>545</v>
      </c>
      <c r="F397" s="129" t="s">
        <v>546</v>
      </c>
      <c r="G397" s="130" t="s">
        <v>148</v>
      </c>
      <c r="H397" s="131">
        <v>7</v>
      </c>
      <c r="I397" s="132"/>
      <c r="J397" s="133">
        <f>ROUND(I397*H397,2)</f>
        <v>0</v>
      </c>
      <c r="K397" s="129" t="s">
        <v>149</v>
      </c>
      <c r="L397" s="32"/>
      <c r="M397" s="134" t="s">
        <v>19</v>
      </c>
      <c r="N397" s="135" t="s">
        <v>43</v>
      </c>
      <c r="P397" s="136">
        <f>O397*H397</f>
        <v>0</v>
      </c>
      <c r="Q397" s="136">
        <v>2E-05</v>
      </c>
      <c r="R397" s="136">
        <f>Q397*H397</f>
        <v>0.00014000000000000001</v>
      </c>
      <c r="S397" s="136">
        <v>0</v>
      </c>
      <c r="T397" s="137">
        <f>S397*H397</f>
        <v>0</v>
      </c>
      <c r="AR397" s="138" t="s">
        <v>251</v>
      </c>
      <c r="AT397" s="138" t="s">
        <v>145</v>
      </c>
      <c r="AU397" s="138" t="s">
        <v>82</v>
      </c>
      <c r="AY397" s="17" t="s">
        <v>142</v>
      </c>
      <c r="BE397" s="139">
        <f>IF(N397="základní",J397,0)</f>
        <v>0</v>
      </c>
      <c r="BF397" s="139">
        <f>IF(N397="snížená",J397,0)</f>
        <v>0</v>
      </c>
      <c r="BG397" s="139">
        <f>IF(N397="zákl. přenesená",J397,0)</f>
        <v>0</v>
      </c>
      <c r="BH397" s="139">
        <f>IF(N397="sníž. přenesená",J397,0)</f>
        <v>0</v>
      </c>
      <c r="BI397" s="139">
        <f>IF(N397="nulová",J397,0)</f>
        <v>0</v>
      </c>
      <c r="BJ397" s="17" t="s">
        <v>80</v>
      </c>
      <c r="BK397" s="139">
        <f>ROUND(I397*H397,2)</f>
        <v>0</v>
      </c>
      <c r="BL397" s="17" t="s">
        <v>251</v>
      </c>
      <c r="BM397" s="138" t="s">
        <v>547</v>
      </c>
    </row>
    <row r="398" spans="2:47" s="1" customFormat="1" ht="11.25">
      <c r="B398" s="32"/>
      <c r="D398" s="140" t="s">
        <v>152</v>
      </c>
      <c r="F398" s="141" t="s">
        <v>548</v>
      </c>
      <c r="I398" s="142"/>
      <c r="L398" s="32"/>
      <c r="M398" s="143"/>
      <c r="T398" s="53"/>
      <c r="AT398" s="17" t="s">
        <v>152</v>
      </c>
      <c r="AU398" s="17" t="s">
        <v>82</v>
      </c>
    </row>
    <row r="399" spans="2:51" s="12" customFormat="1" ht="11.25">
      <c r="B399" s="144"/>
      <c r="D399" s="145" t="s">
        <v>159</v>
      </c>
      <c r="E399" s="146" t="s">
        <v>19</v>
      </c>
      <c r="F399" s="147" t="s">
        <v>537</v>
      </c>
      <c r="H399" s="146" t="s">
        <v>19</v>
      </c>
      <c r="I399" s="148"/>
      <c r="L399" s="144"/>
      <c r="M399" s="149"/>
      <c r="T399" s="150"/>
      <c r="AT399" s="146" t="s">
        <v>159</v>
      </c>
      <c r="AU399" s="146" t="s">
        <v>82</v>
      </c>
      <c r="AV399" s="12" t="s">
        <v>80</v>
      </c>
      <c r="AW399" s="12" t="s">
        <v>33</v>
      </c>
      <c r="AX399" s="12" t="s">
        <v>72</v>
      </c>
      <c r="AY399" s="146" t="s">
        <v>142</v>
      </c>
    </row>
    <row r="400" spans="2:51" s="13" customFormat="1" ht="11.25">
      <c r="B400" s="151"/>
      <c r="D400" s="145" t="s">
        <v>159</v>
      </c>
      <c r="E400" s="152" t="s">
        <v>19</v>
      </c>
      <c r="F400" s="153" t="s">
        <v>143</v>
      </c>
      <c r="H400" s="154">
        <v>3</v>
      </c>
      <c r="I400" s="155"/>
      <c r="L400" s="151"/>
      <c r="M400" s="156"/>
      <c r="T400" s="157"/>
      <c r="AT400" s="152" t="s">
        <v>159</v>
      </c>
      <c r="AU400" s="152" t="s">
        <v>82</v>
      </c>
      <c r="AV400" s="13" t="s">
        <v>82</v>
      </c>
      <c r="AW400" s="13" t="s">
        <v>33</v>
      </c>
      <c r="AX400" s="13" t="s">
        <v>72</v>
      </c>
      <c r="AY400" s="152" t="s">
        <v>142</v>
      </c>
    </row>
    <row r="401" spans="2:51" s="12" customFormat="1" ht="11.25">
      <c r="B401" s="144"/>
      <c r="D401" s="145" t="s">
        <v>159</v>
      </c>
      <c r="E401" s="146" t="s">
        <v>19</v>
      </c>
      <c r="F401" s="147" t="s">
        <v>538</v>
      </c>
      <c r="H401" s="146" t="s">
        <v>19</v>
      </c>
      <c r="I401" s="148"/>
      <c r="L401" s="144"/>
      <c r="M401" s="149"/>
      <c r="T401" s="150"/>
      <c r="AT401" s="146" t="s">
        <v>159</v>
      </c>
      <c r="AU401" s="146" t="s">
        <v>82</v>
      </c>
      <c r="AV401" s="12" t="s">
        <v>80</v>
      </c>
      <c r="AW401" s="12" t="s">
        <v>33</v>
      </c>
      <c r="AX401" s="12" t="s">
        <v>72</v>
      </c>
      <c r="AY401" s="146" t="s">
        <v>142</v>
      </c>
    </row>
    <row r="402" spans="2:51" s="13" customFormat="1" ht="11.25">
      <c r="B402" s="151"/>
      <c r="D402" s="145" t="s">
        <v>159</v>
      </c>
      <c r="E402" s="152" t="s">
        <v>19</v>
      </c>
      <c r="F402" s="153" t="s">
        <v>150</v>
      </c>
      <c r="H402" s="154">
        <v>4</v>
      </c>
      <c r="I402" s="155"/>
      <c r="L402" s="151"/>
      <c r="M402" s="156"/>
      <c r="T402" s="157"/>
      <c r="AT402" s="152" t="s">
        <v>159</v>
      </c>
      <c r="AU402" s="152" t="s">
        <v>82</v>
      </c>
      <c r="AV402" s="13" t="s">
        <v>82</v>
      </c>
      <c r="AW402" s="13" t="s">
        <v>33</v>
      </c>
      <c r="AX402" s="13" t="s">
        <v>72</v>
      </c>
      <c r="AY402" s="152" t="s">
        <v>142</v>
      </c>
    </row>
    <row r="403" spans="2:51" s="14" customFormat="1" ht="11.25">
      <c r="B403" s="168"/>
      <c r="D403" s="145" t="s">
        <v>159</v>
      </c>
      <c r="E403" s="169" t="s">
        <v>19</v>
      </c>
      <c r="F403" s="170" t="s">
        <v>181</v>
      </c>
      <c r="H403" s="171">
        <v>7</v>
      </c>
      <c r="I403" s="172"/>
      <c r="L403" s="168"/>
      <c r="M403" s="173"/>
      <c r="T403" s="174"/>
      <c r="AT403" s="169" t="s">
        <v>159</v>
      </c>
      <c r="AU403" s="169" t="s">
        <v>82</v>
      </c>
      <c r="AV403" s="14" t="s">
        <v>150</v>
      </c>
      <c r="AW403" s="14" t="s">
        <v>33</v>
      </c>
      <c r="AX403" s="14" t="s">
        <v>80</v>
      </c>
      <c r="AY403" s="169" t="s">
        <v>142</v>
      </c>
    </row>
    <row r="404" spans="2:65" s="1" customFormat="1" ht="16.5" customHeight="1">
      <c r="B404" s="32"/>
      <c r="C404" s="158" t="s">
        <v>549</v>
      </c>
      <c r="D404" s="158" t="s">
        <v>162</v>
      </c>
      <c r="E404" s="159" t="s">
        <v>550</v>
      </c>
      <c r="F404" s="160" t="s">
        <v>551</v>
      </c>
      <c r="G404" s="161" t="s">
        <v>156</v>
      </c>
      <c r="H404" s="162">
        <v>0.1</v>
      </c>
      <c r="I404" s="163"/>
      <c r="J404" s="164">
        <f>ROUND(I404*H404,2)</f>
        <v>0</v>
      </c>
      <c r="K404" s="160" t="s">
        <v>149</v>
      </c>
      <c r="L404" s="165"/>
      <c r="M404" s="166" t="s">
        <v>19</v>
      </c>
      <c r="N404" s="167" t="s">
        <v>43</v>
      </c>
      <c r="P404" s="136">
        <f>O404*H404</f>
        <v>0</v>
      </c>
      <c r="Q404" s="136">
        <v>1</v>
      </c>
      <c r="R404" s="136">
        <f>Q404*H404</f>
        <v>0.1</v>
      </c>
      <c r="S404" s="136">
        <v>0</v>
      </c>
      <c r="T404" s="137">
        <f>S404*H404</f>
        <v>0</v>
      </c>
      <c r="AR404" s="138" t="s">
        <v>360</v>
      </c>
      <c r="AT404" s="138" t="s">
        <v>162</v>
      </c>
      <c r="AU404" s="138" t="s">
        <v>82</v>
      </c>
      <c r="AY404" s="17" t="s">
        <v>142</v>
      </c>
      <c r="BE404" s="139">
        <f>IF(N404="základní",J404,0)</f>
        <v>0</v>
      </c>
      <c r="BF404" s="139">
        <f>IF(N404="snížená",J404,0)</f>
        <v>0</v>
      </c>
      <c r="BG404" s="139">
        <f>IF(N404="zákl. přenesená",J404,0)</f>
        <v>0</v>
      </c>
      <c r="BH404" s="139">
        <f>IF(N404="sníž. přenesená",J404,0)</f>
        <v>0</v>
      </c>
      <c r="BI404" s="139">
        <f>IF(N404="nulová",J404,0)</f>
        <v>0</v>
      </c>
      <c r="BJ404" s="17" t="s">
        <v>80</v>
      </c>
      <c r="BK404" s="139">
        <f>ROUND(I404*H404,2)</f>
        <v>0</v>
      </c>
      <c r="BL404" s="17" t="s">
        <v>251</v>
      </c>
      <c r="BM404" s="138" t="s">
        <v>552</v>
      </c>
    </row>
    <row r="405" spans="2:65" s="1" customFormat="1" ht="21.75" customHeight="1">
      <c r="B405" s="32"/>
      <c r="C405" s="127" t="s">
        <v>553</v>
      </c>
      <c r="D405" s="127" t="s">
        <v>145</v>
      </c>
      <c r="E405" s="128" t="s">
        <v>554</v>
      </c>
      <c r="F405" s="129" t="s">
        <v>555</v>
      </c>
      <c r="G405" s="130" t="s">
        <v>148</v>
      </c>
      <c r="H405" s="131">
        <v>7</v>
      </c>
      <c r="I405" s="132"/>
      <c r="J405" s="133">
        <f>ROUND(I405*H405,2)</f>
        <v>0</v>
      </c>
      <c r="K405" s="129" t="s">
        <v>149</v>
      </c>
      <c r="L405" s="32"/>
      <c r="M405" s="134" t="s">
        <v>19</v>
      </c>
      <c r="N405" s="135" t="s">
        <v>43</v>
      </c>
      <c r="P405" s="136">
        <f>O405*H405</f>
        <v>0</v>
      </c>
      <c r="Q405" s="136">
        <v>0.00019</v>
      </c>
      <c r="R405" s="136">
        <f>Q405*H405</f>
        <v>0.00133</v>
      </c>
      <c r="S405" s="136">
        <v>0</v>
      </c>
      <c r="T405" s="137">
        <f>S405*H405</f>
        <v>0</v>
      </c>
      <c r="AR405" s="138" t="s">
        <v>251</v>
      </c>
      <c r="AT405" s="138" t="s">
        <v>145</v>
      </c>
      <c r="AU405" s="138" t="s">
        <v>82</v>
      </c>
      <c r="AY405" s="17" t="s">
        <v>142</v>
      </c>
      <c r="BE405" s="139">
        <f>IF(N405="základní",J405,0)</f>
        <v>0</v>
      </c>
      <c r="BF405" s="139">
        <f>IF(N405="snížená",J405,0)</f>
        <v>0</v>
      </c>
      <c r="BG405" s="139">
        <f>IF(N405="zákl. přenesená",J405,0)</f>
        <v>0</v>
      </c>
      <c r="BH405" s="139">
        <f>IF(N405="sníž. přenesená",J405,0)</f>
        <v>0</v>
      </c>
      <c r="BI405" s="139">
        <f>IF(N405="nulová",J405,0)</f>
        <v>0</v>
      </c>
      <c r="BJ405" s="17" t="s">
        <v>80</v>
      </c>
      <c r="BK405" s="139">
        <f>ROUND(I405*H405,2)</f>
        <v>0</v>
      </c>
      <c r="BL405" s="17" t="s">
        <v>251</v>
      </c>
      <c r="BM405" s="138" t="s">
        <v>556</v>
      </c>
    </row>
    <row r="406" spans="2:47" s="1" customFormat="1" ht="11.25">
      <c r="B406" s="32"/>
      <c r="D406" s="140" t="s">
        <v>152</v>
      </c>
      <c r="F406" s="141" t="s">
        <v>557</v>
      </c>
      <c r="I406" s="142"/>
      <c r="L406" s="32"/>
      <c r="M406" s="143"/>
      <c r="T406" s="53"/>
      <c r="AT406" s="17" t="s">
        <v>152</v>
      </c>
      <c r="AU406" s="17" t="s">
        <v>82</v>
      </c>
    </row>
    <row r="407" spans="2:51" s="12" customFormat="1" ht="11.25">
      <c r="B407" s="144"/>
      <c r="D407" s="145" t="s">
        <v>159</v>
      </c>
      <c r="E407" s="146" t="s">
        <v>19</v>
      </c>
      <c r="F407" s="147" t="s">
        <v>537</v>
      </c>
      <c r="H407" s="146" t="s">
        <v>19</v>
      </c>
      <c r="I407" s="148"/>
      <c r="L407" s="144"/>
      <c r="M407" s="149"/>
      <c r="T407" s="150"/>
      <c r="AT407" s="146" t="s">
        <v>159</v>
      </c>
      <c r="AU407" s="146" t="s">
        <v>82</v>
      </c>
      <c r="AV407" s="12" t="s">
        <v>80</v>
      </c>
      <c r="AW407" s="12" t="s">
        <v>33</v>
      </c>
      <c r="AX407" s="12" t="s">
        <v>72</v>
      </c>
      <c r="AY407" s="146" t="s">
        <v>142</v>
      </c>
    </row>
    <row r="408" spans="2:51" s="13" customFormat="1" ht="11.25">
      <c r="B408" s="151"/>
      <c r="D408" s="145" t="s">
        <v>159</v>
      </c>
      <c r="E408" s="152" t="s">
        <v>19</v>
      </c>
      <c r="F408" s="153" t="s">
        <v>143</v>
      </c>
      <c r="H408" s="154">
        <v>3</v>
      </c>
      <c r="I408" s="155"/>
      <c r="L408" s="151"/>
      <c r="M408" s="156"/>
      <c r="T408" s="157"/>
      <c r="AT408" s="152" t="s">
        <v>159</v>
      </c>
      <c r="AU408" s="152" t="s">
        <v>82</v>
      </c>
      <c r="AV408" s="13" t="s">
        <v>82</v>
      </c>
      <c r="AW408" s="13" t="s">
        <v>33</v>
      </c>
      <c r="AX408" s="13" t="s">
        <v>72</v>
      </c>
      <c r="AY408" s="152" t="s">
        <v>142</v>
      </c>
    </row>
    <row r="409" spans="2:51" s="12" customFormat="1" ht="11.25">
      <c r="B409" s="144"/>
      <c r="D409" s="145" t="s">
        <v>159</v>
      </c>
      <c r="E409" s="146" t="s">
        <v>19</v>
      </c>
      <c r="F409" s="147" t="s">
        <v>538</v>
      </c>
      <c r="H409" s="146" t="s">
        <v>19</v>
      </c>
      <c r="I409" s="148"/>
      <c r="L409" s="144"/>
      <c r="M409" s="149"/>
      <c r="T409" s="150"/>
      <c r="AT409" s="146" t="s">
        <v>159</v>
      </c>
      <c r="AU409" s="146" t="s">
        <v>82</v>
      </c>
      <c r="AV409" s="12" t="s">
        <v>80</v>
      </c>
      <c r="AW409" s="12" t="s">
        <v>33</v>
      </c>
      <c r="AX409" s="12" t="s">
        <v>72</v>
      </c>
      <c r="AY409" s="146" t="s">
        <v>142</v>
      </c>
    </row>
    <row r="410" spans="2:51" s="13" customFormat="1" ht="11.25">
      <c r="B410" s="151"/>
      <c r="D410" s="145" t="s">
        <v>159</v>
      </c>
      <c r="E410" s="152" t="s">
        <v>19</v>
      </c>
      <c r="F410" s="153" t="s">
        <v>150</v>
      </c>
      <c r="H410" s="154">
        <v>4</v>
      </c>
      <c r="I410" s="155"/>
      <c r="L410" s="151"/>
      <c r="M410" s="156"/>
      <c r="T410" s="157"/>
      <c r="AT410" s="152" t="s">
        <v>159</v>
      </c>
      <c r="AU410" s="152" t="s">
        <v>82</v>
      </c>
      <c r="AV410" s="13" t="s">
        <v>82</v>
      </c>
      <c r="AW410" s="13" t="s">
        <v>33</v>
      </c>
      <c r="AX410" s="13" t="s">
        <v>72</v>
      </c>
      <c r="AY410" s="152" t="s">
        <v>142</v>
      </c>
    </row>
    <row r="411" spans="2:51" s="14" customFormat="1" ht="11.25">
      <c r="B411" s="168"/>
      <c r="D411" s="145" t="s">
        <v>159</v>
      </c>
      <c r="E411" s="169" t="s">
        <v>19</v>
      </c>
      <c r="F411" s="170" t="s">
        <v>181</v>
      </c>
      <c r="H411" s="171">
        <v>7</v>
      </c>
      <c r="I411" s="172"/>
      <c r="L411" s="168"/>
      <c r="M411" s="173"/>
      <c r="T411" s="174"/>
      <c r="AT411" s="169" t="s">
        <v>159</v>
      </c>
      <c r="AU411" s="169" t="s">
        <v>82</v>
      </c>
      <c r="AV411" s="14" t="s">
        <v>150</v>
      </c>
      <c r="AW411" s="14" t="s">
        <v>33</v>
      </c>
      <c r="AX411" s="14" t="s">
        <v>80</v>
      </c>
      <c r="AY411" s="169" t="s">
        <v>142</v>
      </c>
    </row>
    <row r="412" spans="2:65" s="1" customFormat="1" ht="24.2" customHeight="1">
      <c r="B412" s="32"/>
      <c r="C412" s="158" t="s">
        <v>558</v>
      </c>
      <c r="D412" s="158" t="s">
        <v>162</v>
      </c>
      <c r="E412" s="159" t="s">
        <v>559</v>
      </c>
      <c r="F412" s="160" t="s">
        <v>560</v>
      </c>
      <c r="G412" s="161" t="s">
        <v>170</v>
      </c>
      <c r="H412" s="162">
        <v>14</v>
      </c>
      <c r="I412" s="163"/>
      <c r="J412" s="164">
        <f>ROUND(I412*H412,2)</f>
        <v>0</v>
      </c>
      <c r="K412" s="160" t="s">
        <v>149</v>
      </c>
      <c r="L412" s="165"/>
      <c r="M412" s="166" t="s">
        <v>19</v>
      </c>
      <c r="N412" s="167" t="s">
        <v>43</v>
      </c>
      <c r="P412" s="136">
        <f>O412*H412</f>
        <v>0</v>
      </c>
      <c r="Q412" s="136">
        <v>0.0048</v>
      </c>
      <c r="R412" s="136">
        <f>Q412*H412</f>
        <v>0.0672</v>
      </c>
      <c r="S412" s="136">
        <v>0</v>
      </c>
      <c r="T412" s="137">
        <f>S412*H412</f>
        <v>0</v>
      </c>
      <c r="AR412" s="138" t="s">
        <v>360</v>
      </c>
      <c r="AT412" s="138" t="s">
        <v>162</v>
      </c>
      <c r="AU412" s="138" t="s">
        <v>82</v>
      </c>
      <c r="AY412" s="17" t="s">
        <v>142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7" t="s">
        <v>80</v>
      </c>
      <c r="BK412" s="139">
        <f>ROUND(I412*H412,2)</f>
        <v>0</v>
      </c>
      <c r="BL412" s="17" t="s">
        <v>251</v>
      </c>
      <c r="BM412" s="138" t="s">
        <v>561</v>
      </c>
    </row>
    <row r="413" spans="2:51" s="13" customFormat="1" ht="11.25">
      <c r="B413" s="151"/>
      <c r="D413" s="145" t="s">
        <v>159</v>
      </c>
      <c r="E413" s="152" t="s">
        <v>19</v>
      </c>
      <c r="F413" s="153" t="s">
        <v>562</v>
      </c>
      <c r="H413" s="154">
        <v>14</v>
      </c>
      <c r="I413" s="155"/>
      <c r="L413" s="151"/>
      <c r="M413" s="156"/>
      <c r="T413" s="157"/>
      <c r="AT413" s="152" t="s">
        <v>159</v>
      </c>
      <c r="AU413" s="152" t="s">
        <v>82</v>
      </c>
      <c r="AV413" s="13" t="s">
        <v>82</v>
      </c>
      <c r="AW413" s="13" t="s">
        <v>33</v>
      </c>
      <c r="AX413" s="13" t="s">
        <v>80</v>
      </c>
      <c r="AY413" s="152" t="s">
        <v>142</v>
      </c>
    </row>
    <row r="414" spans="2:65" s="1" customFormat="1" ht="24.2" customHeight="1">
      <c r="B414" s="32"/>
      <c r="C414" s="158" t="s">
        <v>563</v>
      </c>
      <c r="D414" s="158" t="s">
        <v>162</v>
      </c>
      <c r="E414" s="159" t="s">
        <v>564</v>
      </c>
      <c r="F414" s="160" t="s">
        <v>565</v>
      </c>
      <c r="G414" s="161" t="s">
        <v>170</v>
      </c>
      <c r="H414" s="162">
        <v>14</v>
      </c>
      <c r="I414" s="163"/>
      <c r="J414" s="164">
        <f>ROUND(I414*H414,2)</f>
        <v>0</v>
      </c>
      <c r="K414" s="160" t="s">
        <v>149</v>
      </c>
      <c r="L414" s="165"/>
      <c r="M414" s="166" t="s">
        <v>19</v>
      </c>
      <c r="N414" s="167" t="s">
        <v>43</v>
      </c>
      <c r="P414" s="136">
        <f>O414*H414</f>
        <v>0</v>
      </c>
      <c r="Q414" s="136">
        <v>0.0044</v>
      </c>
      <c r="R414" s="136">
        <f>Q414*H414</f>
        <v>0.0616</v>
      </c>
      <c r="S414" s="136">
        <v>0</v>
      </c>
      <c r="T414" s="137">
        <f>S414*H414</f>
        <v>0</v>
      </c>
      <c r="AR414" s="138" t="s">
        <v>360</v>
      </c>
      <c r="AT414" s="138" t="s">
        <v>162</v>
      </c>
      <c r="AU414" s="138" t="s">
        <v>82</v>
      </c>
      <c r="AY414" s="17" t="s">
        <v>142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7" t="s">
        <v>80</v>
      </c>
      <c r="BK414" s="139">
        <f>ROUND(I414*H414,2)</f>
        <v>0</v>
      </c>
      <c r="BL414" s="17" t="s">
        <v>251</v>
      </c>
      <c r="BM414" s="138" t="s">
        <v>566</v>
      </c>
    </row>
    <row r="415" spans="2:51" s="13" customFormat="1" ht="11.25">
      <c r="B415" s="151"/>
      <c r="D415" s="145" t="s">
        <v>159</v>
      </c>
      <c r="E415" s="152" t="s">
        <v>19</v>
      </c>
      <c r="F415" s="153" t="s">
        <v>562</v>
      </c>
      <c r="H415" s="154">
        <v>14</v>
      </c>
      <c r="I415" s="155"/>
      <c r="L415" s="151"/>
      <c r="M415" s="156"/>
      <c r="T415" s="157"/>
      <c r="AT415" s="152" t="s">
        <v>159</v>
      </c>
      <c r="AU415" s="152" t="s">
        <v>82</v>
      </c>
      <c r="AV415" s="13" t="s">
        <v>82</v>
      </c>
      <c r="AW415" s="13" t="s">
        <v>33</v>
      </c>
      <c r="AX415" s="13" t="s">
        <v>80</v>
      </c>
      <c r="AY415" s="152" t="s">
        <v>142</v>
      </c>
    </row>
    <row r="416" spans="2:65" s="1" customFormat="1" ht="24.2" customHeight="1">
      <c r="B416" s="32"/>
      <c r="C416" s="127" t="s">
        <v>567</v>
      </c>
      <c r="D416" s="127" t="s">
        <v>145</v>
      </c>
      <c r="E416" s="128" t="s">
        <v>568</v>
      </c>
      <c r="F416" s="129" t="s">
        <v>569</v>
      </c>
      <c r="G416" s="130" t="s">
        <v>156</v>
      </c>
      <c r="H416" s="131">
        <v>0.255</v>
      </c>
      <c r="I416" s="132"/>
      <c r="J416" s="133">
        <f>ROUND(I416*H416,2)</f>
        <v>0</v>
      </c>
      <c r="K416" s="129" t="s">
        <v>149</v>
      </c>
      <c r="L416" s="32"/>
      <c r="M416" s="134" t="s">
        <v>19</v>
      </c>
      <c r="N416" s="135" t="s">
        <v>43</v>
      </c>
      <c r="P416" s="136">
        <f>O416*H416</f>
        <v>0</v>
      </c>
      <c r="Q416" s="136">
        <v>0</v>
      </c>
      <c r="R416" s="136">
        <f>Q416*H416</f>
        <v>0</v>
      </c>
      <c r="S416" s="136">
        <v>0</v>
      </c>
      <c r="T416" s="137">
        <f>S416*H416</f>
        <v>0</v>
      </c>
      <c r="AR416" s="138" t="s">
        <v>251</v>
      </c>
      <c r="AT416" s="138" t="s">
        <v>145</v>
      </c>
      <c r="AU416" s="138" t="s">
        <v>82</v>
      </c>
      <c r="AY416" s="17" t="s">
        <v>142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7" t="s">
        <v>80</v>
      </c>
      <c r="BK416" s="139">
        <f>ROUND(I416*H416,2)</f>
        <v>0</v>
      </c>
      <c r="BL416" s="17" t="s">
        <v>251</v>
      </c>
      <c r="BM416" s="138" t="s">
        <v>570</v>
      </c>
    </row>
    <row r="417" spans="2:47" s="1" customFormat="1" ht="11.25">
      <c r="B417" s="32"/>
      <c r="D417" s="140" t="s">
        <v>152</v>
      </c>
      <c r="F417" s="141" t="s">
        <v>571</v>
      </c>
      <c r="I417" s="142"/>
      <c r="L417" s="32"/>
      <c r="M417" s="143"/>
      <c r="T417" s="53"/>
      <c r="AT417" s="17" t="s">
        <v>152</v>
      </c>
      <c r="AU417" s="17" t="s">
        <v>82</v>
      </c>
    </row>
    <row r="418" spans="2:63" s="11" customFormat="1" ht="22.9" customHeight="1">
      <c r="B418" s="115"/>
      <c r="D418" s="116" t="s">
        <v>71</v>
      </c>
      <c r="E418" s="125" t="s">
        <v>572</v>
      </c>
      <c r="F418" s="125" t="s">
        <v>573</v>
      </c>
      <c r="I418" s="118"/>
      <c r="J418" s="126">
        <f>BK418</f>
        <v>0</v>
      </c>
      <c r="L418" s="115"/>
      <c r="M418" s="120"/>
      <c r="P418" s="121">
        <f>SUM(P419:P444)</f>
        <v>0</v>
      </c>
      <c r="R418" s="121">
        <f>SUM(R419:R444)</f>
        <v>0.3750524</v>
      </c>
      <c r="T418" s="122">
        <f>SUM(T419:T444)</f>
        <v>0.20704499999999998</v>
      </c>
      <c r="AR418" s="116" t="s">
        <v>82</v>
      </c>
      <c r="AT418" s="123" t="s">
        <v>71</v>
      </c>
      <c r="AU418" s="123" t="s">
        <v>80</v>
      </c>
      <c r="AY418" s="116" t="s">
        <v>142</v>
      </c>
      <c r="BK418" s="124">
        <f>SUM(BK419:BK444)</f>
        <v>0</v>
      </c>
    </row>
    <row r="419" spans="2:65" s="1" customFormat="1" ht="24.2" customHeight="1">
      <c r="B419" s="32"/>
      <c r="C419" s="127" t="s">
        <v>574</v>
      </c>
      <c r="D419" s="127" t="s">
        <v>145</v>
      </c>
      <c r="E419" s="128" t="s">
        <v>575</v>
      </c>
      <c r="F419" s="129" t="s">
        <v>576</v>
      </c>
      <c r="G419" s="130" t="s">
        <v>170</v>
      </c>
      <c r="H419" s="131">
        <v>1.656</v>
      </c>
      <c r="I419" s="132"/>
      <c r="J419" s="133">
        <f>ROUND(I419*H419,2)</f>
        <v>0</v>
      </c>
      <c r="K419" s="129" t="s">
        <v>149</v>
      </c>
      <c r="L419" s="32"/>
      <c r="M419" s="134" t="s">
        <v>19</v>
      </c>
      <c r="N419" s="135" t="s">
        <v>43</v>
      </c>
      <c r="P419" s="136">
        <f>O419*H419</f>
        <v>0</v>
      </c>
      <c r="Q419" s="136">
        <v>0.0122</v>
      </c>
      <c r="R419" s="136">
        <f>Q419*H419</f>
        <v>0.0202032</v>
      </c>
      <c r="S419" s="136">
        <v>0</v>
      </c>
      <c r="T419" s="137">
        <f>S419*H419</f>
        <v>0</v>
      </c>
      <c r="AR419" s="138" t="s">
        <v>251</v>
      </c>
      <c r="AT419" s="138" t="s">
        <v>145</v>
      </c>
      <c r="AU419" s="138" t="s">
        <v>82</v>
      </c>
      <c r="AY419" s="17" t="s">
        <v>142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7" t="s">
        <v>80</v>
      </c>
      <c r="BK419" s="139">
        <f>ROUND(I419*H419,2)</f>
        <v>0</v>
      </c>
      <c r="BL419" s="17" t="s">
        <v>251</v>
      </c>
      <c r="BM419" s="138" t="s">
        <v>577</v>
      </c>
    </row>
    <row r="420" spans="2:47" s="1" customFormat="1" ht="11.25">
      <c r="B420" s="32"/>
      <c r="D420" s="140" t="s">
        <v>152</v>
      </c>
      <c r="F420" s="141" t="s">
        <v>578</v>
      </c>
      <c r="I420" s="142"/>
      <c r="L420" s="32"/>
      <c r="M420" s="143"/>
      <c r="T420" s="53"/>
      <c r="AT420" s="17" t="s">
        <v>152</v>
      </c>
      <c r="AU420" s="17" t="s">
        <v>82</v>
      </c>
    </row>
    <row r="421" spans="2:51" s="13" customFormat="1" ht="11.25">
      <c r="B421" s="151"/>
      <c r="D421" s="145" t="s">
        <v>159</v>
      </c>
      <c r="E421" s="152" t="s">
        <v>19</v>
      </c>
      <c r="F421" s="153" t="s">
        <v>579</v>
      </c>
      <c r="H421" s="154">
        <v>3.6</v>
      </c>
      <c r="I421" s="155"/>
      <c r="L421" s="151"/>
      <c r="M421" s="156"/>
      <c r="T421" s="157"/>
      <c r="AT421" s="152" t="s">
        <v>159</v>
      </c>
      <c r="AU421" s="152" t="s">
        <v>82</v>
      </c>
      <c r="AV421" s="13" t="s">
        <v>82</v>
      </c>
      <c r="AW421" s="13" t="s">
        <v>33</v>
      </c>
      <c r="AX421" s="13" t="s">
        <v>72</v>
      </c>
      <c r="AY421" s="152" t="s">
        <v>142</v>
      </c>
    </row>
    <row r="422" spans="2:51" s="13" customFormat="1" ht="11.25">
      <c r="B422" s="151"/>
      <c r="D422" s="145" t="s">
        <v>159</v>
      </c>
      <c r="E422" s="152" t="s">
        <v>19</v>
      </c>
      <c r="F422" s="153" t="s">
        <v>580</v>
      </c>
      <c r="H422" s="154">
        <v>1.656</v>
      </c>
      <c r="I422" s="155"/>
      <c r="L422" s="151"/>
      <c r="M422" s="156"/>
      <c r="T422" s="157"/>
      <c r="AT422" s="152" t="s">
        <v>159</v>
      </c>
      <c r="AU422" s="152" t="s">
        <v>82</v>
      </c>
      <c r="AV422" s="13" t="s">
        <v>82</v>
      </c>
      <c r="AW422" s="13" t="s">
        <v>33</v>
      </c>
      <c r="AX422" s="13" t="s">
        <v>80</v>
      </c>
      <c r="AY422" s="152" t="s">
        <v>142</v>
      </c>
    </row>
    <row r="423" spans="2:65" s="1" customFormat="1" ht="24.2" customHeight="1">
      <c r="B423" s="32"/>
      <c r="C423" s="127" t="s">
        <v>581</v>
      </c>
      <c r="D423" s="127" t="s">
        <v>145</v>
      </c>
      <c r="E423" s="128" t="s">
        <v>582</v>
      </c>
      <c r="F423" s="129" t="s">
        <v>583</v>
      </c>
      <c r="G423" s="130" t="s">
        <v>170</v>
      </c>
      <c r="H423" s="131">
        <v>3.6</v>
      </c>
      <c r="I423" s="132"/>
      <c r="J423" s="133">
        <f>ROUND(I423*H423,2)</f>
        <v>0</v>
      </c>
      <c r="K423" s="129" t="s">
        <v>149</v>
      </c>
      <c r="L423" s="32"/>
      <c r="M423" s="134" t="s">
        <v>19</v>
      </c>
      <c r="N423" s="135" t="s">
        <v>43</v>
      </c>
      <c r="P423" s="136">
        <f>O423*H423</f>
        <v>0</v>
      </c>
      <c r="Q423" s="136">
        <v>0</v>
      </c>
      <c r="R423" s="136">
        <f>Q423*H423</f>
        <v>0</v>
      </c>
      <c r="S423" s="136">
        <v>0.01721</v>
      </c>
      <c r="T423" s="137">
        <f>S423*H423</f>
        <v>0.061956</v>
      </c>
      <c r="AR423" s="138" t="s">
        <v>251</v>
      </c>
      <c r="AT423" s="138" t="s">
        <v>145</v>
      </c>
      <c r="AU423" s="138" t="s">
        <v>82</v>
      </c>
      <c r="AY423" s="17" t="s">
        <v>142</v>
      </c>
      <c r="BE423" s="139">
        <f>IF(N423="základní",J423,0)</f>
        <v>0</v>
      </c>
      <c r="BF423" s="139">
        <f>IF(N423="snížená",J423,0)</f>
        <v>0</v>
      </c>
      <c r="BG423" s="139">
        <f>IF(N423="zákl. přenesená",J423,0)</f>
        <v>0</v>
      </c>
      <c r="BH423" s="139">
        <f>IF(N423="sníž. přenesená",J423,0)</f>
        <v>0</v>
      </c>
      <c r="BI423" s="139">
        <f>IF(N423="nulová",J423,0)</f>
        <v>0</v>
      </c>
      <c r="BJ423" s="17" t="s">
        <v>80</v>
      </c>
      <c r="BK423" s="139">
        <f>ROUND(I423*H423,2)</f>
        <v>0</v>
      </c>
      <c r="BL423" s="17" t="s">
        <v>251</v>
      </c>
      <c r="BM423" s="138" t="s">
        <v>584</v>
      </c>
    </row>
    <row r="424" spans="2:47" s="1" customFormat="1" ht="11.25">
      <c r="B424" s="32"/>
      <c r="D424" s="140" t="s">
        <v>152</v>
      </c>
      <c r="F424" s="141" t="s">
        <v>585</v>
      </c>
      <c r="I424" s="142"/>
      <c r="L424" s="32"/>
      <c r="M424" s="143"/>
      <c r="T424" s="53"/>
      <c r="AT424" s="17" t="s">
        <v>152</v>
      </c>
      <c r="AU424" s="17" t="s">
        <v>82</v>
      </c>
    </row>
    <row r="425" spans="2:51" s="13" customFormat="1" ht="11.25">
      <c r="B425" s="151"/>
      <c r="D425" s="145" t="s">
        <v>159</v>
      </c>
      <c r="E425" s="152" t="s">
        <v>19</v>
      </c>
      <c r="F425" s="153" t="s">
        <v>579</v>
      </c>
      <c r="H425" s="154">
        <v>3.6</v>
      </c>
      <c r="I425" s="155"/>
      <c r="L425" s="151"/>
      <c r="M425" s="156"/>
      <c r="T425" s="157"/>
      <c r="AT425" s="152" t="s">
        <v>159</v>
      </c>
      <c r="AU425" s="152" t="s">
        <v>82</v>
      </c>
      <c r="AV425" s="13" t="s">
        <v>82</v>
      </c>
      <c r="AW425" s="13" t="s">
        <v>33</v>
      </c>
      <c r="AX425" s="13" t="s">
        <v>80</v>
      </c>
      <c r="AY425" s="152" t="s">
        <v>142</v>
      </c>
    </row>
    <row r="426" spans="2:65" s="1" customFormat="1" ht="24.2" customHeight="1">
      <c r="B426" s="32"/>
      <c r="C426" s="127" t="s">
        <v>586</v>
      </c>
      <c r="D426" s="127" t="s">
        <v>145</v>
      </c>
      <c r="E426" s="128" t="s">
        <v>587</v>
      </c>
      <c r="F426" s="129" t="s">
        <v>588</v>
      </c>
      <c r="G426" s="130" t="s">
        <v>170</v>
      </c>
      <c r="H426" s="131">
        <v>80.08</v>
      </c>
      <c r="I426" s="132"/>
      <c r="J426" s="133">
        <f>ROUND(I426*H426,2)</f>
        <v>0</v>
      </c>
      <c r="K426" s="129" t="s">
        <v>149</v>
      </c>
      <c r="L426" s="32"/>
      <c r="M426" s="134" t="s">
        <v>19</v>
      </c>
      <c r="N426" s="135" t="s">
        <v>43</v>
      </c>
      <c r="P426" s="136">
        <f>O426*H426</f>
        <v>0</v>
      </c>
      <c r="Q426" s="136">
        <v>0.00117</v>
      </c>
      <c r="R426" s="136">
        <f>Q426*H426</f>
        <v>0.0936936</v>
      </c>
      <c r="S426" s="136">
        <v>0</v>
      </c>
      <c r="T426" s="137">
        <f>S426*H426</f>
        <v>0</v>
      </c>
      <c r="AR426" s="138" t="s">
        <v>251</v>
      </c>
      <c r="AT426" s="138" t="s">
        <v>145</v>
      </c>
      <c r="AU426" s="138" t="s">
        <v>82</v>
      </c>
      <c r="AY426" s="17" t="s">
        <v>142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80</v>
      </c>
      <c r="BK426" s="139">
        <f>ROUND(I426*H426,2)</f>
        <v>0</v>
      </c>
      <c r="BL426" s="17" t="s">
        <v>251</v>
      </c>
      <c r="BM426" s="138" t="s">
        <v>589</v>
      </c>
    </row>
    <row r="427" spans="2:47" s="1" customFormat="1" ht="11.25">
      <c r="B427" s="32"/>
      <c r="D427" s="140" t="s">
        <v>152</v>
      </c>
      <c r="F427" s="141" t="s">
        <v>590</v>
      </c>
      <c r="I427" s="142"/>
      <c r="L427" s="32"/>
      <c r="M427" s="143"/>
      <c r="T427" s="53"/>
      <c r="AT427" s="17" t="s">
        <v>152</v>
      </c>
      <c r="AU427" s="17" t="s">
        <v>82</v>
      </c>
    </row>
    <row r="428" spans="2:51" s="12" customFormat="1" ht="11.25">
      <c r="B428" s="144"/>
      <c r="D428" s="145" t="s">
        <v>159</v>
      </c>
      <c r="E428" s="146" t="s">
        <v>19</v>
      </c>
      <c r="F428" s="147" t="s">
        <v>591</v>
      </c>
      <c r="H428" s="146" t="s">
        <v>19</v>
      </c>
      <c r="I428" s="148"/>
      <c r="L428" s="144"/>
      <c r="M428" s="149"/>
      <c r="T428" s="150"/>
      <c r="AT428" s="146" t="s">
        <v>159</v>
      </c>
      <c r="AU428" s="146" t="s">
        <v>82</v>
      </c>
      <c r="AV428" s="12" t="s">
        <v>80</v>
      </c>
      <c r="AW428" s="12" t="s">
        <v>33</v>
      </c>
      <c r="AX428" s="12" t="s">
        <v>72</v>
      </c>
      <c r="AY428" s="146" t="s">
        <v>142</v>
      </c>
    </row>
    <row r="429" spans="2:51" s="13" customFormat="1" ht="11.25">
      <c r="B429" s="151"/>
      <c r="D429" s="145" t="s">
        <v>159</v>
      </c>
      <c r="E429" s="152" t="s">
        <v>19</v>
      </c>
      <c r="F429" s="153" t="s">
        <v>592</v>
      </c>
      <c r="H429" s="154">
        <v>52.43</v>
      </c>
      <c r="I429" s="155"/>
      <c r="L429" s="151"/>
      <c r="M429" s="156"/>
      <c r="T429" s="157"/>
      <c r="AT429" s="152" t="s">
        <v>159</v>
      </c>
      <c r="AU429" s="152" t="s">
        <v>82</v>
      </c>
      <c r="AV429" s="13" t="s">
        <v>82</v>
      </c>
      <c r="AW429" s="13" t="s">
        <v>33</v>
      </c>
      <c r="AX429" s="13" t="s">
        <v>72</v>
      </c>
      <c r="AY429" s="152" t="s">
        <v>142</v>
      </c>
    </row>
    <row r="430" spans="2:51" s="12" customFormat="1" ht="11.25">
      <c r="B430" s="144"/>
      <c r="D430" s="145" t="s">
        <v>159</v>
      </c>
      <c r="E430" s="146" t="s">
        <v>19</v>
      </c>
      <c r="F430" s="147" t="s">
        <v>593</v>
      </c>
      <c r="H430" s="146" t="s">
        <v>19</v>
      </c>
      <c r="I430" s="148"/>
      <c r="L430" s="144"/>
      <c r="M430" s="149"/>
      <c r="T430" s="150"/>
      <c r="AT430" s="146" t="s">
        <v>159</v>
      </c>
      <c r="AU430" s="146" t="s">
        <v>82</v>
      </c>
      <c r="AV430" s="12" t="s">
        <v>80</v>
      </c>
      <c r="AW430" s="12" t="s">
        <v>33</v>
      </c>
      <c r="AX430" s="12" t="s">
        <v>72</v>
      </c>
      <c r="AY430" s="146" t="s">
        <v>142</v>
      </c>
    </row>
    <row r="431" spans="2:51" s="13" customFormat="1" ht="11.25">
      <c r="B431" s="151"/>
      <c r="D431" s="145" t="s">
        <v>159</v>
      </c>
      <c r="E431" s="152" t="s">
        <v>19</v>
      </c>
      <c r="F431" s="153" t="s">
        <v>594</v>
      </c>
      <c r="H431" s="154">
        <v>27.65</v>
      </c>
      <c r="I431" s="155"/>
      <c r="L431" s="151"/>
      <c r="M431" s="156"/>
      <c r="T431" s="157"/>
      <c r="AT431" s="152" t="s">
        <v>159</v>
      </c>
      <c r="AU431" s="152" t="s">
        <v>82</v>
      </c>
      <c r="AV431" s="13" t="s">
        <v>82</v>
      </c>
      <c r="AW431" s="13" t="s">
        <v>33</v>
      </c>
      <c r="AX431" s="13" t="s">
        <v>72</v>
      </c>
      <c r="AY431" s="152" t="s">
        <v>142</v>
      </c>
    </row>
    <row r="432" spans="2:51" s="14" customFormat="1" ht="11.25">
      <c r="B432" s="168"/>
      <c r="D432" s="145" t="s">
        <v>159</v>
      </c>
      <c r="E432" s="169" t="s">
        <v>19</v>
      </c>
      <c r="F432" s="170" t="s">
        <v>181</v>
      </c>
      <c r="H432" s="171">
        <v>80.08</v>
      </c>
      <c r="I432" s="172"/>
      <c r="L432" s="168"/>
      <c r="M432" s="173"/>
      <c r="T432" s="174"/>
      <c r="AT432" s="169" t="s">
        <v>159</v>
      </c>
      <c r="AU432" s="169" t="s">
        <v>82</v>
      </c>
      <c r="AV432" s="14" t="s">
        <v>150</v>
      </c>
      <c r="AW432" s="14" t="s">
        <v>33</v>
      </c>
      <c r="AX432" s="14" t="s">
        <v>80</v>
      </c>
      <c r="AY432" s="169" t="s">
        <v>142</v>
      </c>
    </row>
    <row r="433" spans="2:65" s="1" customFormat="1" ht="24.2" customHeight="1">
      <c r="B433" s="32"/>
      <c r="C433" s="158" t="s">
        <v>595</v>
      </c>
      <c r="D433" s="158" t="s">
        <v>162</v>
      </c>
      <c r="E433" s="159" t="s">
        <v>596</v>
      </c>
      <c r="F433" s="160" t="s">
        <v>597</v>
      </c>
      <c r="G433" s="161" t="s">
        <v>170</v>
      </c>
      <c r="H433" s="162">
        <v>29.033</v>
      </c>
      <c r="I433" s="163"/>
      <c r="J433" s="164">
        <f>ROUND(I433*H433,2)</f>
        <v>0</v>
      </c>
      <c r="K433" s="160" t="s">
        <v>149</v>
      </c>
      <c r="L433" s="165"/>
      <c r="M433" s="166" t="s">
        <v>19</v>
      </c>
      <c r="N433" s="167" t="s">
        <v>43</v>
      </c>
      <c r="P433" s="136">
        <f>O433*H433</f>
        <v>0</v>
      </c>
      <c r="Q433" s="136">
        <v>0.0016</v>
      </c>
      <c r="R433" s="136">
        <f>Q433*H433</f>
        <v>0.0464528</v>
      </c>
      <c r="S433" s="136">
        <v>0</v>
      </c>
      <c r="T433" s="137">
        <f>S433*H433</f>
        <v>0</v>
      </c>
      <c r="AR433" s="138" t="s">
        <v>360</v>
      </c>
      <c r="AT433" s="138" t="s">
        <v>162</v>
      </c>
      <c r="AU433" s="138" t="s">
        <v>82</v>
      </c>
      <c r="AY433" s="17" t="s">
        <v>142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7" t="s">
        <v>80</v>
      </c>
      <c r="BK433" s="139">
        <f>ROUND(I433*H433,2)</f>
        <v>0</v>
      </c>
      <c r="BL433" s="17" t="s">
        <v>251</v>
      </c>
      <c r="BM433" s="138" t="s">
        <v>598</v>
      </c>
    </row>
    <row r="434" spans="2:51" s="12" customFormat="1" ht="11.25">
      <c r="B434" s="144"/>
      <c r="D434" s="145" t="s">
        <v>159</v>
      </c>
      <c r="E434" s="146" t="s">
        <v>19</v>
      </c>
      <c r="F434" s="147" t="s">
        <v>593</v>
      </c>
      <c r="H434" s="146" t="s">
        <v>19</v>
      </c>
      <c r="I434" s="148"/>
      <c r="L434" s="144"/>
      <c r="M434" s="149"/>
      <c r="T434" s="150"/>
      <c r="AT434" s="146" t="s">
        <v>159</v>
      </c>
      <c r="AU434" s="146" t="s">
        <v>82</v>
      </c>
      <c r="AV434" s="12" t="s">
        <v>80</v>
      </c>
      <c r="AW434" s="12" t="s">
        <v>33</v>
      </c>
      <c r="AX434" s="12" t="s">
        <v>72</v>
      </c>
      <c r="AY434" s="146" t="s">
        <v>142</v>
      </c>
    </row>
    <row r="435" spans="2:51" s="13" customFormat="1" ht="11.25">
      <c r="B435" s="151"/>
      <c r="D435" s="145" t="s">
        <v>159</v>
      </c>
      <c r="E435" s="152" t="s">
        <v>19</v>
      </c>
      <c r="F435" s="153" t="s">
        <v>594</v>
      </c>
      <c r="H435" s="154">
        <v>27.65</v>
      </c>
      <c r="I435" s="155"/>
      <c r="L435" s="151"/>
      <c r="M435" s="156"/>
      <c r="T435" s="157"/>
      <c r="AT435" s="152" t="s">
        <v>159</v>
      </c>
      <c r="AU435" s="152" t="s">
        <v>82</v>
      </c>
      <c r="AV435" s="13" t="s">
        <v>82</v>
      </c>
      <c r="AW435" s="13" t="s">
        <v>33</v>
      </c>
      <c r="AX435" s="13" t="s">
        <v>72</v>
      </c>
      <c r="AY435" s="152" t="s">
        <v>142</v>
      </c>
    </row>
    <row r="436" spans="2:51" s="13" customFormat="1" ht="11.25">
      <c r="B436" s="151"/>
      <c r="D436" s="145" t="s">
        <v>159</v>
      </c>
      <c r="E436" s="152" t="s">
        <v>19</v>
      </c>
      <c r="F436" s="153" t="s">
        <v>599</v>
      </c>
      <c r="H436" s="154">
        <v>29.033</v>
      </c>
      <c r="I436" s="155"/>
      <c r="L436" s="151"/>
      <c r="M436" s="156"/>
      <c r="T436" s="157"/>
      <c r="AT436" s="152" t="s">
        <v>159</v>
      </c>
      <c r="AU436" s="152" t="s">
        <v>82</v>
      </c>
      <c r="AV436" s="13" t="s">
        <v>82</v>
      </c>
      <c r="AW436" s="13" t="s">
        <v>33</v>
      </c>
      <c r="AX436" s="13" t="s">
        <v>80</v>
      </c>
      <c r="AY436" s="152" t="s">
        <v>142</v>
      </c>
    </row>
    <row r="437" spans="2:65" s="1" customFormat="1" ht="24.2" customHeight="1">
      <c r="B437" s="32"/>
      <c r="C437" s="158" t="s">
        <v>600</v>
      </c>
      <c r="D437" s="158" t="s">
        <v>162</v>
      </c>
      <c r="E437" s="159" t="s">
        <v>601</v>
      </c>
      <c r="F437" s="160" t="s">
        <v>602</v>
      </c>
      <c r="G437" s="161" t="s">
        <v>170</v>
      </c>
      <c r="H437" s="162">
        <v>55.052</v>
      </c>
      <c r="I437" s="163"/>
      <c r="J437" s="164">
        <f>ROUND(I437*H437,2)</f>
        <v>0</v>
      </c>
      <c r="K437" s="160" t="s">
        <v>149</v>
      </c>
      <c r="L437" s="165"/>
      <c r="M437" s="166" t="s">
        <v>19</v>
      </c>
      <c r="N437" s="167" t="s">
        <v>43</v>
      </c>
      <c r="P437" s="136">
        <f>O437*H437</f>
        <v>0</v>
      </c>
      <c r="Q437" s="136">
        <v>0.0039</v>
      </c>
      <c r="R437" s="136">
        <f>Q437*H437</f>
        <v>0.2147028</v>
      </c>
      <c r="S437" s="136">
        <v>0</v>
      </c>
      <c r="T437" s="137">
        <f>S437*H437</f>
        <v>0</v>
      </c>
      <c r="AR437" s="138" t="s">
        <v>360</v>
      </c>
      <c r="AT437" s="138" t="s">
        <v>162</v>
      </c>
      <c r="AU437" s="138" t="s">
        <v>82</v>
      </c>
      <c r="AY437" s="17" t="s">
        <v>142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7" t="s">
        <v>80</v>
      </c>
      <c r="BK437" s="139">
        <f>ROUND(I437*H437,2)</f>
        <v>0</v>
      </c>
      <c r="BL437" s="17" t="s">
        <v>251</v>
      </c>
      <c r="BM437" s="138" t="s">
        <v>603</v>
      </c>
    </row>
    <row r="438" spans="2:51" s="12" customFormat="1" ht="11.25">
      <c r="B438" s="144"/>
      <c r="D438" s="145" t="s">
        <v>159</v>
      </c>
      <c r="E438" s="146" t="s">
        <v>19</v>
      </c>
      <c r="F438" s="147" t="s">
        <v>591</v>
      </c>
      <c r="H438" s="146" t="s">
        <v>19</v>
      </c>
      <c r="I438" s="148"/>
      <c r="L438" s="144"/>
      <c r="M438" s="149"/>
      <c r="T438" s="150"/>
      <c r="AT438" s="146" t="s">
        <v>159</v>
      </c>
      <c r="AU438" s="146" t="s">
        <v>82</v>
      </c>
      <c r="AV438" s="12" t="s">
        <v>80</v>
      </c>
      <c r="AW438" s="12" t="s">
        <v>33</v>
      </c>
      <c r="AX438" s="12" t="s">
        <v>72</v>
      </c>
      <c r="AY438" s="146" t="s">
        <v>142</v>
      </c>
    </row>
    <row r="439" spans="2:51" s="13" customFormat="1" ht="11.25">
      <c r="B439" s="151"/>
      <c r="D439" s="145" t="s">
        <v>159</v>
      </c>
      <c r="E439" s="152" t="s">
        <v>19</v>
      </c>
      <c r="F439" s="153" t="s">
        <v>592</v>
      </c>
      <c r="H439" s="154">
        <v>52.43</v>
      </c>
      <c r="I439" s="155"/>
      <c r="L439" s="151"/>
      <c r="M439" s="156"/>
      <c r="T439" s="157"/>
      <c r="AT439" s="152" t="s">
        <v>159</v>
      </c>
      <c r="AU439" s="152" t="s">
        <v>82</v>
      </c>
      <c r="AV439" s="13" t="s">
        <v>82</v>
      </c>
      <c r="AW439" s="13" t="s">
        <v>33</v>
      </c>
      <c r="AX439" s="13" t="s">
        <v>72</v>
      </c>
      <c r="AY439" s="152" t="s">
        <v>142</v>
      </c>
    </row>
    <row r="440" spans="2:51" s="13" customFormat="1" ht="11.25">
      <c r="B440" s="151"/>
      <c r="D440" s="145" t="s">
        <v>159</v>
      </c>
      <c r="E440" s="152" t="s">
        <v>19</v>
      </c>
      <c r="F440" s="153" t="s">
        <v>604</v>
      </c>
      <c r="H440" s="154">
        <v>55.052</v>
      </c>
      <c r="I440" s="155"/>
      <c r="L440" s="151"/>
      <c r="M440" s="156"/>
      <c r="T440" s="157"/>
      <c r="AT440" s="152" t="s">
        <v>159</v>
      </c>
      <c r="AU440" s="152" t="s">
        <v>82</v>
      </c>
      <c r="AV440" s="13" t="s">
        <v>82</v>
      </c>
      <c r="AW440" s="13" t="s">
        <v>33</v>
      </c>
      <c r="AX440" s="13" t="s">
        <v>80</v>
      </c>
      <c r="AY440" s="152" t="s">
        <v>142</v>
      </c>
    </row>
    <row r="441" spans="2:65" s="1" customFormat="1" ht="16.5" customHeight="1">
      <c r="B441" s="32"/>
      <c r="C441" s="127" t="s">
        <v>605</v>
      </c>
      <c r="D441" s="127" t="s">
        <v>145</v>
      </c>
      <c r="E441" s="128" t="s">
        <v>606</v>
      </c>
      <c r="F441" s="129" t="s">
        <v>607</v>
      </c>
      <c r="G441" s="130" t="s">
        <v>170</v>
      </c>
      <c r="H441" s="131">
        <v>69.09</v>
      </c>
      <c r="I441" s="132"/>
      <c r="J441" s="133">
        <f>ROUND(I441*H441,2)</f>
        <v>0</v>
      </c>
      <c r="K441" s="129" t="s">
        <v>149</v>
      </c>
      <c r="L441" s="32"/>
      <c r="M441" s="134" t="s">
        <v>19</v>
      </c>
      <c r="N441" s="135" t="s">
        <v>43</v>
      </c>
      <c r="P441" s="136">
        <f>O441*H441</f>
        <v>0</v>
      </c>
      <c r="Q441" s="136">
        <v>0</v>
      </c>
      <c r="R441" s="136">
        <f>Q441*H441</f>
        <v>0</v>
      </c>
      <c r="S441" s="136">
        <v>0.0021</v>
      </c>
      <c r="T441" s="137">
        <f>S441*H441</f>
        <v>0.145089</v>
      </c>
      <c r="AR441" s="138" t="s">
        <v>251</v>
      </c>
      <c r="AT441" s="138" t="s">
        <v>145</v>
      </c>
      <c r="AU441" s="138" t="s">
        <v>82</v>
      </c>
      <c r="AY441" s="17" t="s">
        <v>142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7" t="s">
        <v>80</v>
      </c>
      <c r="BK441" s="139">
        <f>ROUND(I441*H441,2)</f>
        <v>0</v>
      </c>
      <c r="BL441" s="17" t="s">
        <v>251</v>
      </c>
      <c r="BM441" s="138" t="s">
        <v>608</v>
      </c>
    </row>
    <row r="442" spans="2:47" s="1" customFormat="1" ht="11.25">
      <c r="B442" s="32"/>
      <c r="D442" s="140" t="s">
        <v>152</v>
      </c>
      <c r="F442" s="141" t="s">
        <v>609</v>
      </c>
      <c r="I442" s="142"/>
      <c r="L442" s="32"/>
      <c r="M442" s="143"/>
      <c r="T442" s="53"/>
      <c r="AT442" s="17" t="s">
        <v>152</v>
      </c>
      <c r="AU442" s="17" t="s">
        <v>82</v>
      </c>
    </row>
    <row r="443" spans="2:65" s="1" customFormat="1" ht="37.9" customHeight="1">
      <c r="B443" s="32"/>
      <c r="C443" s="127" t="s">
        <v>610</v>
      </c>
      <c r="D443" s="127" t="s">
        <v>145</v>
      </c>
      <c r="E443" s="128" t="s">
        <v>611</v>
      </c>
      <c r="F443" s="129" t="s">
        <v>612</v>
      </c>
      <c r="G443" s="130" t="s">
        <v>156</v>
      </c>
      <c r="H443" s="131">
        <v>0.375</v>
      </c>
      <c r="I443" s="132"/>
      <c r="J443" s="133">
        <f>ROUND(I443*H443,2)</f>
        <v>0</v>
      </c>
      <c r="K443" s="129" t="s">
        <v>149</v>
      </c>
      <c r="L443" s="32"/>
      <c r="M443" s="134" t="s">
        <v>19</v>
      </c>
      <c r="N443" s="135" t="s">
        <v>43</v>
      </c>
      <c r="P443" s="136">
        <f>O443*H443</f>
        <v>0</v>
      </c>
      <c r="Q443" s="136">
        <v>0</v>
      </c>
      <c r="R443" s="136">
        <f>Q443*H443</f>
        <v>0</v>
      </c>
      <c r="S443" s="136">
        <v>0</v>
      </c>
      <c r="T443" s="137">
        <f>S443*H443</f>
        <v>0</v>
      </c>
      <c r="AR443" s="138" t="s">
        <v>251</v>
      </c>
      <c r="AT443" s="138" t="s">
        <v>145</v>
      </c>
      <c r="AU443" s="138" t="s">
        <v>82</v>
      </c>
      <c r="AY443" s="17" t="s">
        <v>142</v>
      </c>
      <c r="BE443" s="139">
        <f>IF(N443="základní",J443,0)</f>
        <v>0</v>
      </c>
      <c r="BF443" s="139">
        <f>IF(N443="snížená",J443,0)</f>
        <v>0</v>
      </c>
      <c r="BG443" s="139">
        <f>IF(N443="zákl. přenesená",J443,0)</f>
        <v>0</v>
      </c>
      <c r="BH443" s="139">
        <f>IF(N443="sníž. přenesená",J443,0)</f>
        <v>0</v>
      </c>
      <c r="BI443" s="139">
        <f>IF(N443="nulová",J443,0)</f>
        <v>0</v>
      </c>
      <c r="BJ443" s="17" t="s">
        <v>80</v>
      </c>
      <c r="BK443" s="139">
        <f>ROUND(I443*H443,2)</f>
        <v>0</v>
      </c>
      <c r="BL443" s="17" t="s">
        <v>251</v>
      </c>
      <c r="BM443" s="138" t="s">
        <v>613</v>
      </c>
    </row>
    <row r="444" spans="2:47" s="1" customFormat="1" ht="11.25">
      <c r="B444" s="32"/>
      <c r="D444" s="140" t="s">
        <v>152</v>
      </c>
      <c r="F444" s="141" t="s">
        <v>614</v>
      </c>
      <c r="I444" s="142"/>
      <c r="L444" s="32"/>
      <c r="M444" s="143"/>
      <c r="T444" s="53"/>
      <c r="AT444" s="17" t="s">
        <v>152</v>
      </c>
      <c r="AU444" s="17" t="s">
        <v>82</v>
      </c>
    </row>
    <row r="445" spans="2:63" s="11" customFormat="1" ht="22.9" customHeight="1">
      <c r="B445" s="115"/>
      <c r="D445" s="116" t="s">
        <v>71</v>
      </c>
      <c r="E445" s="125" t="s">
        <v>615</v>
      </c>
      <c r="F445" s="125" t="s">
        <v>616</v>
      </c>
      <c r="I445" s="118"/>
      <c r="J445" s="126">
        <f>BK445</f>
        <v>0</v>
      </c>
      <c r="L445" s="115"/>
      <c r="M445" s="120"/>
      <c r="P445" s="121">
        <f>SUM(P446:P472)</f>
        <v>0</v>
      </c>
      <c r="R445" s="121">
        <f>SUM(R446:R472)</f>
        <v>1.440285</v>
      </c>
      <c r="T445" s="122">
        <f>SUM(T446:T472)</f>
        <v>0.5694</v>
      </c>
      <c r="AR445" s="116" t="s">
        <v>82</v>
      </c>
      <c r="AT445" s="123" t="s">
        <v>71</v>
      </c>
      <c r="AU445" s="123" t="s">
        <v>80</v>
      </c>
      <c r="AY445" s="116" t="s">
        <v>142</v>
      </c>
      <c r="BK445" s="124">
        <f>SUM(BK446:BK472)</f>
        <v>0</v>
      </c>
    </row>
    <row r="446" spans="2:65" s="1" customFormat="1" ht="16.5" customHeight="1">
      <c r="B446" s="32"/>
      <c r="C446" s="127" t="s">
        <v>617</v>
      </c>
      <c r="D446" s="127" t="s">
        <v>145</v>
      </c>
      <c r="E446" s="128" t="s">
        <v>618</v>
      </c>
      <c r="F446" s="129" t="s">
        <v>619</v>
      </c>
      <c r="G446" s="130" t="s">
        <v>170</v>
      </c>
      <c r="H446" s="131">
        <v>30</v>
      </c>
      <c r="I446" s="132"/>
      <c r="J446" s="133">
        <f>ROUND(I446*H446,2)</f>
        <v>0</v>
      </c>
      <c r="K446" s="129" t="s">
        <v>149</v>
      </c>
      <c r="L446" s="32"/>
      <c r="M446" s="134" t="s">
        <v>19</v>
      </c>
      <c r="N446" s="135" t="s">
        <v>43</v>
      </c>
      <c r="P446" s="136">
        <f>O446*H446</f>
        <v>0</v>
      </c>
      <c r="Q446" s="136">
        <v>0</v>
      </c>
      <c r="R446" s="136">
        <f>Q446*H446</f>
        <v>0</v>
      </c>
      <c r="S446" s="136">
        <v>0.01098</v>
      </c>
      <c r="T446" s="137">
        <f>S446*H446</f>
        <v>0.3294</v>
      </c>
      <c r="AR446" s="138" t="s">
        <v>251</v>
      </c>
      <c r="AT446" s="138" t="s">
        <v>145</v>
      </c>
      <c r="AU446" s="138" t="s">
        <v>82</v>
      </c>
      <c r="AY446" s="17" t="s">
        <v>142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7" t="s">
        <v>80</v>
      </c>
      <c r="BK446" s="139">
        <f>ROUND(I446*H446,2)</f>
        <v>0</v>
      </c>
      <c r="BL446" s="17" t="s">
        <v>251</v>
      </c>
      <c r="BM446" s="138" t="s">
        <v>620</v>
      </c>
    </row>
    <row r="447" spans="2:47" s="1" customFormat="1" ht="11.25">
      <c r="B447" s="32"/>
      <c r="D447" s="140" t="s">
        <v>152</v>
      </c>
      <c r="F447" s="141" t="s">
        <v>621</v>
      </c>
      <c r="I447" s="142"/>
      <c r="L447" s="32"/>
      <c r="M447" s="143"/>
      <c r="T447" s="53"/>
      <c r="AT447" s="17" t="s">
        <v>152</v>
      </c>
      <c r="AU447" s="17" t="s">
        <v>82</v>
      </c>
    </row>
    <row r="448" spans="2:51" s="13" customFormat="1" ht="11.25">
      <c r="B448" s="151"/>
      <c r="D448" s="145" t="s">
        <v>159</v>
      </c>
      <c r="E448" s="152" t="s">
        <v>19</v>
      </c>
      <c r="F448" s="153" t="s">
        <v>622</v>
      </c>
      <c r="H448" s="154">
        <v>30</v>
      </c>
      <c r="I448" s="155"/>
      <c r="L448" s="151"/>
      <c r="M448" s="156"/>
      <c r="T448" s="157"/>
      <c r="AT448" s="152" t="s">
        <v>159</v>
      </c>
      <c r="AU448" s="152" t="s">
        <v>82</v>
      </c>
      <c r="AV448" s="13" t="s">
        <v>82</v>
      </c>
      <c r="AW448" s="13" t="s">
        <v>33</v>
      </c>
      <c r="AX448" s="13" t="s">
        <v>80</v>
      </c>
      <c r="AY448" s="152" t="s">
        <v>142</v>
      </c>
    </row>
    <row r="449" spans="2:65" s="1" customFormat="1" ht="16.5" customHeight="1">
      <c r="B449" s="32"/>
      <c r="C449" s="127" t="s">
        <v>623</v>
      </c>
      <c r="D449" s="127" t="s">
        <v>145</v>
      </c>
      <c r="E449" s="128" t="s">
        <v>624</v>
      </c>
      <c r="F449" s="129" t="s">
        <v>625</v>
      </c>
      <c r="G449" s="130" t="s">
        <v>170</v>
      </c>
      <c r="H449" s="131">
        <v>30</v>
      </c>
      <c r="I449" s="132"/>
      <c r="J449" s="133">
        <f>ROUND(I449*H449,2)</f>
        <v>0</v>
      </c>
      <c r="K449" s="129" t="s">
        <v>149</v>
      </c>
      <c r="L449" s="32"/>
      <c r="M449" s="134" t="s">
        <v>19</v>
      </c>
      <c r="N449" s="135" t="s">
        <v>43</v>
      </c>
      <c r="P449" s="136">
        <f>O449*H449</f>
        <v>0</v>
      </c>
      <c r="Q449" s="136">
        <v>0</v>
      </c>
      <c r="R449" s="136">
        <f>Q449*H449</f>
        <v>0</v>
      </c>
      <c r="S449" s="136">
        <v>0.008</v>
      </c>
      <c r="T449" s="137">
        <f>S449*H449</f>
        <v>0.24</v>
      </c>
      <c r="AR449" s="138" t="s">
        <v>251</v>
      </c>
      <c r="AT449" s="138" t="s">
        <v>145</v>
      </c>
      <c r="AU449" s="138" t="s">
        <v>82</v>
      </c>
      <c r="AY449" s="17" t="s">
        <v>142</v>
      </c>
      <c r="BE449" s="139">
        <f>IF(N449="základní",J449,0)</f>
        <v>0</v>
      </c>
      <c r="BF449" s="139">
        <f>IF(N449="snížená",J449,0)</f>
        <v>0</v>
      </c>
      <c r="BG449" s="139">
        <f>IF(N449="zákl. přenesená",J449,0)</f>
        <v>0</v>
      </c>
      <c r="BH449" s="139">
        <f>IF(N449="sníž. přenesená",J449,0)</f>
        <v>0</v>
      </c>
      <c r="BI449" s="139">
        <f>IF(N449="nulová",J449,0)</f>
        <v>0</v>
      </c>
      <c r="BJ449" s="17" t="s">
        <v>80</v>
      </c>
      <c r="BK449" s="139">
        <f>ROUND(I449*H449,2)</f>
        <v>0</v>
      </c>
      <c r="BL449" s="17" t="s">
        <v>251</v>
      </c>
      <c r="BM449" s="138" t="s">
        <v>626</v>
      </c>
    </row>
    <row r="450" spans="2:47" s="1" customFormat="1" ht="11.25">
      <c r="B450" s="32"/>
      <c r="D450" s="140" t="s">
        <v>152</v>
      </c>
      <c r="F450" s="141" t="s">
        <v>627</v>
      </c>
      <c r="I450" s="142"/>
      <c r="L450" s="32"/>
      <c r="M450" s="143"/>
      <c r="T450" s="53"/>
      <c r="AT450" s="17" t="s">
        <v>152</v>
      </c>
      <c r="AU450" s="17" t="s">
        <v>82</v>
      </c>
    </row>
    <row r="451" spans="2:65" s="1" customFormat="1" ht="24.2" customHeight="1">
      <c r="B451" s="32"/>
      <c r="C451" s="127" t="s">
        <v>628</v>
      </c>
      <c r="D451" s="127" t="s">
        <v>145</v>
      </c>
      <c r="E451" s="128" t="s">
        <v>629</v>
      </c>
      <c r="F451" s="129" t="s">
        <v>630</v>
      </c>
      <c r="G451" s="130" t="s">
        <v>170</v>
      </c>
      <c r="H451" s="131">
        <v>101.5</v>
      </c>
      <c r="I451" s="132"/>
      <c r="J451" s="133">
        <f>ROUND(I451*H451,2)</f>
        <v>0</v>
      </c>
      <c r="K451" s="129" t="s">
        <v>19</v>
      </c>
      <c r="L451" s="32"/>
      <c r="M451" s="134" t="s">
        <v>19</v>
      </c>
      <c r="N451" s="135" t="s">
        <v>43</v>
      </c>
      <c r="P451" s="136">
        <f>O451*H451</f>
        <v>0</v>
      </c>
      <c r="Q451" s="136">
        <v>0</v>
      </c>
      <c r="R451" s="136">
        <f>Q451*H451</f>
        <v>0</v>
      </c>
      <c r="S451" s="136">
        <v>0</v>
      </c>
      <c r="T451" s="137">
        <f>S451*H451</f>
        <v>0</v>
      </c>
      <c r="AR451" s="138" t="s">
        <v>251</v>
      </c>
      <c r="AT451" s="138" t="s">
        <v>145</v>
      </c>
      <c r="AU451" s="138" t="s">
        <v>82</v>
      </c>
      <c r="AY451" s="17" t="s">
        <v>142</v>
      </c>
      <c r="BE451" s="139">
        <f>IF(N451="základní",J451,0)</f>
        <v>0</v>
      </c>
      <c r="BF451" s="139">
        <f>IF(N451="snížená",J451,0)</f>
        <v>0</v>
      </c>
      <c r="BG451" s="139">
        <f>IF(N451="zákl. přenesená",J451,0)</f>
        <v>0</v>
      </c>
      <c r="BH451" s="139">
        <f>IF(N451="sníž. přenesená",J451,0)</f>
        <v>0</v>
      </c>
      <c r="BI451" s="139">
        <f>IF(N451="nulová",J451,0)</f>
        <v>0</v>
      </c>
      <c r="BJ451" s="17" t="s">
        <v>80</v>
      </c>
      <c r="BK451" s="139">
        <f>ROUND(I451*H451,2)</f>
        <v>0</v>
      </c>
      <c r="BL451" s="17" t="s">
        <v>251</v>
      </c>
      <c r="BM451" s="138" t="s">
        <v>631</v>
      </c>
    </row>
    <row r="452" spans="2:51" s="12" customFormat="1" ht="11.25">
      <c r="B452" s="144"/>
      <c r="D452" s="145" t="s">
        <v>159</v>
      </c>
      <c r="E452" s="146" t="s">
        <v>19</v>
      </c>
      <c r="F452" s="147" t="s">
        <v>632</v>
      </c>
      <c r="H452" s="146" t="s">
        <v>19</v>
      </c>
      <c r="I452" s="148"/>
      <c r="L452" s="144"/>
      <c r="M452" s="149"/>
      <c r="T452" s="150"/>
      <c r="AT452" s="146" t="s">
        <v>159</v>
      </c>
      <c r="AU452" s="146" t="s">
        <v>82</v>
      </c>
      <c r="AV452" s="12" t="s">
        <v>80</v>
      </c>
      <c r="AW452" s="12" t="s">
        <v>33</v>
      </c>
      <c r="AX452" s="12" t="s">
        <v>72</v>
      </c>
      <c r="AY452" s="146" t="s">
        <v>142</v>
      </c>
    </row>
    <row r="453" spans="2:51" s="13" customFormat="1" ht="11.25">
      <c r="B453" s="151"/>
      <c r="D453" s="145" t="s">
        <v>159</v>
      </c>
      <c r="E453" s="152" t="s">
        <v>19</v>
      </c>
      <c r="F453" s="153" t="s">
        <v>633</v>
      </c>
      <c r="H453" s="154">
        <v>101.5</v>
      </c>
      <c r="I453" s="155"/>
      <c r="L453" s="151"/>
      <c r="M453" s="156"/>
      <c r="T453" s="157"/>
      <c r="AT453" s="152" t="s">
        <v>159</v>
      </c>
      <c r="AU453" s="152" t="s">
        <v>82</v>
      </c>
      <c r="AV453" s="13" t="s">
        <v>82</v>
      </c>
      <c r="AW453" s="13" t="s">
        <v>33</v>
      </c>
      <c r="AX453" s="13" t="s">
        <v>80</v>
      </c>
      <c r="AY453" s="152" t="s">
        <v>142</v>
      </c>
    </row>
    <row r="454" spans="2:65" s="1" customFormat="1" ht="16.5" customHeight="1">
      <c r="B454" s="32"/>
      <c r="C454" s="158" t="s">
        <v>634</v>
      </c>
      <c r="D454" s="158" t="s">
        <v>162</v>
      </c>
      <c r="E454" s="159" t="s">
        <v>635</v>
      </c>
      <c r="F454" s="160" t="s">
        <v>636</v>
      </c>
      <c r="G454" s="161" t="s">
        <v>170</v>
      </c>
      <c r="H454" s="162">
        <v>111.65</v>
      </c>
      <c r="I454" s="163"/>
      <c r="J454" s="164">
        <f>ROUND(I454*H454,2)</f>
        <v>0</v>
      </c>
      <c r="K454" s="160" t="s">
        <v>19</v>
      </c>
      <c r="L454" s="165"/>
      <c r="M454" s="166" t="s">
        <v>19</v>
      </c>
      <c r="N454" s="167" t="s">
        <v>43</v>
      </c>
      <c r="P454" s="136">
        <f>O454*H454</f>
        <v>0</v>
      </c>
      <c r="Q454" s="136">
        <v>0.0129</v>
      </c>
      <c r="R454" s="136">
        <f>Q454*H454</f>
        <v>1.440285</v>
      </c>
      <c r="S454" s="136">
        <v>0</v>
      </c>
      <c r="T454" s="137">
        <f>S454*H454</f>
        <v>0</v>
      </c>
      <c r="AR454" s="138" t="s">
        <v>360</v>
      </c>
      <c r="AT454" s="138" t="s">
        <v>162</v>
      </c>
      <c r="AU454" s="138" t="s">
        <v>82</v>
      </c>
      <c r="AY454" s="17" t="s">
        <v>142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7" t="s">
        <v>80</v>
      </c>
      <c r="BK454" s="139">
        <f>ROUND(I454*H454,2)</f>
        <v>0</v>
      </c>
      <c r="BL454" s="17" t="s">
        <v>251</v>
      </c>
      <c r="BM454" s="138" t="s">
        <v>637</v>
      </c>
    </row>
    <row r="455" spans="2:51" s="13" customFormat="1" ht="11.25">
      <c r="B455" s="151"/>
      <c r="D455" s="145" t="s">
        <v>159</v>
      </c>
      <c r="E455" s="152" t="s">
        <v>19</v>
      </c>
      <c r="F455" s="153" t="s">
        <v>638</v>
      </c>
      <c r="H455" s="154">
        <v>111.65</v>
      </c>
      <c r="I455" s="155"/>
      <c r="L455" s="151"/>
      <c r="M455" s="156"/>
      <c r="T455" s="157"/>
      <c r="AT455" s="152" t="s">
        <v>159</v>
      </c>
      <c r="AU455" s="152" t="s">
        <v>82</v>
      </c>
      <c r="AV455" s="13" t="s">
        <v>82</v>
      </c>
      <c r="AW455" s="13" t="s">
        <v>33</v>
      </c>
      <c r="AX455" s="13" t="s">
        <v>80</v>
      </c>
      <c r="AY455" s="152" t="s">
        <v>142</v>
      </c>
    </row>
    <row r="456" spans="2:65" s="1" customFormat="1" ht="24.2" customHeight="1">
      <c r="B456" s="32"/>
      <c r="C456" s="127" t="s">
        <v>639</v>
      </c>
      <c r="D456" s="127" t="s">
        <v>145</v>
      </c>
      <c r="E456" s="128" t="s">
        <v>640</v>
      </c>
      <c r="F456" s="129" t="s">
        <v>641</v>
      </c>
      <c r="G456" s="130" t="s">
        <v>156</v>
      </c>
      <c r="H456" s="131">
        <v>1.44</v>
      </c>
      <c r="I456" s="132"/>
      <c r="J456" s="133">
        <f>ROUND(I456*H456,2)</f>
        <v>0</v>
      </c>
      <c r="K456" s="129" t="s">
        <v>149</v>
      </c>
      <c r="L456" s="32"/>
      <c r="M456" s="134" t="s">
        <v>19</v>
      </c>
      <c r="N456" s="135" t="s">
        <v>43</v>
      </c>
      <c r="P456" s="136">
        <f>O456*H456</f>
        <v>0</v>
      </c>
      <c r="Q456" s="136">
        <v>0</v>
      </c>
      <c r="R456" s="136">
        <f>Q456*H456</f>
        <v>0</v>
      </c>
      <c r="S456" s="136">
        <v>0</v>
      </c>
      <c r="T456" s="137">
        <f>S456*H456</f>
        <v>0</v>
      </c>
      <c r="AR456" s="138" t="s">
        <v>251</v>
      </c>
      <c r="AT456" s="138" t="s">
        <v>145</v>
      </c>
      <c r="AU456" s="138" t="s">
        <v>82</v>
      </c>
      <c r="AY456" s="17" t="s">
        <v>142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7" t="s">
        <v>80</v>
      </c>
      <c r="BK456" s="139">
        <f>ROUND(I456*H456,2)</f>
        <v>0</v>
      </c>
      <c r="BL456" s="17" t="s">
        <v>251</v>
      </c>
      <c r="BM456" s="138" t="s">
        <v>642</v>
      </c>
    </row>
    <row r="457" spans="2:47" s="1" customFormat="1" ht="11.25">
      <c r="B457" s="32"/>
      <c r="D457" s="140" t="s">
        <v>152</v>
      </c>
      <c r="F457" s="141" t="s">
        <v>643</v>
      </c>
      <c r="I457" s="142"/>
      <c r="L457" s="32"/>
      <c r="M457" s="143"/>
      <c r="T457" s="53"/>
      <c r="AT457" s="17" t="s">
        <v>152</v>
      </c>
      <c r="AU457" s="17" t="s">
        <v>82</v>
      </c>
    </row>
    <row r="458" spans="2:65" s="1" customFormat="1" ht="16.5" customHeight="1">
      <c r="B458" s="32"/>
      <c r="C458" s="127" t="s">
        <v>644</v>
      </c>
      <c r="D458" s="127" t="s">
        <v>145</v>
      </c>
      <c r="E458" s="128" t="s">
        <v>645</v>
      </c>
      <c r="F458" s="129" t="s">
        <v>646</v>
      </c>
      <c r="G458" s="130" t="s">
        <v>148</v>
      </c>
      <c r="H458" s="131">
        <v>1</v>
      </c>
      <c r="I458" s="132"/>
      <c r="J458" s="133">
        <f aca="true" t="shared" si="0" ref="J458:J471">ROUND(I458*H458,2)</f>
        <v>0</v>
      </c>
      <c r="K458" s="129" t="s">
        <v>19</v>
      </c>
      <c r="L458" s="32"/>
      <c r="M458" s="134" t="s">
        <v>19</v>
      </c>
      <c r="N458" s="135" t="s">
        <v>43</v>
      </c>
      <c r="P458" s="136">
        <f aca="true" t="shared" si="1" ref="P458:P471">O458*H458</f>
        <v>0</v>
      </c>
      <c r="Q458" s="136">
        <v>0</v>
      </c>
      <c r="R458" s="136">
        <f aca="true" t="shared" si="2" ref="R458:R471">Q458*H458</f>
        <v>0</v>
      </c>
      <c r="S458" s="136">
        <v>0</v>
      </c>
      <c r="T458" s="137">
        <f aca="true" t="shared" si="3" ref="T458:T471">S458*H458</f>
        <v>0</v>
      </c>
      <c r="AR458" s="138" t="s">
        <v>251</v>
      </c>
      <c r="AT458" s="138" t="s">
        <v>145</v>
      </c>
      <c r="AU458" s="138" t="s">
        <v>82</v>
      </c>
      <c r="AY458" s="17" t="s">
        <v>142</v>
      </c>
      <c r="BE458" s="139">
        <f aca="true" t="shared" si="4" ref="BE458:BE471">IF(N458="základní",J458,0)</f>
        <v>0</v>
      </c>
      <c r="BF458" s="139">
        <f aca="true" t="shared" si="5" ref="BF458:BF471">IF(N458="snížená",J458,0)</f>
        <v>0</v>
      </c>
      <c r="BG458" s="139">
        <f aca="true" t="shared" si="6" ref="BG458:BG471">IF(N458="zákl. přenesená",J458,0)</f>
        <v>0</v>
      </c>
      <c r="BH458" s="139">
        <f aca="true" t="shared" si="7" ref="BH458:BH471">IF(N458="sníž. přenesená",J458,0)</f>
        <v>0</v>
      </c>
      <c r="BI458" s="139">
        <f aca="true" t="shared" si="8" ref="BI458:BI471">IF(N458="nulová",J458,0)</f>
        <v>0</v>
      </c>
      <c r="BJ458" s="17" t="s">
        <v>80</v>
      </c>
      <c r="BK458" s="139">
        <f aca="true" t="shared" si="9" ref="BK458:BK471">ROUND(I458*H458,2)</f>
        <v>0</v>
      </c>
      <c r="BL458" s="17" t="s">
        <v>251</v>
      </c>
      <c r="BM458" s="138" t="s">
        <v>647</v>
      </c>
    </row>
    <row r="459" spans="2:65" s="1" customFormat="1" ht="16.5" customHeight="1">
      <c r="B459" s="32"/>
      <c r="C459" s="127" t="s">
        <v>648</v>
      </c>
      <c r="D459" s="127" t="s">
        <v>145</v>
      </c>
      <c r="E459" s="128" t="s">
        <v>649</v>
      </c>
      <c r="F459" s="129" t="s">
        <v>646</v>
      </c>
      <c r="G459" s="130" t="s">
        <v>148</v>
      </c>
      <c r="H459" s="131">
        <v>2</v>
      </c>
      <c r="I459" s="132"/>
      <c r="J459" s="133">
        <f t="shared" si="0"/>
        <v>0</v>
      </c>
      <c r="K459" s="129" t="s">
        <v>19</v>
      </c>
      <c r="L459" s="32"/>
      <c r="M459" s="134" t="s">
        <v>19</v>
      </c>
      <c r="N459" s="135" t="s">
        <v>43</v>
      </c>
      <c r="P459" s="136">
        <f t="shared" si="1"/>
        <v>0</v>
      </c>
      <c r="Q459" s="136">
        <v>0</v>
      </c>
      <c r="R459" s="136">
        <f t="shared" si="2"/>
        <v>0</v>
      </c>
      <c r="S459" s="136">
        <v>0</v>
      </c>
      <c r="T459" s="137">
        <f t="shared" si="3"/>
        <v>0</v>
      </c>
      <c r="AR459" s="138" t="s">
        <v>251</v>
      </c>
      <c r="AT459" s="138" t="s">
        <v>145</v>
      </c>
      <c r="AU459" s="138" t="s">
        <v>82</v>
      </c>
      <c r="AY459" s="17" t="s">
        <v>142</v>
      </c>
      <c r="BE459" s="139">
        <f t="shared" si="4"/>
        <v>0</v>
      </c>
      <c r="BF459" s="139">
        <f t="shared" si="5"/>
        <v>0</v>
      </c>
      <c r="BG459" s="139">
        <f t="shared" si="6"/>
        <v>0</v>
      </c>
      <c r="BH459" s="139">
        <f t="shared" si="7"/>
        <v>0</v>
      </c>
      <c r="BI459" s="139">
        <f t="shared" si="8"/>
        <v>0</v>
      </c>
      <c r="BJ459" s="17" t="s">
        <v>80</v>
      </c>
      <c r="BK459" s="139">
        <f t="shared" si="9"/>
        <v>0</v>
      </c>
      <c r="BL459" s="17" t="s">
        <v>251</v>
      </c>
      <c r="BM459" s="138" t="s">
        <v>650</v>
      </c>
    </row>
    <row r="460" spans="2:65" s="1" customFormat="1" ht="16.5" customHeight="1">
      <c r="B460" s="32"/>
      <c r="C460" s="127" t="s">
        <v>651</v>
      </c>
      <c r="D460" s="127" t="s">
        <v>145</v>
      </c>
      <c r="E460" s="128" t="s">
        <v>652</v>
      </c>
      <c r="F460" s="129" t="s">
        <v>653</v>
      </c>
      <c r="G460" s="130" t="s">
        <v>148</v>
      </c>
      <c r="H460" s="131">
        <v>6</v>
      </c>
      <c r="I460" s="132"/>
      <c r="J460" s="133">
        <f t="shared" si="0"/>
        <v>0</v>
      </c>
      <c r="K460" s="129" t="s">
        <v>19</v>
      </c>
      <c r="L460" s="32"/>
      <c r="M460" s="134" t="s">
        <v>19</v>
      </c>
      <c r="N460" s="135" t="s">
        <v>43</v>
      </c>
      <c r="P460" s="136">
        <f t="shared" si="1"/>
        <v>0</v>
      </c>
      <c r="Q460" s="136">
        <v>0</v>
      </c>
      <c r="R460" s="136">
        <f t="shared" si="2"/>
        <v>0</v>
      </c>
      <c r="S460" s="136">
        <v>0</v>
      </c>
      <c r="T460" s="137">
        <f t="shared" si="3"/>
        <v>0</v>
      </c>
      <c r="AR460" s="138" t="s">
        <v>251</v>
      </c>
      <c r="AT460" s="138" t="s">
        <v>145</v>
      </c>
      <c r="AU460" s="138" t="s">
        <v>82</v>
      </c>
      <c r="AY460" s="17" t="s">
        <v>142</v>
      </c>
      <c r="BE460" s="139">
        <f t="shared" si="4"/>
        <v>0</v>
      </c>
      <c r="BF460" s="139">
        <f t="shared" si="5"/>
        <v>0</v>
      </c>
      <c r="BG460" s="139">
        <f t="shared" si="6"/>
        <v>0</v>
      </c>
      <c r="BH460" s="139">
        <f t="shared" si="7"/>
        <v>0</v>
      </c>
      <c r="BI460" s="139">
        <f t="shared" si="8"/>
        <v>0</v>
      </c>
      <c r="BJ460" s="17" t="s">
        <v>80</v>
      </c>
      <c r="BK460" s="139">
        <f t="shared" si="9"/>
        <v>0</v>
      </c>
      <c r="BL460" s="17" t="s">
        <v>251</v>
      </c>
      <c r="BM460" s="138" t="s">
        <v>654</v>
      </c>
    </row>
    <row r="461" spans="2:65" s="1" customFormat="1" ht="16.5" customHeight="1">
      <c r="B461" s="32"/>
      <c r="C461" s="127" t="s">
        <v>655</v>
      </c>
      <c r="D461" s="127" t="s">
        <v>145</v>
      </c>
      <c r="E461" s="128" t="s">
        <v>656</v>
      </c>
      <c r="F461" s="129" t="s">
        <v>657</v>
      </c>
      <c r="G461" s="130" t="s">
        <v>148</v>
      </c>
      <c r="H461" s="131">
        <v>4</v>
      </c>
      <c r="I461" s="132"/>
      <c r="J461" s="133">
        <f t="shared" si="0"/>
        <v>0</v>
      </c>
      <c r="K461" s="129" t="s">
        <v>19</v>
      </c>
      <c r="L461" s="32"/>
      <c r="M461" s="134" t="s">
        <v>19</v>
      </c>
      <c r="N461" s="135" t="s">
        <v>43</v>
      </c>
      <c r="P461" s="136">
        <f t="shared" si="1"/>
        <v>0</v>
      </c>
      <c r="Q461" s="136">
        <v>0</v>
      </c>
      <c r="R461" s="136">
        <f t="shared" si="2"/>
        <v>0</v>
      </c>
      <c r="S461" s="136">
        <v>0</v>
      </c>
      <c r="T461" s="137">
        <f t="shared" si="3"/>
        <v>0</v>
      </c>
      <c r="AR461" s="138" t="s">
        <v>251</v>
      </c>
      <c r="AT461" s="138" t="s">
        <v>145</v>
      </c>
      <c r="AU461" s="138" t="s">
        <v>82</v>
      </c>
      <c r="AY461" s="17" t="s">
        <v>142</v>
      </c>
      <c r="BE461" s="139">
        <f t="shared" si="4"/>
        <v>0</v>
      </c>
      <c r="BF461" s="139">
        <f t="shared" si="5"/>
        <v>0</v>
      </c>
      <c r="BG461" s="139">
        <f t="shared" si="6"/>
        <v>0</v>
      </c>
      <c r="BH461" s="139">
        <f t="shared" si="7"/>
        <v>0</v>
      </c>
      <c r="BI461" s="139">
        <f t="shared" si="8"/>
        <v>0</v>
      </c>
      <c r="BJ461" s="17" t="s">
        <v>80</v>
      </c>
      <c r="BK461" s="139">
        <f t="shared" si="9"/>
        <v>0</v>
      </c>
      <c r="BL461" s="17" t="s">
        <v>251</v>
      </c>
      <c r="BM461" s="138" t="s">
        <v>658</v>
      </c>
    </row>
    <row r="462" spans="2:65" s="1" customFormat="1" ht="16.5" customHeight="1">
      <c r="B462" s="32"/>
      <c r="C462" s="127" t="s">
        <v>659</v>
      </c>
      <c r="D462" s="127" t="s">
        <v>145</v>
      </c>
      <c r="E462" s="128" t="s">
        <v>660</v>
      </c>
      <c r="F462" s="129" t="s">
        <v>661</v>
      </c>
      <c r="G462" s="130" t="s">
        <v>148</v>
      </c>
      <c r="H462" s="131">
        <v>1</v>
      </c>
      <c r="I462" s="132"/>
      <c r="J462" s="133">
        <f t="shared" si="0"/>
        <v>0</v>
      </c>
      <c r="K462" s="129" t="s">
        <v>19</v>
      </c>
      <c r="L462" s="32"/>
      <c r="M462" s="134" t="s">
        <v>19</v>
      </c>
      <c r="N462" s="135" t="s">
        <v>43</v>
      </c>
      <c r="P462" s="136">
        <f t="shared" si="1"/>
        <v>0</v>
      </c>
      <c r="Q462" s="136">
        <v>0</v>
      </c>
      <c r="R462" s="136">
        <f t="shared" si="2"/>
        <v>0</v>
      </c>
      <c r="S462" s="136">
        <v>0</v>
      </c>
      <c r="T462" s="137">
        <f t="shared" si="3"/>
        <v>0</v>
      </c>
      <c r="AR462" s="138" t="s">
        <v>251</v>
      </c>
      <c r="AT462" s="138" t="s">
        <v>145</v>
      </c>
      <c r="AU462" s="138" t="s">
        <v>82</v>
      </c>
      <c r="AY462" s="17" t="s">
        <v>142</v>
      </c>
      <c r="BE462" s="139">
        <f t="shared" si="4"/>
        <v>0</v>
      </c>
      <c r="BF462" s="139">
        <f t="shared" si="5"/>
        <v>0</v>
      </c>
      <c r="BG462" s="139">
        <f t="shared" si="6"/>
        <v>0</v>
      </c>
      <c r="BH462" s="139">
        <f t="shared" si="7"/>
        <v>0</v>
      </c>
      <c r="BI462" s="139">
        <f t="shared" si="8"/>
        <v>0</v>
      </c>
      <c r="BJ462" s="17" t="s">
        <v>80</v>
      </c>
      <c r="BK462" s="139">
        <f t="shared" si="9"/>
        <v>0</v>
      </c>
      <c r="BL462" s="17" t="s">
        <v>251</v>
      </c>
      <c r="BM462" s="138" t="s">
        <v>662</v>
      </c>
    </row>
    <row r="463" spans="2:65" s="1" customFormat="1" ht="24.2" customHeight="1">
      <c r="B463" s="32"/>
      <c r="C463" s="127" t="s">
        <v>663</v>
      </c>
      <c r="D463" s="127" t="s">
        <v>145</v>
      </c>
      <c r="E463" s="128" t="s">
        <v>664</v>
      </c>
      <c r="F463" s="129" t="s">
        <v>665</v>
      </c>
      <c r="G463" s="130" t="s">
        <v>148</v>
      </c>
      <c r="H463" s="131">
        <v>1</v>
      </c>
      <c r="I463" s="132"/>
      <c r="J463" s="133">
        <f t="shared" si="0"/>
        <v>0</v>
      </c>
      <c r="K463" s="129" t="s">
        <v>19</v>
      </c>
      <c r="L463" s="32"/>
      <c r="M463" s="134" t="s">
        <v>19</v>
      </c>
      <c r="N463" s="135" t="s">
        <v>43</v>
      </c>
      <c r="P463" s="136">
        <f t="shared" si="1"/>
        <v>0</v>
      </c>
      <c r="Q463" s="136">
        <v>0</v>
      </c>
      <c r="R463" s="136">
        <f t="shared" si="2"/>
        <v>0</v>
      </c>
      <c r="S463" s="136">
        <v>0</v>
      </c>
      <c r="T463" s="137">
        <f t="shared" si="3"/>
        <v>0</v>
      </c>
      <c r="AR463" s="138" t="s">
        <v>251</v>
      </c>
      <c r="AT463" s="138" t="s">
        <v>145</v>
      </c>
      <c r="AU463" s="138" t="s">
        <v>82</v>
      </c>
      <c r="AY463" s="17" t="s">
        <v>142</v>
      </c>
      <c r="BE463" s="139">
        <f t="shared" si="4"/>
        <v>0</v>
      </c>
      <c r="BF463" s="139">
        <f t="shared" si="5"/>
        <v>0</v>
      </c>
      <c r="BG463" s="139">
        <f t="shared" si="6"/>
        <v>0</v>
      </c>
      <c r="BH463" s="139">
        <f t="shared" si="7"/>
        <v>0</v>
      </c>
      <c r="BI463" s="139">
        <f t="shared" si="8"/>
        <v>0</v>
      </c>
      <c r="BJ463" s="17" t="s">
        <v>80</v>
      </c>
      <c r="BK463" s="139">
        <f t="shared" si="9"/>
        <v>0</v>
      </c>
      <c r="BL463" s="17" t="s">
        <v>251</v>
      </c>
      <c r="BM463" s="138" t="s">
        <v>666</v>
      </c>
    </row>
    <row r="464" spans="2:65" s="1" customFormat="1" ht="24.2" customHeight="1">
      <c r="B464" s="32"/>
      <c r="C464" s="127" t="s">
        <v>667</v>
      </c>
      <c r="D464" s="127" t="s">
        <v>145</v>
      </c>
      <c r="E464" s="128" t="s">
        <v>668</v>
      </c>
      <c r="F464" s="129" t="s">
        <v>669</v>
      </c>
      <c r="G464" s="130" t="s">
        <v>148</v>
      </c>
      <c r="H464" s="131">
        <v>1</v>
      </c>
      <c r="I464" s="132"/>
      <c r="J464" s="133">
        <f t="shared" si="0"/>
        <v>0</v>
      </c>
      <c r="K464" s="129" t="s">
        <v>19</v>
      </c>
      <c r="L464" s="32"/>
      <c r="M464" s="134" t="s">
        <v>19</v>
      </c>
      <c r="N464" s="135" t="s">
        <v>43</v>
      </c>
      <c r="P464" s="136">
        <f t="shared" si="1"/>
        <v>0</v>
      </c>
      <c r="Q464" s="136">
        <v>0</v>
      </c>
      <c r="R464" s="136">
        <f t="shared" si="2"/>
        <v>0</v>
      </c>
      <c r="S464" s="136">
        <v>0</v>
      </c>
      <c r="T464" s="137">
        <f t="shared" si="3"/>
        <v>0</v>
      </c>
      <c r="AR464" s="138" t="s">
        <v>251</v>
      </c>
      <c r="AT464" s="138" t="s">
        <v>145</v>
      </c>
      <c r="AU464" s="138" t="s">
        <v>82</v>
      </c>
      <c r="AY464" s="17" t="s">
        <v>142</v>
      </c>
      <c r="BE464" s="139">
        <f t="shared" si="4"/>
        <v>0</v>
      </c>
      <c r="BF464" s="139">
        <f t="shared" si="5"/>
        <v>0</v>
      </c>
      <c r="BG464" s="139">
        <f t="shared" si="6"/>
        <v>0</v>
      </c>
      <c r="BH464" s="139">
        <f t="shared" si="7"/>
        <v>0</v>
      </c>
      <c r="BI464" s="139">
        <f t="shared" si="8"/>
        <v>0</v>
      </c>
      <c r="BJ464" s="17" t="s">
        <v>80</v>
      </c>
      <c r="BK464" s="139">
        <f t="shared" si="9"/>
        <v>0</v>
      </c>
      <c r="BL464" s="17" t="s">
        <v>251</v>
      </c>
      <c r="BM464" s="138" t="s">
        <v>670</v>
      </c>
    </row>
    <row r="465" spans="2:65" s="1" customFormat="1" ht="16.5" customHeight="1">
      <c r="B465" s="32"/>
      <c r="C465" s="127" t="s">
        <v>671</v>
      </c>
      <c r="D465" s="127" t="s">
        <v>145</v>
      </c>
      <c r="E465" s="128" t="s">
        <v>672</v>
      </c>
      <c r="F465" s="129" t="s">
        <v>673</v>
      </c>
      <c r="G465" s="130" t="s">
        <v>674</v>
      </c>
      <c r="H465" s="131">
        <v>1</v>
      </c>
      <c r="I465" s="132"/>
      <c r="J465" s="133">
        <f t="shared" si="0"/>
        <v>0</v>
      </c>
      <c r="K465" s="129" t="s">
        <v>19</v>
      </c>
      <c r="L465" s="32"/>
      <c r="M465" s="134" t="s">
        <v>19</v>
      </c>
      <c r="N465" s="135" t="s">
        <v>43</v>
      </c>
      <c r="P465" s="136">
        <f t="shared" si="1"/>
        <v>0</v>
      </c>
      <c r="Q465" s="136">
        <v>0</v>
      </c>
      <c r="R465" s="136">
        <f t="shared" si="2"/>
        <v>0</v>
      </c>
      <c r="S465" s="136">
        <v>0</v>
      </c>
      <c r="T465" s="137">
        <f t="shared" si="3"/>
        <v>0</v>
      </c>
      <c r="AR465" s="138" t="s">
        <v>251</v>
      </c>
      <c r="AT465" s="138" t="s">
        <v>145</v>
      </c>
      <c r="AU465" s="138" t="s">
        <v>82</v>
      </c>
      <c r="AY465" s="17" t="s">
        <v>142</v>
      </c>
      <c r="BE465" s="139">
        <f t="shared" si="4"/>
        <v>0</v>
      </c>
      <c r="BF465" s="139">
        <f t="shared" si="5"/>
        <v>0</v>
      </c>
      <c r="BG465" s="139">
        <f t="shared" si="6"/>
        <v>0</v>
      </c>
      <c r="BH465" s="139">
        <f t="shared" si="7"/>
        <v>0</v>
      </c>
      <c r="BI465" s="139">
        <f t="shared" si="8"/>
        <v>0</v>
      </c>
      <c r="BJ465" s="17" t="s">
        <v>80</v>
      </c>
      <c r="BK465" s="139">
        <f t="shared" si="9"/>
        <v>0</v>
      </c>
      <c r="BL465" s="17" t="s">
        <v>251</v>
      </c>
      <c r="BM465" s="138" t="s">
        <v>675</v>
      </c>
    </row>
    <row r="466" spans="2:65" s="1" customFormat="1" ht="24.2" customHeight="1">
      <c r="B466" s="32"/>
      <c r="C466" s="127" t="s">
        <v>676</v>
      </c>
      <c r="D466" s="127" t="s">
        <v>145</v>
      </c>
      <c r="E466" s="128" t="s">
        <v>677</v>
      </c>
      <c r="F466" s="129" t="s">
        <v>678</v>
      </c>
      <c r="G466" s="130" t="s">
        <v>148</v>
      </c>
      <c r="H466" s="131">
        <v>1</v>
      </c>
      <c r="I466" s="132"/>
      <c r="J466" s="133">
        <f t="shared" si="0"/>
        <v>0</v>
      </c>
      <c r="K466" s="129" t="s">
        <v>19</v>
      </c>
      <c r="L466" s="32"/>
      <c r="M466" s="134" t="s">
        <v>19</v>
      </c>
      <c r="N466" s="135" t="s">
        <v>43</v>
      </c>
      <c r="P466" s="136">
        <f t="shared" si="1"/>
        <v>0</v>
      </c>
      <c r="Q466" s="136">
        <v>0</v>
      </c>
      <c r="R466" s="136">
        <f t="shared" si="2"/>
        <v>0</v>
      </c>
      <c r="S466" s="136">
        <v>0</v>
      </c>
      <c r="T466" s="137">
        <f t="shared" si="3"/>
        <v>0</v>
      </c>
      <c r="AR466" s="138" t="s">
        <v>251</v>
      </c>
      <c r="AT466" s="138" t="s">
        <v>145</v>
      </c>
      <c r="AU466" s="138" t="s">
        <v>82</v>
      </c>
      <c r="AY466" s="17" t="s">
        <v>142</v>
      </c>
      <c r="BE466" s="139">
        <f t="shared" si="4"/>
        <v>0</v>
      </c>
      <c r="BF466" s="139">
        <f t="shared" si="5"/>
        <v>0</v>
      </c>
      <c r="BG466" s="139">
        <f t="shared" si="6"/>
        <v>0</v>
      </c>
      <c r="BH466" s="139">
        <f t="shared" si="7"/>
        <v>0</v>
      </c>
      <c r="BI466" s="139">
        <f t="shared" si="8"/>
        <v>0</v>
      </c>
      <c r="BJ466" s="17" t="s">
        <v>80</v>
      </c>
      <c r="BK466" s="139">
        <f t="shared" si="9"/>
        <v>0</v>
      </c>
      <c r="BL466" s="17" t="s">
        <v>251</v>
      </c>
      <c r="BM466" s="138" t="s">
        <v>679</v>
      </c>
    </row>
    <row r="467" spans="2:65" s="1" customFormat="1" ht="21.75" customHeight="1">
      <c r="B467" s="32"/>
      <c r="C467" s="127" t="s">
        <v>680</v>
      </c>
      <c r="D467" s="127" t="s">
        <v>145</v>
      </c>
      <c r="E467" s="128" t="s">
        <v>681</v>
      </c>
      <c r="F467" s="129" t="s">
        <v>682</v>
      </c>
      <c r="G467" s="130" t="s">
        <v>148</v>
      </c>
      <c r="H467" s="131">
        <v>31</v>
      </c>
      <c r="I467" s="132"/>
      <c r="J467" s="133">
        <f t="shared" si="0"/>
        <v>0</v>
      </c>
      <c r="K467" s="129" t="s">
        <v>19</v>
      </c>
      <c r="L467" s="32"/>
      <c r="M467" s="134" t="s">
        <v>19</v>
      </c>
      <c r="N467" s="135" t="s">
        <v>43</v>
      </c>
      <c r="P467" s="136">
        <f t="shared" si="1"/>
        <v>0</v>
      </c>
      <c r="Q467" s="136">
        <v>0</v>
      </c>
      <c r="R467" s="136">
        <f t="shared" si="2"/>
        <v>0</v>
      </c>
      <c r="S467" s="136">
        <v>0</v>
      </c>
      <c r="T467" s="137">
        <f t="shared" si="3"/>
        <v>0</v>
      </c>
      <c r="AR467" s="138" t="s">
        <v>251</v>
      </c>
      <c r="AT467" s="138" t="s">
        <v>145</v>
      </c>
      <c r="AU467" s="138" t="s">
        <v>82</v>
      </c>
      <c r="AY467" s="17" t="s">
        <v>142</v>
      </c>
      <c r="BE467" s="139">
        <f t="shared" si="4"/>
        <v>0</v>
      </c>
      <c r="BF467" s="139">
        <f t="shared" si="5"/>
        <v>0</v>
      </c>
      <c r="BG467" s="139">
        <f t="shared" si="6"/>
        <v>0</v>
      </c>
      <c r="BH467" s="139">
        <f t="shared" si="7"/>
        <v>0</v>
      </c>
      <c r="BI467" s="139">
        <f t="shared" si="8"/>
        <v>0</v>
      </c>
      <c r="BJ467" s="17" t="s">
        <v>80</v>
      </c>
      <c r="BK467" s="139">
        <f t="shared" si="9"/>
        <v>0</v>
      </c>
      <c r="BL467" s="17" t="s">
        <v>251</v>
      </c>
      <c r="BM467" s="138" t="s">
        <v>683</v>
      </c>
    </row>
    <row r="468" spans="2:65" s="1" customFormat="1" ht="16.5" customHeight="1">
      <c r="B468" s="32"/>
      <c r="C468" s="127" t="s">
        <v>684</v>
      </c>
      <c r="D468" s="127" t="s">
        <v>145</v>
      </c>
      <c r="E468" s="128" t="s">
        <v>685</v>
      </c>
      <c r="F468" s="129" t="s">
        <v>686</v>
      </c>
      <c r="G468" s="130" t="s">
        <v>148</v>
      </c>
      <c r="H468" s="131">
        <v>8</v>
      </c>
      <c r="I468" s="132"/>
      <c r="J468" s="133">
        <f t="shared" si="0"/>
        <v>0</v>
      </c>
      <c r="K468" s="129" t="s">
        <v>19</v>
      </c>
      <c r="L468" s="32"/>
      <c r="M468" s="134" t="s">
        <v>19</v>
      </c>
      <c r="N468" s="135" t="s">
        <v>43</v>
      </c>
      <c r="P468" s="136">
        <f t="shared" si="1"/>
        <v>0</v>
      </c>
      <c r="Q468" s="136">
        <v>0</v>
      </c>
      <c r="R468" s="136">
        <f t="shared" si="2"/>
        <v>0</v>
      </c>
      <c r="S468" s="136">
        <v>0</v>
      </c>
      <c r="T468" s="137">
        <f t="shared" si="3"/>
        <v>0</v>
      </c>
      <c r="AR468" s="138" t="s">
        <v>251</v>
      </c>
      <c r="AT468" s="138" t="s">
        <v>145</v>
      </c>
      <c r="AU468" s="138" t="s">
        <v>82</v>
      </c>
      <c r="AY468" s="17" t="s">
        <v>142</v>
      </c>
      <c r="BE468" s="139">
        <f t="shared" si="4"/>
        <v>0</v>
      </c>
      <c r="BF468" s="139">
        <f t="shared" si="5"/>
        <v>0</v>
      </c>
      <c r="BG468" s="139">
        <f t="shared" si="6"/>
        <v>0</v>
      </c>
      <c r="BH468" s="139">
        <f t="shared" si="7"/>
        <v>0</v>
      </c>
      <c r="BI468" s="139">
        <f t="shared" si="8"/>
        <v>0</v>
      </c>
      <c r="BJ468" s="17" t="s">
        <v>80</v>
      </c>
      <c r="BK468" s="139">
        <f t="shared" si="9"/>
        <v>0</v>
      </c>
      <c r="BL468" s="17" t="s">
        <v>251</v>
      </c>
      <c r="BM468" s="138" t="s">
        <v>687</v>
      </c>
    </row>
    <row r="469" spans="2:65" s="1" customFormat="1" ht="16.5" customHeight="1">
      <c r="B469" s="32"/>
      <c r="C469" s="127" t="s">
        <v>688</v>
      </c>
      <c r="D469" s="127" t="s">
        <v>145</v>
      </c>
      <c r="E469" s="128" t="s">
        <v>689</v>
      </c>
      <c r="F469" s="129" t="s">
        <v>690</v>
      </c>
      <c r="G469" s="130" t="s">
        <v>148</v>
      </c>
      <c r="H469" s="131">
        <v>1</v>
      </c>
      <c r="I469" s="132"/>
      <c r="J469" s="133">
        <f t="shared" si="0"/>
        <v>0</v>
      </c>
      <c r="K469" s="129" t="s">
        <v>19</v>
      </c>
      <c r="L469" s="32"/>
      <c r="M469" s="134" t="s">
        <v>19</v>
      </c>
      <c r="N469" s="135" t="s">
        <v>43</v>
      </c>
      <c r="P469" s="136">
        <f t="shared" si="1"/>
        <v>0</v>
      </c>
      <c r="Q469" s="136">
        <v>0</v>
      </c>
      <c r="R469" s="136">
        <f t="shared" si="2"/>
        <v>0</v>
      </c>
      <c r="S469" s="136">
        <v>0</v>
      </c>
      <c r="T469" s="137">
        <f t="shared" si="3"/>
        <v>0</v>
      </c>
      <c r="AR469" s="138" t="s">
        <v>251</v>
      </c>
      <c r="AT469" s="138" t="s">
        <v>145</v>
      </c>
      <c r="AU469" s="138" t="s">
        <v>82</v>
      </c>
      <c r="AY469" s="17" t="s">
        <v>142</v>
      </c>
      <c r="BE469" s="139">
        <f t="shared" si="4"/>
        <v>0</v>
      </c>
      <c r="BF469" s="139">
        <f t="shared" si="5"/>
        <v>0</v>
      </c>
      <c r="BG469" s="139">
        <f t="shared" si="6"/>
        <v>0</v>
      </c>
      <c r="BH469" s="139">
        <f t="shared" si="7"/>
        <v>0</v>
      </c>
      <c r="BI469" s="139">
        <f t="shared" si="8"/>
        <v>0</v>
      </c>
      <c r="BJ469" s="17" t="s">
        <v>80</v>
      </c>
      <c r="BK469" s="139">
        <f t="shared" si="9"/>
        <v>0</v>
      </c>
      <c r="BL469" s="17" t="s">
        <v>251</v>
      </c>
      <c r="BM469" s="138" t="s">
        <v>691</v>
      </c>
    </row>
    <row r="470" spans="2:65" s="1" customFormat="1" ht="16.5" customHeight="1">
      <c r="B470" s="32"/>
      <c r="C470" s="127" t="s">
        <v>692</v>
      </c>
      <c r="D470" s="127" t="s">
        <v>145</v>
      </c>
      <c r="E470" s="128" t="s">
        <v>693</v>
      </c>
      <c r="F470" s="129" t="s">
        <v>694</v>
      </c>
      <c r="G470" s="130" t="s">
        <v>148</v>
      </c>
      <c r="H470" s="131">
        <v>2</v>
      </c>
      <c r="I470" s="132"/>
      <c r="J470" s="133">
        <f t="shared" si="0"/>
        <v>0</v>
      </c>
      <c r="K470" s="129" t="s">
        <v>19</v>
      </c>
      <c r="L470" s="32"/>
      <c r="M470" s="134" t="s">
        <v>19</v>
      </c>
      <c r="N470" s="135" t="s">
        <v>43</v>
      </c>
      <c r="P470" s="136">
        <f t="shared" si="1"/>
        <v>0</v>
      </c>
      <c r="Q470" s="136">
        <v>0</v>
      </c>
      <c r="R470" s="136">
        <f t="shared" si="2"/>
        <v>0</v>
      </c>
      <c r="S470" s="136">
        <v>0</v>
      </c>
      <c r="T470" s="137">
        <f t="shared" si="3"/>
        <v>0</v>
      </c>
      <c r="AR470" s="138" t="s">
        <v>251</v>
      </c>
      <c r="AT470" s="138" t="s">
        <v>145</v>
      </c>
      <c r="AU470" s="138" t="s">
        <v>82</v>
      </c>
      <c r="AY470" s="17" t="s">
        <v>142</v>
      </c>
      <c r="BE470" s="139">
        <f t="shared" si="4"/>
        <v>0</v>
      </c>
      <c r="BF470" s="139">
        <f t="shared" si="5"/>
        <v>0</v>
      </c>
      <c r="BG470" s="139">
        <f t="shared" si="6"/>
        <v>0</v>
      </c>
      <c r="BH470" s="139">
        <f t="shared" si="7"/>
        <v>0</v>
      </c>
      <c r="BI470" s="139">
        <f t="shared" si="8"/>
        <v>0</v>
      </c>
      <c r="BJ470" s="17" t="s">
        <v>80</v>
      </c>
      <c r="BK470" s="139">
        <f t="shared" si="9"/>
        <v>0</v>
      </c>
      <c r="BL470" s="17" t="s">
        <v>251</v>
      </c>
      <c r="BM470" s="138" t="s">
        <v>695</v>
      </c>
    </row>
    <row r="471" spans="2:65" s="1" customFormat="1" ht="24.2" customHeight="1">
      <c r="B471" s="32"/>
      <c r="C471" s="127" t="s">
        <v>696</v>
      </c>
      <c r="D471" s="127" t="s">
        <v>145</v>
      </c>
      <c r="E471" s="128" t="s">
        <v>640</v>
      </c>
      <c r="F471" s="129" t="s">
        <v>641</v>
      </c>
      <c r="G471" s="130" t="s">
        <v>156</v>
      </c>
      <c r="H471" s="131">
        <v>4</v>
      </c>
      <c r="I471" s="132"/>
      <c r="J471" s="133">
        <f t="shared" si="0"/>
        <v>0</v>
      </c>
      <c r="K471" s="129" t="s">
        <v>149</v>
      </c>
      <c r="L471" s="32"/>
      <c r="M471" s="134" t="s">
        <v>19</v>
      </c>
      <c r="N471" s="135" t="s">
        <v>43</v>
      </c>
      <c r="P471" s="136">
        <f t="shared" si="1"/>
        <v>0</v>
      </c>
      <c r="Q471" s="136">
        <v>0</v>
      </c>
      <c r="R471" s="136">
        <f t="shared" si="2"/>
        <v>0</v>
      </c>
      <c r="S471" s="136">
        <v>0</v>
      </c>
      <c r="T471" s="137">
        <f t="shared" si="3"/>
        <v>0</v>
      </c>
      <c r="AR471" s="138" t="s">
        <v>251</v>
      </c>
      <c r="AT471" s="138" t="s">
        <v>145</v>
      </c>
      <c r="AU471" s="138" t="s">
        <v>82</v>
      </c>
      <c r="AY471" s="17" t="s">
        <v>142</v>
      </c>
      <c r="BE471" s="139">
        <f t="shared" si="4"/>
        <v>0</v>
      </c>
      <c r="BF471" s="139">
        <f t="shared" si="5"/>
        <v>0</v>
      </c>
      <c r="BG471" s="139">
        <f t="shared" si="6"/>
        <v>0</v>
      </c>
      <c r="BH471" s="139">
        <f t="shared" si="7"/>
        <v>0</v>
      </c>
      <c r="BI471" s="139">
        <f t="shared" si="8"/>
        <v>0</v>
      </c>
      <c r="BJ471" s="17" t="s">
        <v>80</v>
      </c>
      <c r="BK471" s="139">
        <f t="shared" si="9"/>
        <v>0</v>
      </c>
      <c r="BL471" s="17" t="s">
        <v>251</v>
      </c>
      <c r="BM471" s="138" t="s">
        <v>697</v>
      </c>
    </row>
    <row r="472" spans="2:47" s="1" customFormat="1" ht="11.25">
      <c r="B472" s="32"/>
      <c r="D472" s="140" t="s">
        <v>152</v>
      </c>
      <c r="F472" s="141" t="s">
        <v>643</v>
      </c>
      <c r="I472" s="142"/>
      <c r="L472" s="32"/>
      <c r="M472" s="143"/>
      <c r="T472" s="53"/>
      <c r="AT472" s="17" t="s">
        <v>152</v>
      </c>
      <c r="AU472" s="17" t="s">
        <v>82</v>
      </c>
    </row>
    <row r="473" spans="2:63" s="11" customFormat="1" ht="22.9" customHeight="1">
      <c r="B473" s="115"/>
      <c r="D473" s="116" t="s">
        <v>71</v>
      </c>
      <c r="E473" s="125" t="s">
        <v>698</v>
      </c>
      <c r="F473" s="125" t="s">
        <v>699</v>
      </c>
      <c r="I473" s="118"/>
      <c r="J473" s="126">
        <f>BK473</f>
        <v>200000</v>
      </c>
      <c r="L473" s="115"/>
      <c r="M473" s="120"/>
      <c r="P473" s="121">
        <f>SUM(P474:P483)</f>
        <v>0</v>
      </c>
      <c r="R473" s="121">
        <f>SUM(R474:R483)</f>
        <v>0</v>
      </c>
      <c r="T473" s="122">
        <f>SUM(T474:T483)</f>
        <v>0</v>
      </c>
      <c r="AR473" s="116" t="s">
        <v>82</v>
      </c>
      <c r="AT473" s="123" t="s">
        <v>71</v>
      </c>
      <c r="AU473" s="123" t="s">
        <v>80</v>
      </c>
      <c r="AY473" s="116" t="s">
        <v>142</v>
      </c>
      <c r="BK473" s="124">
        <f>SUM(BK474:BK483)</f>
        <v>200000</v>
      </c>
    </row>
    <row r="474" spans="2:65" s="1" customFormat="1" ht="24.2" customHeight="1">
      <c r="B474" s="32"/>
      <c r="C474" s="127" t="s">
        <v>700</v>
      </c>
      <c r="D474" s="127" t="s">
        <v>145</v>
      </c>
      <c r="E474" s="128" t="s">
        <v>701</v>
      </c>
      <c r="F474" s="129" t="s">
        <v>702</v>
      </c>
      <c r="G474" s="130" t="s">
        <v>148</v>
      </c>
      <c r="H474" s="131">
        <v>2</v>
      </c>
      <c r="I474" s="132"/>
      <c r="J474" s="133">
        <f>ROUND(I474*H474,2)</f>
        <v>0</v>
      </c>
      <c r="K474" s="129" t="s">
        <v>19</v>
      </c>
      <c r="L474" s="32"/>
      <c r="M474" s="134" t="s">
        <v>19</v>
      </c>
      <c r="N474" s="135" t="s">
        <v>43</v>
      </c>
      <c r="P474" s="136">
        <f>O474*H474</f>
        <v>0</v>
      </c>
      <c r="Q474" s="136">
        <v>0</v>
      </c>
      <c r="R474" s="136">
        <f>Q474*H474</f>
        <v>0</v>
      </c>
      <c r="S474" s="136">
        <v>0</v>
      </c>
      <c r="T474" s="137">
        <f>S474*H474</f>
        <v>0</v>
      </c>
      <c r="AR474" s="138" t="s">
        <v>251</v>
      </c>
      <c r="AT474" s="138" t="s">
        <v>145</v>
      </c>
      <c r="AU474" s="138" t="s">
        <v>82</v>
      </c>
      <c r="AY474" s="17" t="s">
        <v>142</v>
      </c>
      <c r="BE474" s="139">
        <f>IF(N474="základní",J474,0)</f>
        <v>0</v>
      </c>
      <c r="BF474" s="139">
        <f>IF(N474="snížená",J474,0)</f>
        <v>0</v>
      </c>
      <c r="BG474" s="139">
        <f>IF(N474="zákl. přenesená",J474,0)</f>
        <v>0</v>
      </c>
      <c r="BH474" s="139">
        <f>IF(N474="sníž. přenesená",J474,0)</f>
        <v>0</v>
      </c>
      <c r="BI474" s="139">
        <f>IF(N474="nulová",J474,0)</f>
        <v>0</v>
      </c>
      <c r="BJ474" s="17" t="s">
        <v>80</v>
      </c>
      <c r="BK474" s="139">
        <f>ROUND(I474*H474,2)</f>
        <v>0</v>
      </c>
      <c r="BL474" s="17" t="s">
        <v>251</v>
      </c>
      <c r="BM474" s="138" t="s">
        <v>703</v>
      </c>
    </row>
    <row r="475" spans="2:65" s="1" customFormat="1" ht="24.2" customHeight="1">
      <c r="B475" s="32"/>
      <c r="C475" s="127" t="s">
        <v>704</v>
      </c>
      <c r="D475" s="127" t="s">
        <v>145</v>
      </c>
      <c r="E475" s="128" t="s">
        <v>705</v>
      </c>
      <c r="F475" s="129" t="s">
        <v>706</v>
      </c>
      <c r="G475" s="130" t="s">
        <v>674</v>
      </c>
      <c r="H475" s="131">
        <v>1</v>
      </c>
      <c r="I475" s="132"/>
      <c r="J475" s="133">
        <f>ROUND(I475*H475,2)</f>
        <v>0</v>
      </c>
      <c r="K475" s="129" t="s">
        <v>19</v>
      </c>
      <c r="L475" s="32"/>
      <c r="M475" s="134" t="s">
        <v>19</v>
      </c>
      <c r="N475" s="135" t="s">
        <v>43</v>
      </c>
      <c r="P475" s="136">
        <f>O475*H475</f>
        <v>0</v>
      </c>
      <c r="Q475" s="136">
        <v>0</v>
      </c>
      <c r="R475" s="136">
        <f>Q475*H475</f>
        <v>0</v>
      </c>
      <c r="S475" s="136">
        <v>0</v>
      </c>
      <c r="T475" s="137">
        <f>S475*H475</f>
        <v>0</v>
      </c>
      <c r="AR475" s="138" t="s">
        <v>251</v>
      </c>
      <c r="AT475" s="138" t="s">
        <v>145</v>
      </c>
      <c r="AU475" s="138" t="s">
        <v>82</v>
      </c>
      <c r="AY475" s="17" t="s">
        <v>142</v>
      </c>
      <c r="BE475" s="139">
        <f>IF(N475="základní",J475,0)</f>
        <v>0</v>
      </c>
      <c r="BF475" s="139">
        <f>IF(N475="snížená",J475,0)</f>
        <v>0</v>
      </c>
      <c r="BG475" s="139">
        <f>IF(N475="zákl. přenesená",J475,0)</f>
        <v>0</v>
      </c>
      <c r="BH475" s="139">
        <f>IF(N475="sníž. přenesená",J475,0)</f>
        <v>0</v>
      </c>
      <c r="BI475" s="139">
        <f>IF(N475="nulová",J475,0)</f>
        <v>0</v>
      </c>
      <c r="BJ475" s="17" t="s">
        <v>80</v>
      </c>
      <c r="BK475" s="139">
        <f>ROUND(I475*H475,2)</f>
        <v>0</v>
      </c>
      <c r="BL475" s="17" t="s">
        <v>251</v>
      </c>
      <c r="BM475" s="138" t="s">
        <v>707</v>
      </c>
    </row>
    <row r="476" spans="2:65" s="1" customFormat="1" ht="24.2" customHeight="1">
      <c r="B476" s="32"/>
      <c r="C476" s="127" t="s">
        <v>708</v>
      </c>
      <c r="D476" s="127" t="s">
        <v>145</v>
      </c>
      <c r="E476" s="128" t="s">
        <v>709</v>
      </c>
      <c r="F476" s="129" t="s">
        <v>710</v>
      </c>
      <c r="G476" s="130" t="s">
        <v>148</v>
      </c>
      <c r="H476" s="131">
        <v>2</v>
      </c>
      <c r="I476" s="132"/>
      <c r="J476" s="133">
        <f>ROUND(I476*H476,2)</f>
        <v>0</v>
      </c>
      <c r="K476" s="129" t="s">
        <v>19</v>
      </c>
      <c r="L476" s="32"/>
      <c r="M476" s="134" t="s">
        <v>19</v>
      </c>
      <c r="N476" s="135" t="s">
        <v>43</v>
      </c>
      <c r="P476" s="136">
        <f>O476*H476</f>
        <v>0</v>
      </c>
      <c r="Q476" s="136">
        <v>0</v>
      </c>
      <c r="R476" s="136">
        <f>Q476*H476</f>
        <v>0</v>
      </c>
      <c r="S476" s="136">
        <v>0</v>
      </c>
      <c r="T476" s="137">
        <f>S476*H476</f>
        <v>0</v>
      </c>
      <c r="AR476" s="138" t="s">
        <v>251</v>
      </c>
      <c r="AT476" s="138" t="s">
        <v>145</v>
      </c>
      <c r="AU476" s="138" t="s">
        <v>82</v>
      </c>
      <c r="AY476" s="17" t="s">
        <v>142</v>
      </c>
      <c r="BE476" s="139">
        <f>IF(N476="základní",J476,0)</f>
        <v>0</v>
      </c>
      <c r="BF476" s="139">
        <f>IF(N476="snížená",J476,0)</f>
        <v>0</v>
      </c>
      <c r="BG476" s="139">
        <f>IF(N476="zákl. přenesená",J476,0)</f>
        <v>0</v>
      </c>
      <c r="BH476" s="139">
        <f>IF(N476="sníž. přenesená",J476,0)</f>
        <v>0</v>
      </c>
      <c r="BI476" s="139">
        <f>IF(N476="nulová",J476,0)</f>
        <v>0</v>
      </c>
      <c r="BJ476" s="17" t="s">
        <v>80</v>
      </c>
      <c r="BK476" s="139">
        <f>ROUND(I476*H476,2)</f>
        <v>0</v>
      </c>
      <c r="BL476" s="17" t="s">
        <v>251</v>
      </c>
      <c r="BM476" s="138" t="s">
        <v>711</v>
      </c>
    </row>
    <row r="477" spans="2:65" s="1" customFormat="1" ht="24.2" customHeight="1">
      <c r="B477" s="32"/>
      <c r="C477" s="127" t="s">
        <v>712</v>
      </c>
      <c r="D477" s="127" t="s">
        <v>145</v>
      </c>
      <c r="E477" s="128" t="s">
        <v>713</v>
      </c>
      <c r="F477" s="129" t="s">
        <v>714</v>
      </c>
      <c r="G477" s="130" t="s">
        <v>674</v>
      </c>
      <c r="H477" s="131">
        <v>1</v>
      </c>
      <c r="I477" s="318">
        <v>200000</v>
      </c>
      <c r="J477" s="133">
        <f>ROUND(I477*H477,2)</f>
        <v>200000</v>
      </c>
      <c r="K477" s="129" t="s">
        <v>19</v>
      </c>
      <c r="L477" s="32"/>
      <c r="M477" s="134" t="s">
        <v>19</v>
      </c>
      <c r="N477" s="135" t="s">
        <v>43</v>
      </c>
      <c r="P477" s="136">
        <f>O477*H477</f>
        <v>0</v>
      </c>
      <c r="Q477" s="136">
        <v>0</v>
      </c>
      <c r="R477" s="136">
        <f>Q477*H477</f>
        <v>0</v>
      </c>
      <c r="S477" s="136">
        <v>0</v>
      </c>
      <c r="T477" s="137">
        <f>S477*H477</f>
        <v>0</v>
      </c>
      <c r="AR477" s="138" t="s">
        <v>251</v>
      </c>
      <c r="AT477" s="138" t="s">
        <v>145</v>
      </c>
      <c r="AU477" s="138" t="s">
        <v>82</v>
      </c>
      <c r="AY477" s="17" t="s">
        <v>142</v>
      </c>
      <c r="BE477" s="139">
        <f>IF(N477="základní",J477,0)</f>
        <v>200000</v>
      </c>
      <c r="BF477" s="139">
        <f>IF(N477="snížená",J477,0)</f>
        <v>0</v>
      </c>
      <c r="BG477" s="139">
        <f>IF(N477="zákl. přenesená",J477,0)</f>
        <v>0</v>
      </c>
      <c r="BH477" s="139">
        <f>IF(N477="sníž. přenesená",J477,0)</f>
        <v>0</v>
      </c>
      <c r="BI477" s="139">
        <f>IF(N477="nulová",J477,0)</f>
        <v>0</v>
      </c>
      <c r="BJ477" s="17" t="s">
        <v>80</v>
      </c>
      <c r="BK477" s="139">
        <f>ROUND(I477*H477,2)</f>
        <v>200000</v>
      </c>
      <c r="BL477" s="17" t="s">
        <v>251</v>
      </c>
      <c r="BM477" s="138" t="s">
        <v>715</v>
      </c>
    </row>
    <row r="478" spans="2:47" s="1" customFormat="1" ht="117">
      <c r="B478" s="32"/>
      <c r="D478" s="145" t="s">
        <v>397</v>
      </c>
      <c r="F478" s="175" t="s">
        <v>716</v>
      </c>
      <c r="I478" s="142"/>
      <c r="L478" s="32"/>
      <c r="M478" s="143"/>
      <c r="T478" s="53"/>
      <c r="AT478" s="17" t="s">
        <v>397</v>
      </c>
      <c r="AU478" s="17" t="s">
        <v>82</v>
      </c>
    </row>
    <row r="479" spans="2:65" s="1" customFormat="1" ht="24.2" customHeight="1">
      <c r="B479" s="32"/>
      <c r="C479" s="127" t="s">
        <v>717</v>
      </c>
      <c r="D479" s="127" t="s">
        <v>145</v>
      </c>
      <c r="E479" s="128" t="s">
        <v>718</v>
      </c>
      <c r="F479" s="129" t="s">
        <v>719</v>
      </c>
      <c r="G479" s="130" t="s">
        <v>148</v>
      </c>
      <c r="H479" s="131">
        <v>1</v>
      </c>
      <c r="I479" s="132"/>
      <c r="J479" s="133">
        <f>ROUND(I479*H479,2)</f>
        <v>0</v>
      </c>
      <c r="K479" s="129" t="s">
        <v>19</v>
      </c>
      <c r="L479" s="32"/>
      <c r="M479" s="134" t="s">
        <v>19</v>
      </c>
      <c r="N479" s="135" t="s">
        <v>43</v>
      </c>
      <c r="P479" s="136">
        <f>O479*H479</f>
        <v>0</v>
      </c>
      <c r="Q479" s="136">
        <v>0</v>
      </c>
      <c r="R479" s="136">
        <f>Q479*H479</f>
        <v>0</v>
      </c>
      <c r="S479" s="136">
        <v>0</v>
      </c>
      <c r="T479" s="137">
        <f>S479*H479</f>
        <v>0</v>
      </c>
      <c r="AR479" s="138" t="s">
        <v>251</v>
      </c>
      <c r="AT479" s="138" t="s">
        <v>145</v>
      </c>
      <c r="AU479" s="138" t="s">
        <v>82</v>
      </c>
      <c r="AY479" s="17" t="s">
        <v>142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7" t="s">
        <v>80</v>
      </c>
      <c r="BK479" s="139">
        <f>ROUND(I479*H479,2)</f>
        <v>0</v>
      </c>
      <c r="BL479" s="17" t="s">
        <v>251</v>
      </c>
      <c r="BM479" s="138" t="s">
        <v>720</v>
      </c>
    </row>
    <row r="480" spans="2:65" s="1" customFormat="1" ht="24.2" customHeight="1">
      <c r="B480" s="32"/>
      <c r="C480" s="127" t="s">
        <v>721</v>
      </c>
      <c r="D480" s="127" t="s">
        <v>145</v>
      </c>
      <c r="E480" s="128" t="s">
        <v>722</v>
      </c>
      <c r="F480" s="129" t="s">
        <v>723</v>
      </c>
      <c r="G480" s="130" t="s">
        <v>148</v>
      </c>
      <c r="H480" s="131">
        <v>1</v>
      </c>
      <c r="I480" s="132"/>
      <c r="J480" s="133">
        <f>ROUND(I480*H480,2)</f>
        <v>0</v>
      </c>
      <c r="K480" s="129" t="s">
        <v>19</v>
      </c>
      <c r="L480" s="32"/>
      <c r="M480" s="134" t="s">
        <v>19</v>
      </c>
      <c r="N480" s="135" t="s">
        <v>43</v>
      </c>
      <c r="P480" s="136">
        <f>O480*H480</f>
        <v>0</v>
      </c>
      <c r="Q480" s="136">
        <v>0</v>
      </c>
      <c r="R480" s="136">
        <f>Q480*H480</f>
        <v>0</v>
      </c>
      <c r="S480" s="136">
        <v>0</v>
      </c>
      <c r="T480" s="137">
        <f>S480*H480</f>
        <v>0</v>
      </c>
      <c r="AR480" s="138" t="s">
        <v>251</v>
      </c>
      <c r="AT480" s="138" t="s">
        <v>145</v>
      </c>
      <c r="AU480" s="138" t="s">
        <v>82</v>
      </c>
      <c r="AY480" s="17" t="s">
        <v>142</v>
      </c>
      <c r="BE480" s="139">
        <f>IF(N480="základní",J480,0)</f>
        <v>0</v>
      </c>
      <c r="BF480" s="139">
        <f>IF(N480="snížená",J480,0)</f>
        <v>0</v>
      </c>
      <c r="BG480" s="139">
        <f>IF(N480="zákl. přenesená",J480,0)</f>
        <v>0</v>
      </c>
      <c r="BH480" s="139">
        <f>IF(N480="sníž. přenesená",J480,0)</f>
        <v>0</v>
      </c>
      <c r="BI480" s="139">
        <f>IF(N480="nulová",J480,0)</f>
        <v>0</v>
      </c>
      <c r="BJ480" s="17" t="s">
        <v>80</v>
      </c>
      <c r="BK480" s="139">
        <f>ROUND(I480*H480,2)</f>
        <v>0</v>
      </c>
      <c r="BL480" s="17" t="s">
        <v>251</v>
      </c>
      <c r="BM480" s="138" t="s">
        <v>724</v>
      </c>
    </row>
    <row r="481" spans="2:65" s="1" customFormat="1" ht="24.2" customHeight="1">
      <c r="B481" s="32"/>
      <c r="C481" s="127" t="s">
        <v>725</v>
      </c>
      <c r="D481" s="127" t="s">
        <v>145</v>
      </c>
      <c r="E481" s="128" t="s">
        <v>726</v>
      </c>
      <c r="F481" s="129" t="s">
        <v>727</v>
      </c>
      <c r="G481" s="130" t="s">
        <v>148</v>
      </c>
      <c r="H481" s="131">
        <v>1</v>
      </c>
      <c r="I481" s="132"/>
      <c r="J481" s="133">
        <f>ROUND(I481*H481,2)</f>
        <v>0</v>
      </c>
      <c r="K481" s="129" t="s">
        <v>19</v>
      </c>
      <c r="L481" s="32"/>
      <c r="M481" s="134" t="s">
        <v>19</v>
      </c>
      <c r="N481" s="135" t="s">
        <v>43</v>
      </c>
      <c r="P481" s="136">
        <f>O481*H481</f>
        <v>0</v>
      </c>
      <c r="Q481" s="136">
        <v>0</v>
      </c>
      <c r="R481" s="136">
        <f>Q481*H481</f>
        <v>0</v>
      </c>
      <c r="S481" s="136">
        <v>0</v>
      </c>
      <c r="T481" s="137">
        <f>S481*H481</f>
        <v>0</v>
      </c>
      <c r="AR481" s="138" t="s">
        <v>251</v>
      </c>
      <c r="AT481" s="138" t="s">
        <v>145</v>
      </c>
      <c r="AU481" s="138" t="s">
        <v>82</v>
      </c>
      <c r="AY481" s="17" t="s">
        <v>142</v>
      </c>
      <c r="BE481" s="139">
        <f>IF(N481="základní",J481,0)</f>
        <v>0</v>
      </c>
      <c r="BF481" s="139">
        <f>IF(N481="snížená",J481,0)</f>
        <v>0</v>
      </c>
      <c r="BG481" s="139">
        <f>IF(N481="zákl. přenesená",J481,0)</f>
        <v>0</v>
      </c>
      <c r="BH481" s="139">
        <f>IF(N481="sníž. přenesená",J481,0)</f>
        <v>0</v>
      </c>
      <c r="BI481" s="139">
        <f>IF(N481="nulová",J481,0)</f>
        <v>0</v>
      </c>
      <c r="BJ481" s="17" t="s">
        <v>80</v>
      </c>
      <c r="BK481" s="139">
        <f>ROUND(I481*H481,2)</f>
        <v>0</v>
      </c>
      <c r="BL481" s="17" t="s">
        <v>251</v>
      </c>
      <c r="BM481" s="138" t="s">
        <v>728</v>
      </c>
    </row>
    <row r="482" spans="2:65" s="1" customFormat="1" ht="24.2" customHeight="1">
      <c r="B482" s="32"/>
      <c r="C482" s="127" t="s">
        <v>729</v>
      </c>
      <c r="D482" s="127" t="s">
        <v>145</v>
      </c>
      <c r="E482" s="128" t="s">
        <v>730</v>
      </c>
      <c r="F482" s="129" t="s">
        <v>731</v>
      </c>
      <c r="G482" s="130" t="s">
        <v>156</v>
      </c>
      <c r="H482" s="131">
        <v>0.8</v>
      </c>
      <c r="I482" s="132"/>
      <c r="J482" s="133">
        <f>ROUND(I482*H482,2)</f>
        <v>0</v>
      </c>
      <c r="K482" s="129" t="s">
        <v>149</v>
      </c>
      <c r="L482" s="32"/>
      <c r="M482" s="134" t="s">
        <v>19</v>
      </c>
      <c r="N482" s="135" t="s">
        <v>43</v>
      </c>
      <c r="P482" s="136">
        <f>O482*H482</f>
        <v>0</v>
      </c>
      <c r="Q482" s="136">
        <v>0</v>
      </c>
      <c r="R482" s="136">
        <f>Q482*H482</f>
        <v>0</v>
      </c>
      <c r="S482" s="136">
        <v>0</v>
      </c>
      <c r="T482" s="137">
        <f>S482*H482</f>
        <v>0</v>
      </c>
      <c r="AR482" s="138" t="s">
        <v>251</v>
      </c>
      <c r="AT482" s="138" t="s">
        <v>145</v>
      </c>
      <c r="AU482" s="138" t="s">
        <v>82</v>
      </c>
      <c r="AY482" s="17" t="s">
        <v>142</v>
      </c>
      <c r="BE482" s="139">
        <f>IF(N482="základní",J482,0)</f>
        <v>0</v>
      </c>
      <c r="BF482" s="139">
        <f>IF(N482="snížená",J482,0)</f>
        <v>0</v>
      </c>
      <c r="BG482" s="139">
        <f>IF(N482="zákl. přenesená",J482,0)</f>
        <v>0</v>
      </c>
      <c r="BH482" s="139">
        <f>IF(N482="sníž. přenesená",J482,0)</f>
        <v>0</v>
      </c>
      <c r="BI482" s="139">
        <f>IF(N482="nulová",J482,0)</f>
        <v>0</v>
      </c>
      <c r="BJ482" s="17" t="s">
        <v>80</v>
      </c>
      <c r="BK482" s="139">
        <f>ROUND(I482*H482,2)</f>
        <v>0</v>
      </c>
      <c r="BL482" s="17" t="s">
        <v>251</v>
      </c>
      <c r="BM482" s="138" t="s">
        <v>732</v>
      </c>
    </row>
    <row r="483" spans="2:47" s="1" customFormat="1" ht="11.25">
      <c r="B483" s="32"/>
      <c r="D483" s="140" t="s">
        <v>152</v>
      </c>
      <c r="F483" s="141" t="s">
        <v>733</v>
      </c>
      <c r="I483" s="142"/>
      <c r="L483" s="32"/>
      <c r="M483" s="143"/>
      <c r="T483" s="53"/>
      <c r="AT483" s="17" t="s">
        <v>152</v>
      </c>
      <c r="AU483" s="17" t="s">
        <v>82</v>
      </c>
    </row>
    <row r="484" spans="2:63" s="11" customFormat="1" ht="22.9" customHeight="1">
      <c r="B484" s="115"/>
      <c r="D484" s="116" t="s">
        <v>71</v>
      </c>
      <c r="E484" s="125" t="s">
        <v>734</v>
      </c>
      <c r="F484" s="125" t="s">
        <v>735</v>
      </c>
      <c r="I484" s="118"/>
      <c r="J484" s="126">
        <f>BK484</f>
        <v>0</v>
      </c>
      <c r="L484" s="115"/>
      <c r="M484" s="120"/>
      <c r="P484" s="121">
        <f>SUM(P485:P517)</f>
        <v>0</v>
      </c>
      <c r="R484" s="121">
        <f>SUM(R485:R517)</f>
        <v>4.4944971</v>
      </c>
      <c r="T484" s="122">
        <f>SUM(T485:T517)</f>
        <v>6.105818</v>
      </c>
      <c r="AR484" s="116" t="s">
        <v>82</v>
      </c>
      <c r="AT484" s="123" t="s">
        <v>71</v>
      </c>
      <c r="AU484" s="123" t="s">
        <v>80</v>
      </c>
      <c r="AY484" s="116" t="s">
        <v>142</v>
      </c>
      <c r="BK484" s="124">
        <f>SUM(BK485:BK517)</f>
        <v>0</v>
      </c>
    </row>
    <row r="485" spans="2:65" s="1" customFormat="1" ht="16.5" customHeight="1">
      <c r="B485" s="32"/>
      <c r="C485" s="127" t="s">
        <v>736</v>
      </c>
      <c r="D485" s="127" t="s">
        <v>145</v>
      </c>
      <c r="E485" s="128" t="s">
        <v>737</v>
      </c>
      <c r="F485" s="129" t="s">
        <v>738</v>
      </c>
      <c r="G485" s="130" t="s">
        <v>170</v>
      </c>
      <c r="H485" s="131">
        <v>124.82</v>
      </c>
      <c r="I485" s="132"/>
      <c r="J485" s="133">
        <f>ROUND(I485*H485,2)</f>
        <v>0</v>
      </c>
      <c r="K485" s="129" t="s">
        <v>149</v>
      </c>
      <c r="L485" s="32"/>
      <c r="M485" s="134" t="s">
        <v>19</v>
      </c>
      <c r="N485" s="135" t="s">
        <v>43</v>
      </c>
      <c r="P485" s="136">
        <f>O485*H485</f>
        <v>0</v>
      </c>
      <c r="Q485" s="136">
        <v>0</v>
      </c>
      <c r="R485" s="136">
        <f>Q485*H485</f>
        <v>0</v>
      </c>
      <c r="S485" s="136">
        <v>0</v>
      </c>
      <c r="T485" s="137">
        <f>S485*H485</f>
        <v>0</v>
      </c>
      <c r="AR485" s="138" t="s">
        <v>251</v>
      </c>
      <c r="AT485" s="138" t="s">
        <v>145</v>
      </c>
      <c r="AU485" s="138" t="s">
        <v>82</v>
      </c>
      <c r="AY485" s="17" t="s">
        <v>142</v>
      </c>
      <c r="BE485" s="139">
        <f>IF(N485="základní",J485,0)</f>
        <v>0</v>
      </c>
      <c r="BF485" s="139">
        <f>IF(N485="snížená",J485,0)</f>
        <v>0</v>
      </c>
      <c r="BG485" s="139">
        <f>IF(N485="zákl. přenesená",J485,0)</f>
        <v>0</v>
      </c>
      <c r="BH485" s="139">
        <f>IF(N485="sníž. přenesená",J485,0)</f>
        <v>0</v>
      </c>
      <c r="BI485" s="139">
        <f>IF(N485="nulová",J485,0)</f>
        <v>0</v>
      </c>
      <c r="BJ485" s="17" t="s">
        <v>80</v>
      </c>
      <c r="BK485" s="139">
        <f>ROUND(I485*H485,2)</f>
        <v>0</v>
      </c>
      <c r="BL485" s="17" t="s">
        <v>251</v>
      </c>
      <c r="BM485" s="138" t="s">
        <v>739</v>
      </c>
    </row>
    <row r="486" spans="2:47" s="1" customFormat="1" ht="11.25">
      <c r="B486" s="32"/>
      <c r="D486" s="140" t="s">
        <v>152</v>
      </c>
      <c r="F486" s="141" t="s">
        <v>740</v>
      </c>
      <c r="I486" s="142"/>
      <c r="L486" s="32"/>
      <c r="M486" s="143"/>
      <c r="T486" s="53"/>
      <c r="AT486" s="17" t="s">
        <v>152</v>
      </c>
      <c r="AU486" s="17" t="s">
        <v>82</v>
      </c>
    </row>
    <row r="487" spans="2:51" s="12" customFormat="1" ht="11.25">
      <c r="B487" s="144"/>
      <c r="D487" s="145" t="s">
        <v>159</v>
      </c>
      <c r="E487" s="146" t="s">
        <v>19</v>
      </c>
      <c r="F487" s="147" t="s">
        <v>271</v>
      </c>
      <c r="H487" s="146" t="s">
        <v>19</v>
      </c>
      <c r="I487" s="148"/>
      <c r="L487" s="144"/>
      <c r="M487" s="149"/>
      <c r="T487" s="150"/>
      <c r="AT487" s="146" t="s">
        <v>159</v>
      </c>
      <c r="AU487" s="146" t="s">
        <v>82</v>
      </c>
      <c r="AV487" s="12" t="s">
        <v>80</v>
      </c>
      <c r="AW487" s="12" t="s">
        <v>33</v>
      </c>
      <c r="AX487" s="12" t="s">
        <v>72</v>
      </c>
      <c r="AY487" s="146" t="s">
        <v>142</v>
      </c>
    </row>
    <row r="488" spans="2:51" s="13" customFormat="1" ht="11.25">
      <c r="B488" s="151"/>
      <c r="D488" s="145" t="s">
        <v>159</v>
      </c>
      <c r="E488" s="152" t="s">
        <v>19</v>
      </c>
      <c r="F488" s="153" t="s">
        <v>483</v>
      </c>
      <c r="H488" s="154">
        <v>124.82</v>
      </c>
      <c r="I488" s="155"/>
      <c r="L488" s="151"/>
      <c r="M488" s="156"/>
      <c r="T488" s="157"/>
      <c r="AT488" s="152" t="s">
        <v>159</v>
      </c>
      <c r="AU488" s="152" t="s">
        <v>82</v>
      </c>
      <c r="AV488" s="13" t="s">
        <v>82</v>
      </c>
      <c r="AW488" s="13" t="s">
        <v>33</v>
      </c>
      <c r="AX488" s="13" t="s">
        <v>80</v>
      </c>
      <c r="AY488" s="152" t="s">
        <v>142</v>
      </c>
    </row>
    <row r="489" spans="2:65" s="1" customFormat="1" ht="16.5" customHeight="1">
      <c r="B489" s="32"/>
      <c r="C489" s="127" t="s">
        <v>741</v>
      </c>
      <c r="D489" s="127" t="s">
        <v>145</v>
      </c>
      <c r="E489" s="128" t="s">
        <v>742</v>
      </c>
      <c r="F489" s="129" t="s">
        <v>743</v>
      </c>
      <c r="G489" s="130" t="s">
        <v>170</v>
      </c>
      <c r="H489" s="131">
        <v>124.82</v>
      </c>
      <c r="I489" s="132"/>
      <c r="J489" s="133">
        <f>ROUND(I489*H489,2)</f>
        <v>0</v>
      </c>
      <c r="K489" s="129" t="s">
        <v>149</v>
      </c>
      <c r="L489" s="32"/>
      <c r="M489" s="134" t="s">
        <v>19</v>
      </c>
      <c r="N489" s="135" t="s">
        <v>43</v>
      </c>
      <c r="P489" s="136">
        <f>O489*H489</f>
        <v>0</v>
      </c>
      <c r="Q489" s="136">
        <v>0.0003</v>
      </c>
      <c r="R489" s="136">
        <f>Q489*H489</f>
        <v>0.03744599999999999</v>
      </c>
      <c r="S489" s="136">
        <v>0</v>
      </c>
      <c r="T489" s="137">
        <f>S489*H489</f>
        <v>0</v>
      </c>
      <c r="AR489" s="138" t="s">
        <v>251</v>
      </c>
      <c r="AT489" s="138" t="s">
        <v>145</v>
      </c>
      <c r="AU489" s="138" t="s">
        <v>82</v>
      </c>
      <c r="AY489" s="17" t="s">
        <v>142</v>
      </c>
      <c r="BE489" s="139">
        <f>IF(N489="základní",J489,0)</f>
        <v>0</v>
      </c>
      <c r="BF489" s="139">
        <f>IF(N489="snížená",J489,0)</f>
        <v>0</v>
      </c>
      <c r="BG489" s="139">
        <f>IF(N489="zákl. přenesená",J489,0)</f>
        <v>0</v>
      </c>
      <c r="BH489" s="139">
        <f>IF(N489="sníž. přenesená",J489,0)</f>
        <v>0</v>
      </c>
      <c r="BI489" s="139">
        <f>IF(N489="nulová",J489,0)</f>
        <v>0</v>
      </c>
      <c r="BJ489" s="17" t="s">
        <v>80</v>
      </c>
      <c r="BK489" s="139">
        <f>ROUND(I489*H489,2)</f>
        <v>0</v>
      </c>
      <c r="BL489" s="17" t="s">
        <v>251</v>
      </c>
      <c r="BM489" s="138" t="s">
        <v>744</v>
      </c>
    </row>
    <row r="490" spans="2:47" s="1" customFormat="1" ht="11.25">
      <c r="B490" s="32"/>
      <c r="D490" s="140" t="s">
        <v>152</v>
      </c>
      <c r="F490" s="141" t="s">
        <v>745</v>
      </c>
      <c r="I490" s="142"/>
      <c r="L490" s="32"/>
      <c r="M490" s="143"/>
      <c r="T490" s="53"/>
      <c r="AT490" s="17" t="s">
        <v>152</v>
      </c>
      <c r="AU490" s="17" t="s">
        <v>82</v>
      </c>
    </row>
    <row r="491" spans="2:51" s="12" customFormat="1" ht="11.25">
      <c r="B491" s="144"/>
      <c r="D491" s="145" t="s">
        <v>159</v>
      </c>
      <c r="E491" s="146" t="s">
        <v>19</v>
      </c>
      <c r="F491" s="147" t="s">
        <v>271</v>
      </c>
      <c r="H491" s="146" t="s">
        <v>19</v>
      </c>
      <c r="I491" s="148"/>
      <c r="L491" s="144"/>
      <c r="M491" s="149"/>
      <c r="T491" s="150"/>
      <c r="AT491" s="146" t="s">
        <v>159</v>
      </c>
      <c r="AU491" s="146" t="s">
        <v>82</v>
      </c>
      <c r="AV491" s="12" t="s">
        <v>80</v>
      </c>
      <c r="AW491" s="12" t="s">
        <v>33</v>
      </c>
      <c r="AX491" s="12" t="s">
        <v>72</v>
      </c>
      <c r="AY491" s="146" t="s">
        <v>142</v>
      </c>
    </row>
    <row r="492" spans="2:51" s="13" customFormat="1" ht="11.25">
      <c r="B492" s="151"/>
      <c r="D492" s="145" t="s">
        <v>159</v>
      </c>
      <c r="E492" s="152" t="s">
        <v>19</v>
      </c>
      <c r="F492" s="153" t="s">
        <v>483</v>
      </c>
      <c r="H492" s="154">
        <v>124.82</v>
      </c>
      <c r="I492" s="155"/>
      <c r="L492" s="151"/>
      <c r="M492" s="156"/>
      <c r="T492" s="157"/>
      <c r="AT492" s="152" t="s">
        <v>159</v>
      </c>
      <c r="AU492" s="152" t="s">
        <v>82</v>
      </c>
      <c r="AV492" s="13" t="s">
        <v>82</v>
      </c>
      <c r="AW492" s="13" t="s">
        <v>33</v>
      </c>
      <c r="AX492" s="13" t="s">
        <v>80</v>
      </c>
      <c r="AY492" s="152" t="s">
        <v>142</v>
      </c>
    </row>
    <row r="493" spans="2:65" s="1" customFormat="1" ht="16.5" customHeight="1">
      <c r="B493" s="32"/>
      <c r="C493" s="127" t="s">
        <v>746</v>
      </c>
      <c r="D493" s="127" t="s">
        <v>145</v>
      </c>
      <c r="E493" s="128" t="s">
        <v>747</v>
      </c>
      <c r="F493" s="129" t="s">
        <v>748</v>
      </c>
      <c r="G493" s="130" t="s">
        <v>185</v>
      </c>
      <c r="H493" s="131">
        <v>120</v>
      </c>
      <c r="I493" s="132"/>
      <c r="J493" s="133">
        <f>ROUND(I493*H493,2)</f>
        <v>0</v>
      </c>
      <c r="K493" s="129" t="s">
        <v>149</v>
      </c>
      <c r="L493" s="32"/>
      <c r="M493" s="134" t="s">
        <v>19</v>
      </c>
      <c r="N493" s="135" t="s">
        <v>43</v>
      </c>
      <c r="P493" s="136">
        <f>O493*H493</f>
        <v>0</v>
      </c>
      <c r="Q493" s="136">
        <v>0</v>
      </c>
      <c r="R493" s="136">
        <f>Q493*H493</f>
        <v>0</v>
      </c>
      <c r="S493" s="136">
        <v>0.01174</v>
      </c>
      <c r="T493" s="137">
        <f>S493*H493</f>
        <v>1.4088</v>
      </c>
      <c r="AR493" s="138" t="s">
        <v>251</v>
      </c>
      <c r="AT493" s="138" t="s">
        <v>145</v>
      </c>
      <c r="AU493" s="138" t="s">
        <v>82</v>
      </c>
      <c r="AY493" s="17" t="s">
        <v>142</v>
      </c>
      <c r="BE493" s="139">
        <f>IF(N493="základní",J493,0)</f>
        <v>0</v>
      </c>
      <c r="BF493" s="139">
        <f>IF(N493="snížená",J493,0)</f>
        <v>0</v>
      </c>
      <c r="BG493" s="139">
        <f>IF(N493="zákl. přenesená",J493,0)</f>
        <v>0</v>
      </c>
      <c r="BH493" s="139">
        <f>IF(N493="sníž. přenesená",J493,0)</f>
        <v>0</v>
      </c>
      <c r="BI493" s="139">
        <f>IF(N493="nulová",J493,0)</f>
        <v>0</v>
      </c>
      <c r="BJ493" s="17" t="s">
        <v>80</v>
      </c>
      <c r="BK493" s="139">
        <f>ROUND(I493*H493,2)</f>
        <v>0</v>
      </c>
      <c r="BL493" s="17" t="s">
        <v>251</v>
      </c>
      <c r="BM493" s="138" t="s">
        <v>749</v>
      </c>
    </row>
    <row r="494" spans="2:47" s="1" customFormat="1" ht="11.25">
      <c r="B494" s="32"/>
      <c r="D494" s="140" t="s">
        <v>152</v>
      </c>
      <c r="F494" s="141" t="s">
        <v>750</v>
      </c>
      <c r="I494" s="142"/>
      <c r="L494" s="32"/>
      <c r="M494" s="143"/>
      <c r="T494" s="53"/>
      <c r="AT494" s="17" t="s">
        <v>152</v>
      </c>
      <c r="AU494" s="17" t="s">
        <v>82</v>
      </c>
    </row>
    <row r="495" spans="2:65" s="1" customFormat="1" ht="24.2" customHeight="1">
      <c r="B495" s="32"/>
      <c r="C495" s="127" t="s">
        <v>751</v>
      </c>
      <c r="D495" s="127" t="s">
        <v>145</v>
      </c>
      <c r="E495" s="128" t="s">
        <v>752</v>
      </c>
      <c r="F495" s="129" t="s">
        <v>753</v>
      </c>
      <c r="G495" s="130" t="s">
        <v>185</v>
      </c>
      <c r="H495" s="131">
        <v>142.295</v>
      </c>
      <c r="I495" s="132"/>
      <c r="J495" s="133">
        <f>ROUND(I495*H495,2)</f>
        <v>0</v>
      </c>
      <c r="K495" s="129" t="s">
        <v>149</v>
      </c>
      <c r="L495" s="32"/>
      <c r="M495" s="134" t="s">
        <v>19</v>
      </c>
      <c r="N495" s="135" t="s">
        <v>43</v>
      </c>
      <c r="P495" s="136">
        <f>O495*H495</f>
        <v>0</v>
      </c>
      <c r="Q495" s="136">
        <v>0.00058</v>
      </c>
      <c r="R495" s="136">
        <f>Q495*H495</f>
        <v>0.0825311</v>
      </c>
      <c r="S495" s="136">
        <v>0</v>
      </c>
      <c r="T495" s="137">
        <f>S495*H495</f>
        <v>0</v>
      </c>
      <c r="AR495" s="138" t="s">
        <v>251</v>
      </c>
      <c r="AT495" s="138" t="s">
        <v>145</v>
      </c>
      <c r="AU495" s="138" t="s">
        <v>82</v>
      </c>
      <c r="AY495" s="17" t="s">
        <v>142</v>
      </c>
      <c r="BE495" s="139">
        <f>IF(N495="základní",J495,0)</f>
        <v>0</v>
      </c>
      <c r="BF495" s="139">
        <f>IF(N495="snížená",J495,0)</f>
        <v>0</v>
      </c>
      <c r="BG495" s="139">
        <f>IF(N495="zákl. přenesená",J495,0)</f>
        <v>0</v>
      </c>
      <c r="BH495" s="139">
        <f>IF(N495="sníž. přenesená",J495,0)</f>
        <v>0</v>
      </c>
      <c r="BI495" s="139">
        <f>IF(N495="nulová",J495,0)</f>
        <v>0</v>
      </c>
      <c r="BJ495" s="17" t="s">
        <v>80</v>
      </c>
      <c r="BK495" s="139">
        <f>ROUND(I495*H495,2)</f>
        <v>0</v>
      </c>
      <c r="BL495" s="17" t="s">
        <v>251</v>
      </c>
      <c r="BM495" s="138" t="s">
        <v>754</v>
      </c>
    </row>
    <row r="496" spans="2:47" s="1" customFormat="1" ht="11.25">
      <c r="B496" s="32"/>
      <c r="D496" s="140" t="s">
        <v>152</v>
      </c>
      <c r="F496" s="141" t="s">
        <v>755</v>
      </c>
      <c r="I496" s="142"/>
      <c r="L496" s="32"/>
      <c r="M496" s="143"/>
      <c r="T496" s="53"/>
      <c r="AT496" s="17" t="s">
        <v>152</v>
      </c>
      <c r="AU496" s="17" t="s">
        <v>82</v>
      </c>
    </row>
    <row r="497" spans="2:51" s="12" customFormat="1" ht="11.25">
      <c r="B497" s="144"/>
      <c r="D497" s="145" t="s">
        <v>159</v>
      </c>
      <c r="E497" s="146" t="s">
        <v>19</v>
      </c>
      <c r="F497" s="147" t="s">
        <v>271</v>
      </c>
      <c r="H497" s="146" t="s">
        <v>19</v>
      </c>
      <c r="I497" s="148"/>
      <c r="L497" s="144"/>
      <c r="M497" s="149"/>
      <c r="T497" s="150"/>
      <c r="AT497" s="146" t="s">
        <v>159</v>
      </c>
      <c r="AU497" s="146" t="s">
        <v>82</v>
      </c>
      <c r="AV497" s="12" t="s">
        <v>80</v>
      </c>
      <c r="AW497" s="12" t="s">
        <v>33</v>
      </c>
      <c r="AX497" s="12" t="s">
        <v>72</v>
      </c>
      <c r="AY497" s="146" t="s">
        <v>142</v>
      </c>
    </row>
    <row r="498" spans="2:51" s="13" customFormat="1" ht="11.25">
      <c r="B498" s="151"/>
      <c r="D498" s="145" t="s">
        <v>159</v>
      </c>
      <c r="E498" s="152" t="s">
        <v>19</v>
      </c>
      <c r="F498" s="153" t="s">
        <v>309</v>
      </c>
      <c r="H498" s="154">
        <v>142.295</v>
      </c>
      <c r="I498" s="155"/>
      <c r="L498" s="151"/>
      <c r="M498" s="156"/>
      <c r="T498" s="157"/>
      <c r="AT498" s="152" t="s">
        <v>159</v>
      </c>
      <c r="AU498" s="152" t="s">
        <v>82</v>
      </c>
      <c r="AV498" s="13" t="s">
        <v>82</v>
      </c>
      <c r="AW498" s="13" t="s">
        <v>33</v>
      </c>
      <c r="AX498" s="13" t="s">
        <v>80</v>
      </c>
      <c r="AY498" s="152" t="s">
        <v>142</v>
      </c>
    </row>
    <row r="499" spans="2:65" s="1" customFormat="1" ht="16.5" customHeight="1">
      <c r="B499" s="32"/>
      <c r="C499" s="158" t="s">
        <v>756</v>
      </c>
      <c r="D499" s="158" t="s">
        <v>162</v>
      </c>
      <c r="E499" s="159" t="s">
        <v>757</v>
      </c>
      <c r="F499" s="160" t="s">
        <v>758</v>
      </c>
      <c r="G499" s="161" t="s">
        <v>185</v>
      </c>
      <c r="H499" s="162">
        <v>156.525</v>
      </c>
      <c r="I499" s="163"/>
      <c r="J499" s="164">
        <f>ROUND(I499*H499,2)</f>
        <v>0</v>
      </c>
      <c r="K499" s="160" t="s">
        <v>149</v>
      </c>
      <c r="L499" s="165"/>
      <c r="M499" s="166" t="s">
        <v>19</v>
      </c>
      <c r="N499" s="167" t="s">
        <v>43</v>
      </c>
      <c r="P499" s="136">
        <f>O499*H499</f>
        <v>0</v>
      </c>
      <c r="Q499" s="136">
        <v>0.00264</v>
      </c>
      <c r="R499" s="136">
        <f>Q499*H499</f>
        <v>0.41322600000000004</v>
      </c>
      <c r="S499" s="136">
        <v>0</v>
      </c>
      <c r="T499" s="137">
        <f>S499*H499</f>
        <v>0</v>
      </c>
      <c r="AR499" s="138" t="s">
        <v>360</v>
      </c>
      <c r="AT499" s="138" t="s">
        <v>162</v>
      </c>
      <c r="AU499" s="138" t="s">
        <v>82</v>
      </c>
      <c r="AY499" s="17" t="s">
        <v>142</v>
      </c>
      <c r="BE499" s="139">
        <f>IF(N499="základní",J499,0)</f>
        <v>0</v>
      </c>
      <c r="BF499" s="139">
        <f>IF(N499="snížená",J499,0)</f>
        <v>0</v>
      </c>
      <c r="BG499" s="139">
        <f>IF(N499="zákl. přenesená",J499,0)</f>
        <v>0</v>
      </c>
      <c r="BH499" s="139">
        <f>IF(N499="sníž. přenesená",J499,0)</f>
        <v>0</v>
      </c>
      <c r="BI499" s="139">
        <f>IF(N499="nulová",J499,0)</f>
        <v>0</v>
      </c>
      <c r="BJ499" s="17" t="s">
        <v>80</v>
      </c>
      <c r="BK499" s="139">
        <f>ROUND(I499*H499,2)</f>
        <v>0</v>
      </c>
      <c r="BL499" s="17" t="s">
        <v>251</v>
      </c>
      <c r="BM499" s="138" t="s">
        <v>759</v>
      </c>
    </row>
    <row r="500" spans="2:51" s="13" customFormat="1" ht="11.25">
      <c r="B500" s="151"/>
      <c r="D500" s="145" t="s">
        <v>159</v>
      </c>
      <c r="E500" s="152" t="s">
        <v>19</v>
      </c>
      <c r="F500" s="153" t="s">
        <v>760</v>
      </c>
      <c r="H500" s="154">
        <v>156.525</v>
      </c>
      <c r="I500" s="155"/>
      <c r="L500" s="151"/>
      <c r="M500" s="156"/>
      <c r="T500" s="157"/>
      <c r="AT500" s="152" t="s">
        <v>159</v>
      </c>
      <c r="AU500" s="152" t="s">
        <v>82</v>
      </c>
      <c r="AV500" s="13" t="s">
        <v>82</v>
      </c>
      <c r="AW500" s="13" t="s">
        <v>33</v>
      </c>
      <c r="AX500" s="13" t="s">
        <v>80</v>
      </c>
      <c r="AY500" s="152" t="s">
        <v>142</v>
      </c>
    </row>
    <row r="501" spans="2:65" s="1" customFormat="1" ht="16.5" customHeight="1">
      <c r="B501" s="32"/>
      <c r="C501" s="127" t="s">
        <v>761</v>
      </c>
      <c r="D501" s="127" t="s">
        <v>145</v>
      </c>
      <c r="E501" s="128" t="s">
        <v>762</v>
      </c>
      <c r="F501" s="129" t="s">
        <v>763</v>
      </c>
      <c r="G501" s="130" t="s">
        <v>170</v>
      </c>
      <c r="H501" s="131">
        <v>133.06</v>
      </c>
      <c r="I501" s="132"/>
      <c r="J501" s="133">
        <f>ROUND(I501*H501,2)</f>
        <v>0</v>
      </c>
      <c r="K501" s="129" t="s">
        <v>149</v>
      </c>
      <c r="L501" s="32"/>
      <c r="M501" s="134" t="s">
        <v>19</v>
      </c>
      <c r="N501" s="135" t="s">
        <v>43</v>
      </c>
      <c r="P501" s="136">
        <f>O501*H501</f>
        <v>0</v>
      </c>
      <c r="Q501" s="136">
        <v>0</v>
      </c>
      <c r="R501" s="136">
        <f>Q501*H501</f>
        <v>0</v>
      </c>
      <c r="S501" s="136">
        <v>0.0353</v>
      </c>
      <c r="T501" s="137">
        <f>S501*H501</f>
        <v>4.697018</v>
      </c>
      <c r="AR501" s="138" t="s">
        <v>251</v>
      </c>
      <c r="AT501" s="138" t="s">
        <v>145</v>
      </c>
      <c r="AU501" s="138" t="s">
        <v>82</v>
      </c>
      <c r="AY501" s="17" t="s">
        <v>142</v>
      </c>
      <c r="BE501" s="139">
        <f>IF(N501="základní",J501,0)</f>
        <v>0</v>
      </c>
      <c r="BF501" s="139">
        <f>IF(N501="snížená",J501,0)</f>
        <v>0</v>
      </c>
      <c r="BG501" s="139">
        <f>IF(N501="zákl. přenesená",J501,0)</f>
        <v>0</v>
      </c>
      <c r="BH501" s="139">
        <f>IF(N501="sníž. přenesená",J501,0)</f>
        <v>0</v>
      </c>
      <c r="BI501" s="139">
        <f>IF(N501="nulová",J501,0)</f>
        <v>0</v>
      </c>
      <c r="BJ501" s="17" t="s">
        <v>80</v>
      </c>
      <c r="BK501" s="139">
        <f>ROUND(I501*H501,2)</f>
        <v>0</v>
      </c>
      <c r="BL501" s="17" t="s">
        <v>251</v>
      </c>
      <c r="BM501" s="138" t="s">
        <v>764</v>
      </c>
    </row>
    <row r="502" spans="2:47" s="1" customFormat="1" ht="11.25">
      <c r="B502" s="32"/>
      <c r="D502" s="140" t="s">
        <v>152</v>
      </c>
      <c r="F502" s="141" t="s">
        <v>765</v>
      </c>
      <c r="I502" s="142"/>
      <c r="L502" s="32"/>
      <c r="M502" s="143"/>
      <c r="T502" s="53"/>
      <c r="AT502" s="17" t="s">
        <v>152</v>
      </c>
      <c r="AU502" s="17" t="s">
        <v>82</v>
      </c>
    </row>
    <row r="503" spans="2:51" s="13" customFormat="1" ht="11.25">
      <c r="B503" s="151"/>
      <c r="D503" s="145" t="s">
        <v>159</v>
      </c>
      <c r="E503" s="152" t="s">
        <v>19</v>
      </c>
      <c r="F503" s="153" t="s">
        <v>766</v>
      </c>
      <c r="H503" s="154">
        <v>133.06</v>
      </c>
      <c r="I503" s="155"/>
      <c r="L503" s="151"/>
      <c r="M503" s="156"/>
      <c r="T503" s="157"/>
      <c r="AT503" s="152" t="s">
        <v>159</v>
      </c>
      <c r="AU503" s="152" t="s">
        <v>82</v>
      </c>
      <c r="AV503" s="13" t="s">
        <v>82</v>
      </c>
      <c r="AW503" s="13" t="s">
        <v>33</v>
      </c>
      <c r="AX503" s="13" t="s">
        <v>80</v>
      </c>
      <c r="AY503" s="152" t="s">
        <v>142</v>
      </c>
    </row>
    <row r="504" spans="2:65" s="1" customFormat="1" ht="24.2" customHeight="1">
      <c r="B504" s="32"/>
      <c r="C504" s="127" t="s">
        <v>767</v>
      </c>
      <c r="D504" s="127" t="s">
        <v>145</v>
      </c>
      <c r="E504" s="128" t="s">
        <v>768</v>
      </c>
      <c r="F504" s="129" t="s">
        <v>769</v>
      </c>
      <c r="G504" s="130" t="s">
        <v>170</v>
      </c>
      <c r="H504" s="131">
        <v>124.82</v>
      </c>
      <c r="I504" s="132"/>
      <c r="J504" s="133">
        <f>ROUND(I504*H504,2)</f>
        <v>0</v>
      </c>
      <c r="K504" s="129" t="s">
        <v>149</v>
      </c>
      <c r="L504" s="32"/>
      <c r="M504" s="134" t="s">
        <v>19</v>
      </c>
      <c r="N504" s="135" t="s">
        <v>43</v>
      </c>
      <c r="P504" s="136">
        <f>O504*H504</f>
        <v>0</v>
      </c>
      <c r="Q504" s="136">
        <v>0.006</v>
      </c>
      <c r="R504" s="136">
        <f>Q504*H504</f>
        <v>0.74892</v>
      </c>
      <c r="S504" s="136">
        <v>0</v>
      </c>
      <c r="T504" s="137">
        <f>S504*H504</f>
        <v>0</v>
      </c>
      <c r="AR504" s="138" t="s">
        <v>251</v>
      </c>
      <c r="AT504" s="138" t="s">
        <v>145</v>
      </c>
      <c r="AU504" s="138" t="s">
        <v>82</v>
      </c>
      <c r="AY504" s="17" t="s">
        <v>142</v>
      </c>
      <c r="BE504" s="139">
        <f>IF(N504="základní",J504,0)</f>
        <v>0</v>
      </c>
      <c r="BF504" s="139">
        <f>IF(N504="snížená",J504,0)</f>
        <v>0</v>
      </c>
      <c r="BG504" s="139">
        <f>IF(N504="zákl. přenesená",J504,0)</f>
        <v>0</v>
      </c>
      <c r="BH504" s="139">
        <f>IF(N504="sníž. přenesená",J504,0)</f>
        <v>0</v>
      </c>
      <c r="BI504" s="139">
        <f>IF(N504="nulová",J504,0)</f>
        <v>0</v>
      </c>
      <c r="BJ504" s="17" t="s">
        <v>80</v>
      </c>
      <c r="BK504" s="139">
        <f>ROUND(I504*H504,2)</f>
        <v>0</v>
      </c>
      <c r="BL504" s="17" t="s">
        <v>251</v>
      </c>
      <c r="BM504" s="138" t="s">
        <v>770</v>
      </c>
    </row>
    <row r="505" spans="2:47" s="1" customFormat="1" ht="11.25">
      <c r="B505" s="32"/>
      <c r="D505" s="140" t="s">
        <v>152</v>
      </c>
      <c r="F505" s="141" t="s">
        <v>771</v>
      </c>
      <c r="I505" s="142"/>
      <c r="L505" s="32"/>
      <c r="M505" s="143"/>
      <c r="T505" s="53"/>
      <c r="AT505" s="17" t="s">
        <v>152</v>
      </c>
      <c r="AU505" s="17" t="s">
        <v>82</v>
      </c>
    </row>
    <row r="506" spans="2:51" s="12" customFormat="1" ht="11.25">
      <c r="B506" s="144"/>
      <c r="D506" s="145" t="s">
        <v>159</v>
      </c>
      <c r="E506" s="146" t="s">
        <v>19</v>
      </c>
      <c r="F506" s="147" t="s">
        <v>271</v>
      </c>
      <c r="H506" s="146" t="s">
        <v>19</v>
      </c>
      <c r="I506" s="148"/>
      <c r="L506" s="144"/>
      <c r="M506" s="149"/>
      <c r="T506" s="150"/>
      <c r="AT506" s="146" t="s">
        <v>159</v>
      </c>
      <c r="AU506" s="146" t="s">
        <v>82</v>
      </c>
      <c r="AV506" s="12" t="s">
        <v>80</v>
      </c>
      <c r="AW506" s="12" t="s">
        <v>33</v>
      </c>
      <c r="AX506" s="12" t="s">
        <v>72</v>
      </c>
      <c r="AY506" s="146" t="s">
        <v>142</v>
      </c>
    </row>
    <row r="507" spans="2:51" s="13" customFormat="1" ht="11.25">
      <c r="B507" s="151"/>
      <c r="D507" s="145" t="s">
        <v>159</v>
      </c>
      <c r="E507" s="152" t="s">
        <v>19</v>
      </c>
      <c r="F507" s="153" t="s">
        <v>483</v>
      </c>
      <c r="H507" s="154">
        <v>124.82</v>
      </c>
      <c r="I507" s="155"/>
      <c r="L507" s="151"/>
      <c r="M507" s="156"/>
      <c r="T507" s="157"/>
      <c r="AT507" s="152" t="s">
        <v>159</v>
      </c>
      <c r="AU507" s="152" t="s">
        <v>82</v>
      </c>
      <c r="AV507" s="13" t="s">
        <v>82</v>
      </c>
      <c r="AW507" s="13" t="s">
        <v>33</v>
      </c>
      <c r="AX507" s="13" t="s">
        <v>80</v>
      </c>
      <c r="AY507" s="152" t="s">
        <v>142</v>
      </c>
    </row>
    <row r="508" spans="2:65" s="1" customFormat="1" ht="21.75" customHeight="1">
      <c r="B508" s="32"/>
      <c r="C508" s="158" t="s">
        <v>772</v>
      </c>
      <c r="D508" s="158" t="s">
        <v>162</v>
      </c>
      <c r="E508" s="159" t="s">
        <v>773</v>
      </c>
      <c r="F508" s="160" t="s">
        <v>774</v>
      </c>
      <c r="G508" s="161" t="s">
        <v>170</v>
      </c>
      <c r="H508" s="162">
        <v>137.302</v>
      </c>
      <c r="I508" s="163"/>
      <c r="J508" s="164">
        <f>ROUND(I508*H508,2)</f>
        <v>0</v>
      </c>
      <c r="K508" s="160" t="s">
        <v>149</v>
      </c>
      <c r="L508" s="165"/>
      <c r="M508" s="166" t="s">
        <v>19</v>
      </c>
      <c r="N508" s="167" t="s">
        <v>43</v>
      </c>
      <c r="P508" s="136">
        <f>O508*H508</f>
        <v>0</v>
      </c>
      <c r="Q508" s="136">
        <v>0.022</v>
      </c>
      <c r="R508" s="136">
        <f>Q508*H508</f>
        <v>3.0206439999999994</v>
      </c>
      <c r="S508" s="136">
        <v>0</v>
      </c>
      <c r="T508" s="137">
        <f>S508*H508</f>
        <v>0</v>
      </c>
      <c r="AR508" s="138" t="s">
        <v>360</v>
      </c>
      <c r="AT508" s="138" t="s">
        <v>162</v>
      </c>
      <c r="AU508" s="138" t="s">
        <v>82</v>
      </c>
      <c r="AY508" s="17" t="s">
        <v>142</v>
      </c>
      <c r="BE508" s="139">
        <f>IF(N508="základní",J508,0)</f>
        <v>0</v>
      </c>
      <c r="BF508" s="139">
        <f>IF(N508="snížená",J508,0)</f>
        <v>0</v>
      </c>
      <c r="BG508" s="139">
        <f>IF(N508="zákl. přenesená",J508,0)</f>
        <v>0</v>
      </c>
      <c r="BH508" s="139">
        <f>IF(N508="sníž. přenesená",J508,0)</f>
        <v>0</v>
      </c>
      <c r="BI508" s="139">
        <f>IF(N508="nulová",J508,0)</f>
        <v>0</v>
      </c>
      <c r="BJ508" s="17" t="s">
        <v>80</v>
      </c>
      <c r="BK508" s="139">
        <f>ROUND(I508*H508,2)</f>
        <v>0</v>
      </c>
      <c r="BL508" s="17" t="s">
        <v>251</v>
      </c>
      <c r="BM508" s="138" t="s">
        <v>775</v>
      </c>
    </row>
    <row r="509" spans="2:51" s="13" customFormat="1" ht="11.25">
      <c r="B509" s="151"/>
      <c r="D509" s="145" t="s">
        <v>159</v>
      </c>
      <c r="E509" s="152" t="s">
        <v>19</v>
      </c>
      <c r="F509" s="153" t="s">
        <v>776</v>
      </c>
      <c r="H509" s="154">
        <v>137.302</v>
      </c>
      <c r="I509" s="155"/>
      <c r="L509" s="151"/>
      <c r="M509" s="156"/>
      <c r="T509" s="157"/>
      <c r="AT509" s="152" t="s">
        <v>159</v>
      </c>
      <c r="AU509" s="152" t="s">
        <v>82</v>
      </c>
      <c r="AV509" s="13" t="s">
        <v>82</v>
      </c>
      <c r="AW509" s="13" t="s">
        <v>33</v>
      </c>
      <c r="AX509" s="13" t="s">
        <v>80</v>
      </c>
      <c r="AY509" s="152" t="s">
        <v>142</v>
      </c>
    </row>
    <row r="510" spans="2:65" s="1" customFormat="1" ht="16.5" customHeight="1">
      <c r="B510" s="32"/>
      <c r="C510" s="127" t="s">
        <v>777</v>
      </c>
      <c r="D510" s="127" t="s">
        <v>145</v>
      </c>
      <c r="E510" s="128" t="s">
        <v>778</v>
      </c>
      <c r="F510" s="129" t="s">
        <v>779</v>
      </c>
      <c r="G510" s="130" t="s">
        <v>170</v>
      </c>
      <c r="H510" s="131">
        <v>124.82</v>
      </c>
      <c r="I510" s="132"/>
      <c r="J510" s="133">
        <f>ROUND(I510*H510,2)</f>
        <v>0</v>
      </c>
      <c r="K510" s="129" t="s">
        <v>149</v>
      </c>
      <c r="L510" s="32"/>
      <c r="M510" s="134" t="s">
        <v>19</v>
      </c>
      <c r="N510" s="135" t="s">
        <v>43</v>
      </c>
      <c r="P510" s="136">
        <f>O510*H510</f>
        <v>0</v>
      </c>
      <c r="Q510" s="136">
        <v>0.0015</v>
      </c>
      <c r="R510" s="136">
        <f>Q510*H510</f>
        <v>0.18723</v>
      </c>
      <c r="S510" s="136">
        <v>0</v>
      </c>
      <c r="T510" s="137">
        <f>S510*H510</f>
        <v>0</v>
      </c>
      <c r="AR510" s="138" t="s">
        <v>251</v>
      </c>
      <c r="AT510" s="138" t="s">
        <v>145</v>
      </c>
      <c r="AU510" s="138" t="s">
        <v>82</v>
      </c>
      <c r="AY510" s="17" t="s">
        <v>142</v>
      </c>
      <c r="BE510" s="139">
        <f>IF(N510="základní",J510,0)</f>
        <v>0</v>
      </c>
      <c r="BF510" s="139">
        <f>IF(N510="snížená",J510,0)</f>
        <v>0</v>
      </c>
      <c r="BG510" s="139">
        <f>IF(N510="zákl. přenesená",J510,0)</f>
        <v>0</v>
      </c>
      <c r="BH510" s="139">
        <f>IF(N510="sníž. přenesená",J510,0)</f>
        <v>0</v>
      </c>
      <c r="BI510" s="139">
        <f>IF(N510="nulová",J510,0)</f>
        <v>0</v>
      </c>
      <c r="BJ510" s="17" t="s">
        <v>80</v>
      </c>
      <c r="BK510" s="139">
        <f>ROUND(I510*H510,2)</f>
        <v>0</v>
      </c>
      <c r="BL510" s="17" t="s">
        <v>251</v>
      </c>
      <c r="BM510" s="138" t="s">
        <v>780</v>
      </c>
    </row>
    <row r="511" spans="2:47" s="1" customFormat="1" ht="11.25">
      <c r="B511" s="32"/>
      <c r="D511" s="140" t="s">
        <v>152</v>
      </c>
      <c r="F511" s="141" t="s">
        <v>781</v>
      </c>
      <c r="I511" s="142"/>
      <c r="L511" s="32"/>
      <c r="M511" s="143"/>
      <c r="T511" s="53"/>
      <c r="AT511" s="17" t="s">
        <v>152</v>
      </c>
      <c r="AU511" s="17" t="s">
        <v>82</v>
      </c>
    </row>
    <row r="512" spans="2:51" s="12" customFormat="1" ht="11.25">
      <c r="B512" s="144"/>
      <c r="D512" s="145" t="s">
        <v>159</v>
      </c>
      <c r="E512" s="146" t="s">
        <v>19</v>
      </c>
      <c r="F512" s="147" t="s">
        <v>271</v>
      </c>
      <c r="H512" s="146" t="s">
        <v>19</v>
      </c>
      <c r="I512" s="148"/>
      <c r="L512" s="144"/>
      <c r="M512" s="149"/>
      <c r="T512" s="150"/>
      <c r="AT512" s="146" t="s">
        <v>159</v>
      </c>
      <c r="AU512" s="146" t="s">
        <v>82</v>
      </c>
      <c r="AV512" s="12" t="s">
        <v>80</v>
      </c>
      <c r="AW512" s="12" t="s">
        <v>33</v>
      </c>
      <c r="AX512" s="12" t="s">
        <v>72</v>
      </c>
      <c r="AY512" s="146" t="s">
        <v>142</v>
      </c>
    </row>
    <row r="513" spans="2:51" s="13" customFormat="1" ht="11.25">
      <c r="B513" s="151"/>
      <c r="D513" s="145" t="s">
        <v>159</v>
      </c>
      <c r="E513" s="152" t="s">
        <v>19</v>
      </c>
      <c r="F513" s="153" t="s">
        <v>483</v>
      </c>
      <c r="H513" s="154">
        <v>124.82</v>
      </c>
      <c r="I513" s="155"/>
      <c r="L513" s="151"/>
      <c r="M513" s="156"/>
      <c r="T513" s="157"/>
      <c r="AT513" s="152" t="s">
        <v>159</v>
      </c>
      <c r="AU513" s="152" t="s">
        <v>82</v>
      </c>
      <c r="AV513" s="13" t="s">
        <v>82</v>
      </c>
      <c r="AW513" s="13" t="s">
        <v>33</v>
      </c>
      <c r="AX513" s="13" t="s">
        <v>80</v>
      </c>
      <c r="AY513" s="152" t="s">
        <v>142</v>
      </c>
    </row>
    <row r="514" spans="2:65" s="1" customFormat="1" ht="16.5" customHeight="1">
      <c r="B514" s="32"/>
      <c r="C514" s="127" t="s">
        <v>782</v>
      </c>
      <c r="D514" s="127" t="s">
        <v>145</v>
      </c>
      <c r="E514" s="128" t="s">
        <v>783</v>
      </c>
      <c r="F514" s="129" t="s">
        <v>784</v>
      </c>
      <c r="G514" s="130" t="s">
        <v>185</v>
      </c>
      <c r="H514" s="131">
        <v>150</v>
      </c>
      <c r="I514" s="132"/>
      <c r="J514" s="133">
        <f>ROUND(I514*H514,2)</f>
        <v>0</v>
      </c>
      <c r="K514" s="129" t="s">
        <v>149</v>
      </c>
      <c r="L514" s="32"/>
      <c r="M514" s="134" t="s">
        <v>19</v>
      </c>
      <c r="N514" s="135" t="s">
        <v>43</v>
      </c>
      <c r="P514" s="136">
        <f>O514*H514</f>
        <v>0</v>
      </c>
      <c r="Q514" s="136">
        <v>3E-05</v>
      </c>
      <c r="R514" s="136">
        <f>Q514*H514</f>
        <v>0.0045000000000000005</v>
      </c>
      <c r="S514" s="136">
        <v>0</v>
      </c>
      <c r="T514" s="137">
        <f>S514*H514</f>
        <v>0</v>
      </c>
      <c r="AR514" s="138" t="s">
        <v>251</v>
      </c>
      <c r="AT514" s="138" t="s">
        <v>145</v>
      </c>
      <c r="AU514" s="138" t="s">
        <v>82</v>
      </c>
      <c r="AY514" s="17" t="s">
        <v>142</v>
      </c>
      <c r="BE514" s="139">
        <f>IF(N514="základní",J514,0)</f>
        <v>0</v>
      </c>
      <c r="BF514" s="139">
        <f>IF(N514="snížená",J514,0)</f>
        <v>0</v>
      </c>
      <c r="BG514" s="139">
        <f>IF(N514="zákl. přenesená",J514,0)</f>
        <v>0</v>
      </c>
      <c r="BH514" s="139">
        <f>IF(N514="sníž. přenesená",J514,0)</f>
        <v>0</v>
      </c>
      <c r="BI514" s="139">
        <f>IF(N514="nulová",J514,0)</f>
        <v>0</v>
      </c>
      <c r="BJ514" s="17" t="s">
        <v>80</v>
      </c>
      <c r="BK514" s="139">
        <f>ROUND(I514*H514,2)</f>
        <v>0</v>
      </c>
      <c r="BL514" s="17" t="s">
        <v>251</v>
      </c>
      <c r="BM514" s="138" t="s">
        <v>785</v>
      </c>
    </row>
    <row r="515" spans="2:47" s="1" customFormat="1" ht="11.25">
      <c r="B515" s="32"/>
      <c r="D515" s="140" t="s">
        <v>152</v>
      </c>
      <c r="F515" s="141" t="s">
        <v>786</v>
      </c>
      <c r="I515" s="142"/>
      <c r="L515" s="32"/>
      <c r="M515" s="143"/>
      <c r="T515" s="53"/>
      <c r="AT515" s="17" t="s">
        <v>152</v>
      </c>
      <c r="AU515" s="17" t="s">
        <v>82</v>
      </c>
    </row>
    <row r="516" spans="2:65" s="1" customFormat="1" ht="24.2" customHeight="1">
      <c r="B516" s="32"/>
      <c r="C516" s="127" t="s">
        <v>787</v>
      </c>
      <c r="D516" s="127" t="s">
        <v>145</v>
      </c>
      <c r="E516" s="128" t="s">
        <v>788</v>
      </c>
      <c r="F516" s="129" t="s">
        <v>789</v>
      </c>
      <c r="G516" s="130" t="s">
        <v>156</v>
      </c>
      <c r="H516" s="131">
        <v>4.494</v>
      </c>
      <c r="I516" s="132"/>
      <c r="J516" s="133">
        <f>ROUND(I516*H516,2)</f>
        <v>0</v>
      </c>
      <c r="K516" s="129" t="s">
        <v>149</v>
      </c>
      <c r="L516" s="32"/>
      <c r="M516" s="134" t="s">
        <v>19</v>
      </c>
      <c r="N516" s="135" t="s">
        <v>43</v>
      </c>
      <c r="P516" s="136">
        <f>O516*H516</f>
        <v>0</v>
      </c>
      <c r="Q516" s="136">
        <v>0</v>
      </c>
      <c r="R516" s="136">
        <f>Q516*H516</f>
        <v>0</v>
      </c>
      <c r="S516" s="136">
        <v>0</v>
      </c>
      <c r="T516" s="137">
        <f>S516*H516</f>
        <v>0</v>
      </c>
      <c r="AR516" s="138" t="s">
        <v>251</v>
      </c>
      <c r="AT516" s="138" t="s">
        <v>145</v>
      </c>
      <c r="AU516" s="138" t="s">
        <v>82</v>
      </c>
      <c r="AY516" s="17" t="s">
        <v>142</v>
      </c>
      <c r="BE516" s="139">
        <f>IF(N516="základní",J516,0)</f>
        <v>0</v>
      </c>
      <c r="BF516" s="139">
        <f>IF(N516="snížená",J516,0)</f>
        <v>0</v>
      </c>
      <c r="BG516" s="139">
        <f>IF(N516="zákl. přenesená",J516,0)</f>
        <v>0</v>
      </c>
      <c r="BH516" s="139">
        <f>IF(N516="sníž. přenesená",J516,0)</f>
        <v>0</v>
      </c>
      <c r="BI516" s="139">
        <f>IF(N516="nulová",J516,0)</f>
        <v>0</v>
      </c>
      <c r="BJ516" s="17" t="s">
        <v>80</v>
      </c>
      <c r="BK516" s="139">
        <f>ROUND(I516*H516,2)</f>
        <v>0</v>
      </c>
      <c r="BL516" s="17" t="s">
        <v>251</v>
      </c>
      <c r="BM516" s="138" t="s">
        <v>790</v>
      </c>
    </row>
    <row r="517" spans="2:47" s="1" customFormat="1" ht="11.25">
      <c r="B517" s="32"/>
      <c r="D517" s="140" t="s">
        <v>152</v>
      </c>
      <c r="F517" s="141" t="s">
        <v>791</v>
      </c>
      <c r="I517" s="142"/>
      <c r="L517" s="32"/>
      <c r="M517" s="143"/>
      <c r="T517" s="53"/>
      <c r="AT517" s="17" t="s">
        <v>152</v>
      </c>
      <c r="AU517" s="17" t="s">
        <v>82</v>
      </c>
    </row>
    <row r="518" spans="2:63" s="11" customFormat="1" ht="22.9" customHeight="1">
      <c r="B518" s="115"/>
      <c r="D518" s="116" t="s">
        <v>71</v>
      </c>
      <c r="E518" s="125" t="s">
        <v>792</v>
      </c>
      <c r="F518" s="125" t="s">
        <v>793</v>
      </c>
      <c r="I518" s="118"/>
      <c r="J518" s="126">
        <f>BK518</f>
        <v>0</v>
      </c>
      <c r="L518" s="115"/>
      <c r="M518" s="120"/>
      <c r="P518" s="121">
        <f>SUM(P519:P570)</f>
        <v>0</v>
      </c>
      <c r="R518" s="121">
        <f>SUM(R519:R570)</f>
        <v>0.49416793000000003</v>
      </c>
      <c r="T518" s="122">
        <f>SUM(T519:T570)</f>
        <v>0.54876</v>
      </c>
      <c r="AR518" s="116" t="s">
        <v>82</v>
      </c>
      <c r="AT518" s="123" t="s">
        <v>71</v>
      </c>
      <c r="AU518" s="123" t="s">
        <v>80</v>
      </c>
      <c r="AY518" s="116" t="s">
        <v>142</v>
      </c>
      <c r="BK518" s="124">
        <f>SUM(BK519:BK570)</f>
        <v>0</v>
      </c>
    </row>
    <row r="519" spans="2:65" s="1" customFormat="1" ht="16.5" customHeight="1">
      <c r="B519" s="32"/>
      <c r="C519" s="127" t="s">
        <v>794</v>
      </c>
      <c r="D519" s="127" t="s">
        <v>145</v>
      </c>
      <c r="E519" s="128" t="s">
        <v>795</v>
      </c>
      <c r="F519" s="129" t="s">
        <v>796</v>
      </c>
      <c r="G519" s="130" t="s">
        <v>170</v>
      </c>
      <c r="H519" s="131">
        <v>144.85</v>
      </c>
      <c r="I519" s="132"/>
      <c r="J519" s="133">
        <f>ROUND(I519*H519,2)</f>
        <v>0</v>
      </c>
      <c r="K519" s="129" t="s">
        <v>149</v>
      </c>
      <c r="L519" s="32"/>
      <c r="M519" s="134" t="s">
        <v>19</v>
      </c>
      <c r="N519" s="135" t="s">
        <v>43</v>
      </c>
      <c r="P519" s="136">
        <f>O519*H519</f>
        <v>0</v>
      </c>
      <c r="Q519" s="136">
        <v>0</v>
      </c>
      <c r="R519" s="136">
        <f>Q519*H519</f>
        <v>0</v>
      </c>
      <c r="S519" s="136">
        <v>0</v>
      </c>
      <c r="T519" s="137">
        <f>S519*H519</f>
        <v>0</v>
      </c>
      <c r="AR519" s="138" t="s">
        <v>251</v>
      </c>
      <c r="AT519" s="138" t="s">
        <v>145</v>
      </c>
      <c r="AU519" s="138" t="s">
        <v>82</v>
      </c>
      <c r="AY519" s="17" t="s">
        <v>142</v>
      </c>
      <c r="BE519" s="139">
        <f>IF(N519="základní",J519,0)</f>
        <v>0</v>
      </c>
      <c r="BF519" s="139">
        <f>IF(N519="snížená",J519,0)</f>
        <v>0</v>
      </c>
      <c r="BG519" s="139">
        <f>IF(N519="zákl. přenesená",J519,0)</f>
        <v>0</v>
      </c>
      <c r="BH519" s="139">
        <f>IF(N519="sníž. přenesená",J519,0)</f>
        <v>0</v>
      </c>
      <c r="BI519" s="139">
        <f>IF(N519="nulová",J519,0)</f>
        <v>0</v>
      </c>
      <c r="BJ519" s="17" t="s">
        <v>80</v>
      </c>
      <c r="BK519" s="139">
        <f>ROUND(I519*H519,2)</f>
        <v>0</v>
      </c>
      <c r="BL519" s="17" t="s">
        <v>251</v>
      </c>
      <c r="BM519" s="138" t="s">
        <v>797</v>
      </c>
    </row>
    <row r="520" spans="2:47" s="1" customFormat="1" ht="11.25">
      <c r="B520" s="32"/>
      <c r="D520" s="140" t="s">
        <v>152</v>
      </c>
      <c r="F520" s="141" t="s">
        <v>798</v>
      </c>
      <c r="I520" s="142"/>
      <c r="L520" s="32"/>
      <c r="M520" s="143"/>
      <c r="T520" s="53"/>
      <c r="AT520" s="17" t="s">
        <v>152</v>
      </c>
      <c r="AU520" s="17" t="s">
        <v>82</v>
      </c>
    </row>
    <row r="521" spans="2:51" s="12" customFormat="1" ht="11.25">
      <c r="B521" s="144"/>
      <c r="D521" s="145" t="s">
        <v>159</v>
      </c>
      <c r="E521" s="146" t="s">
        <v>19</v>
      </c>
      <c r="F521" s="147" t="s">
        <v>267</v>
      </c>
      <c r="H521" s="146" t="s">
        <v>19</v>
      </c>
      <c r="I521" s="148"/>
      <c r="L521" s="144"/>
      <c r="M521" s="149"/>
      <c r="T521" s="150"/>
      <c r="AT521" s="146" t="s">
        <v>159</v>
      </c>
      <c r="AU521" s="146" t="s">
        <v>82</v>
      </c>
      <c r="AV521" s="12" t="s">
        <v>80</v>
      </c>
      <c r="AW521" s="12" t="s">
        <v>33</v>
      </c>
      <c r="AX521" s="12" t="s">
        <v>72</v>
      </c>
      <c r="AY521" s="146" t="s">
        <v>142</v>
      </c>
    </row>
    <row r="522" spans="2:51" s="13" customFormat="1" ht="11.25">
      <c r="B522" s="151"/>
      <c r="D522" s="145" t="s">
        <v>159</v>
      </c>
      <c r="E522" s="152" t="s">
        <v>19</v>
      </c>
      <c r="F522" s="153" t="s">
        <v>295</v>
      </c>
      <c r="H522" s="154">
        <v>11.85</v>
      </c>
      <c r="I522" s="155"/>
      <c r="L522" s="151"/>
      <c r="M522" s="156"/>
      <c r="T522" s="157"/>
      <c r="AT522" s="152" t="s">
        <v>159</v>
      </c>
      <c r="AU522" s="152" t="s">
        <v>82</v>
      </c>
      <c r="AV522" s="13" t="s">
        <v>82</v>
      </c>
      <c r="AW522" s="13" t="s">
        <v>33</v>
      </c>
      <c r="AX522" s="13" t="s">
        <v>72</v>
      </c>
      <c r="AY522" s="152" t="s">
        <v>142</v>
      </c>
    </row>
    <row r="523" spans="2:51" s="12" customFormat="1" ht="11.25">
      <c r="B523" s="144"/>
      <c r="D523" s="145" t="s">
        <v>159</v>
      </c>
      <c r="E523" s="146" t="s">
        <v>19</v>
      </c>
      <c r="F523" s="147" t="s">
        <v>269</v>
      </c>
      <c r="H523" s="146" t="s">
        <v>19</v>
      </c>
      <c r="I523" s="148"/>
      <c r="L523" s="144"/>
      <c r="M523" s="149"/>
      <c r="T523" s="150"/>
      <c r="AT523" s="146" t="s">
        <v>159</v>
      </c>
      <c r="AU523" s="146" t="s">
        <v>82</v>
      </c>
      <c r="AV523" s="12" t="s">
        <v>80</v>
      </c>
      <c r="AW523" s="12" t="s">
        <v>33</v>
      </c>
      <c r="AX523" s="12" t="s">
        <v>72</v>
      </c>
      <c r="AY523" s="146" t="s">
        <v>142</v>
      </c>
    </row>
    <row r="524" spans="2:51" s="13" customFormat="1" ht="11.25">
      <c r="B524" s="151"/>
      <c r="D524" s="145" t="s">
        <v>159</v>
      </c>
      <c r="E524" s="152" t="s">
        <v>19</v>
      </c>
      <c r="F524" s="153" t="s">
        <v>301</v>
      </c>
      <c r="H524" s="154">
        <v>133</v>
      </c>
      <c r="I524" s="155"/>
      <c r="L524" s="151"/>
      <c r="M524" s="156"/>
      <c r="T524" s="157"/>
      <c r="AT524" s="152" t="s">
        <v>159</v>
      </c>
      <c r="AU524" s="152" t="s">
        <v>82</v>
      </c>
      <c r="AV524" s="13" t="s">
        <v>82</v>
      </c>
      <c r="AW524" s="13" t="s">
        <v>33</v>
      </c>
      <c r="AX524" s="13" t="s">
        <v>72</v>
      </c>
      <c r="AY524" s="152" t="s">
        <v>142</v>
      </c>
    </row>
    <row r="525" spans="2:51" s="14" customFormat="1" ht="11.25">
      <c r="B525" s="168"/>
      <c r="D525" s="145" t="s">
        <v>159</v>
      </c>
      <c r="E525" s="169" t="s">
        <v>19</v>
      </c>
      <c r="F525" s="170" t="s">
        <v>181</v>
      </c>
      <c r="H525" s="171">
        <v>144.85</v>
      </c>
      <c r="I525" s="172"/>
      <c r="L525" s="168"/>
      <c r="M525" s="173"/>
      <c r="T525" s="174"/>
      <c r="AT525" s="169" t="s">
        <v>159</v>
      </c>
      <c r="AU525" s="169" t="s">
        <v>82</v>
      </c>
      <c r="AV525" s="14" t="s">
        <v>150</v>
      </c>
      <c r="AW525" s="14" t="s">
        <v>33</v>
      </c>
      <c r="AX525" s="14" t="s">
        <v>80</v>
      </c>
      <c r="AY525" s="169" t="s">
        <v>142</v>
      </c>
    </row>
    <row r="526" spans="2:65" s="1" customFormat="1" ht="16.5" customHeight="1">
      <c r="B526" s="32"/>
      <c r="C526" s="127" t="s">
        <v>799</v>
      </c>
      <c r="D526" s="127" t="s">
        <v>145</v>
      </c>
      <c r="E526" s="128" t="s">
        <v>800</v>
      </c>
      <c r="F526" s="129" t="s">
        <v>801</v>
      </c>
      <c r="G526" s="130" t="s">
        <v>170</v>
      </c>
      <c r="H526" s="131">
        <v>144.85</v>
      </c>
      <c r="I526" s="132"/>
      <c r="J526" s="133">
        <f>ROUND(I526*H526,2)</f>
        <v>0</v>
      </c>
      <c r="K526" s="129" t="s">
        <v>149</v>
      </c>
      <c r="L526" s="32"/>
      <c r="M526" s="134" t="s">
        <v>19</v>
      </c>
      <c r="N526" s="135" t="s">
        <v>43</v>
      </c>
      <c r="P526" s="136">
        <f>O526*H526</f>
        <v>0</v>
      </c>
      <c r="Q526" s="136">
        <v>3E-05</v>
      </c>
      <c r="R526" s="136">
        <f>Q526*H526</f>
        <v>0.0043454999999999995</v>
      </c>
      <c r="S526" s="136">
        <v>0</v>
      </c>
      <c r="T526" s="137">
        <f>S526*H526</f>
        <v>0</v>
      </c>
      <c r="AR526" s="138" t="s">
        <v>251</v>
      </c>
      <c r="AT526" s="138" t="s">
        <v>145</v>
      </c>
      <c r="AU526" s="138" t="s">
        <v>82</v>
      </c>
      <c r="AY526" s="17" t="s">
        <v>142</v>
      </c>
      <c r="BE526" s="139">
        <f>IF(N526="základní",J526,0)</f>
        <v>0</v>
      </c>
      <c r="BF526" s="139">
        <f>IF(N526="snížená",J526,0)</f>
        <v>0</v>
      </c>
      <c r="BG526" s="139">
        <f>IF(N526="zákl. přenesená",J526,0)</f>
        <v>0</v>
      </c>
      <c r="BH526" s="139">
        <f>IF(N526="sníž. přenesená",J526,0)</f>
        <v>0</v>
      </c>
      <c r="BI526" s="139">
        <f>IF(N526="nulová",J526,0)</f>
        <v>0</v>
      </c>
      <c r="BJ526" s="17" t="s">
        <v>80</v>
      </c>
      <c r="BK526" s="139">
        <f>ROUND(I526*H526,2)</f>
        <v>0</v>
      </c>
      <c r="BL526" s="17" t="s">
        <v>251</v>
      </c>
      <c r="BM526" s="138" t="s">
        <v>802</v>
      </c>
    </row>
    <row r="527" spans="2:47" s="1" customFormat="1" ht="11.25">
      <c r="B527" s="32"/>
      <c r="D527" s="140" t="s">
        <v>152</v>
      </c>
      <c r="F527" s="141" t="s">
        <v>803</v>
      </c>
      <c r="I527" s="142"/>
      <c r="L527" s="32"/>
      <c r="M527" s="143"/>
      <c r="T527" s="53"/>
      <c r="AT527" s="17" t="s">
        <v>152</v>
      </c>
      <c r="AU527" s="17" t="s">
        <v>82</v>
      </c>
    </row>
    <row r="528" spans="2:51" s="12" customFormat="1" ht="11.25">
      <c r="B528" s="144"/>
      <c r="D528" s="145" t="s">
        <v>159</v>
      </c>
      <c r="E528" s="146" t="s">
        <v>19</v>
      </c>
      <c r="F528" s="147" t="s">
        <v>267</v>
      </c>
      <c r="H528" s="146" t="s">
        <v>19</v>
      </c>
      <c r="I528" s="148"/>
      <c r="L528" s="144"/>
      <c r="M528" s="149"/>
      <c r="T528" s="150"/>
      <c r="AT528" s="146" t="s">
        <v>159</v>
      </c>
      <c r="AU528" s="146" t="s">
        <v>82</v>
      </c>
      <c r="AV528" s="12" t="s">
        <v>80</v>
      </c>
      <c r="AW528" s="12" t="s">
        <v>33</v>
      </c>
      <c r="AX528" s="12" t="s">
        <v>72</v>
      </c>
      <c r="AY528" s="146" t="s">
        <v>142</v>
      </c>
    </row>
    <row r="529" spans="2:51" s="13" customFormat="1" ht="11.25">
      <c r="B529" s="151"/>
      <c r="D529" s="145" t="s">
        <v>159</v>
      </c>
      <c r="E529" s="152" t="s">
        <v>19</v>
      </c>
      <c r="F529" s="153" t="s">
        <v>295</v>
      </c>
      <c r="H529" s="154">
        <v>11.85</v>
      </c>
      <c r="I529" s="155"/>
      <c r="L529" s="151"/>
      <c r="M529" s="156"/>
      <c r="T529" s="157"/>
      <c r="AT529" s="152" t="s">
        <v>159</v>
      </c>
      <c r="AU529" s="152" t="s">
        <v>82</v>
      </c>
      <c r="AV529" s="13" t="s">
        <v>82</v>
      </c>
      <c r="AW529" s="13" t="s">
        <v>33</v>
      </c>
      <c r="AX529" s="13" t="s">
        <v>72</v>
      </c>
      <c r="AY529" s="152" t="s">
        <v>142</v>
      </c>
    </row>
    <row r="530" spans="2:51" s="12" customFormat="1" ht="11.25">
      <c r="B530" s="144"/>
      <c r="D530" s="145" t="s">
        <v>159</v>
      </c>
      <c r="E530" s="146" t="s">
        <v>19</v>
      </c>
      <c r="F530" s="147" t="s">
        <v>269</v>
      </c>
      <c r="H530" s="146" t="s">
        <v>19</v>
      </c>
      <c r="I530" s="148"/>
      <c r="L530" s="144"/>
      <c r="M530" s="149"/>
      <c r="T530" s="150"/>
      <c r="AT530" s="146" t="s">
        <v>159</v>
      </c>
      <c r="AU530" s="146" t="s">
        <v>82</v>
      </c>
      <c r="AV530" s="12" t="s">
        <v>80</v>
      </c>
      <c r="AW530" s="12" t="s">
        <v>33</v>
      </c>
      <c r="AX530" s="12" t="s">
        <v>72</v>
      </c>
      <c r="AY530" s="146" t="s">
        <v>142</v>
      </c>
    </row>
    <row r="531" spans="2:51" s="13" customFormat="1" ht="11.25">
      <c r="B531" s="151"/>
      <c r="D531" s="145" t="s">
        <v>159</v>
      </c>
      <c r="E531" s="152" t="s">
        <v>19</v>
      </c>
      <c r="F531" s="153" t="s">
        <v>301</v>
      </c>
      <c r="H531" s="154">
        <v>133</v>
      </c>
      <c r="I531" s="155"/>
      <c r="L531" s="151"/>
      <c r="M531" s="156"/>
      <c r="T531" s="157"/>
      <c r="AT531" s="152" t="s">
        <v>159</v>
      </c>
      <c r="AU531" s="152" t="s">
        <v>82</v>
      </c>
      <c r="AV531" s="13" t="s">
        <v>82</v>
      </c>
      <c r="AW531" s="13" t="s">
        <v>33</v>
      </c>
      <c r="AX531" s="13" t="s">
        <v>72</v>
      </c>
      <c r="AY531" s="152" t="s">
        <v>142</v>
      </c>
    </row>
    <row r="532" spans="2:51" s="14" customFormat="1" ht="11.25">
      <c r="B532" s="168"/>
      <c r="D532" s="145" t="s">
        <v>159</v>
      </c>
      <c r="E532" s="169" t="s">
        <v>19</v>
      </c>
      <c r="F532" s="170" t="s">
        <v>181</v>
      </c>
      <c r="H532" s="171">
        <v>144.85</v>
      </c>
      <c r="I532" s="172"/>
      <c r="L532" s="168"/>
      <c r="M532" s="173"/>
      <c r="T532" s="174"/>
      <c r="AT532" s="169" t="s">
        <v>159</v>
      </c>
      <c r="AU532" s="169" t="s">
        <v>82</v>
      </c>
      <c r="AV532" s="14" t="s">
        <v>150</v>
      </c>
      <c r="AW532" s="14" t="s">
        <v>33</v>
      </c>
      <c r="AX532" s="14" t="s">
        <v>80</v>
      </c>
      <c r="AY532" s="169" t="s">
        <v>142</v>
      </c>
    </row>
    <row r="533" spans="2:65" s="1" customFormat="1" ht="16.5" customHeight="1">
      <c r="B533" s="32"/>
      <c r="C533" s="127" t="s">
        <v>804</v>
      </c>
      <c r="D533" s="127" t="s">
        <v>145</v>
      </c>
      <c r="E533" s="128" t="s">
        <v>805</v>
      </c>
      <c r="F533" s="129" t="s">
        <v>806</v>
      </c>
      <c r="G533" s="130" t="s">
        <v>170</v>
      </c>
      <c r="H533" s="131">
        <v>167.92</v>
      </c>
      <c r="I533" s="132"/>
      <c r="J533" s="133">
        <f>ROUND(I533*H533,2)</f>
        <v>0</v>
      </c>
      <c r="K533" s="129" t="s">
        <v>149</v>
      </c>
      <c r="L533" s="32"/>
      <c r="M533" s="134" t="s">
        <v>19</v>
      </c>
      <c r="N533" s="135" t="s">
        <v>43</v>
      </c>
      <c r="P533" s="136">
        <f>O533*H533</f>
        <v>0</v>
      </c>
      <c r="Q533" s="136">
        <v>0</v>
      </c>
      <c r="R533" s="136">
        <f>Q533*H533</f>
        <v>0</v>
      </c>
      <c r="S533" s="136">
        <v>0.003</v>
      </c>
      <c r="T533" s="137">
        <f>S533*H533</f>
        <v>0.50376</v>
      </c>
      <c r="AR533" s="138" t="s">
        <v>251</v>
      </c>
      <c r="AT533" s="138" t="s">
        <v>145</v>
      </c>
      <c r="AU533" s="138" t="s">
        <v>82</v>
      </c>
      <c r="AY533" s="17" t="s">
        <v>142</v>
      </c>
      <c r="BE533" s="139">
        <f>IF(N533="základní",J533,0)</f>
        <v>0</v>
      </c>
      <c r="BF533" s="139">
        <f>IF(N533="snížená",J533,0)</f>
        <v>0</v>
      </c>
      <c r="BG533" s="139">
        <f>IF(N533="zákl. přenesená",J533,0)</f>
        <v>0</v>
      </c>
      <c r="BH533" s="139">
        <f>IF(N533="sníž. přenesená",J533,0)</f>
        <v>0</v>
      </c>
      <c r="BI533" s="139">
        <f>IF(N533="nulová",J533,0)</f>
        <v>0</v>
      </c>
      <c r="BJ533" s="17" t="s">
        <v>80</v>
      </c>
      <c r="BK533" s="139">
        <f>ROUND(I533*H533,2)</f>
        <v>0</v>
      </c>
      <c r="BL533" s="17" t="s">
        <v>251</v>
      </c>
      <c r="BM533" s="138" t="s">
        <v>807</v>
      </c>
    </row>
    <row r="534" spans="2:47" s="1" customFormat="1" ht="11.25">
      <c r="B534" s="32"/>
      <c r="D534" s="140" t="s">
        <v>152</v>
      </c>
      <c r="F534" s="141" t="s">
        <v>808</v>
      </c>
      <c r="I534" s="142"/>
      <c r="L534" s="32"/>
      <c r="M534" s="143"/>
      <c r="T534" s="53"/>
      <c r="AT534" s="17" t="s">
        <v>152</v>
      </c>
      <c r="AU534" s="17" t="s">
        <v>82</v>
      </c>
    </row>
    <row r="535" spans="2:51" s="13" customFormat="1" ht="11.25">
      <c r="B535" s="151"/>
      <c r="D535" s="145" t="s">
        <v>159</v>
      </c>
      <c r="E535" s="152" t="s">
        <v>19</v>
      </c>
      <c r="F535" s="153" t="s">
        <v>809</v>
      </c>
      <c r="H535" s="154">
        <v>167.92</v>
      </c>
      <c r="I535" s="155"/>
      <c r="L535" s="151"/>
      <c r="M535" s="156"/>
      <c r="T535" s="157"/>
      <c r="AT535" s="152" t="s">
        <v>159</v>
      </c>
      <c r="AU535" s="152" t="s">
        <v>82</v>
      </c>
      <c r="AV535" s="13" t="s">
        <v>82</v>
      </c>
      <c r="AW535" s="13" t="s">
        <v>33</v>
      </c>
      <c r="AX535" s="13" t="s">
        <v>72</v>
      </c>
      <c r="AY535" s="152" t="s">
        <v>142</v>
      </c>
    </row>
    <row r="536" spans="2:51" s="14" customFormat="1" ht="11.25">
      <c r="B536" s="168"/>
      <c r="D536" s="145" t="s">
        <v>159</v>
      </c>
      <c r="E536" s="169" t="s">
        <v>19</v>
      </c>
      <c r="F536" s="170" t="s">
        <v>181</v>
      </c>
      <c r="H536" s="171">
        <v>167.92</v>
      </c>
      <c r="I536" s="172"/>
      <c r="L536" s="168"/>
      <c r="M536" s="173"/>
      <c r="T536" s="174"/>
      <c r="AT536" s="169" t="s">
        <v>159</v>
      </c>
      <c r="AU536" s="169" t="s">
        <v>82</v>
      </c>
      <c r="AV536" s="14" t="s">
        <v>150</v>
      </c>
      <c r="AW536" s="14" t="s">
        <v>33</v>
      </c>
      <c r="AX536" s="14" t="s">
        <v>80</v>
      </c>
      <c r="AY536" s="169" t="s">
        <v>142</v>
      </c>
    </row>
    <row r="537" spans="2:65" s="1" customFormat="1" ht="16.5" customHeight="1">
      <c r="B537" s="32"/>
      <c r="C537" s="127" t="s">
        <v>810</v>
      </c>
      <c r="D537" s="127" t="s">
        <v>145</v>
      </c>
      <c r="E537" s="128" t="s">
        <v>811</v>
      </c>
      <c r="F537" s="129" t="s">
        <v>812</v>
      </c>
      <c r="G537" s="130" t="s">
        <v>170</v>
      </c>
      <c r="H537" s="131">
        <v>11.85</v>
      </c>
      <c r="I537" s="132"/>
      <c r="J537" s="133">
        <f>ROUND(I537*H537,2)</f>
        <v>0</v>
      </c>
      <c r="K537" s="129" t="s">
        <v>149</v>
      </c>
      <c r="L537" s="32"/>
      <c r="M537" s="134" t="s">
        <v>19</v>
      </c>
      <c r="N537" s="135" t="s">
        <v>43</v>
      </c>
      <c r="P537" s="136">
        <f>O537*H537</f>
        <v>0</v>
      </c>
      <c r="Q537" s="136">
        <v>0.0005</v>
      </c>
      <c r="R537" s="136">
        <f>Q537*H537</f>
        <v>0.005925</v>
      </c>
      <c r="S537" s="136">
        <v>0</v>
      </c>
      <c r="T537" s="137">
        <f>S537*H537</f>
        <v>0</v>
      </c>
      <c r="AR537" s="138" t="s">
        <v>251</v>
      </c>
      <c r="AT537" s="138" t="s">
        <v>145</v>
      </c>
      <c r="AU537" s="138" t="s">
        <v>82</v>
      </c>
      <c r="AY537" s="17" t="s">
        <v>142</v>
      </c>
      <c r="BE537" s="139">
        <f>IF(N537="základní",J537,0)</f>
        <v>0</v>
      </c>
      <c r="BF537" s="139">
        <f>IF(N537="snížená",J537,0)</f>
        <v>0</v>
      </c>
      <c r="BG537" s="139">
        <f>IF(N537="zákl. přenesená",J537,0)</f>
        <v>0</v>
      </c>
      <c r="BH537" s="139">
        <f>IF(N537="sníž. přenesená",J537,0)</f>
        <v>0</v>
      </c>
      <c r="BI537" s="139">
        <f>IF(N537="nulová",J537,0)</f>
        <v>0</v>
      </c>
      <c r="BJ537" s="17" t="s">
        <v>80</v>
      </c>
      <c r="BK537" s="139">
        <f>ROUND(I537*H537,2)</f>
        <v>0</v>
      </c>
      <c r="BL537" s="17" t="s">
        <v>251</v>
      </c>
      <c r="BM537" s="138" t="s">
        <v>813</v>
      </c>
    </row>
    <row r="538" spans="2:47" s="1" customFormat="1" ht="11.25">
      <c r="B538" s="32"/>
      <c r="D538" s="140" t="s">
        <v>152</v>
      </c>
      <c r="F538" s="141" t="s">
        <v>814</v>
      </c>
      <c r="I538" s="142"/>
      <c r="L538" s="32"/>
      <c r="M538" s="143"/>
      <c r="T538" s="53"/>
      <c r="AT538" s="17" t="s">
        <v>152</v>
      </c>
      <c r="AU538" s="17" t="s">
        <v>82</v>
      </c>
    </row>
    <row r="539" spans="2:51" s="12" customFormat="1" ht="11.25">
      <c r="B539" s="144"/>
      <c r="D539" s="145" t="s">
        <v>159</v>
      </c>
      <c r="E539" s="146" t="s">
        <v>19</v>
      </c>
      <c r="F539" s="147" t="s">
        <v>267</v>
      </c>
      <c r="H539" s="146" t="s">
        <v>19</v>
      </c>
      <c r="I539" s="148"/>
      <c r="L539" s="144"/>
      <c r="M539" s="149"/>
      <c r="T539" s="150"/>
      <c r="AT539" s="146" t="s">
        <v>159</v>
      </c>
      <c r="AU539" s="146" t="s">
        <v>82</v>
      </c>
      <c r="AV539" s="12" t="s">
        <v>80</v>
      </c>
      <c r="AW539" s="12" t="s">
        <v>33</v>
      </c>
      <c r="AX539" s="12" t="s">
        <v>72</v>
      </c>
      <c r="AY539" s="146" t="s">
        <v>142</v>
      </c>
    </row>
    <row r="540" spans="2:51" s="13" customFormat="1" ht="11.25">
      <c r="B540" s="151"/>
      <c r="D540" s="145" t="s">
        <v>159</v>
      </c>
      <c r="E540" s="152" t="s">
        <v>19</v>
      </c>
      <c r="F540" s="153" t="s">
        <v>295</v>
      </c>
      <c r="H540" s="154">
        <v>11.85</v>
      </c>
      <c r="I540" s="155"/>
      <c r="L540" s="151"/>
      <c r="M540" s="156"/>
      <c r="T540" s="157"/>
      <c r="AT540" s="152" t="s">
        <v>159</v>
      </c>
      <c r="AU540" s="152" t="s">
        <v>82</v>
      </c>
      <c r="AV540" s="13" t="s">
        <v>82</v>
      </c>
      <c r="AW540" s="13" t="s">
        <v>33</v>
      </c>
      <c r="AX540" s="13" t="s">
        <v>80</v>
      </c>
      <c r="AY540" s="152" t="s">
        <v>142</v>
      </c>
    </row>
    <row r="541" spans="2:65" s="1" customFormat="1" ht="24.2" customHeight="1">
      <c r="B541" s="32"/>
      <c r="C541" s="158" t="s">
        <v>815</v>
      </c>
      <c r="D541" s="158" t="s">
        <v>162</v>
      </c>
      <c r="E541" s="159" t="s">
        <v>816</v>
      </c>
      <c r="F541" s="160" t="s">
        <v>817</v>
      </c>
      <c r="G541" s="161" t="s">
        <v>170</v>
      </c>
      <c r="H541" s="162">
        <v>13.035</v>
      </c>
      <c r="I541" s="163"/>
      <c r="J541" s="164">
        <f>ROUND(I541*H541,2)</f>
        <v>0</v>
      </c>
      <c r="K541" s="160" t="s">
        <v>19</v>
      </c>
      <c r="L541" s="165"/>
      <c r="M541" s="166" t="s">
        <v>19</v>
      </c>
      <c r="N541" s="167" t="s">
        <v>43</v>
      </c>
      <c r="P541" s="136">
        <f>O541*H541</f>
        <v>0</v>
      </c>
      <c r="Q541" s="136">
        <v>0.00076</v>
      </c>
      <c r="R541" s="136">
        <f>Q541*H541</f>
        <v>0.009906600000000002</v>
      </c>
      <c r="S541" s="136">
        <v>0</v>
      </c>
      <c r="T541" s="137">
        <f>S541*H541</f>
        <v>0</v>
      </c>
      <c r="AR541" s="138" t="s">
        <v>360</v>
      </c>
      <c r="AT541" s="138" t="s">
        <v>162</v>
      </c>
      <c r="AU541" s="138" t="s">
        <v>82</v>
      </c>
      <c r="AY541" s="17" t="s">
        <v>142</v>
      </c>
      <c r="BE541" s="139">
        <f>IF(N541="základní",J541,0)</f>
        <v>0</v>
      </c>
      <c r="BF541" s="139">
        <f>IF(N541="snížená",J541,0)</f>
        <v>0</v>
      </c>
      <c r="BG541" s="139">
        <f>IF(N541="zákl. přenesená",J541,0)</f>
        <v>0</v>
      </c>
      <c r="BH541" s="139">
        <f>IF(N541="sníž. přenesená",J541,0)</f>
        <v>0</v>
      </c>
      <c r="BI541" s="139">
        <f>IF(N541="nulová",J541,0)</f>
        <v>0</v>
      </c>
      <c r="BJ541" s="17" t="s">
        <v>80</v>
      </c>
      <c r="BK541" s="139">
        <f>ROUND(I541*H541,2)</f>
        <v>0</v>
      </c>
      <c r="BL541" s="17" t="s">
        <v>251</v>
      </c>
      <c r="BM541" s="138" t="s">
        <v>818</v>
      </c>
    </row>
    <row r="542" spans="2:51" s="13" customFormat="1" ht="11.25">
      <c r="B542" s="151"/>
      <c r="D542" s="145" t="s">
        <v>159</v>
      </c>
      <c r="E542" s="152" t="s">
        <v>19</v>
      </c>
      <c r="F542" s="153" t="s">
        <v>819</v>
      </c>
      <c r="H542" s="154">
        <v>13.035</v>
      </c>
      <c r="I542" s="155"/>
      <c r="L542" s="151"/>
      <c r="M542" s="156"/>
      <c r="T542" s="157"/>
      <c r="AT542" s="152" t="s">
        <v>159</v>
      </c>
      <c r="AU542" s="152" t="s">
        <v>82</v>
      </c>
      <c r="AV542" s="13" t="s">
        <v>82</v>
      </c>
      <c r="AW542" s="13" t="s">
        <v>33</v>
      </c>
      <c r="AX542" s="13" t="s">
        <v>80</v>
      </c>
      <c r="AY542" s="152" t="s">
        <v>142</v>
      </c>
    </row>
    <row r="543" spans="2:65" s="1" customFormat="1" ht="16.5" customHeight="1">
      <c r="B543" s="32"/>
      <c r="C543" s="127" t="s">
        <v>820</v>
      </c>
      <c r="D543" s="127" t="s">
        <v>145</v>
      </c>
      <c r="E543" s="128" t="s">
        <v>821</v>
      </c>
      <c r="F543" s="129" t="s">
        <v>822</v>
      </c>
      <c r="G543" s="130" t="s">
        <v>170</v>
      </c>
      <c r="H543" s="131">
        <v>133</v>
      </c>
      <c r="I543" s="132"/>
      <c r="J543" s="133">
        <f>ROUND(I543*H543,2)</f>
        <v>0</v>
      </c>
      <c r="K543" s="129" t="s">
        <v>149</v>
      </c>
      <c r="L543" s="32"/>
      <c r="M543" s="134" t="s">
        <v>19</v>
      </c>
      <c r="N543" s="135" t="s">
        <v>43</v>
      </c>
      <c r="P543" s="136">
        <f>O543*H543</f>
        <v>0</v>
      </c>
      <c r="Q543" s="136">
        <v>0.0003</v>
      </c>
      <c r="R543" s="136">
        <f>Q543*H543</f>
        <v>0.0399</v>
      </c>
      <c r="S543" s="136">
        <v>0</v>
      </c>
      <c r="T543" s="137">
        <f>S543*H543</f>
        <v>0</v>
      </c>
      <c r="AR543" s="138" t="s">
        <v>251</v>
      </c>
      <c r="AT543" s="138" t="s">
        <v>145</v>
      </c>
      <c r="AU543" s="138" t="s">
        <v>82</v>
      </c>
      <c r="AY543" s="17" t="s">
        <v>142</v>
      </c>
      <c r="BE543" s="139">
        <f>IF(N543="základní",J543,0)</f>
        <v>0</v>
      </c>
      <c r="BF543" s="139">
        <f>IF(N543="snížená",J543,0)</f>
        <v>0</v>
      </c>
      <c r="BG543" s="139">
        <f>IF(N543="zákl. přenesená",J543,0)</f>
        <v>0</v>
      </c>
      <c r="BH543" s="139">
        <f>IF(N543="sníž. přenesená",J543,0)</f>
        <v>0</v>
      </c>
      <c r="BI543" s="139">
        <f>IF(N543="nulová",J543,0)</f>
        <v>0</v>
      </c>
      <c r="BJ543" s="17" t="s">
        <v>80</v>
      </c>
      <c r="BK543" s="139">
        <f>ROUND(I543*H543,2)</f>
        <v>0</v>
      </c>
      <c r="BL543" s="17" t="s">
        <v>251</v>
      </c>
      <c r="BM543" s="138" t="s">
        <v>823</v>
      </c>
    </row>
    <row r="544" spans="2:47" s="1" customFormat="1" ht="11.25">
      <c r="B544" s="32"/>
      <c r="D544" s="140" t="s">
        <v>152</v>
      </c>
      <c r="F544" s="141" t="s">
        <v>824</v>
      </c>
      <c r="I544" s="142"/>
      <c r="L544" s="32"/>
      <c r="M544" s="143"/>
      <c r="T544" s="53"/>
      <c r="AT544" s="17" t="s">
        <v>152</v>
      </c>
      <c r="AU544" s="17" t="s">
        <v>82</v>
      </c>
    </row>
    <row r="545" spans="2:51" s="12" customFormat="1" ht="11.25">
      <c r="B545" s="144"/>
      <c r="D545" s="145" t="s">
        <v>159</v>
      </c>
      <c r="E545" s="146" t="s">
        <v>19</v>
      </c>
      <c r="F545" s="147" t="s">
        <v>269</v>
      </c>
      <c r="H545" s="146" t="s">
        <v>19</v>
      </c>
      <c r="I545" s="148"/>
      <c r="L545" s="144"/>
      <c r="M545" s="149"/>
      <c r="T545" s="150"/>
      <c r="AT545" s="146" t="s">
        <v>159</v>
      </c>
      <c r="AU545" s="146" t="s">
        <v>82</v>
      </c>
      <c r="AV545" s="12" t="s">
        <v>80</v>
      </c>
      <c r="AW545" s="12" t="s">
        <v>33</v>
      </c>
      <c r="AX545" s="12" t="s">
        <v>72</v>
      </c>
      <c r="AY545" s="146" t="s">
        <v>142</v>
      </c>
    </row>
    <row r="546" spans="2:51" s="13" customFormat="1" ht="11.25">
      <c r="B546" s="151"/>
      <c r="D546" s="145" t="s">
        <v>159</v>
      </c>
      <c r="E546" s="152" t="s">
        <v>19</v>
      </c>
      <c r="F546" s="153" t="s">
        <v>301</v>
      </c>
      <c r="H546" s="154">
        <v>133</v>
      </c>
      <c r="I546" s="155"/>
      <c r="L546" s="151"/>
      <c r="M546" s="156"/>
      <c r="T546" s="157"/>
      <c r="AT546" s="152" t="s">
        <v>159</v>
      </c>
      <c r="AU546" s="152" t="s">
        <v>82</v>
      </c>
      <c r="AV546" s="13" t="s">
        <v>82</v>
      </c>
      <c r="AW546" s="13" t="s">
        <v>33</v>
      </c>
      <c r="AX546" s="13" t="s">
        <v>80</v>
      </c>
      <c r="AY546" s="152" t="s">
        <v>142</v>
      </c>
    </row>
    <row r="547" spans="2:65" s="1" customFormat="1" ht="33" customHeight="1">
      <c r="B547" s="32"/>
      <c r="C547" s="158" t="s">
        <v>825</v>
      </c>
      <c r="D547" s="158" t="s">
        <v>162</v>
      </c>
      <c r="E547" s="159" t="s">
        <v>826</v>
      </c>
      <c r="F547" s="160" t="s">
        <v>827</v>
      </c>
      <c r="G547" s="161" t="s">
        <v>170</v>
      </c>
      <c r="H547" s="162">
        <v>146.3</v>
      </c>
      <c r="I547" s="163"/>
      <c r="J547" s="164">
        <f>ROUND(I547*H547,2)</f>
        <v>0</v>
      </c>
      <c r="K547" s="160" t="s">
        <v>19</v>
      </c>
      <c r="L547" s="165"/>
      <c r="M547" s="166" t="s">
        <v>19</v>
      </c>
      <c r="N547" s="167" t="s">
        <v>43</v>
      </c>
      <c r="P547" s="136">
        <f>O547*H547</f>
        <v>0</v>
      </c>
      <c r="Q547" s="136">
        <v>0.0026</v>
      </c>
      <c r="R547" s="136">
        <f>Q547*H547</f>
        <v>0.38038</v>
      </c>
      <c r="S547" s="136">
        <v>0</v>
      </c>
      <c r="T547" s="137">
        <f>S547*H547</f>
        <v>0</v>
      </c>
      <c r="AR547" s="138" t="s">
        <v>360</v>
      </c>
      <c r="AT547" s="138" t="s">
        <v>162</v>
      </c>
      <c r="AU547" s="138" t="s">
        <v>82</v>
      </c>
      <c r="AY547" s="17" t="s">
        <v>142</v>
      </c>
      <c r="BE547" s="139">
        <f>IF(N547="základní",J547,0)</f>
        <v>0</v>
      </c>
      <c r="BF547" s="139">
        <f>IF(N547="snížená",J547,0)</f>
        <v>0</v>
      </c>
      <c r="BG547" s="139">
        <f>IF(N547="zákl. přenesená",J547,0)</f>
        <v>0</v>
      </c>
      <c r="BH547" s="139">
        <f>IF(N547="sníž. přenesená",J547,0)</f>
        <v>0</v>
      </c>
      <c r="BI547" s="139">
        <f>IF(N547="nulová",J547,0)</f>
        <v>0</v>
      </c>
      <c r="BJ547" s="17" t="s">
        <v>80</v>
      </c>
      <c r="BK547" s="139">
        <f>ROUND(I547*H547,2)</f>
        <v>0</v>
      </c>
      <c r="BL547" s="17" t="s">
        <v>251</v>
      </c>
      <c r="BM547" s="138" t="s">
        <v>828</v>
      </c>
    </row>
    <row r="548" spans="2:51" s="13" customFormat="1" ht="11.25">
      <c r="B548" s="151"/>
      <c r="D548" s="145" t="s">
        <v>159</v>
      </c>
      <c r="E548" s="152" t="s">
        <v>19</v>
      </c>
      <c r="F548" s="153" t="s">
        <v>829</v>
      </c>
      <c r="H548" s="154">
        <v>146.3</v>
      </c>
      <c r="I548" s="155"/>
      <c r="L548" s="151"/>
      <c r="M548" s="156"/>
      <c r="T548" s="157"/>
      <c r="AT548" s="152" t="s">
        <v>159</v>
      </c>
      <c r="AU548" s="152" t="s">
        <v>82</v>
      </c>
      <c r="AV548" s="13" t="s">
        <v>82</v>
      </c>
      <c r="AW548" s="13" t="s">
        <v>33</v>
      </c>
      <c r="AX548" s="13" t="s">
        <v>80</v>
      </c>
      <c r="AY548" s="152" t="s">
        <v>142</v>
      </c>
    </row>
    <row r="549" spans="2:65" s="1" customFormat="1" ht="16.5" customHeight="1">
      <c r="B549" s="32"/>
      <c r="C549" s="127" t="s">
        <v>830</v>
      </c>
      <c r="D549" s="127" t="s">
        <v>145</v>
      </c>
      <c r="E549" s="128" t="s">
        <v>831</v>
      </c>
      <c r="F549" s="129" t="s">
        <v>832</v>
      </c>
      <c r="G549" s="130" t="s">
        <v>185</v>
      </c>
      <c r="H549" s="131">
        <v>150</v>
      </c>
      <c r="I549" s="132"/>
      <c r="J549" s="133">
        <f>ROUND(I549*H549,2)</f>
        <v>0</v>
      </c>
      <c r="K549" s="129" t="s">
        <v>149</v>
      </c>
      <c r="L549" s="32"/>
      <c r="M549" s="134" t="s">
        <v>19</v>
      </c>
      <c r="N549" s="135" t="s">
        <v>43</v>
      </c>
      <c r="P549" s="136">
        <f>O549*H549</f>
        <v>0</v>
      </c>
      <c r="Q549" s="136">
        <v>0</v>
      </c>
      <c r="R549" s="136">
        <f>Q549*H549</f>
        <v>0</v>
      </c>
      <c r="S549" s="136">
        <v>0.0003</v>
      </c>
      <c r="T549" s="137">
        <f>S549*H549</f>
        <v>0.045</v>
      </c>
      <c r="AR549" s="138" t="s">
        <v>251</v>
      </c>
      <c r="AT549" s="138" t="s">
        <v>145</v>
      </c>
      <c r="AU549" s="138" t="s">
        <v>82</v>
      </c>
      <c r="AY549" s="17" t="s">
        <v>142</v>
      </c>
      <c r="BE549" s="139">
        <f>IF(N549="základní",J549,0)</f>
        <v>0</v>
      </c>
      <c r="BF549" s="139">
        <f>IF(N549="snížená",J549,0)</f>
        <v>0</v>
      </c>
      <c r="BG549" s="139">
        <f>IF(N549="zákl. přenesená",J549,0)</f>
        <v>0</v>
      </c>
      <c r="BH549" s="139">
        <f>IF(N549="sníž. přenesená",J549,0)</f>
        <v>0</v>
      </c>
      <c r="BI549" s="139">
        <f>IF(N549="nulová",J549,0)</f>
        <v>0</v>
      </c>
      <c r="BJ549" s="17" t="s">
        <v>80</v>
      </c>
      <c r="BK549" s="139">
        <f>ROUND(I549*H549,2)</f>
        <v>0</v>
      </c>
      <c r="BL549" s="17" t="s">
        <v>251</v>
      </c>
      <c r="BM549" s="138" t="s">
        <v>833</v>
      </c>
    </row>
    <row r="550" spans="2:47" s="1" customFormat="1" ht="11.25">
      <c r="B550" s="32"/>
      <c r="D550" s="140" t="s">
        <v>152</v>
      </c>
      <c r="F550" s="141" t="s">
        <v>834</v>
      </c>
      <c r="I550" s="142"/>
      <c r="L550" s="32"/>
      <c r="M550" s="143"/>
      <c r="T550" s="53"/>
      <c r="AT550" s="17" t="s">
        <v>152</v>
      </c>
      <c r="AU550" s="17" t="s">
        <v>82</v>
      </c>
    </row>
    <row r="551" spans="2:65" s="1" customFormat="1" ht="16.5" customHeight="1">
      <c r="B551" s="32"/>
      <c r="C551" s="127" t="s">
        <v>835</v>
      </c>
      <c r="D551" s="127" t="s">
        <v>145</v>
      </c>
      <c r="E551" s="128" t="s">
        <v>836</v>
      </c>
      <c r="F551" s="129" t="s">
        <v>837</v>
      </c>
      <c r="G551" s="130" t="s">
        <v>185</v>
      </c>
      <c r="H551" s="131">
        <v>172.47</v>
      </c>
      <c r="I551" s="132"/>
      <c r="J551" s="133">
        <f>ROUND(I551*H551,2)</f>
        <v>0</v>
      </c>
      <c r="K551" s="129" t="s">
        <v>149</v>
      </c>
      <c r="L551" s="32"/>
      <c r="M551" s="134" t="s">
        <v>19</v>
      </c>
      <c r="N551" s="135" t="s">
        <v>43</v>
      </c>
      <c r="P551" s="136">
        <f>O551*H551</f>
        <v>0</v>
      </c>
      <c r="Q551" s="136">
        <v>1E-05</v>
      </c>
      <c r="R551" s="136">
        <f>Q551*H551</f>
        <v>0.0017247000000000002</v>
      </c>
      <c r="S551" s="136">
        <v>0</v>
      </c>
      <c r="T551" s="137">
        <f>S551*H551</f>
        <v>0</v>
      </c>
      <c r="AR551" s="138" t="s">
        <v>251</v>
      </c>
      <c r="AT551" s="138" t="s">
        <v>145</v>
      </c>
      <c r="AU551" s="138" t="s">
        <v>82</v>
      </c>
      <c r="AY551" s="17" t="s">
        <v>142</v>
      </c>
      <c r="BE551" s="139">
        <f>IF(N551="základní",J551,0)</f>
        <v>0</v>
      </c>
      <c r="BF551" s="139">
        <f>IF(N551="snížená",J551,0)</f>
        <v>0</v>
      </c>
      <c r="BG551" s="139">
        <f>IF(N551="zákl. přenesená",J551,0)</f>
        <v>0</v>
      </c>
      <c r="BH551" s="139">
        <f>IF(N551="sníž. přenesená",J551,0)</f>
        <v>0</v>
      </c>
      <c r="BI551" s="139">
        <f>IF(N551="nulová",J551,0)</f>
        <v>0</v>
      </c>
      <c r="BJ551" s="17" t="s">
        <v>80</v>
      </c>
      <c r="BK551" s="139">
        <f>ROUND(I551*H551,2)</f>
        <v>0</v>
      </c>
      <c r="BL551" s="17" t="s">
        <v>251</v>
      </c>
      <c r="BM551" s="138" t="s">
        <v>838</v>
      </c>
    </row>
    <row r="552" spans="2:47" s="1" customFormat="1" ht="11.25">
      <c r="B552" s="32"/>
      <c r="D552" s="140" t="s">
        <v>152</v>
      </c>
      <c r="F552" s="141" t="s">
        <v>839</v>
      </c>
      <c r="I552" s="142"/>
      <c r="L552" s="32"/>
      <c r="M552" s="143"/>
      <c r="T552" s="53"/>
      <c r="AT552" s="17" t="s">
        <v>152</v>
      </c>
      <c r="AU552" s="17" t="s">
        <v>82</v>
      </c>
    </row>
    <row r="553" spans="2:51" s="12" customFormat="1" ht="11.25">
      <c r="B553" s="144"/>
      <c r="D553" s="145" t="s">
        <v>159</v>
      </c>
      <c r="E553" s="146" t="s">
        <v>19</v>
      </c>
      <c r="F553" s="147" t="s">
        <v>267</v>
      </c>
      <c r="H553" s="146" t="s">
        <v>19</v>
      </c>
      <c r="I553" s="148"/>
      <c r="L553" s="144"/>
      <c r="M553" s="149"/>
      <c r="T553" s="150"/>
      <c r="AT553" s="146" t="s">
        <v>159</v>
      </c>
      <c r="AU553" s="146" t="s">
        <v>82</v>
      </c>
      <c r="AV553" s="12" t="s">
        <v>80</v>
      </c>
      <c r="AW553" s="12" t="s">
        <v>33</v>
      </c>
      <c r="AX553" s="12" t="s">
        <v>72</v>
      </c>
      <c r="AY553" s="146" t="s">
        <v>142</v>
      </c>
    </row>
    <row r="554" spans="2:51" s="13" customFormat="1" ht="11.25">
      <c r="B554" s="151"/>
      <c r="D554" s="145" t="s">
        <v>159</v>
      </c>
      <c r="E554" s="152" t="s">
        <v>19</v>
      </c>
      <c r="F554" s="153" t="s">
        <v>307</v>
      </c>
      <c r="H554" s="154">
        <v>14.32</v>
      </c>
      <c r="I554" s="155"/>
      <c r="L554" s="151"/>
      <c r="M554" s="156"/>
      <c r="T554" s="157"/>
      <c r="AT554" s="152" t="s">
        <v>159</v>
      </c>
      <c r="AU554" s="152" t="s">
        <v>82</v>
      </c>
      <c r="AV554" s="13" t="s">
        <v>82</v>
      </c>
      <c r="AW554" s="13" t="s">
        <v>33</v>
      </c>
      <c r="AX554" s="13" t="s">
        <v>72</v>
      </c>
      <c r="AY554" s="152" t="s">
        <v>142</v>
      </c>
    </row>
    <row r="555" spans="2:51" s="12" customFormat="1" ht="11.25">
      <c r="B555" s="144"/>
      <c r="D555" s="145" t="s">
        <v>159</v>
      </c>
      <c r="E555" s="146" t="s">
        <v>19</v>
      </c>
      <c r="F555" s="147" t="s">
        <v>269</v>
      </c>
      <c r="H555" s="146" t="s">
        <v>19</v>
      </c>
      <c r="I555" s="148"/>
      <c r="L555" s="144"/>
      <c r="M555" s="149"/>
      <c r="T555" s="150"/>
      <c r="AT555" s="146" t="s">
        <v>159</v>
      </c>
      <c r="AU555" s="146" t="s">
        <v>82</v>
      </c>
      <c r="AV555" s="12" t="s">
        <v>80</v>
      </c>
      <c r="AW555" s="12" t="s">
        <v>33</v>
      </c>
      <c r="AX555" s="12" t="s">
        <v>72</v>
      </c>
      <c r="AY555" s="146" t="s">
        <v>142</v>
      </c>
    </row>
    <row r="556" spans="2:51" s="13" customFormat="1" ht="11.25">
      <c r="B556" s="151"/>
      <c r="D556" s="145" t="s">
        <v>159</v>
      </c>
      <c r="E556" s="152" t="s">
        <v>19</v>
      </c>
      <c r="F556" s="153" t="s">
        <v>308</v>
      </c>
      <c r="H556" s="154">
        <v>158.15</v>
      </c>
      <c r="I556" s="155"/>
      <c r="L556" s="151"/>
      <c r="M556" s="156"/>
      <c r="T556" s="157"/>
      <c r="AT556" s="152" t="s">
        <v>159</v>
      </c>
      <c r="AU556" s="152" t="s">
        <v>82</v>
      </c>
      <c r="AV556" s="13" t="s">
        <v>82</v>
      </c>
      <c r="AW556" s="13" t="s">
        <v>33</v>
      </c>
      <c r="AX556" s="13" t="s">
        <v>72</v>
      </c>
      <c r="AY556" s="152" t="s">
        <v>142</v>
      </c>
    </row>
    <row r="557" spans="2:51" s="14" customFormat="1" ht="11.25">
      <c r="B557" s="168"/>
      <c r="D557" s="145" t="s">
        <v>159</v>
      </c>
      <c r="E557" s="169" t="s">
        <v>19</v>
      </c>
      <c r="F557" s="170" t="s">
        <v>181</v>
      </c>
      <c r="H557" s="171">
        <v>172.47</v>
      </c>
      <c r="I557" s="172"/>
      <c r="L557" s="168"/>
      <c r="M557" s="173"/>
      <c r="T557" s="174"/>
      <c r="AT557" s="169" t="s">
        <v>159</v>
      </c>
      <c r="AU557" s="169" t="s">
        <v>82</v>
      </c>
      <c r="AV557" s="14" t="s">
        <v>150</v>
      </c>
      <c r="AW557" s="14" t="s">
        <v>33</v>
      </c>
      <c r="AX557" s="14" t="s">
        <v>80</v>
      </c>
      <c r="AY557" s="169" t="s">
        <v>142</v>
      </c>
    </row>
    <row r="558" spans="2:65" s="1" customFormat="1" ht="16.5" customHeight="1">
      <c r="B558" s="32"/>
      <c r="C558" s="158" t="s">
        <v>840</v>
      </c>
      <c r="D558" s="158" t="s">
        <v>162</v>
      </c>
      <c r="E558" s="159" t="s">
        <v>841</v>
      </c>
      <c r="F558" s="160" t="s">
        <v>842</v>
      </c>
      <c r="G558" s="161" t="s">
        <v>185</v>
      </c>
      <c r="H558" s="162">
        <v>175.919</v>
      </c>
      <c r="I558" s="163"/>
      <c r="J558" s="164">
        <f>ROUND(I558*H558,2)</f>
        <v>0</v>
      </c>
      <c r="K558" s="160" t="s">
        <v>149</v>
      </c>
      <c r="L558" s="165"/>
      <c r="M558" s="166" t="s">
        <v>19</v>
      </c>
      <c r="N558" s="167" t="s">
        <v>43</v>
      </c>
      <c r="P558" s="136">
        <f>O558*H558</f>
        <v>0</v>
      </c>
      <c r="Q558" s="136">
        <v>0.00027</v>
      </c>
      <c r="R558" s="136">
        <f>Q558*H558</f>
        <v>0.047498130000000006</v>
      </c>
      <c r="S558" s="136">
        <v>0</v>
      </c>
      <c r="T558" s="137">
        <f>S558*H558</f>
        <v>0</v>
      </c>
      <c r="AR558" s="138" t="s">
        <v>360</v>
      </c>
      <c r="AT558" s="138" t="s">
        <v>162</v>
      </c>
      <c r="AU558" s="138" t="s">
        <v>82</v>
      </c>
      <c r="AY558" s="17" t="s">
        <v>142</v>
      </c>
      <c r="BE558" s="139">
        <f>IF(N558="základní",J558,0)</f>
        <v>0</v>
      </c>
      <c r="BF558" s="139">
        <f>IF(N558="snížená",J558,0)</f>
        <v>0</v>
      </c>
      <c r="BG558" s="139">
        <f>IF(N558="zákl. přenesená",J558,0)</f>
        <v>0</v>
      </c>
      <c r="BH558" s="139">
        <f>IF(N558="sníž. přenesená",J558,0)</f>
        <v>0</v>
      </c>
      <c r="BI558" s="139">
        <f>IF(N558="nulová",J558,0)</f>
        <v>0</v>
      </c>
      <c r="BJ558" s="17" t="s">
        <v>80</v>
      </c>
      <c r="BK558" s="139">
        <f>ROUND(I558*H558,2)</f>
        <v>0</v>
      </c>
      <c r="BL558" s="17" t="s">
        <v>251</v>
      </c>
      <c r="BM558" s="138" t="s">
        <v>843</v>
      </c>
    </row>
    <row r="559" spans="2:51" s="13" customFormat="1" ht="11.25">
      <c r="B559" s="151"/>
      <c r="D559" s="145" t="s">
        <v>159</v>
      </c>
      <c r="E559" s="152" t="s">
        <v>19</v>
      </c>
      <c r="F559" s="153" t="s">
        <v>844</v>
      </c>
      <c r="H559" s="154">
        <v>175.919</v>
      </c>
      <c r="I559" s="155"/>
      <c r="L559" s="151"/>
      <c r="M559" s="156"/>
      <c r="T559" s="157"/>
      <c r="AT559" s="152" t="s">
        <v>159</v>
      </c>
      <c r="AU559" s="152" t="s">
        <v>82</v>
      </c>
      <c r="AV559" s="13" t="s">
        <v>82</v>
      </c>
      <c r="AW559" s="13" t="s">
        <v>33</v>
      </c>
      <c r="AX559" s="13" t="s">
        <v>80</v>
      </c>
      <c r="AY559" s="152" t="s">
        <v>142</v>
      </c>
    </row>
    <row r="560" spans="2:65" s="1" customFormat="1" ht="16.5" customHeight="1">
      <c r="B560" s="32"/>
      <c r="C560" s="127" t="s">
        <v>845</v>
      </c>
      <c r="D560" s="127" t="s">
        <v>145</v>
      </c>
      <c r="E560" s="128" t="s">
        <v>846</v>
      </c>
      <c r="F560" s="129" t="s">
        <v>847</v>
      </c>
      <c r="G560" s="130" t="s">
        <v>185</v>
      </c>
      <c r="H560" s="131">
        <v>11</v>
      </c>
      <c r="I560" s="132"/>
      <c r="J560" s="133">
        <f>ROUND(I560*H560,2)</f>
        <v>0</v>
      </c>
      <c r="K560" s="129" t="s">
        <v>149</v>
      </c>
      <c r="L560" s="32"/>
      <c r="M560" s="134" t="s">
        <v>19</v>
      </c>
      <c r="N560" s="135" t="s">
        <v>43</v>
      </c>
      <c r="P560" s="136">
        <f>O560*H560</f>
        <v>0</v>
      </c>
      <c r="Q560" s="136">
        <v>0</v>
      </c>
      <c r="R560" s="136">
        <f>Q560*H560</f>
        <v>0</v>
      </c>
      <c r="S560" s="136">
        <v>0</v>
      </c>
      <c r="T560" s="137">
        <f>S560*H560</f>
        <v>0</v>
      </c>
      <c r="AR560" s="138" t="s">
        <v>251</v>
      </c>
      <c r="AT560" s="138" t="s">
        <v>145</v>
      </c>
      <c r="AU560" s="138" t="s">
        <v>82</v>
      </c>
      <c r="AY560" s="17" t="s">
        <v>142</v>
      </c>
      <c r="BE560" s="139">
        <f>IF(N560="základní",J560,0)</f>
        <v>0</v>
      </c>
      <c r="BF560" s="139">
        <f>IF(N560="snížená",J560,0)</f>
        <v>0</v>
      </c>
      <c r="BG560" s="139">
        <f>IF(N560="zákl. přenesená",J560,0)</f>
        <v>0</v>
      </c>
      <c r="BH560" s="139">
        <f>IF(N560="sníž. přenesená",J560,0)</f>
        <v>0</v>
      </c>
      <c r="BI560" s="139">
        <f>IF(N560="nulová",J560,0)</f>
        <v>0</v>
      </c>
      <c r="BJ560" s="17" t="s">
        <v>80</v>
      </c>
      <c r="BK560" s="139">
        <f>ROUND(I560*H560,2)</f>
        <v>0</v>
      </c>
      <c r="BL560" s="17" t="s">
        <v>251</v>
      </c>
      <c r="BM560" s="138" t="s">
        <v>848</v>
      </c>
    </row>
    <row r="561" spans="2:47" s="1" customFormat="1" ht="11.25">
      <c r="B561" s="32"/>
      <c r="D561" s="140" t="s">
        <v>152</v>
      </c>
      <c r="F561" s="141" t="s">
        <v>849</v>
      </c>
      <c r="I561" s="142"/>
      <c r="L561" s="32"/>
      <c r="M561" s="143"/>
      <c r="T561" s="53"/>
      <c r="AT561" s="17" t="s">
        <v>152</v>
      </c>
      <c r="AU561" s="17" t="s">
        <v>82</v>
      </c>
    </row>
    <row r="562" spans="2:51" s="12" customFormat="1" ht="11.25">
      <c r="B562" s="144"/>
      <c r="D562" s="145" t="s">
        <v>159</v>
      </c>
      <c r="E562" s="146" t="s">
        <v>19</v>
      </c>
      <c r="F562" s="147" t="s">
        <v>267</v>
      </c>
      <c r="H562" s="146" t="s">
        <v>19</v>
      </c>
      <c r="I562" s="148"/>
      <c r="L562" s="144"/>
      <c r="M562" s="149"/>
      <c r="T562" s="150"/>
      <c r="AT562" s="146" t="s">
        <v>159</v>
      </c>
      <c r="AU562" s="146" t="s">
        <v>82</v>
      </c>
      <c r="AV562" s="12" t="s">
        <v>80</v>
      </c>
      <c r="AW562" s="12" t="s">
        <v>33</v>
      </c>
      <c r="AX562" s="12" t="s">
        <v>72</v>
      </c>
      <c r="AY562" s="146" t="s">
        <v>142</v>
      </c>
    </row>
    <row r="563" spans="2:51" s="13" customFormat="1" ht="11.25">
      <c r="B563" s="151"/>
      <c r="D563" s="145" t="s">
        <v>159</v>
      </c>
      <c r="E563" s="152" t="s">
        <v>19</v>
      </c>
      <c r="F563" s="153" t="s">
        <v>80</v>
      </c>
      <c r="H563" s="154">
        <v>1</v>
      </c>
      <c r="I563" s="155"/>
      <c r="L563" s="151"/>
      <c r="M563" s="156"/>
      <c r="T563" s="157"/>
      <c r="AT563" s="152" t="s">
        <v>159</v>
      </c>
      <c r="AU563" s="152" t="s">
        <v>82</v>
      </c>
      <c r="AV563" s="13" t="s">
        <v>82</v>
      </c>
      <c r="AW563" s="13" t="s">
        <v>33</v>
      </c>
      <c r="AX563" s="13" t="s">
        <v>72</v>
      </c>
      <c r="AY563" s="152" t="s">
        <v>142</v>
      </c>
    </row>
    <row r="564" spans="2:51" s="12" customFormat="1" ht="11.25">
      <c r="B564" s="144"/>
      <c r="D564" s="145" t="s">
        <v>159</v>
      </c>
      <c r="E564" s="146" t="s">
        <v>19</v>
      </c>
      <c r="F564" s="147" t="s">
        <v>269</v>
      </c>
      <c r="H564" s="146" t="s">
        <v>19</v>
      </c>
      <c r="I564" s="148"/>
      <c r="L564" s="144"/>
      <c r="M564" s="149"/>
      <c r="T564" s="150"/>
      <c r="AT564" s="146" t="s">
        <v>159</v>
      </c>
      <c r="AU564" s="146" t="s">
        <v>82</v>
      </c>
      <c r="AV564" s="12" t="s">
        <v>80</v>
      </c>
      <c r="AW564" s="12" t="s">
        <v>33</v>
      </c>
      <c r="AX564" s="12" t="s">
        <v>72</v>
      </c>
      <c r="AY564" s="146" t="s">
        <v>142</v>
      </c>
    </row>
    <row r="565" spans="2:51" s="13" customFormat="1" ht="11.25">
      <c r="B565" s="151"/>
      <c r="D565" s="145" t="s">
        <v>159</v>
      </c>
      <c r="E565" s="152" t="s">
        <v>19</v>
      </c>
      <c r="F565" s="153" t="s">
        <v>214</v>
      </c>
      <c r="H565" s="154">
        <v>10</v>
      </c>
      <c r="I565" s="155"/>
      <c r="L565" s="151"/>
      <c r="M565" s="156"/>
      <c r="T565" s="157"/>
      <c r="AT565" s="152" t="s">
        <v>159</v>
      </c>
      <c r="AU565" s="152" t="s">
        <v>82</v>
      </c>
      <c r="AV565" s="13" t="s">
        <v>82</v>
      </c>
      <c r="AW565" s="13" t="s">
        <v>33</v>
      </c>
      <c r="AX565" s="13" t="s">
        <v>72</v>
      </c>
      <c r="AY565" s="152" t="s">
        <v>142</v>
      </c>
    </row>
    <row r="566" spans="2:51" s="14" customFormat="1" ht="11.25">
      <c r="B566" s="168"/>
      <c r="D566" s="145" t="s">
        <v>159</v>
      </c>
      <c r="E566" s="169" t="s">
        <v>19</v>
      </c>
      <c r="F566" s="170" t="s">
        <v>181</v>
      </c>
      <c r="H566" s="171">
        <v>11</v>
      </c>
      <c r="I566" s="172"/>
      <c r="L566" s="168"/>
      <c r="M566" s="173"/>
      <c r="T566" s="174"/>
      <c r="AT566" s="169" t="s">
        <v>159</v>
      </c>
      <c r="AU566" s="169" t="s">
        <v>82</v>
      </c>
      <c r="AV566" s="14" t="s">
        <v>150</v>
      </c>
      <c r="AW566" s="14" t="s">
        <v>33</v>
      </c>
      <c r="AX566" s="14" t="s">
        <v>80</v>
      </c>
      <c r="AY566" s="169" t="s">
        <v>142</v>
      </c>
    </row>
    <row r="567" spans="2:65" s="1" customFormat="1" ht="16.5" customHeight="1">
      <c r="B567" s="32"/>
      <c r="C567" s="158" t="s">
        <v>850</v>
      </c>
      <c r="D567" s="158" t="s">
        <v>162</v>
      </c>
      <c r="E567" s="159" t="s">
        <v>851</v>
      </c>
      <c r="F567" s="160" t="s">
        <v>852</v>
      </c>
      <c r="G567" s="161" t="s">
        <v>185</v>
      </c>
      <c r="H567" s="162">
        <v>11.22</v>
      </c>
      <c r="I567" s="163"/>
      <c r="J567" s="164">
        <f>ROUND(I567*H567,2)</f>
        <v>0</v>
      </c>
      <c r="K567" s="160" t="s">
        <v>149</v>
      </c>
      <c r="L567" s="165"/>
      <c r="M567" s="166" t="s">
        <v>19</v>
      </c>
      <c r="N567" s="167" t="s">
        <v>43</v>
      </c>
      <c r="P567" s="136">
        <f>O567*H567</f>
        <v>0</v>
      </c>
      <c r="Q567" s="136">
        <v>0.0004</v>
      </c>
      <c r="R567" s="136">
        <f>Q567*H567</f>
        <v>0.004488000000000001</v>
      </c>
      <c r="S567" s="136">
        <v>0</v>
      </c>
      <c r="T567" s="137">
        <f>S567*H567</f>
        <v>0</v>
      </c>
      <c r="AR567" s="138" t="s">
        <v>360</v>
      </c>
      <c r="AT567" s="138" t="s">
        <v>162</v>
      </c>
      <c r="AU567" s="138" t="s">
        <v>82</v>
      </c>
      <c r="AY567" s="17" t="s">
        <v>142</v>
      </c>
      <c r="BE567" s="139">
        <f>IF(N567="základní",J567,0)</f>
        <v>0</v>
      </c>
      <c r="BF567" s="139">
        <f>IF(N567="snížená",J567,0)</f>
        <v>0</v>
      </c>
      <c r="BG567" s="139">
        <f>IF(N567="zákl. přenesená",J567,0)</f>
        <v>0</v>
      </c>
      <c r="BH567" s="139">
        <f>IF(N567="sníž. přenesená",J567,0)</f>
        <v>0</v>
      </c>
      <c r="BI567" s="139">
        <f>IF(N567="nulová",J567,0)</f>
        <v>0</v>
      </c>
      <c r="BJ567" s="17" t="s">
        <v>80</v>
      </c>
      <c r="BK567" s="139">
        <f>ROUND(I567*H567,2)</f>
        <v>0</v>
      </c>
      <c r="BL567" s="17" t="s">
        <v>251</v>
      </c>
      <c r="BM567" s="138" t="s">
        <v>853</v>
      </c>
    </row>
    <row r="568" spans="2:51" s="13" customFormat="1" ht="11.25">
      <c r="B568" s="151"/>
      <c r="D568" s="145" t="s">
        <v>159</v>
      </c>
      <c r="E568" s="152" t="s">
        <v>19</v>
      </c>
      <c r="F568" s="153" t="s">
        <v>854</v>
      </c>
      <c r="H568" s="154">
        <v>11.22</v>
      </c>
      <c r="I568" s="155"/>
      <c r="L568" s="151"/>
      <c r="M568" s="156"/>
      <c r="T568" s="157"/>
      <c r="AT568" s="152" t="s">
        <v>159</v>
      </c>
      <c r="AU568" s="152" t="s">
        <v>82</v>
      </c>
      <c r="AV568" s="13" t="s">
        <v>82</v>
      </c>
      <c r="AW568" s="13" t="s">
        <v>33</v>
      </c>
      <c r="AX568" s="13" t="s">
        <v>80</v>
      </c>
      <c r="AY568" s="152" t="s">
        <v>142</v>
      </c>
    </row>
    <row r="569" spans="2:65" s="1" customFormat="1" ht="24.2" customHeight="1">
      <c r="B569" s="32"/>
      <c r="C569" s="127" t="s">
        <v>855</v>
      </c>
      <c r="D569" s="127" t="s">
        <v>145</v>
      </c>
      <c r="E569" s="128" t="s">
        <v>856</v>
      </c>
      <c r="F569" s="129" t="s">
        <v>857</v>
      </c>
      <c r="G569" s="130" t="s">
        <v>156</v>
      </c>
      <c r="H569" s="131">
        <v>0.494</v>
      </c>
      <c r="I569" s="132"/>
      <c r="J569" s="133">
        <f>ROUND(I569*H569,2)</f>
        <v>0</v>
      </c>
      <c r="K569" s="129" t="s">
        <v>149</v>
      </c>
      <c r="L569" s="32"/>
      <c r="M569" s="134" t="s">
        <v>19</v>
      </c>
      <c r="N569" s="135" t="s">
        <v>43</v>
      </c>
      <c r="P569" s="136">
        <f>O569*H569</f>
        <v>0</v>
      </c>
      <c r="Q569" s="136">
        <v>0</v>
      </c>
      <c r="R569" s="136">
        <f>Q569*H569</f>
        <v>0</v>
      </c>
      <c r="S569" s="136">
        <v>0</v>
      </c>
      <c r="T569" s="137">
        <f>S569*H569</f>
        <v>0</v>
      </c>
      <c r="AR569" s="138" t="s">
        <v>251</v>
      </c>
      <c r="AT569" s="138" t="s">
        <v>145</v>
      </c>
      <c r="AU569" s="138" t="s">
        <v>82</v>
      </c>
      <c r="AY569" s="17" t="s">
        <v>142</v>
      </c>
      <c r="BE569" s="139">
        <f>IF(N569="základní",J569,0)</f>
        <v>0</v>
      </c>
      <c r="BF569" s="139">
        <f>IF(N569="snížená",J569,0)</f>
        <v>0</v>
      </c>
      <c r="BG569" s="139">
        <f>IF(N569="zákl. přenesená",J569,0)</f>
        <v>0</v>
      </c>
      <c r="BH569" s="139">
        <f>IF(N569="sníž. přenesená",J569,0)</f>
        <v>0</v>
      </c>
      <c r="BI569" s="139">
        <f>IF(N569="nulová",J569,0)</f>
        <v>0</v>
      </c>
      <c r="BJ569" s="17" t="s">
        <v>80</v>
      </c>
      <c r="BK569" s="139">
        <f>ROUND(I569*H569,2)</f>
        <v>0</v>
      </c>
      <c r="BL569" s="17" t="s">
        <v>251</v>
      </c>
      <c r="BM569" s="138" t="s">
        <v>858</v>
      </c>
    </row>
    <row r="570" spans="2:47" s="1" customFormat="1" ht="11.25">
      <c r="B570" s="32"/>
      <c r="D570" s="140" t="s">
        <v>152</v>
      </c>
      <c r="F570" s="141" t="s">
        <v>859</v>
      </c>
      <c r="I570" s="142"/>
      <c r="L570" s="32"/>
      <c r="M570" s="143"/>
      <c r="T570" s="53"/>
      <c r="AT570" s="17" t="s">
        <v>152</v>
      </c>
      <c r="AU570" s="17" t="s">
        <v>82</v>
      </c>
    </row>
    <row r="571" spans="2:63" s="11" customFormat="1" ht="22.9" customHeight="1">
      <c r="B571" s="115"/>
      <c r="D571" s="116" t="s">
        <v>71</v>
      </c>
      <c r="E571" s="125" t="s">
        <v>860</v>
      </c>
      <c r="F571" s="125" t="s">
        <v>861</v>
      </c>
      <c r="I571" s="118"/>
      <c r="J571" s="126">
        <f>BK571</f>
        <v>0</v>
      </c>
      <c r="L571" s="115"/>
      <c r="M571" s="120"/>
      <c r="P571" s="121">
        <f>SUM(P572:P605)</f>
        <v>0</v>
      </c>
      <c r="R571" s="121">
        <f>SUM(R572:R605)</f>
        <v>12.75633043</v>
      </c>
      <c r="T571" s="122">
        <f>SUM(T572:T605)</f>
        <v>4.25408</v>
      </c>
      <c r="AR571" s="116" t="s">
        <v>82</v>
      </c>
      <c r="AT571" s="123" t="s">
        <v>71</v>
      </c>
      <c r="AU571" s="123" t="s">
        <v>80</v>
      </c>
      <c r="AY571" s="116" t="s">
        <v>142</v>
      </c>
      <c r="BK571" s="124">
        <f>SUM(BK572:BK605)</f>
        <v>0</v>
      </c>
    </row>
    <row r="572" spans="2:65" s="1" customFormat="1" ht="16.5" customHeight="1">
      <c r="B572" s="32"/>
      <c r="C572" s="127" t="s">
        <v>862</v>
      </c>
      <c r="D572" s="127" t="s">
        <v>145</v>
      </c>
      <c r="E572" s="128" t="s">
        <v>863</v>
      </c>
      <c r="F572" s="129" t="s">
        <v>864</v>
      </c>
      <c r="G572" s="130" t="s">
        <v>170</v>
      </c>
      <c r="H572" s="131">
        <v>431.085</v>
      </c>
      <c r="I572" s="132"/>
      <c r="J572" s="133">
        <f>ROUND(I572*H572,2)</f>
        <v>0</v>
      </c>
      <c r="K572" s="129" t="s">
        <v>149</v>
      </c>
      <c r="L572" s="32"/>
      <c r="M572" s="134" t="s">
        <v>19</v>
      </c>
      <c r="N572" s="135" t="s">
        <v>43</v>
      </c>
      <c r="P572" s="136">
        <f>O572*H572</f>
        <v>0</v>
      </c>
      <c r="Q572" s="136">
        <v>0</v>
      </c>
      <c r="R572" s="136">
        <f>Q572*H572</f>
        <v>0</v>
      </c>
      <c r="S572" s="136">
        <v>0</v>
      </c>
      <c r="T572" s="137">
        <f>S572*H572</f>
        <v>0</v>
      </c>
      <c r="AR572" s="138" t="s">
        <v>251</v>
      </c>
      <c r="AT572" s="138" t="s">
        <v>145</v>
      </c>
      <c r="AU572" s="138" t="s">
        <v>82</v>
      </c>
      <c r="AY572" s="17" t="s">
        <v>142</v>
      </c>
      <c r="BE572" s="139">
        <f>IF(N572="základní",J572,0)</f>
        <v>0</v>
      </c>
      <c r="BF572" s="139">
        <f>IF(N572="snížená",J572,0)</f>
        <v>0</v>
      </c>
      <c r="BG572" s="139">
        <f>IF(N572="zákl. přenesená",J572,0)</f>
        <v>0</v>
      </c>
      <c r="BH572" s="139">
        <f>IF(N572="sníž. přenesená",J572,0)</f>
        <v>0</v>
      </c>
      <c r="BI572" s="139">
        <f>IF(N572="nulová",J572,0)</f>
        <v>0</v>
      </c>
      <c r="BJ572" s="17" t="s">
        <v>80</v>
      </c>
      <c r="BK572" s="139">
        <f>ROUND(I572*H572,2)</f>
        <v>0</v>
      </c>
      <c r="BL572" s="17" t="s">
        <v>251</v>
      </c>
      <c r="BM572" s="138" t="s">
        <v>865</v>
      </c>
    </row>
    <row r="573" spans="2:47" s="1" customFormat="1" ht="11.25">
      <c r="B573" s="32"/>
      <c r="D573" s="140" t="s">
        <v>152</v>
      </c>
      <c r="F573" s="141" t="s">
        <v>866</v>
      </c>
      <c r="I573" s="142"/>
      <c r="L573" s="32"/>
      <c r="M573" s="143"/>
      <c r="T573" s="53"/>
      <c r="AT573" s="17" t="s">
        <v>152</v>
      </c>
      <c r="AU573" s="17" t="s">
        <v>82</v>
      </c>
    </row>
    <row r="574" spans="2:51" s="12" customFormat="1" ht="11.25">
      <c r="B574" s="144"/>
      <c r="D574" s="145" t="s">
        <v>159</v>
      </c>
      <c r="E574" s="146" t="s">
        <v>19</v>
      </c>
      <c r="F574" s="147" t="s">
        <v>867</v>
      </c>
      <c r="H574" s="146" t="s">
        <v>19</v>
      </c>
      <c r="I574" s="148"/>
      <c r="L574" s="144"/>
      <c r="M574" s="149"/>
      <c r="T574" s="150"/>
      <c r="AT574" s="146" t="s">
        <v>159</v>
      </c>
      <c r="AU574" s="146" t="s">
        <v>82</v>
      </c>
      <c r="AV574" s="12" t="s">
        <v>80</v>
      </c>
      <c r="AW574" s="12" t="s">
        <v>33</v>
      </c>
      <c r="AX574" s="12" t="s">
        <v>72</v>
      </c>
      <c r="AY574" s="146" t="s">
        <v>142</v>
      </c>
    </row>
    <row r="575" spans="2:51" s="13" customFormat="1" ht="11.25">
      <c r="B575" s="151"/>
      <c r="D575" s="145" t="s">
        <v>159</v>
      </c>
      <c r="E575" s="152" t="s">
        <v>19</v>
      </c>
      <c r="F575" s="153" t="s">
        <v>240</v>
      </c>
      <c r="H575" s="154">
        <v>426.885</v>
      </c>
      <c r="I575" s="155"/>
      <c r="L575" s="151"/>
      <c r="M575" s="156"/>
      <c r="T575" s="157"/>
      <c r="AT575" s="152" t="s">
        <v>159</v>
      </c>
      <c r="AU575" s="152" t="s">
        <v>82</v>
      </c>
      <c r="AV575" s="13" t="s">
        <v>82</v>
      </c>
      <c r="AW575" s="13" t="s">
        <v>33</v>
      </c>
      <c r="AX575" s="13" t="s">
        <v>72</v>
      </c>
      <c r="AY575" s="152" t="s">
        <v>142</v>
      </c>
    </row>
    <row r="576" spans="2:51" s="13" customFormat="1" ht="11.25">
      <c r="B576" s="151"/>
      <c r="D576" s="145" t="s">
        <v>159</v>
      </c>
      <c r="E576" s="152" t="s">
        <v>19</v>
      </c>
      <c r="F576" s="153" t="s">
        <v>868</v>
      </c>
      <c r="H576" s="154">
        <v>4.2</v>
      </c>
      <c r="I576" s="155"/>
      <c r="L576" s="151"/>
      <c r="M576" s="156"/>
      <c r="T576" s="157"/>
      <c r="AT576" s="152" t="s">
        <v>159</v>
      </c>
      <c r="AU576" s="152" t="s">
        <v>82</v>
      </c>
      <c r="AV576" s="13" t="s">
        <v>82</v>
      </c>
      <c r="AW576" s="13" t="s">
        <v>33</v>
      </c>
      <c r="AX576" s="13" t="s">
        <v>72</v>
      </c>
      <c r="AY576" s="152" t="s">
        <v>142</v>
      </c>
    </row>
    <row r="577" spans="2:51" s="14" customFormat="1" ht="11.25">
      <c r="B577" s="168"/>
      <c r="D577" s="145" t="s">
        <v>159</v>
      </c>
      <c r="E577" s="169" t="s">
        <v>19</v>
      </c>
      <c r="F577" s="170" t="s">
        <v>181</v>
      </c>
      <c r="H577" s="171">
        <v>431.085</v>
      </c>
      <c r="I577" s="172"/>
      <c r="L577" s="168"/>
      <c r="M577" s="173"/>
      <c r="T577" s="174"/>
      <c r="AT577" s="169" t="s">
        <v>159</v>
      </c>
      <c r="AU577" s="169" t="s">
        <v>82</v>
      </c>
      <c r="AV577" s="14" t="s">
        <v>150</v>
      </c>
      <c r="AW577" s="14" t="s">
        <v>33</v>
      </c>
      <c r="AX577" s="14" t="s">
        <v>80</v>
      </c>
      <c r="AY577" s="169" t="s">
        <v>142</v>
      </c>
    </row>
    <row r="578" spans="2:65" s="1" customFormat="1" ht="16.5" customHeight="1">
      <c r="B578" s="32"/>
      <c r="C578" s="127" t="s">
        <v>869</v>
      </c>
      <c r="D578" s="127" t="s">
        <v>145</v>
      </c>
      <c r="E578" s="128" t="s">
        <v>870</v>
      </c>
      <c r="F578" s="129" t="s">
        <v>871</v>
      </c>
      <c r="G578" s="130" t="s">
        <v>170</v>
      </c>
      <c r="H578" s="131">
        <v>431.085</v>
      </c>
      <c r="I578" s="132"/>
      <c r="J578" s="133">
        <f>ROUND(I578*H578,2)</f>
        <v>0</v>
      </c>
      <c r="K578" s="129" t="s">
        <v>149</v>
      </c>
      <c r="L578" s="32"/>
      <c r="M578" s="134" t="s">
        <v>19</v>
      </c>
      <c r="N578" s="135" t="s">
        <v>43</v>
      </c>
      <c r="P578" s="136">
        <f>O578*H578</f>
        <v>0</v>
      </c>
      <c r="Q578" s="136">
        <v>0.0003</v>
      </c>
      <c r="R578" s="136">
        <f>Q578*H578</f>
        <v>0.12932549999999998</v>
      </c>
      <c r="S578" s="136">
        <v>0</v>
      </c>
      <c r="T578" s="137">
        <f>S578*H578</f>
        <v>0</v>
      </c>
      <c r="AR578" s="138" t="s">
        <v>251</v>
      </c>
      <c r="AT578" s="138" t="s">
        <v>145</v>
      </c>
      <c r="AU578" s="138" t="s">
        <v>82</v>
      </c>
      <c r="AY578" s="17" t="s">
        <v>142</v>
      </c>
      <c r="BE578" s="139">
        <f>IF(N578="základní",J578,0)</f>
        <v>0</v>
      </c>
      <c r="BF578" s="139">
        <f>IF(N578="snížená",J578,0)</f>
        <v>0</v>
      </c>
      <c r="BG578" s="139">
        <f>IF(N578="zákl. přenesená",J578,0)</f>
        <v>0</v>
      </c>
      <c r="BH578" s="139">
        <f>IF(N578="sníž. přenesená",J578,0)</f>
        <v>0</v>
      </c>
      <c r="BI578" s="139">
        <f>IF(N578="nulová",J578,0)</f>
        <v>0</v>
      </c>
      <c r="BJ578" s="17" t="s">
        <v>80</v>
      </c>
      <c r="BK578" s="139">
        <f>ROUND(I578*H578,2)</f>
        <v>0</v>
      </c>
      <c r="BL578" s="17" t="s">
        <v>251</v>
      </c>
      <c r="BM578" s="138" t="s">
        <v>872</v>
      </c>
    </row>
    <row r="579" spans="2:47" s="1" customFormat="1" ht="11.25">
      <c r="B579" s="32"/>
      <c r="D579" s="140" t="s">
        <v>152</v>
      </c>
      <c r="F579" s="141" t="s">
        <v>873</v>
      </c>
      <c r="I579" s="142"/>
      <c r="L579" s="32"/>
      <c r="M579" s="143"/>
      <c r="T579" s="53"/>
      <c r="AT579" s="17" t="s">
        <v>152</v>
      </c>
      <c r="AU579" s="17" t="s">
        <v>82</v>
      </c>
    </row>
    <row r="580" spans="2:51" s="12" customFormat="1" ht="11.25">
      <c r="B580" s="144"/>
      <c r="D580" s="145" t="s">
        <v>159</v>
      </c>
      <c r="E580" s="146" t="s">
        <v>19</v>
      </c>
      <c r="F580" s="147" t="s">
        <v>867</v>
      </c>
      <c r="H580" s="146" t="s">
        <v>19</v>
      </c>
      <c r="I580" s="148"/>
      <c r="L580" s="144"/>
      <c r="M580" s="149"/>
      <c r="T580" s="150"/>
      <c r="AT580" s="146" t="s">
        <v>159</v>
      </c>
      <c r="AU580" s="146" t="s">
        <v>82</v>
      </c>
      <c r="AV580" s="12" t="s">
        <v>80</v>
      </c>
      <c r="AW580" s="12" t="s">
        <v>33</v>
      </c>
      <c r="AX580" s="12" t="s">
        <v>72</v>
      </c>
      <c r="AY580" s="146" t="s">
        <v>142</v>
      </c>
    </row>
    <row r="581" spans="2:51" s="13" customFormat="1" ht="11.25">
      <c r="B581" s="151"/>
      <c r="D581" s="145" t="s">
        <v>159</v>
      </c>
      <c r="E581" s="152" t="s">
        <v>19</v>
      </c>
      <c r="F581" s="153" t="s">
        <v>240</v>
      </c>
      <c r="H581" s="154">
        <v>426.885</v>
      </c>
      <c r="I581" s="155"/>
      <c r="L581" s="151"/>
      <c r="M581" s="156"/>
      <c r="T581" s="157"/>
      <c r="AT581" s="152" t="s">
        <v>159</v>
      </c>
      <c r="AU581" s="152" t="s">
        <v>82</v>
      </c>
      <c r="AV581" s="13" t="s">
        <v>82</v>
      </c>
      <c r="AW581" s="13" t="s">
        <v>33</v>
      </c>
      <c r="AX581" s="13" t="s">
        <v>72</v>
      </c>
      <c r="AY581" s="152" t="s">
        <v>142</v>
      </c>
    </row>
    <row r="582" spans="2:51" s="13" customFormat="1" ht="11.25">
      <c r="B582" s="151"/>
      <c r="D582" s="145" t="s">
        <v>159</v>
      </c>
      <c r="E582" s="152" t="s">
        <v>19</v>
      </c>
      <c r="F582" s="153" t="s">
        <v>868</v>
      </c>
      <c r="H582" s="154">
        <v>4.2</v>
      </c>
      <c r="I582" s="155"/>
      <c r="L582" s="151"/>
      <c r="M582" s="156"/>
      <c r="T582" s="157"/>
      <c r="AT582" s="152" t="s">
        <v>159</v>
      </c>
      <c r="AU582" s="152" t="s">
        <v>82</v>
      </c>
      <c r="AV582" s="13" t="s">
        <v>82</v>
      </c>
      <c r="AW582" s="13" t="s">
        <v>33</v>
      </c>
      <c r="AX582" s="13" t="s">
        <v>72</v>
      </c>
      <c r="AY582" s="152" t="s">
        <v>142</v>
      </c>
    </row>
    <row r="583" spans="2:51" s="14" customFormat="1" ht="11.25">
      <c r="B583" s="168"/>
      <c r="D583" s="145" t="s">
        <v>159</v>
      </c>
      <c r="E583" s="169" t="s">
        <v>19</v>
      </c>
      <c r="F583" s="170" t="s">
        <v>181</v>
      </c>
      <c r="H583" s="171">
        <v>431.085</v>
      </c>
      <c r="I583" s="172"/>
      <c r="L583" s="168"/>
      <c r="M583" s="173"/>
      <c r="T583" s="174"/>
      <c r="AT583" s="169" t="s">
        <v>159</v>
      </c>
      <c r="AU583" s="169" t="s">
        <v>82</v>
      </c>
      <c r="AV583" s="14" t="s">
        <v>150</v>
      </c>
      <c r="AW583" s="14" t="s">
        <v>33</v>
      </c>
      <c r="AX583" s="14" t="s">
        <v>80</v>
      </c>
      <c r="AY583" s="169" t="s">
        <v>142</v>
      </c>
    </row>
    <row r="584" spans="2:65" s="1" customFormat="1" ht="16.5" customHeight="1">
      <c r="B584" s="32"/>
      <c r="C584" s="127" t="s">
        <v>874</v>
      </c>
      <c r="D584" s="127" t="s">
        <v>145</v>
      </c>
      <c r="E584" s="128" t="s">
        <v>875</v>
      </c>
      <c r="F584" s="129" t="s">
        <v>876</v>
      </c>
      <c r="G584" s="130" t="s">
        <v>170</v>
      </c>
      <c r="H584" s="131">
        <v>144.395</v>
      </c>
      <c r="I584" s="132"/>
      <c r="J584" s="133">
        <f>ROUND(I584*H584,2)</f>
        <v>0</v>
      </c>
      <c r="K584" s="129" t="s">
        <v>149</v>
      </c>
      <c r="L584" s="32"/>
      <c r="M584" s="134" t="s">
        <v>19</v>
      </c>
      <c r="N584" s="135" t="s">
        <v>43</v>
      </c>
      <c r="P584" s="136">
        <f>O584*H584</f>
        <v>0</v>
      </c>
      <c r="Q584" s="136">
        <v>0.0015</v>
      </c>
      <c r="R584" s="136">
        <f>Q584*H584</f>
        <v>0.21659250000000002</v>
      </c>
      <c r="S584" s="136">
        <v>0</v>
      </c>
      <c r="T584" s="137">
        <f>S584*H584</f>
        <v>0</v>
      </c>
      <c r="AR584" s="138" t="s">
        <v>251</v>
      </c>
      <c r="AT584" s="138" t="s">
        <v>145</v>
      </c>
      <c r="AU584" s="138" t="s">
        <v>82</v>
      </c>
      <c r="AY584" s="17" t="s">
        <v>142</v>
      </c>
      <c r="BE584" s="139">
        <f>IF(N584="základní",J584,0)</f>
        <v>0</v>
      </c>
      <c r="BF584" s="139">
        <f>IF(N584="snížená",J584,0)</f>
        <v>0</v>
      </c>
      <c r="BG584" s="139">
        <f>IF(N584="zákl. přenesená",J584,0)</f>
        <v>0</v>
      </c>
      <c r="BH584" s="139">
        <f>IF(N584="sníž. přenesená",J584,0)</f>
        <v>0</v>
      </c>
      <c r="BI584" s="139">
        <f>IF(N584="nulová",J584,0)</f>
        <v>0</v>
      </c>
      <c r="BJ584" s="17" t="s">
        <v>80</v>
      </c>
      <c r="BK584" s="139">
        <f>ROUND(I584*H584,2)</f>
        <v>0</v>
      </c>
      <c r="BL584" s="17" t="s">
        <v>251</v>
      </c>
      <c r="BM584" s="138" t="s">
        <v>877</v>
      </c>
    </row>
    <row r="585" spans="2:47" s="1" customFormat="1" ht="11.25">
      <c r="B585" s="32"/>
      <c r="D585" s="140" t="s">
        <v>152</v>
      </c>
      <c r="F585" s="141" t="s">
        <v>878</v>
      </c>
      <c r="I585" s="142"/>
      <c r="L585" s="32"/>
      <c r="M585" s="143"/>
      <c r="T585" s="53"/>
      <c r="AT585" s="17" t="s">
        <v>152</v>
      </c>
      <c r="AU585" s="17" t="s">
        <v>82</v>
      </c>
    </row>
    <row r="586" spans="2:51" s="12" customFormat="1" ht="11.25">
      <c r="B586" s="144"/>
      <c r="D586" s="145" t="s">
        <v>159</v>
      </c>
      <c r="E586" s="146" t="s">
        <v>19</v>
      </c>
      <c r="F586" s="147" t="s">
        <v>867</v>
      </c>
      <c r="H586" s="146" t="s">
        <v>19</v>
      </c>
      <c r="I586" s="148"/>
      <c r="L586" s="144"/>
      <c r="M586" s="149"/>
      <c r="T586" s="150"/>
      <c r="AT586" s="146" t="s">
        <v>159</v>
      </c>
      <c r="AU586" s="146" t="s">
        <v>82</v>
      </c>
      <c r="AV586" s="12" t="s">
        <v>80</v>
      </c>
      <c r="AW586" s="12" t="s">
        <v>33</v>
      </c>
      <c r="AX586" s="12" t="s">
        <v>72</v>
      </c>
      <c r="AY586" s="146" t="s">
        <v>142</v>
      </c>
    </row>
    <row r="587" spans="2:51" s="13" customFormat="1" ht="11.25">
      <c r="B587" s="151"/>
      <c r="D587" s="145" t="s">
        <v>159</v>
      </c>
      <c r="E587" s="152" t="s">
        <v>19</v>
      </c>
      <c r="F587" s="153" t="s">
        <v>879</v>
      </c>
      <c r="H587" s="154">
        <v>144.395</v>
      </c>
      <c r="I587" s="155"/>
      <c r="L587" s="151"/>
      <c r="M587" s="156"/>
      <c r="T587" s="157"/>
      <c r="AT587" s="152" t="s">
        <v>159</v>
      </c>
      <c r="AU587" s="152" t="s">
        <v>82</v>
      </c>
      <c r="AV587" s="13" t="s">
        <v>82</v>
      </c>
      <c r="AW587" s="13" t="s">
        <v>33</v>
      </c>
      <c r="AX587" s="13" t="s">
        <v>80</v>
      </c>
      <c r="AY587" s="152" t="s">
        <v>142</v>
      </c>
    </row>
    <row r="588" spans="2:65" s="1" customFormat="1" ht="21.75" customHeight="1">
      <c r="B588" s="32"/>
      <c r="C588" s="127" t="s">
        <v>880</v>
      </c>
      <c r="D588" s="127" t="s">
        <v>145</v>
      </c>
      <c r="E588" s="128" t="s">
        <v>881</v>
      </c>
      <c r="F588" s="129" t="s">
        <v>882</v>
      </c>
      <c r="G588" s="130" t="s">
        <v>170</v>
      </c>
      <c r="H588" s="131">
        <v>431.085</v>
      </c>
      <c r="I588" s="132"/>
      <c r="J588" s="133">
        <f>ROUND(I588*H588,2)</f>
        <v>0</v>
      </c>
      <c r="K588" s="129" t="s">
        <v>149</v>
      </c>
      <c r="L588" s="32"/>
      <c r="M588" s="134" t="s">
        <v>19</v>
      </c>
      <c r="N588" s="135" t="s">
        <v>43</v>
      </c>
      <c r="P588" s="136">
        <f>O588*H588</f>
        <v>0</v>
      </c>
      <c r="Q588" s="136">
        <v>0.00755</v>
      </c>
      <c r="R588" s="136">
        <f>Q588*H588</f>
        <v>3.25469175</v>
      </c>
      <c r="S588" s="136">
        <v>0</v>
      </c>
      <c r="T588" s="137">
        <f>S588*H588</f>
        <v>0</v>
      </c>
      <c r="AR588" s="138" t="s">
        <v>251</v>
      </c>
      <c r="AT588" s="138" t="s">
        <v>145</v>
      </c>
      <c r="AU588" s="138" t="s">
        <v>82</v>
      </c>
      <c r="AY588" s="17" t="s">
        <v>142</v>
      </c>
      <c r="BE588" s="139">
        <f>IF(N588="základní",J588,0)</f>
        <v>0</v>
      </c>
      <c r="BF588" s="139">
        <f>IF(N588="snížená",J588,0)</f>
        <v>0</v>
      </c>
      <c r="BG588" s="139">
        <f>IF(N588="zákl. přenesená",J588,0)</f>
        <v>0</v>
      </c>
      <c r="BH588" s="139">
        <f>IF(N588="sníž. přenesená",J588,0)</f>
        <v>0</v>
      </c>
      <c r="BI588" s="139">
        <f>IF(N588="nulová",J588,0)</f>
        <v>0</v>
      </c>
      <c r="BJ588" s="17" t="s">
        <v>80</v>
      </c>
      <c r="BK588" s="139">
        <f>ROUND(I588*H588,2)</f>
        <v>0</v>
      </c>
      <c r="BL588" s="17" t="s">
        <v>251</v>
      </c>
      <c r="BM588" s="138" t="s">
        <v>883</v>
      </c>
    </row>
    <row r="589" spans="2:47" s="1" customFormat="1" ht="11.25">
      <c r="B589" s="32"/>
      <c r="D589" s="140" t="s">
        <v>152</v>
      </c>
      <c r="F589" s="141" t="s">
        <v>884</v>
      </c>
      <c r="I589" s="142"/>
      <c r="L589" s="32"/>
      <c r="M589" s="143"/>
      <c r="T589" s="53"/>
      <c r="AT589" s="17" t="s">
        <v>152</v>
      </c>
      <c r="AU589" s="17" t="s">
        <v>82</v>
      </c>
    </row>
    <row r="590" spans="2:51" s="12" customFormat="1" ht="11.25">
      <c r="B590" s="144"/>
      <c r="D590" s="145" t="s">
        <v>159</v>
      </c>
      <c r="E590" s="146" t="s">
        <v>19</v>
      </c>
      <c r="F590" s="147" t="s">
        <v>867</v>
      </c>
      <c r="H590" s="146" t="s">
        <v>19</v>
      </c>
      <c r="I590" s="148"/>
      <c r="L590" s="144"/>
      <c r="M590" s="149"/>
      <c r="T590" s="150"/>
      <c r="AT590" s="146" t="s">
        <v>159</v>
      </c>
      <c r="AU590" s="146" t="s">
        <v>82</v>
      </c>
      <c r="AV590" s="12" t="s">
        <v>80</v>
      </c>
      <c r="AW590" s="12" t="s">
        <v>33</v>
      </c>
      <c r="AX590" s="12" t="s">
        <v>72</v>
      </c>
      <c r="AY590" s="146" t="s">
        <v>142</v>
      </c>
    </row>
    <row r="591" spans="2:51" s="13" customFormat="1" ht="11.25">
      <c r="B591" s="151"/>
      <c r="D591" s="145" t="s">
        <v>159</v>
      </c>
      <c r="E591" s="152" t="s">
        <v>19</v>
      </c>
      <c r="F591" s="153" t="s">
        <v>240</v>
      </c>
      <c r="H591" s="154">
        <v>426.885</v>
      </c>
      <c r="I591" s="155"/>
      <c r="L591" s="151"/>
      <c r="M591" s="156"/>
      <c r="T591" s="157"/>
      <c r="AT591" s="152" t="s">
        <v>159</v>
      </c>
      <c r="AU591" s="152" t="s">
        <v>82</v>
      </c>
      <c r="AV591" s="13" t="s">
        <v>82</v>
      </c>
      <c r="AW591" s="13" t="s">
        <v>33</v>
      </c>
      <c r="AX591" s="13" t="s">
        <v>72</v>
      </c>
      <c r="AY591" s="152" t="s">
        <v>142</v>
      </c>
    </row>
    <row r="592" spans="2:51" s="13" customFormat="1" ht="11.25">
      <c r="B592" s="151"/>
      <c r="D592" s="145" t="s">
        <v>159</v>
      </c>
      <c r="E592" s="152" t="s">
        <v>19</v>
      </c>
      <c r="F592" s="153" t="s">
        <v>868</v>
      </c>
      <c r="H592" s="154">
        <v>4.2</v>
      </c>
      <c r="I592" s="155"/>
      <c r="L592" s="151"/>
      <c r="M592" s="156"/>
      <c r="T592" s="157"/>
      <c r="AT592" s="152" t="s">
        <v>159</v>
      </c>
      <c r="AU592" s="152" t="s">
        <v>82</v>
      </c>
      <c r="AV592" s="13" t="s">
        <v>82</v>
      </c>
      <c r="AW592" s="13" t="s">
        <v>33</v>
      </c>
      <c r="AX592" s="13" t="s">
        <v>72</v>
      </c>
      <c r="AY592" s="152" t="s">
        <v>142</v>
      </c>
    </row>
    <row r="593" spans="2:51" s="14" customFormat="1" ht="11.25">
      <c r="B593" s="168"/>
      <c r="D593" s="145" t="s">
        <v>159</v>
      </c>
      <c r="E593" s="169" t="s">
        <v>19</v>
      </c>
      <c r="F593" s="170" t="s">
        <v>181</v>
      </c>
      <c r="H593" s="171">
        <v>431.085</v>
      </c>
      <c r="I593" s="172"/>
      <c r="L593" s="168"/>
      <c r="M593" s="173"/>
      <c r="T593" s="174"/>
      <c r="AT593" s="169" t="s">
        <v>159</v>
      </c>
      <c r="AU593" s="169" t="s">
        <v>82</v>
      </c>
      <c r="AV593" s="14" t="s">
        <v>150</v>
      </c>
      <c r="AW593" s="14" t="s">
        <v>33</v>
      </c>
      <c r="AX593" s="14" t="s">
        <v>80</v>
      </c>
      <c r="AY593" s="169" t="s">
        <v>142</v>
      </c>
    </row>
    <row r="594" spans="2:65" s="1" customFormat="1" ht="16.5" customHeight="1">
      <c r="B594" s="32"/>
      <c r="C594" s="158" t="s">
        <v>885</v>
      </c>
      <c r="D594" s="158" t="s">
        <v>162</v>
      </c>
      <c r="E594" s="159" t="s">
        <v>886</v>
      </c>
      <c r="F594" s="160" t="s">
        <v>887</v>
      </c>
      <c r="G594" s="161" t="s">
        <v>170</v>
      </c>
      <c r="H594" s="162">
        <v>495.748</v>
      </c>
      <c r="I594" s="163"/>
      <c r="J594" s="164">
        <f>ROUND(I594*H594,2)</f>
        <v>0</v>
      </c>
      <c r="K594" s="160" t="s">
        <v>149</v>
      </c>
      <c r="L594" s="165"/>
      <c r="M594" s="166" t="s">
        <v>19</v>
      </c>
      <c r="N594" s="167" t="s">
        <v>43</v>
      </c>
      <c r="P594" s="136">
        <f>O594*H594</f>
        <v>0</v>
      </c>
      <c r="Q594" s="136">
        <v>0.01841</v>
      </c>
      <c r="R594" s="136">
        <f>Q594*H594</f>
        <v>9.12672068</v>
      </c>
      <c r="S594" s="136">
        <v>0</v>
      </c>
      <c r="T594" s="137">
        <f>S594*H594</f>
        <v>0</v>
      </c>
      <c r="AR594" s="138" t="s">
        <v>360</v>
      </c>
      <c r="AT594" s="138" t="s">
        <v>162</v>
      </c>
      <c r="AU594" s="138" t="s">
        <v>82</v>
      </c>
      <c r="AY594" s="17" t="s">
        <v>142</v>
      </c>
      <c r="BE594" s="139">
        <f>IF(N594="základní",J594,0)</f>
        <v>0</v>
      </c>
      <c r="BF594" s="139">
        <f>IF(N594="snížená",J594,0)</f>
        <v>0</v>
      </c>
      <c r="BG594" s="139">
        <f>IF(N594="zákl. přenesená",J594,0)</f>
        <v>0</v>
      </c>
      <c r="BH594" s="139">
        <f>IF(N594="sníž. přenesená",J594,0)</f>
        <v>0</v>
      </c>
      <c r="BI594" s="139">
        <f>IF(N594="nulová",J594,0)</f>
        <v>0</v>
      </c>
      <c r="BJ594" s="17" t="s">
        <v>80</v>
      </c>
      <c r="BK594" s="139">
        <f>ROUND(I594*H594,2)</f>
        <v>0</v>
      </c>
      <c r="BL594" s="17" t="s">
        <v>251</v>
      </c>
      <c r="BM594" s="138" t="s">
        <v>888</v>
      </c>
    </row>
    <row r="595" spans="2:51" s="13" customFormat="1" ht="11.25">
      <c r="B595" s="151"/>
      <c r="D595" s="145" t="s">
        <v>159</v>
      </c>
      <c r="E595" s="152" t="s">
        <v>19</v>
      </c>
      <c r="F595" s="153" t="s">
        <v>889</v>
      </c>
      <c r="H595" s="154">
        <v>495.748</v>
      </c>
      <c r="I595" s="155"/>
      <c r="L595" s="151"/>
      <c r="M595" s="156"/>
      <c r="T595" s="157"/>
      <c r="AT595" s="152" t="s">
        <v>159</v>
      </c>
      <c r="AU595" s="152" t="s">
        <v>82</v>
      </c>
      <c r="AV595" s="13" t="s">
        <v>82</v>
      </c>
      <c r="AW595" s="13" t="s">
        <v>33</v>
      </c>
      <c r="AX595" s="13" t="s">
        <v>80</v>
      </c>
      <c r="AY595" s="152" t="s">
        <v>142</v>
      </c>
    </row>
    <row r="596" spans="2:65" s="1" customFormat="1" ht="16.5" customHeight="1">
      <c r="B596" s="32"/>
      <c r="C596" s="127" t="s">
        <v>890</v>
      </c>
      <c r="D596" s="127" t="s">
        <v>145</v>
      </c>
      <c r="E596" s="128" t="s">
        <v>891</v>
      </c>
      <c r="F596" s="129" t="s">
        <v>892</v>
      </c>
      <c r="G596" s="130" t="s">
        <v>170</v>
      </c>
      <c r="H596" s="131">
        <v>156.4</v>
      </c>
      <c r="I596" s="132"/>
      <c r="J596" s="133">
        <f>ROUND(I596*H596,2)</f>
        <v>0</v>
      </c>
      <c r="K596" s="129" t="s">
        <v>149</v>
      </c>
      <c r="L596" s="32"/>
      <c r="M596" s="134" t="s">
        <v>19</v>
      </c>
      <c r="N596" s="135" t="s">
        <v>43</v>
      </c>
      <c r="P596" s="136">
        <f>O596*H596</f>
        <v>0</v>
      </c>
      <c r="Q596" s="136">
        <v>0</v>
      </c>
      <c r="R596" s="136">
        <f>Q596*H596</f>
        <v>0</v>
      </c>
      <c r="S596" s="136">
        <v>0.0272</v>
      </c>
      <c r="T596" s="137">
        <f>S596*H596</f>
        <v>4.25408</v>
      </c>
      <c r="AR596" s="138" t="s">
        <v>251</v>
      </c>
      <c r="AT596" s="138" t="s">
        <v>145</v>
      </c>
      <c r="AU596" s="138" t="s">
        <v>82</v>
      </c>
      <c r="AY596" s="17" t="s">
        <v>142</v>
      </c>
      <c r="BE596" s="139">
        <f>IF(N596="základní",J596,0)</f>
        <v>0</v>
      </c>
      <c r="BF596" s="139">
        <f>IF(N596="snížená",J596,0)</f>
        <v>0</v>
      </c>
      <c r="BG596" s="139">
        <f>IF(N596="zákl. přenesená",J596,0)</f>
        <v>0</v>
      </c>
      <c r="BH596" s="139">
        <f>IF(N596="sníž. přenesená",J596,0)</f>
        <v>0</v>
      </c>
      <c r="BI596" s="139">
        <f>IF(N596="nulová",J596,0)</f>
        <v>0</v>
      </c>
      <c r="BJ596" s="17" t="s">
        <v>80</v>
      </c>
      <c r="BK596" s="139">
        <f>ROUND(I596*H596,2)</f>
        <v>0</v>
      </c>
      <c r="BL596" s="17" t="s">
        <v>251</v>
      </c>
      <c r="BM596" s="138" t="s">
        <v>893</v>
      </c>
    </row>
    <row r="597" spans="2:47" s="1" customFormat="1" ht="11.25">
      <c r="B597" s="32"/>
      <c r="D597" s="140" t="s">
        <v>152</v>
      </c>
      <c r="F597" s="141" t="s">
        <v>894</v>
      </c>
      <c r="I597" s="142"/>
      <c r="L597" s="32"/>
      <c r="M597" s="143"/>
      <c r="T597" s="53"/>
      <c r="AT597" s="17" t="s">
        <v>152</v>
      </c>
      <c r="AU597" s="17" t="s">
        <v>82</v>
      </c>
    </row>
    <row r="598" spans="2:51" s="13" customFormat="1" ht="11.25">
      <c r="B598" s="151"/>
      <c r="D598" s="145" t="s">
        <v>159</v>
      </c>
      <c r="E598" s="152" t="s">
        <v>19</v>
      </c>
      <c r="F598" s="153" t="s">
        <v>895</v>
      </c>
      <c r="H598" s="154">
        <v>156.4</v>
      </c>
      <c r="I598" s="155"/>
      <c r="L598" s="151"/>
      <c r="M598" s="156"/>
      <c r="T598" s="157"/>
      <c r="AT598" s="152" t="s">
        <v>159</v>
      </c>
      <c r="AU598" s="152" t="s">
        <v>82</v>
      </c>
      <c r="AV598" s="13" t="s">
        <v>82</v>
      </c>
      <c r="AW598" s="13" t="s">
        <v>33</v>
      </c>
      <c r="AX598" s="13" t="s">
        <v>80</v>
      </c>
      <c r="AY598" s="152" t="s">
        <v>142</v>
      </c>
    </row>
    <row r="599" spans="2:65" s="1" customFormat="1" ht="21.75" customHeight="1">
      <c r="B599" s="32"/>
      <c r="C599" s="127" t="s">
        <v>896</v>
      </c>
      <c r="D599" s="127" t="s">
        <v>145</v>
      </c>
      <c r="E599" s="128" t="s">
        <v>897</v>
      </c>
      <c r="F599" s="129" t="s">
        <v>898</v>
      </c>
      <c r="G599" s="130" t="s">
        <v>185</v>
      </c>
      <c r="H599" s="131">
        <v>50</v>
      </c>
      <c r="I599" s="132"/>
      <c r="J599" s="133">
        <f>ROUND(I599*H599,2)</f>
        <v>0</v>
      </c>
      <c r="K599" s="129" t="s">
        <v>149</v>
      </c>
      <c r="L599" s="32"/>
      <c r="M599" s="134" t="s">
        <v>19</v>
      </c>
      <c r="N599" s="135" t="s">
        <v>43</v>
      </c>
      <c r="P599" s="136">
        <f>O599*H599</f>
        <v>0</v>
      </c>
      <c r="Q599" s="136">
        <v>0.0002</v>
      </c>
      <c r="R599" s="136">
        <f>Q599*H599</f>
        <v>0.01</v>
      </c>
      <c r="S599" s="136">
        <v>0</v>
      </c>
      <c r="T599" s="137">
        <f>S599*H599</f>
        <v>0</v>
      </c>
      <c r="AR599" s="138" t="s">
        <v>251</v>
      </c>
      <c r="AT599" s="138" t="s">
        <v>145</v>
      </c>
      <c r="AU599" s="138" t="s">
        <v>82</v>
      </c>
      <c r="AY599" s="17" t="s">
        <v>142</v>
      </c>
      <c r="BE599" s="139">
        <f>IF(N599="základní",J599,0)</f>
        <v>0</v>
      </c>
      <c r="BF599" s="139">
        <f>IF(N599="snížená",J599,0)</f>
        <v>0</v>
      </c>
      <c r="BG599" s="139">
        <f>IF(N599="zákl. přenesená",J599,0)</f>
        <v>0</v>
      </c>
      <c r="BH599" s="139">
        <f>IF(N599="sníž. přenesená",J599,0)</f>
        <v>0</v>
      </c>
      <c r="BI599" s="139">
        <f>IF(N599="nulová",J599,0)</f>
        <v>0</v>
      </c>
      <c r="BJ599" s="17" t="s">
        <v>80</v>
      </c>
      <c r="BK599" s="139">
        <f>ROUND(I599*H599,2)</f>
        <v>0</v>
      </c>
      <c r="BL599" s="17" t="s">
        <v>251</v>
      </c>
      <c r="BM599" s="138" t="s">
        <v>899</v>
      </c>
    </row>
    <row r="600" spans="2:47" s="1" customFormat="1" ht="11.25">
      <c r="B600" s="32"/>
      <c r="D600" s="140" t="s">
        <v>152</v>
      </c>
      <c r="F600" s="141" t="s">
        <v>900</v>
      </c>
      <c r="I600" s="142"/>
      <c r="L600" s="32"/>
      <c r="M600" s="143"/>
      <c r="T600" s="53"/>
      <c r="AT600" s="17" t="s">
        <v>152</v>
      </c>
      <c r="AU600" s="17" t="s">
        <v>82</v>
      </c>
    </row>
    <row r="601" spans="2:65" s="1" customFormat="1" ht="16.5" customHeight="1">
      <c r="B601" s="32"/>
      <c r="C601" s="158" t="s">
        <v>901</v>
      </c>
      <c r="D601" s="158" t="s">
        <v>162</v>
      </c>
      <c r="E601" s="159" t="s">
        <v>902</v>
      </c>
      <c r="F601" s="160" t="s">
        <v>903</v>
      </c>
      <c r="G601" s="161" t="s">
        <v>185</v>
      </c>
      <c r="H601" s="162">
        <v>50</v>
      </c>
      <c r="I601" s="163"/>
      <c r="J601" s="164">
        <f>ROUND(I601*H601,2)</f>
        <v>0</v>
      </c>
      <c r="K601" s="160" t="s">
        <v>149</v>
      </c>
      <c r="L601" s="165"/>
      <c r="M601" s="166" t="s">
        <v>19</v>
      </c>
      <c r="N601" s="167" t="s">
        <v>43</v>
      </c>
      <c r="P601" s="136">
        <f>O601*H601</f>
        <v>0</v>
      </c>
      <c r="Q601" s="136">
        <v>0.00032</v>
      </c>
      <c r="R601" s="136">
        <f>Q601*H601</f>
        <v>0.016</v>
      </c>
      <c r="S601" s="136">
        <v>0</v>
      </c>
      <c r="T601" s="137">
        <f>S601*H601</f>
        <v>0</v>
      </c>
      <c r="AR601" s="138" t="s">
        <v>360</v>
      </c>
      <c r="AT601" s="138" t="s">
        <v>162</v>
      </c>
      <c r="AU601" s="138" t="s">
        <v>82</v>
      </c>
      <c r="AY601" s="17" t="s">
        <v>142</v>
      </c>
      <c r="BE601" s="139">
        <f>IF(N601="základní",J601,0)</f>
        <v>0</v>
      </c>
      <c r="BF601" s="139">
        <f>IF(N601="snížená",J601,0)</f>
        <v>0</v>
      </c>
      <c r="BG601" s="139">
        <f>IF(N601="zákl. přenesená",J601,0)</f>
        <v>0</v>
      </c>
      <c r="BH601" s="139">
        <f>IF(N601="sníž. přenesená",J601,0)</f>
        <v>0</v>
      </c>
      <c r="BI601" s="139">
        <f>IF(N601="nulová",J601,0)</f>
        <v>0</v>
      </c>
      <c r="BJ601" s="17" t="s">
        <v>80</v>
      </c>
      <c r="BK601" s="139">
        <f>ROUND(I601*H601,2)</f>
        <v>0</v>
      </c>
      <c r="BL601" s="17" t="s">
        <v>251</v>
      </c>
      <c r="BM601" s="138" t="s">
        <v>904</v>
      </c>
    </row>
    <row r="602" spans="2:65" s="1" customFormat="1" ht="16.5" customHeight="1">
      <c r="B602" s="32"/>
      <c r="C602" s="127" t="s">
        <v>905</v>
      </c>
      <c r="D602" s="127" t="s">
        <v>145</v>
      </c>
      <c r="E602" s="128" t="s">
        <v>906</v>
      </c>
      <c r="F602" s="129" t="s">
        <v>907</v>
      </c>
      <c r="G602" s="130" t="s">
        <v>185</v>
      </c>
      <c r="H602" s="131">
        <v>100</v>
      </c>
      <c r="I602" s="132"/>
      <c r="J602" s="133">
        <f>ROUND(I602*H602,2)</f>
        <v>0</v>
      </c>
      <c r="K602" s="129" t="s">
        <v>149</v>
      </c>
      <c r="L602" s="32"/>
      <c r="M602" s="134" t="s">
        <v>19</v>
      </c>
      <c r="N602" s="135" t="s">
        <v>43</v>
      </c>
      <c r="P602" s="136">
        <f>O602*H602</f>
        <v>0</v>
      </c>
      <c r="Q602" s="136">
        <v>3E-05</v>
      </c>
      <c r="R602" s="136">
        <f>Q602*H602</f>
        <v>0.003</v>
      </c>
      <c r="S602" s="136">
        <v>0</v>
      </c>
      <c r="T602" s="137">
        <f>S602*H602</f>
        <v>0</v>
      </c>
      <c r="AR602" s="138" t="s">
        <v>251</v>
      </c>
      <c r="AT602" s="138" t="s">
        <v>145</v>
      </c>
      <c r="AU602" s="138" t="s">
        <v>82</v>
      </c>
      <c r="AY602" s="17" t="s">
        <v>142</v>
      </c>
      <c r="BE602" s="139">
        <f>IF(N602="základní",J602,0)</f>
        <v>0</v>
      </c>
      <c r="BF602" s="139">
        <f>IF(N602="snížená",J602,0)</f>
        <v>0</v>
      </c>
      <c r="BG602" s="139">
        <f>IF(N602="zákl. přenesená",J602,0)</f>
        <v>0</v>
      </c>
      <c r="BH602" s="139">
        <f>IF(N602="sníž. přenesená",J602,0)</f>
        <v>0</v>
      </c>
      <c r="BI602" s="139">
        <f>IF(N602="nulová",J602,0)</f>
        <v>0</v>
      </c>
      <c r="BJ602" s="17" t="s">
        <v>80</v>
      </c>
      <c r="BK602" s="139">
        <f>ROUND(I602*H602,2)</f>
        <v>0</v>
      </c>
      <c r="BL602" s="17" t="s">
        <v>251</v>
      </c>
      <c r="BM602" s="138" t="s">
        <v>908</v>
      </c>
    </row>
    <row r="603" spans="2:47" s="1" customFormat="1" ht="11.25">
      <c r="B603" s="32"/>
      <c r="D603" s="140" t="s">
        <v>152</v>
      </c>
      <c r="F603" s="141" t="s">
        <v>909</v>
      </c>
      <c r="I603" s="142"/>
      <c r="L603" s="32"/>
      <c r="M603" s="143"/>
      <c r="T603" s="53"/>
      <c r="AT603" s="17" t="s">
        <v>152</v>
      </c>
      <c r="AU603" s="17" t="s">
        <v>82</v>
      </c>
    </row>
    <row r="604" spans="2:65" s="1" customFormat="1" ht="24.2" customHeight="1">
      <c r="B604" s="32"/>
      <c r="C604" s="127" t="s">
        <v>910</v>
      </c>
      <c r="D604" s="127" t="s">
        <v>145</v>
      </c>
      <c r="E604" s="128" t="s">
        <v>911</v>
      </c>
      <c r="F604" s="129" t="s">
        <v>912</v>
      </c>
      <c r="G604" s="130" t="s">
        <v>156</v>
      </c>
      <c r="H604" s="131">
        <v>12.756</v>
      </c>
      <c r="I604" s="132"/>
      <c r="J604" s="133">
        <f>ROUND(I604*H604,2)</f>
        <v>0</v>
      </c>
      <c r="K604" s="129" t="s">
        <v>149</v>
      </c>
      <c r="L604" s="32"/>
      <c r="M604" s="134" t="s">
        <v>19</v>
      </c>
      <c r="N604" s="135" t="s">
        <v>43</v>
      </c>
      <c r="P604" s="136">
        <f>O604*H604</f>
        <v>0</v>
      </c>
      <c r="Q604" s="136">
        <v>0</v>
      </c>
      <c r="R604" s="136">
        <f>Q604*H604</f>
        <v>0</v>
      </c>
      <c r="S604" s="136">
        <v>0</v>
      </c>
      <c r="T604" s="137">
        <f>S604*H604</f>
        <v>0</v>
      </c>
      <c r="AR604" s="138" t="s">
        <v>251</v>
      </c>
      <c r="AT604" s="138" t="s">
        <v>145</v>
      </c>
      <c r="AU604" s="138" t="s">
        <v>82</v>
      </c>
      <c r="AY604" s="17" t="s">
        <v>142</v>
      </c>
      <c r="BE604" s="139">
        <f>IF(N604="základní",J604,0)</f>
        <v>0</v>
      </c>
      <c r="BF604" s="139">
        <f>IF(N604="snížená",J604,0)</f>
        <v>0</v>
      </c>
      <c r="BG604" s="139">
        <f>IF(N604="zákl. přenesená",J604,0)</f>
        <v>0</v>
      </c>
      <c r="BH604" s="139">
        <f>IF(N604="sníž. přenesená",J604,0)</f>
        <v>0</v>
      </c>
      <c r="BI604" s="139">
        <f>IF(N604="nulová",J604,0)</f>
        <v>0</v>
      </c>
      <c r="BJ604" s="17" t="s">
        <v>80</v>
      </c>
      <c r="BK604" s="139">
        <f>ROUND(I604*H604,2)</f>
        <v>0</v>
      </c>
      <c r="BL604" s="17" t="s">
        <v>251</v>
      </c>
      <c r="BM604" s="138" t="s">
        <v>913</v>
      </c>
    </row>
    <row r="605" spans="2:47" s="1" customFormat="1" ht="11.25">
      <c r="B605" s="32"/>
      <c r="D605" s="140" t="s">
        <v>152</v>
      </c>
      <c r="F605" s="141" t="s">
        <v>914</v>
      </c>
      <c r="I605" s="142"/>
      <c r="L605" s="32"/>
      <c r="M605" s="143"/>
      <c r="T605" s="53"/>
      <c r="AT605" s="17" t="s">
        <v>152</v>
      </c>
      <c r="AU605" s="17" t="s">
        <v>82</v>
      </c>
    </row>
    <row r="606" spans="2:63" s="11" customFormat="1" ht="22.9" customHeight="1">
      <c r="B606" s="115"/>
      <c r="D606" s="116" t="s">
        <v>71</v>
      </c>
      <c r="E606" s="125" t="s">
        <v>915</v>
      </c>
      <c r="F606" s="125" t="s">
        <v>916</v>
      </c>
      <c r="I606" s="118"/>
      <c r="J606" s="126">
        <f>BK606</f>
        <v>0</v>
      </c>
      <c r="L606" s="115"/>
      <c r="M606" s="120"/>
      <c r="P606" s="121">
        <f>SUM(P607:P665)</f>
        <v>0</v>
      </c>
      <c r="R606" s="121">
        <f>SUM(R607:R665)</f>
        <v>0.5640765</v>
      </c>
      <c r="T606" s="122">
        <f>SUM(T607:T665)</f>
        <v>0.019846199999999998</v>
      </c>
      <c r="AR606" s="116" t="s">
        <v>82</v>
      </c>
      <c r="AT606" s="123" t="s">
        <v>71</v>
      </c>
      <c r="AU606" s="123" t="s">
        <v>80</v>
      </c>
      <c r="AY606" s="116" t="s">
        <v>142</v>
      </c>
      <c r="BK606" s="124">
        <f>SUM(BK607:BK665)</f>
        <v>0</v>
      </c>
    </row>
    <row r="607" spans="2:65" s="1" customFormat="1" ht="16.5" customHeight="1">
      <c r="B607" s="32"/>
      <c r="C607" s="127" t="s">
        <v>917</v>
      </c>
      <c r="D607" s="127" t="s">
        <v>145</v>
      </c>
      <c r="E607" s="128" t="s">
        <v>918</v>
      </c>
      <c r="F607" s="129" t="s">
        <v>919</v>
      </c>
      <c r="G607" s="130" t="s">
        <v>170</v>
      </c>
      <c r="H607" s="131">
        <v>836.79</v>
      </c>
      <c r="I607" s="132"/>
      <c r="J607" s="133">
        <f>ROUND(I607*H607,2)</f>
        <v>0</v>
      </c>
      <c r="K607" s="129" t="s">
        <v>149</v>
      </c>
      <c r="L607" s="32"/>
      <c r="M607" s="134" t="s">
        <v>19</v>
      </c>
      <c r="N607" s="135" t="s">
        <v>43</v>
      </c>
      <c r="P607" s="136">
        <f>O607*H607</f>
        <v>0</v>
      </c>
      <c r="Q607" s="136">
        <v>0</v>
      </c>
      <c r="R607" s="136">
        <f>Q607*H607</f>
        <v>0</v>
      </c>
      <c r="S607" s="136">
        <v>0</v>
      </c>
      <c r="T607" s="137">
        <f>S607*H607</f>
        <v>0</v>
      </c>
      <c r="AR607" s="138" t="s">
        <v>251</v>
      </c>
      <c r="AT607" s="138" t="s">
        <v>145</v>
      </c>
      <c r="AU607" s="138" t="s">
        <v>82</v>
      </c>
      <c r="AY607" s="17" t="s">
        <v>142</v>
      </c>
      <c r="BE607" s="139">
        <f>IF(N607="základní",J607,0)</f>
        <v>0</v>
      </c>
      <c r="BF607" s="139">
        <f>IF(N607="snížená",J607,0)</f>
        <v>0</v>
      </c>
      <c r="BG607" s="139">
        <f>IF(N607="zákl. přenesená",J607,0)</f>
        <v>0</v>
      </c>
      <c r="BH607" s="139">
        <f>IF(N607="sníž. přenesená",J607,0)</f>
        <v>0</v>
      </c>
      <c r="BI607" s="139">
        <f>IF(N607="nulová",J607,0)</f>
        <v>0</v>
      </c>
      <c r="BJ607" s="17" t="s">
        <v>80</v>
      </c>
      <c r="BK607" s="139">
        <f>ROUND(I607*H607,2)</f>
        <v>0</v>
      </c>
      <c r="BL607" s="17" t="s">
        <v>251</v>
      </c>
      <c r="BM607" s="138" t="s">
        <v>920</v>
      </c>
    </row>
    <row r="608" spans="2:47" s="1" customFormat="1" ht="11.25">
      <c r="B608" s="32"/>
      <c r="D608" s="140" t="s">
        <v>152</v>
      </c>
      <c r="F608" s="141" t="s">
        <v>921</v>
      </c>
      <c r="I608" s="142"/>
      <c r="L608" s="32"/>
      <c r="M608" s="143"/>
      <c r="T608" s="53"/>
      <c r="AT608" s="17" t="s">
        <v>152</v>
      </c>
      <c r="AU608" s="17" t="s">
        <v>82</v>
      </c>
    </row>
    <row r="609" spans="2:51" s="12" customFormat="1" ht="11.25">
      <c r="B609" s="144"/>
      <c r="D609" s="145" t="s">
        <v>159</v>
      </c>
      <c r="E609" s="146" t="s">
        <v>19</v>
      </c>
      <c r="F609" s="147" t="s">
        <v>207</v>
      </c>
      <c r="H609" s="146" t="s">
        <v>19</v>
      </c>
      <c r="I609" s="148"/>
      <c r="L609" s="144"/>
      <c r="M609" s="149"/>
      <c r="T609" s="150"/>
      <c r="AT609" s="146" t="s">
        <v>159</v>
      </c>
      <c r="AU609" s="146" t="s">
        <v>82</v>
      </c>
      <c r="AV609" s="12" t="s">
        <v>80</v>
      </c>
      <c r="AW609" s="12" t="s">
        <v>33</v>
      </c>
      <c r="AX609" s="12" t="s">
        <v>72</v>
      </c>
      <c r="AY609" s="146" t="s">
        <v>142</v>
      </c>
    </row>
    <row r="610" spans="2:51" s="13" customFormat="1" ht="11.25">
      <c r="B610" s="151"/>
      <c r="D610" s="145" t="s">
        <v>159</v>
      </c>
      <c r="E610" s="152" t="s">
        <v>19</v>
      </c>
      <c r="F610" s="153" t="s">
        <v>208</v>
      </c>
      <c r="H610" s="154">
        <v>267.23</v>
      </c>
      <c r="I610" s="155"/>
      <c r="L610" s="151"/>
      <c r="M610" s="156"/>
      <c r="T610" s="157"/>
      <c r="AT610" s="152" t="s">
        <v>159</v>
      </c>
      <c r="AU610" s="152" t="s">
        <v>82</v>
      </c>
      <c r="AV610" s="13" t="s">
        <v>82</v>
      </c>
      <c r="AW610" s="13" t="s">
        <v>33</v>
      </c>
      <c r="AX610" s="13" t="s">
        <v>72</v>
      </c>
      <c r="AY610" s="152" t="s">
        <v>142</v>
      </c>
    </row>
    <row r="611" spans="2:51" s="12" customFormat="1" ht="11.25">
      <c r="B611" s="144"/>
      <c r="D611" s="145" t="s">
        <v>159</v>
      </c>
      <c r="E611" s="146" t="s">
        <v>19</v>
      </c>
      <c r="F611" s="147" t="s">
        <v>219</v>
      </c>
      <c r="H611" s="146" t="s">
        <v>19</v>
      </c>
      <c r="I611" s="148"/>
      <c r="L611" s="144"/>
      <c r="M611" s="149"/>
      <c r="T611" s="150"/>
      <c r="AT611" s="146" t="s">
        <v>159</v>
      </c>
      <c r="AU611" s="146" t="s">
        <v>82</v>
      </c>
      <c r="AV611" s="12" t="s">
        <v>80</v>
      </c>
      <c r="AW611" s="12" t="s">
        <v>33</v>
      </c>
      <c r="AX611" s="12" t="s">
        <v>72</v>
      </c>
      <c r="AY611" s="146" t="s">
        <v>142</v>
      </c>
    </row>
    <row r="612" spans="2:51" s="13" customFormat="1" ht="11.25">
      <c r="B612" s="151"/>
      <c r="D612" s="145" t="s">
        <v>159</v>
      </c>
      <c r="E612" s="152" t="s">
        <v>19</v>
      </c>
      <c r="F612" s="153" t="s">
        <v>220</v>
      </c>
      <c r="H612" s="154">
        <v>2.44</v>
      </c>
      <c r="I612" s="155"/>
      <c r="L612" s="151"/>
      <c r="M612" s="156"/>
      <c r="T612" s="157"/>
      <c r="AT612" s="152" t="s">
        <v>159</v>
      </c>
      <c r="AU612" s="152" t="s">
        <v>82</v>
      </c>
      <c r="AV612" s="13" t="s">
        <v>82</v>
      </c>
      <c r="AW612" s="13" t="s">
        <v>33</v>
      </c>
      <c r="AX612" s="13" t="s">
        <v>72</v>
      </c>
      <c r="AY612" s="152" t="s">
        <v>142</v>
      </c>
    </row>
    <row r="613" spans="2:51" s="12" customFormat="1" ht="11.25">
      <c r="B613" s="144"/>
      <c r="D613" s="145" t="s">
        <v>159</v>
      </c>
      <c r="E613" s="146" t="s">
        <v>19</v>
      </c>
      <c r="F613" s="147" t="s">
        <v>922</v>
      </c>
      <c r="H613" s="146" t="s">
        <v>19</v>
      </c>
      <c r="I613" s="148"/>
      <c r="L613" s="144"/>
      <c r="M613" s="149"/>
      <c r="T613" s="150"/>
      <c r="AT613" s="146" t="s">
        <v>159</v>
      </c>
      <c r="AU613" s="146" t="s">
        <v>82</v>
      </c>
      <c r="AV613" s="12" t="s">
        <v>80</v>
      </c>
      <c r="AW613" s="12" t="s">
        <v>33</v>
      </c>
      <c r="AX613" s="12" t="s">
        <v>72</v>
      </c>
      <c r="AY613" s="146" t="s">
        <v>142</v>
      </c>
    </row>
    <row r="614" spans="2:51" s="13" customFormat="1" ht="11.25">
      <c r="B614" s="151"/>
      <c r="D614" s="145" t="s">
        <v>159</v>
      </c>
      <c r="E614" s="152" t="s">
        <v>19</v>
      </c>
      <c r="F614" s="153" t="s">
        <v>923</v>
      </c>
      <c r="H614" s="154">
        <v>258.3</v>
      </c>
      <c r="I614" s="155"/>
      <c r="L614" s="151"/>
      <c r="M614" s="156"/>
      <c r="T614" s="157"/>
      <c r="AT614" s="152" t="s">
        <v>159</v>
      </c>
      <c r="AU614" s="152" t="s">
        <v>82</v>
      </c>
      <c r="AV614" s="13" t="s">
        <v>82</v>
      </c>
      <c r="AW614" s="13" t="s">
        <v>33</v>
      </c>
      <c r="AX614" s="13" t="s">
        <v>72</v>
      </c>
      <c r="AY614" s="152" t="s">
        <v>142</v>
      </c>
    </row>
    <row r="615" spans="2:51" s="12" customFormat="1" ht="11.25">
      <c r="B615" s="144"/>
      <c r="D615" s="145" t="s">
        <v>159</v>
      </c>
      <c r="E615" s="146" t="s">
        <v>19</v>
      </c>
      <c r="F615" s="147" t="s">
        <v>924</v>
      </c>
      <c r="H615" s="146" t="s">
        <v>19</v>
      </c>
      <c r="I615" s="148"/>
      <c r="L615" s="144"/>
      <c r="M615" s="149"/>
      <c r="T615" s="150"/>
      <c r="AT615" s="146" t="s">
        <v>159</v>
      </c>
      <c r="AU615" s="146" t="s">
        <v>82</v>
      </c>
      <c r="AV615" s="12" t="s">
        <v>80</v>
      </c>
      <c r="AW615" s="12" t="s">
        <v>33</v>
      </c>
      <c r="AX615" s="12" t="s">
        <v>72</v>
      </c>
      <c r="AY615" s="146" t="s">
        <v>142</v>
      </c>
    </row>
    <row r="616" spans="2:51" s="13" customFormat="1" ht="11.25">
      <c r="B616" s="151"/>
      <c r="D616" s="145" t="s">
        <v>159</v>
      </c>
      <c r="E616" s="152" t="s">
        <v>19</v>
      </c>
      <c r="F616" s="153" t="s">
        <v>925</v>
      </c>
      <c r="H616" s="154">
        <v>28.32</v>
      </c>
      <c r="I616" s="155"/>
      <c r="L616" s="151"/>
      <c r="M616" s="156"/>
      <c r="T616" s="157"/>
      <c r="AT616" s="152" t="s">
        <v>159</v>
      </c>
      <c r="AU616" s="152" t="s">
        <v>82</v>
      </c>
      <c r="AV616" s="13" t="s">
        <v>82</v>
      </c>
      <c r="AW616" s="13" t="s">
        <v>33</v>
      </c>
      <c r="AX616" s="13" t="s">
        <v>72</v>
      </c>
      <c r="AY616" s="152" t="s">
        <v>142</v>
      </c>
    </row>
    <row r="617" spans="2:51" s="12" customFormat="1" ht="11.25">
      <c r="B617" s="144"/>
      <c r="D617" s="145" t="s">
        <v>159</v>
      </c>
      <c r="E617" s="146" t="s">
        <v>19</v>
      </c>
      <c r="F617" s="147" t="s">
        <v>237</v>
      </c>
      <c r="H617" s="146" t="s">
        <v>19</v>
      </c>
      <c r="I617" s="148"/>
      <c r="L617" s="144"/>
      <c r="M617" s="149"/>
      <c r="T617" s="150"/>
      <c r="AT617" s="146" t="s">
        <v>159</v>
      </c>
      <c r="AU617" s="146" t="s">
        <v>82</v>
      </c>
      <c r="AV617" s="12" t="s">
        <v>80</v>
      </c>
      <c r="AW617" s="12" t="s">
        <v>33</v>
      </c>
      <c r="AX617" s="12" t="s">
        <v>72</v>
      </c>
      <c r="AY617" s="146" t="s">
        <v>142</v>
      </c>
    </row>
    <row r="618" spans="2:51" s="13" customFormat="1" ht="11.25">
      <c r="B618" s="151"/>
      <c r="D618" s="145" t="s">
        <v>159</v>
      </c>
      <c r="E618" s="152" t="s">
        <v>19</v>
      </c>
      <c r="F618" s="153" t="s">
        <v>238</v>
      </c>
      <c r="H618" s="154">
        <v>19.32</v>
      </c>
      <c r="I618" s="155"/>
      <c r="L618" s="151"/>
      <c r="M618" s="156"/>
      <c r="T618" s="157"/>
      <c r="AT618" s="152" t="s">
        <v>159</v>
      </c>
      <c r="AU618" s="152" t="s">
        <v>82</v>
      </c>
      <c r="AV618" s="13" t="s">
        <v>82</v>
      </c>
      <c r="AW618" s="13" t="s">
        <v>33</v>
      </c>
      <c r="AX618" s="13" t="s">
        <v>72</v>
      </c>
      <c r="AY618" s="152" t="s">
        <v>142</v>
      </c>
    </row>
    <row r="619" spans="2:51" s="12" customFormat="1" ht="11.25">
      <c r="B619" s="144"/>
      <c r="D619" s="145" t="s">
        <v>159</v>
      </c>
      <c r="E619" s="146" t="s">
        <v>19</v>
      </c>
      <c r="F619" s="147" t="s">
        <v>926</v>
      </c>
      <c r="H619" s="146" t="s">
        <v>19</v>
      </c>
      <c r="I619" s="148"/>
      <c r="L619" s="144"/>
      <c r="M619" s="149"/>
      <c r="T619" s="150"/>
      <c r="AT619" s="146" t="s">
        <v>159</v>
      </c>
      <c r="AU619" s="146" t="s">
        <v>82</v>
      </c>
      <c r="AV619" s="12" t="s">
        <v>80</v>
      </c>
      <c r="AW619" s="12" t="s">
        <v>33</v>
      </c>
      <c r="AX619" s="12" t="s">
        <v>72</v>
      </c>
      <c r="AY619" s="146" t="s">
        <v>142</v>
      </c>
    </row>
    <row r="620" spans="2:51" s="13" customFormat="1" ht="11.25">
      <c r="B620" s="151"/>
      <c r="D620" s="145" t="s">
        <v>159</v>
      </c>
      <c r="E620" s="152" t="s">
        <v>19</v>
      </c>
      <c r="F620" s="153" t="s">
        <v>927</v>
      </c>
      <c r="H620" s="154">
        <v>261.18</v>
      </c>
      <c r="I620" s="155"/>
      <c r="L620" s="151"/>
      <c r="M620" s="156"/>
      <c r="T620" s="157"/>
      <c r="AT620" s="152" t="s">
        <v>159</v>
      </c>
      <c r="AU620" s="152" t="s">
        <v>82</v>
      </c>
      <c r="AV620" s="13" t="s">
        <v>82</v>
      </c>
      <c r="AW620" s="13" t="s">
        <v>33</v>
      </c>
      <c r="AX620" s="13" t="s">
        <v>72</v>
      </c>
      <c r="AY620" s="152" t="s">
        <v>142</v>
      </c>
    </row>
    <row r="621" spans="2:51" s="14" customFormat="1" ht="11.25">
      <c r="B621" s="168"/>
      <c r="D621" s="145" t="s">
        <v>159</v>
      </c>
      <c r="E621" s="169" t="s">
        <v>19</v>
      </c>
      <c r="F621" s="170" t="s">
        <v>181</v>
      </c>
      <c r="H621" s="171">
        <v>836.7900000000002</v>
      </c>
      <c r="I621" s="172"/>
      <c r="L621" s="168"/>
      <c r="M621" s="173"/>
      <c r="T621" s="174"/>
      <c r="AT621" s="169" t="s">
        <v>159</v>
      </c>
      <c r="AU621" s="169" t="s">
        <v>82</v>
      </c>
      <c r="AV621" s="14" t="s">
        <v>150</v>
      </c>
      <c r="AW621" s="14" t="s">
        <v>33</v>
      </c>
      <c r="AX621" s="14" t="s">
        <v>80</v>
      </c>
      <c r="AY621" s="169" t="s">
        <v>142</v>
      </c>
    </row>
    <row r="622" spans="2:65" s="1" customFormat="1" ht="16.5" customHeight="1">
      <c r="B622" s="32"/>
      <c r="C622" s="127" t="s">
        <v>928</v>
      </c>
      <c r="D622" s="127" t="s">
        <v>145</v>
      </c>
      <c r="E622" s="128" t="s">
        <v>929</v>
      </c>
      <c r="F622" s="129" t="s">
        <v>930</v>
      </c>
      <c r="G622" s="130" t="s">
        <v>170</v>
      </c>
      <c r="H622" s="131">
        <v>64.02</v>
      </c>
      <c r="I622" s="132"/>
      <c r="J622" s="133">
        <f>ROUND(I622*H622,2)</f>
        <v>0</v>
      </c>
      <c r="K622" s="129" t="s">
        <v>149</v>
      </c>
      <c r="L622" s="32"/>
      <c r="M622" s="134" t="s">
        <v>19</v>
      </c>
      <c r="N622" s="135" t="s">
        <v>43</v>
      </c>
      <c r="P622" s="136">
        <f>O622*H622</f>
        <v>0</v>
      </c>
      <c r="Q622" s="136">
        <v>0.001</v>
      </c>
      <c r="R622" s="136">
        <f>Q622*H622</f>
        <v>0.06402</v>
      </c>
      <c r="S622" s="136">
        <v>0.00031</v>
      </c>
      <c r="T622" s="137">
        <f>S622*H622</f>
        <v>0.019846199999999998</v>
      </c>
      <c r="AR622" s="138" t="s">
        <v>251</v>
      </c>
      <c r="AT622" s="138" t="s">
        <v>145</v>
      </c>
      <c r="AU622" s="138" t="s">
        <v>82</v>
      </c>
      <c r="AY622" s="17" t="s">
        <v>142</v>
      </c>
      <c r="BE622" s="139">
        <f>IF(N622="základní",J622,0)</f>
        <v>0</v>
      </c>
      <c r="BF622" s="139">
        <f>IF(N622="snížená",J622,0)</f>
        <v>0</v>
      </c>
      <c r="BG622" s="139">
        <f>IF(N622="zákl. přenesená",J622,0)</f>
        <v>0</v>
      </c>
      <c r="BH622" s="139">
        <f>IF(N622="sníž. přenesená",J622,0)</f>
        <v>0</v>
      </c>
      <c r="BI622" s="139">
        <f>IF(N622="nulová",J622,0)</f>
        <v>0</v>
      </c>
      <c r="BJ622" s="17" t="s">
        <v>80</v>
      </c>
      <c r="BK622" s="139">
        <f>ROUND(I622*H622,2)</f>
        <v>0</v>
      </c>
      <c r="BL622" s="17" t="s">
        <v>251</v>
      </c>
      <c r="BM622" s="138" t="s">
        <v>931</v>
      </c>
    </row>
    <row r="623" spans="2:47" s="1" customFormat="1" ht="11.25">
      <c r="B623" s="32"/>
      <c r="D623" s="140" t="s">
        <v>152</v>
      </c>
      <c r="F623" s="141" t="s">
        <v>932</v>
      </c>
      <c r="I623" s="142"/>
      <c r="L623" s="32"/>
      <c r="M623" s="143"/>
      <c r="T623" s="53"/>
      <c r="AT623" s="17" t="s">
        <v>152</v>
      </c>
      <c r="AU623" s="17" t="s">
        <v>82</v>
      </c>
    </row>
    <row r="624" spans="2:51" s="12" customFormat="1" ht="11.25">
      <c r="B624" s="144"/>
      <c r="D624" s="145" t="s">
        <v>159</v>
      </c>
      <c r="E624" s="146" t="s">
        <v>19</v>
      </c>
      <c r="F624" s="147" t="s">
        <v>933</v>
      </c>
      <c r="H624" s="146" t="s">
        <v>19</v>
      </c>
      <c r="I624" s="148"/>
      <c r="L624" s="144"/>
      <c r="M624" s="149"/>
      <c r="T624" s="150"/>
      <c r="AT624" s="146" t="s">
        <v>159</v>
      </c>
      <c r="AU624" s="146" t="s">
        <v>82</v>
      </c>
      <c r="AV624" s="12" t="s">
        <v>80</v>
      </c>
      <c r="AW624" s="12" t="s">
        <v>33</v>
      </c>
      <c r="AX624" s="12" t="s">
        <v>72</v>
      </c>
      <c r="AY624" s="146" t="s">
        <v>142</v>
      </c>
    </row>
    <row r="625" spans="2:51" s="13" customFormat="1" ht="11.25">
      <c r="B625" s="151"/>
      <c r="D625" s="145" t="s">
        <v>159</v>
      </c>
      <c r="E625" s="152" t="s">
        <v>19</v>
      </c>
      <c r="F625" s="153" t="s">
        <v>934</v>
      </c>
      <c r="H625" s="154">
        <v>12.2</v>
      </c>
      <c r="I625" s="155"/>
      <c r="L625" s="151"/>
      <c r="M625" s="156"/>
      <c r="T625" s="157"/>
      <c r="AT625" s="152" t="s">
        <v>159</v>
      </c>
      <c r="AU625" s="152" t="s">
        <v>82</v>
      </c>
      <c r="AV625" s="13" t="s">
        <v>82</v>
      </c>
      <c r="AW625" s="13" t="s">
        <v>33</v>
      </c>
      <c r="AX625" s="13" t="s">
        <v>72</v>
      </c>
      <c r="AY625" s="152" t="s">
        <v>142</v>
      </c>
    </row>
    <row r="626" spans="2:51" s="12" customFormat="1" ht="11.25">
      <c r="B626" s="144"/>
      <c r="D626" s="145" t="s">
        <v>159</v>
      </c>
      <c r="E626" s="146" t="s">
        <v>19</v>
      </c>
      <c r="F626" s="147" t="s">
        <v>935</v>
      </c>
      <c r="H626" s="146" t="s">
        <v>19</v>
      </c>
      <c r="I626" s="148"/>
      <c r="L626" s="144"/>
      <c r="M626" s="149"/>
      <c r="T626" s="150"/>
      <c r="AT626" s="146" t="s">
        <v>159</v>
      </c>
      <c r="AU626" s="146" t="s">
        <v>82</v>
      </c>
      <c r="AV626" s="12" t="s">
        <v>80</v>
      </c>
      <c r="AW626" s="12" t="s">
        <v>33</v>
      </c>
      <c r="AX626" s="12" t="s">
        <v>72</v>
      </c>
      <c r="AY626" s="146" t="s">
        <v>142</v>
      </c>
    </row>
    <row r="627" spans="2:51" s="13" customFormat="1" ht="11.25">
      <c r="B627" s="151"/>
      <c r="D627" s="145" t="s">
        <v>159</v>
      </c>
      <c r="E627" s="152" t="s">
        <v>19</v>
      </c>
      <c r="F627" s="153" t="s">
        <v>936</v>
      </c>
      <c r="H627" s="154">
        <v>32.5</v>
      </c>
      <c r="I627" s="155"/>
      <c r="L627" s="151"/>
      <c r="M627" s="156"/>
      <c r="T627" s="157"/>
      <c r="AT627" s="152" t="s">
        <v>159</v>
      </c>
      <c r="AU627" s="152" t="s">
        <v>82</v>
      </c>
      <c r="AV627" s="13" t="s">
        <v>82</v>
      </c>
      <c r="AW627" s="13" t="s">
        <v>33</v>
      </c>
      <c r="AX627" s="13" t="s">
        <v>72</v>
      </c>
      <c r="AY627" s="152" t="s">
        <v>142</v>
      </c>
    </row>
    <row r="628" spans="2:51" s="12" customFormat="1" ht="11.25">
      <c r="B628" s="144"/>
      <c r="D628" s="145" t="s">
        <v>159</v>
      </c>
      <c r="E628" s="146" t="s">
        <v>19</v>
      </c>
      <c r="F628" s="147" t="s">
        <v>935</v>
      </c>
      <c r="H628" s="146" t="s">
        <v>19</v>
      </c>
      <c r="I628" s="148"/>
      <c r="L628" s="144"/>
      <c r="M628" s="149"/>
      <c r="T628" s="150"/>
      <c r="AT628" s="146" t="s">
        <v>159</v>
      </c>
      <c r="AU628" s="146" t="s">
        <v>82</v>
      </c>
      <c r="AV628" s="12" t="s">
        <v>80</v>
      </c>
      <c r="AW628" s="12" t="s">
        <v>33</v>
      </c>
      <c r="AX628" s="12" t="s">
        <v>72</v>
      </c>
      <c r="AY628" s="146" t="s">
        <v>142</v>
      </c>
    </row>
    <row r="629" spans="2:51" s="13" customFormat="1" ht="11.25">
      <c r="B629" s="151"/>
      <c r="D629" s="145" t="s">
        <v>159</v>
      </c>
      <c r="E629" s="152" t="s">
        <v>19</v>
      </c>
      <c r="F629" s="153" t="s">
        <v>238</v>
      </c>
      <c r="H629" s="154">
        <v>19.32</v>
      </c>
      <c r="I629" s="155"/>
      <c r="L629" s="151"/>
      <c r="M629" s="156"/>
      <c r="T629" s="157"/>
      <c r="AT629" s="152" t="s">
        <v>159</v>
      </c>
      <c r="AU629" s="152" t="s">
        <v>82</v>
      </c>
      <c r="AV629" s="13" t="s">
        <v>82</v>
      </c>
      <c r="AW629" s="13" t="s">
        <v>33</v>
      </c>
      <c r="AX629" s="13" t="s">
        <v>72</v>
      </c>
      <c r="AY629" s="152" t="s">
        <v>142</v>
      </c>
    </row>
    <row r="630" spans="2:51" s="14" customFormat="1" ht="11.25">
      <c r="B630" s="168"/>
      <c r="D630" s="145" t="s">
        <v>159</v>
      </c>
      <c r="E630" s="169" t="s">
        <v>19</v>
      </c>
      <c r="F630" s="170" t="s">
        <v>181</v>
      </c>
      <c r="H630" s="171">
        <v>64.02000000000001</v>
      </c>
      <c r="I630" s="172"/>
      <c r="L630" s="168"/>
      <c r="M630" s="173"/>
      <c r="T630" s="174"/>
      <c r="AT630" s="169" t="s">
        <v>159</v>
      </c>
      <c r="AU630" s="169" t="s">
        <v>82</v>
      </c>
      <c r="AV630" s="14" t="s">
        <v>150</v>
      </c>
      <c r="AW630" s="14" t="s">
        <v>33</v>
      </c>
      <c r="AX630" s="14" t="s">
        <v>80</v>
      </c>
      <c r="AY630" s="169" t="s">
        <v>142</v>
      </c>
    </row>
    <row r="631" spans="2:65" s="1" customFormat="1" ht="16.5" customHeight="1">
      <c r="B631" s="32"/>
      <c r="C631" s="127" t="s">
        <v>937</v>
      </c>
      <c r="D631" s="127" t="s">
        <v>145</v>
      </c>
      <c r="E631" s="128" t="s">
        <v>938</v>
      </c>
      <c r="F631" s="129" t="s">
        <v>939</v>
      </c>
      <c r="G631" s="130" t="s">
        <v>170</v>
      </c>
      <c r="H631" s="131">
        <v>836.79</v>
      </c>
      <c r="I631" s="132"/>
      <c r="J631" s="133">
        <f>ROUND(I631*H631,2)</f>
        <v>0</v>
      </c>
      <c r="K631" s="129" t="s">
        <v>149</v>
      </c>
      <c r="L631" s="32"/>
      <c r="M631" s="134" t="s">
        <v>19</v>
      </c>
      <c r="N631" s="135" t="s">
        <v>43</v>
      </c>
      <c r="P631" s="136">
        <f>O631*H631</f>
        <v>0</v>
      </c>
      <c r="Q631" s="136">
        <v>0.0002</v>
      </c>
      <c r="R631" s="136">
        <f>Q631*H631</f>
        <v>0.167358</v>
      </c>
      <c r="S631" s="136">
        <v>0</v>
      </c>
      <c r="T631" s="137">
        <f>S631*H631</f>
        <v>0</v>
      </c>
      <c r="AR631" s="138" t="s">
        <v>251</v>
      </c>
      <c r="AT631" s="138" t="s">
        <v>145</v>
      </c>
      <c r="AU631" s="138" t="s">
        <v>82</v>
      </c>
      <c r="AY631" s="17" t="s">
        <v>142</v>
      </c>
      <c r="BE631" s="139">
        <f>IF(N631="základní",J631,0)</f>
        <v>0</v>
      </c>
      <c r="BF631" s="139">
        <f>IF(N631="snížená",J631,0)</f>
        <v>0</v>
      </c>
      <c r="BG631" s="139">
        <f>IF(N631="zákl. přenesená",J631,0)</f>
        <v>0</v>
      </c>
      <c r="BH631" s="139">
        <f>IF(N631="sníž. přenesená",J631,0)</f>
        <v>0</v>
      </c>
      <c r="BI631" s="139">
        <f>IF(N631="nulová",J631,0)</f>
        <v>0</v>
      </c>
      <c r="BJ631" s="17" t="s">
        <v>80</v>
      </c>
      <c r="BK631" s="139">
        <f>ROUND(I631*H631,2)</f>
        <v>0</v>
      </c>
      <c r="BL631" s="17" t="s">
        <v>251</v>
      </c>
      <c r="BM631" s="138" t="s">
        <v>940</v>
      </c>
    </row>
    <row r="632" spans="2:47" s="1" customFormat="1" ht="11.25">
      <c r="B632" s="32"/>
      <c r="D632" s="140" t="s">
        <v>152</v>
      </c>
      <c r="F632" s="141" t="s">
        <v>941</v>
      </c>
      <c r="I632" s="142"/>
      <c r="L632" s="32"/>
      <c r="M632" s="143"/>
      <c r="T632" s="53"/>
      <c r="AT632" s="17" t="s">
        <v>152</v>
      </c>
      <c r="AU632" s="17" t="s">
        <v>82</v>
      </c>
    </row>
    <row r="633" spans="2:51" s="12" customFormat="1" ht="11.25">
      <c r="B633" s="144"/>
      <c r="D633" s="145" t="s">
        <v>159</v>
      </c>
      <c r="E633" s="146" t="s">
        <v>19</v>
      </c>
      <c r="F633" s="147" t="s">
        <v>207</v>
      </c>
      <c r="H633" s="146" t="s">
        <v>19</v>
      </c>
      <c r="I633" s="148"/>
      <c r="L633" s="144"/>
      <c r="M633" s="149"/>
      <c r="T633" s="150"/>
      <c r="AT633" s="146" t="s">
        <v>159</v>
      </c>
      <c r="AU633" s="146" t="s">
        <v>82</v>
      </c>
      <c r="AV633" s="12" t="s">
        <v>80</v>
      </c>
      <c r="AW633" s="12" t="s">
        <v>33</v>
      </c>
      <c r="AX633" s="12" t="s">
        <v>72</v>
      </c>
      <c r="AY633" s="146" t="s">
        <v>142</v>
      </c>
    </row>
    <row r="634" spans="2:51" s="13" customFormat="1" ht="11.25">
      <c r="B634" s="151"/>
      <c r="D634" s="145" t="s">
        <v>159</v>
      </c>
      <c r="E634" s="152" t="s">
        <v>19</v>
      </c>
      <c r="F634" s="153" t="s">
        <v>208</v>
      </c>
      <c r="H634" s="154">
        <v>267.23</v>
      </c>
      <c r="I634" s="155"/>
      <c r="L634" s="151"/>
      <c r="M634" s="156"/>
      <c r="T634" s="157"/>
      <c r="AT634" s="152" t="s">
        <v>159</v>
      </c>
      <c r="AU634" s="152" t="s">
        <v>82</v>
      </c>
      <c r="AV634" s="13" t="s">
        <v>82</v>
      </c>
      <c r="AW634" s="13" t="s">
        <v>33</v>
      </c>
      <c r="AX634" s="13" t="s">
        <v>72</v>
      </c>
      <c r="AY634" s="152" t="s">
        <v>142</v>
      </c>
    </row>
    <row r="635" spans="2:51" s="12" customFormat="1" ht="11.25">
      <c r="B635" s="144"/>
      <c r="D635" s="145" t="s">
        <v>159</v>
      </c>
      <c r="E635" s="146" t="s">
        <v>19</v>
      </c>
      <c r="F635" s="147" t="s">
        <v>219</v>
      </c>
      <c r="H635" s="146" t="s">
        <v>19</v>
      </c>
      <c r="I635" s="148"/>
      <c r="L635" s="144"/>
      <c r="M635" s="149"/>
      <c r="T635" s="150"/>
      <c r="AT635" s="146" t="s">
        <v>159</v>
      </c>
      <c r="AU635" s="146" t="s">
        <v>82</v>
      </c>
      <c r="AV635" s="12" t="s">
        <v>80</v>
      </c>
      <c r="AW635" s="12" t="s">
        <v>33</v>
      </c>
      <c r="AX635" s="12" t="s">
        <v>72</v>
      </c>
      <c r="AY635" s="146" t="s">
        <v>142</v>
      </c>
    </row>
    <row r="636" spans="2:51" s="13" customFormat="1" ht="11.25">
      <c r="B636" s="151"/>
      <c r="D636" s="145" t="s">
        <v>159</v>
      </c>
      <c r="E636" s="152" t="s">
        <v>19</v>
      </c>
      <c r="F636" s="153" t="s">
        <v>220</v>
      </c>
      <c r="H636" s="154">
        <v>2.44</v>
      </c>
      <c r="I636" s="155"/>
      <c r="L636" s="151"/>
      <c r="M636" s="156"/>
      <c r="T636" s="157"/>
      <c r="AT636" s="152" t="s">
        <v>159</v>
      </c>
      <c r="AU636" s="152" t="s">
        <v>82</v>
      </c>
      <c r="AV636" s="13" t="s">
        <v>82</v>
      </c>
      <c r="AW636" s="13" t="s">
        <v>33</v>
      </c>
      <c r="AX636" s="13" t="s">
        <v>72</v>
      </c>
      <c r="AY636" s="152" t="s">
        <v>142</v>
      </c>
    </row>
    <row r="637" spans="2:51" s="12" customFormat="1" ht="11.25">
      <c r="B637" s="144"/>
      <c r="D637" s="145" t="s">
        <v>159</v>
      </c>
      <c r="E637" s="146" t="s">
        <v>19</v>
      </c>
      <c r="F637" s="147" t="s">
        <v>922</v>
      </c>
      <c r="H637" s="146" t="s">
        <v>19</v>
      </c>
      <c r="I637" s="148"/>
      <c r="L637" s="144"/>
      <c r="M637" s="149"/>
      <c r="T637" s="150"/>
      <c r="AT637" s="146" t="s">
        <v>159</v>
      </c>
      <c r="AU637" s="146" t="s">
        <v>82</v>
      </c>
      <c r="AV637" s="12" t="s">
        <v>80</v>
      </c>
      <c r="AW637" s="12" t="s">
        <v>33</v>
      </c>
      <c r="AX637" s="12" t="s">
        <v>72</v>
      </c>
      <c r="AY637" s="146" t="s">
        <v>142</v>
      </c>
    </row>
    <row r="638" spans="2:51" s="13" customFormat="1" ht="11.25">
      <c r="B638" s="151"/>
      <c r="D638" s="145" t="s">
        <v>159</v>
      </c>
      <c r="E638" s="152" t="s">
        <v>19</v>
      </c>
      <c r="F638" s="153" t="s">
        <v>923</v>
      </c>
      <c r="H638" s="154">
        <v>258.3</v>
      </c>
      <c r="I638" s="155"/>
      <c r="L638" s="151"/>
      <c r="M638" s="156"/>
      <c r="T638" s="157"/>
      <c r="AT638" s="152" t="s">
        <v>159</v>
      </c>
      <c r="AU638" s="152" t="s">
        <v>82</v>
      </c>
      <c r="AV638" s="13" t="s">
        <v>82</v>
      </c>
      <c r="AW638" s="13" t="s">
        <v>33</v>
      </c>
      <c r="AX638" s="13" t="s">
        <v>72</v>
      </c>
      <c r="AY638" s="152" t="s">
        <v>142</v>
      </c>
    </row>
    <row r="639" spans="2:51" s="12" customFormat="1" ht="11.25">
      <c r="B639" s="144"/>
      <c r="D639" s="145" t="s">
        <v>159</v>
      </c>
      <c r="E639" s="146" t="s">
        <v>19</v>
      </c>
      <c r="F639" s="147" t="s">
        <v>924</v>
      </c>
      <c r="H639" s="146" t="s">
        <v>19</v>
      </c>
      <c r="I639" s="148"/>
      <c r="L639" s="144"/>
      <c r="M639" s="149"/>
      <c r="T639" s="150"/>
      <c r="AT639" s="146" t="s">
        <v>159</v>
      </c>
      <c r="AU639" s="146" t="s">
        <v>82</v>
      </c>
      <c r="AV639" s="12" t="s">
        <v>80</v>
      </c>
      <c r="AW639" s="12" t="s">
        <v>33</v>
      </c>
      <c r="AX639" s="12" t="s">
        <v>72</v>
      </c>
      <c r="AY639" s="146" t="s">
        <v>142</v>
      </c>
    </row>
    <row r="640" spans="2:51" s="13" customFormat="1" ht="11.25">
      <c r="B640" s="151"/>
      <c r="D640" s="145" t="s">
        <v>159</v>
      </c>
      <c r="E640" s="152" t="s">
        <v>19</v>
      </c>
      <c r="F640" s="153" t="s">
        <v>925</v>
      </c>
      <c r="H640" s="154">
        <v>28.32</v>
      </c>
      <c r="I640" s="155"/>
      <c r="L640" s="151"/>
      <c r="M640" s="156"/>
      <c r="T640" s="157"/>
      <c r="AT640" s="152" t="s">
        <v>159</v>
      </c>
      <c r="AU640" s="152" t="s">
        <v>82</v>
      </c>
      <c r="AV640" s="13" t="s">
        <v>82</v>
      </c>
      <c r="AW640" s="13" t="s">
        <v>33</v>
      </c>
      <c r="AX640" s="13" t="s">
        <v>72</v>
      </c>
      <c r="AY640" s="152" t="s">
        <v>142</v>
      </c>
    </row>
    <row r="641" spans="2:51" s="12" customFormat="1" ht="11.25">
      <c r="B641" s="144"/>
      <c r="D641" s="145" t="s">
        <v>159</v>
      </c>
      <c r="E641" s="146" t="s">
        <v>19</v>
      </c>
      <c r="F641" s="147" t="s">
        <v>237</v>
      </c>
      <c r="H641" s="146" t="s">
        <v>19</v>
      </c>
      <c r="I641" s="148"/>
      <c r="L641" s="144"/>
      <c r="M641" s="149"/>
      <c r="T641" s="150"/>
      <c r="AT641" s="146" t="s">
        <v>159</v>
      </c>
      <c r="AU641" s="146" t="s">
        <v>82</v>
      </c>
      <c r="AV641" s="12" t="s">
        <v>80</v>
      </c>
      <c r="AW641" s="12" t="s">
        <v>33</v>
      </c>
      <c r="AX641" s="12" t="s">
        <v>72</v>
      </c>
      <c r="AY641" s="146" t="s">
        <v>142</v>
      </c>
    </row>
    <row r="642" spans="2:51" s="13" customFormat="1" ht="11.25">
      <c r="B642" s="151"/>
      <c r="D642" s="145" t="s">
        <v>159</v>
      </c>
      <c r="E642" s="152" t="s">
        <v>19</v>
      </c>
      <c r="F642" s="153" t="s">
        <v>238</v>
      </c>
      <c r="H642" s="154">
        <v>19.32</v>
      </c>
      <c r="I642" s="155"/>
      <c r="L642" s="151"/>
      <c r="M642" s="156"/>
      <c r="T642" s="157"/>
      <c r="AT642" s="152" t="s">
        <v>159</v>
      </c>
      <c r="AU642" s="152" t="s">
        <v>82</v>
      </c>
      <c r="AV642" s="13" t="s">
        <v>82</v>
      </c>
      <c r="AW642" s="13" t="s">
        <v>33</v>
      </c>
      <c r="AX642" s="13" t="s">
        <v>72</v>
      </c>
      <c r="AY642" s="152" t="s">
        <v>142</v>
      </c>
    </row>
    <row r="643" spans="2:51" s="12" customFormat="1" ht="11.25">
      <c r="B643" s="144"/>
      <c r="D643" s="145" t="s">
        <v>159</v>
      </c>
      <c r="E643" s="146" t="s">
        <v>19</v>
      </c>
      <c r="F643" s="147" t="s">
        <v>926</v>
      </c>
      <c r="H643" s="146" t="s">
        <v>19</v>
      </c>
      <c r="I643" s="148"/>
      <c r="L643" s="144"/>
      <c r="M643" s="149"/>
      <c r="T643" s="150"/>
      <c r="AT643" s="146" t="s">
        <v>159</v>
      </c>
      <c r="AU643" s="146" t="s">
        <v>82</v>
      </c>
      <c r="AV643" s="12" t="s">
        <v>80</v>
      </c>
      <c r="AW643" s="12" t="s">
        <v>33</v>
      </c>
      <c r="AX643" s="12" t="s">
        <v>72</v>
      </c>
      <c r="AY643" s="146" t="s">
        <v>142</v>
      </c>
    </row>
    <row r="644" spans="2:51" s="13" customFormat="1" ht="11.25">
      <c r="B644" s="151"/>
      <c r="D644" s="145" t="s">
        <v>159</v>
      </c>
      <c r="E644" s="152" t="s">
        <v>19</v>
      </c>
      <c r="F644" s="153" t="s">
        <v>927</v>
      </c>
      <c r="H644" s="154">
        <v>261.18</v>
      </c>
      <c r="I644" s="155"/>
      <c r="L644" s="151"/>
      <c r="M644" s="156"/>
      <c r="T644" s="157"/>
      <c r="AT644" s="152" t="s">
        <v>159</v>
      </c>
      <c r="AU644" s="152" t="s">
        <v>82</v>
      </c>
      <c r="AV644" s="13" t="s">
        <v>82</v>
      </c>
      <c r="AW644" s="13" t="s">
        <v>33</v>
      </c>
      <c r="AX644" s="13" t="s">
        <v>72</v>
      </c>
      <c r="AY644" s="152" t="s">
        <v>142</v>
      </c>
    </row>
    <row r="645" spans="2:51" s="14" customFormat="1" ht="11.25">
      <c r="B645" s="168"/>
      <c r="D645" s="145" t="s">
        <v>159</v>
      </c>
      <c r="E645" s="169" t="s">
        <v>19</v>
      </c>
      <c r="F645" s="170" t="s">
        <v>181</v>
      </c>
      <c r="H645" s="171">
        <v>836.7900000000002</v>
      </c>
      <c r="I645" s="172"/>
      <c r="L645" s="168"/>
      <c r="M645" s="173"/>
      <c r="T645" s="174"/>
      <c r="AT645" s="169" t="s">
        <v>159</v>
      </c>
      <c r="AU645" s="169" t="s">
        <v>82</v>
      </c>
      <c r="AV645" s="14" t="s">
        <v>150</v>
      </c>
      <c r="AW645" s="14" t="s">
        <v>33</v>
      </c>
      <c r="AX645" s="14" t="s">
        <v>80</v>
      </c>
      <c r="AY645" s="169" t="s">
        <v>142</v>
      </c>
    </row>
    <row r="646" spans="2:65" s="1" customFormat="1" ht="24.2" customHeight="1">
      <c r="B646" s="32"/>
      <c r="C646" s="127" t="s">
        <v>942</v>
      </c>
      <c r="D646" s="127" t="s">
        <v>145</v>
      </c>
      <c r="E646" s="128" t="s">
        <v>943</v>
      </c>
      <c r="F646" s="129" t="s">
        <v>944</v>
      </c>
      <c r="G646" s="130" t="s">
        <v>170</v>
      </c>
      <c r="H646" s="131">
        <v>2510.37</v>
      </c>
      <c r="I646" s="132"/>
      <c r="J646" s="133">
        <f>ROUND(I646*H646,2)</f>
        <v>0</v>
      </c>
      <c r="K646" s="129" t="s">
        <v>149</v>
      </c>
      <c r="L646" s="32"/>
      <c r="M646" s="134" t="s">
        <v>19</v>
      </c>
      <c r="N646" s="135" t="s">
        <v>43</v>
      </c>
      <c r="P646" s="136">
        <f>O646*H646</f>
        <v>0</v>
      </c>
      <c r="Q646" s="136">
        <v>0.00013</v>
      </c>
      <c r="R646" s="136">
        <f>Q646*H646</f>
        <v>0.3263481</v>
      </c>
      <c r="S646" s="136">
        <v>0</v>
      </c>
      <c r="T646" s="137">
        <f>S646*H646</f>
        <v>0</v>
      </c>
      <c r="AR646" s="138" t="s">
        <v>251</v>
      </c>
      <c r="AT646" s="138" t="s">
        <v>145</v>
      </c>
      <c r="AU646" s="138" t="s">
        <v>82</v>
      </c>
      <c r="AY646" s="17" t="s">
        <v>142</v>
      </c>
      <c r="BE646" s="139">
        <f>IF(N646="základní",J646,0)</f>
        <v>0</v>
      </c>
      <c r="BF646" s="139">
        <f>IF(N646="snížená",J646,0)</f>
        <v>0</v>
      </c>
      <c r="BG646" s="139">
        <f>IF(N646="zákl. přenesená",J646,0)</f>
        <v>0</v>
      </c>
      <c r="BH646" s="139">
        <f>IF(N646="sníž. přenesená",J646,0)</f>
        <v>0</v>
      </c>
      <c r="BI646" s="139">
        <f>IF(N646="nulová",J646,0)</f>
        <v>0</v>
      </c>
      <c r="BJ646" s="17" t="s">
        <v>80</v>
      </c>
      <c r="BK646" s="139">
        <f>ROUND(I646*H646,2)</f>
        <v>0</v>
      </c>
      <c r="BL646" s="17" t="s">
        <v>251</v>
      </c>
      <c r="BM646" s="138" t="s">
        <v>945</v>
      </c>
    </row>
    <row r="647" spans="2:47" s="1" customFormat="1" ht="11.25">
      <c r="B647" s="32"/>
      <c r="D647" s="140" t="s">
        <v>152</v>
      </c>
      <c r="F647" s="141" t="s">
        <v>946</v>
      </c>
      <c r="I647" s="142"/>
      <c r="L647" s="32"/>
      <c r="M647" s="143"/>
      <c r="T647" s="53"/>
      <c r="AT647" s="17" t="s">
        <v>152</v>
      </c>
      <c r="AU647" s="17" t="s">
        <v>82</v>
      </c>
    </row>
    <row r="648" spans="2:51" s="12" customFormat="1" ht="11.25">
      <c r="B648" s="144"/>
      <c r="D648" s="145" t="s">
        <v>159</v>
      </c>
      <c r="E648" s="146" t="s">
        <v>19</v>
      </c>
      <c r="F648" s="147" t="s">
        <v>207</v>
      </c>
      <c r="H648" s="146" t="s">
        <v>19</v>
      </c>
      <c r="I648" s="148"/>
      <c r="L648" s="144"/>
      <c r="M648" s="149"/>
      <c r="T648" s="150"/>
      <c r="AT648" s="146" t="s">
        <v>159</v>
      </c>
      <c r="AU648" s="146" t="s">
        <v>82</v>
      </c>
      <c r="AV648" s="12" t="s">
        <v>80</v>
      </c>
      <c r="AW648" s="12" t="s">
        <v>33</v>
      </c>
      <c r="AX648" s="12" t="s">
        <v>72</v>
      </c>
      <c r="AY648" s="146" t="s">
        <v>142</v>
      </c>
    </row>
    <row r="649" spans="2:51" s="13" customFormat="1" ht="11.25">
      <c r="B649" s="151"/>
      <c r="D649" s="145" t="s">
        <v>159</v>
      </c>
      <c r="E649" s="152" t="s">
        <v>19</v>
      </c>
      <c r="F649" s="153" t="s">
        <v>947</v>
      </c>
      <c r="H649" s="154">
        <v>801.69</v>
      </c>
      <c r="I649" s="155"/>
      <c r="L649" s="151"/>
      <c r="M649" s="156"/>
      <c r="T649" s="157"/>
      <c r="AT649" s="152" t="s">
        <v>159</v>
      </c>
      <c r="AU649" s="152" t="s">
        <v>82</v>
      </c>
      <c r="AV649" s="13" t="s">
        <v>82</v>
      </c>
      <c r="AW649" s="13" t="s">
        <v>33</v>
      </c>
      <c r="AX649" s="13" t="s">
        <v>72</v>
      </c>
      <c r="AY649" s="152" t="s">
        <v>142</v>
      </c>
    </row>
    <row r="650" spans="2:51" s="12" customFormat="1" ht="11.25">
      <c r="B650" s="144"/>
      <c r="D650" s="145" t="s">
        <v>159</v>
      </c>
      <c r="E650" s="146" t="s">
        <v>19</v>
      </c>
      <c r="F650" s="147" t="s">
        <v>219</v>
      </c>
      <c r="H650" s="146" t="s">
        <v>19</v>
      </c>
      <c r="I650" s="148"/>
      <c r="L650" s="144"/>
      <c r="M650" s="149"/>
      <c r="T650" s="150"/>
      <c r="AT650" s="146" t="s">
        <v>159</v>
      </c>
      <c r="AU650" s="146" t="s">
        <v>82</v>
      </c>
      <c r="AV650" s="12" t="s">
        <v>80</v>
      </c>
      <c r="AW650" s="12" t="s">
        <v>33</v>
      </c>
      <c r="AX650" s="12" t="s">
        <v>72</v>
      </c>
      <c r="AY650" s="146" t="s">
        <v>142</v>
      </c>
    </row>
    <row r="651" spans="2:51" s="13" customFormat="1" ht="11.25">
      <c r="B651" s="151"/>
      <c r="D651" s="145" t="s">
        <v>159</v>
      </c>
      <c r="E651" s="152" t="s">
        <v>19</v>
      </c>
      <c r="F651" s="153" t="s">
        <v>948</v>
      </c>
      <c r="H651" s="154">
        <v>7.32</v>
      </c>
      <c r="I651" s="155"/>
      <c r="L651" s="151"/>
      <c r="M651" s="156"/>
      <c r="T651" s="157"/>
      <c r="AT651" s="152" t="s">
        <v>159</v>
      </c>
      <c r="AU651" s="152" t="s">
        <v>82</v>
      </c>
      <c r="AV651" s="13" t="s">
        <v>82</v>
      </c>
      <c r="AW651" s="13" t="s">
        <v>33</v>
      </c>
      <c r="AX651" s="13" t="s">
        <v>72</v>
      </c>
      <c r="AY651" s="152" t="s">
        <v>142</v>
      </c>
    </row>
    <row r="652" spans="2:51" s="12" customFormat="1" ht="11.25">
      <c r="B652" s="144"/>
      <c r="D652" s="145" t="s">
        <v>159</v>
      </c>
      <c r="E652" s="146" t="s">
        <v>19</v>
      </c>
      <c r="F652" s="147" t="s">
        <v>922</v>
      </c>
      <c r="H652" s="146" t="s">
        <v>19</v>
      </c>
      <c r="I652" s="148"/>
      <c r="L652" s="144"/>
      <c r="M652" s="149"/>
      <c r="T652" s="150"/>
      <c r="AT652" s="146" t="s">
        <v>159</v>
      </c>
      <c r="AU652" s="146" t="s">
        <v>82</v>
      </c>
      <c r="AV652" s="12" t="s">
        <v>80</v>
      </c>
      <c r="AW652" s="12" t="s">
        <v>33</v>
      </c>
      <c r="AX652" s="12" t="s">
        <v>72</v>
      </c>
      <c r="AY652" s="146" t="s">
        <v>142</v>
      </c>
    </row>
    <row r="653" spans="2:51" s="13" customFormat="1" ht="11.25">
      <c r="B653" s="151"/>
      <c r="D653" s="145" t="s">
        <v>159</v>
      </c>
      <c r="E653" s="152" t="s">
        <v>19</v>
      </c>
      <c r="F653" s="153" t="s">
        <v>949</v>
      </c>
      <c r="H653" s="154">
        <v>774.9</v>
      </c>
      <c r="I653" s="155"/>
      <c r="L653" s="151"/>
      <c r="M653" s="156"/>
      <c r="T653" s="157"/>
      <c r="AT653" s="152" t="s">
        <v>159</v>
      </c>
      <c r="AU653" s="152" t="s">
        <v>82</v>
      </c>
      <c r="AV653" s="13" t="s">
        <v>82</v>
      </c>
      <c r="AW653" s="13" t="s">
        <v>33</v>
      </c>
      <c r="AX653" s="13" t="s">
        <v>72</v>
      </c>
      <c r="AY653" s="152" t="s">
        <v>142</v>
      </c>
    </row>
    <row r="654" spans="2:51" s="12" customFormat="1" ht="11.25">
      <c r="B654" s="144"/>
      <c r="D654" s="145" t="s">
        <v>159</v>
      </c>
      <c r="E654" s="146" t="s">
        <v>19</v>
      </c>
      <c r="F654" s="147" t="s">
        <v>924</v>
      </c>
      <c r="H654" s="146" t="s">
        <v>19</v>
      </c>
      <c r="I654" s="148"/>
      <c r="L654" s="144"/>
      <c r="M654" s="149"/>
      <c r="T654" s="150"/>
      <c r="AT654" s="146" t="s">
        <v>159</v>
      </c>
      <c r="AU654" s="146" t="s">
        <v>82</v>
      </c>
      <c r="AV654" s="12" t="s">
        <v>80</v>
      </c>
      <c r="AW654" s="12" t="s">
        <v>33</v>
      </c>
      <c r="AX654" s="12" t="s">
        <v>72</v>
      </c>
      <c r="AY654" s="146" t="s">
        <v>142</v>
      </c>
    </row>
    <row r="655" spans="2:51" s="13" customFormat="1" ht="11.25">
      <c r="B655" s="151"/>
      <c r="D655" s="145" t="s">
        <v>159</v>
      </c>
      <c r="E655" s="152" t="s">
        <v>19</v>
      </c>
      <c r="F655" s="153" t="s">
        <v>950</v>
      </c>
      <c r="H655" s="154">
        <v>84.96</v>
      </c>
      <c r="I655" s="155"/>
      <c r="L655" s="151"/>
      <c r="M655" s="156"/>
      <c r="T655" s="157"/>
      <c r="AT655" s="152" t="s">
        <v>159</v>
      </c>
      <c r="AU655" s="152" t="s">
        <v>82</v>
      </c>
      <c r="AV655" s="13" t="s">
        <v>82</v>
      </c>
      <c r="AW655" s="13" t="s">
        <v>33</v>
      </c>
      <c r="AX655" s="13" t="s">
        <v>72</v>
      </c>
      <c r="AY655" s="152" t="s">
        <v>142</v>
      </c>
    </row>
    <row r="656" spans="2:51" s="12" customFormat="1" ht="11.25">
      <c r="B656" s="144"/>
      <c r="D656" s="145" t="s">
        <v>159</v>
      </c>
      <c r="E656" s="146" t="s">
        <v>19</v>
      </c>
      <c r="F656" s="147" t="s">
        <v>237</v>
      </c>
      <c r="H656" s="146" t="s">
        <v>19</v>
      </c>
      <c r="I656" s="148"/>
      <c r="L656" s="144"/>
      <c r="M656" s="149"/>
      <c r="T656" s="150"/>
      <c r="AT656" s="146" t="s">
        <v>159</v>
      </c>
      <c r="AU656" s="146" t="s">
        <v>82</v>
      </c>
      <c r="AV656" s="12" t="s">
        <v>80</v>
      </c>
      <c r="AW656" s="12" t="s">
        <v>33</v>
      </c>
      <c r="AX656" s="12" t="s">
        <v>72</v>
      </c>
      <c r="AY656" s="146" t="s">
        <v>142</v>
      </c>
    </row>
    <row r="657" spans="2:51" s="13" customFormat="1" ht="11.25">
      <c r="B657" s="151"/>
      <c r="D657" s="145" t="s">
        <v>159</v>
      </c>
      <c r="E657" s="152" t="s">
        <v>19</v>
      </c>
      <c r="F657" s="153" t="s">
        <v>951</v>
      </c>
      <c r="H657" s="154">
        <v>57.96</v>
      </c>
      <c r="I657" s="155"/>
      <c r="L657" s="151"/>
      <c r="M657" s="156"/>
      <c r="T657" s="157"/>
      <c r="AT657" s="152" t="s">
        <v>159</v>
      </c>
      <c r="AU657" s="152" t="s">
        <v>82</v>
      </c>
      <c r="AV657" s="13" t="s">
        <v>82</v>
      </c>
      <c r="AW657" s="13" t="s">
        <v>33</v>
      </c>
      <c r="AX657" s="13" t="s">
        <v>72</v>
      </c>
      <c r="AY657" s="152" t="s">
        <v>142</v>
      </c>
    </row>
    <row r="658" spans="2:51" s="12" customFormat="1" ht="11.25">
      <c r="B658" s="144"/>
      <c r="D658" s="145" t="s">
        <v>159</v>
      </c>
      <c r="E658" s="146" t="s">
        <v>19</v>
      </c>
      <c r="F658" s="147" t="s">
        <v>926</v>
      </c>
      <c r="H658" s="146" t="s">
        <v>19</v>
      </c>
      <c r="I658" s="148"/>
      <c r="L658" s="144"/>
      <c r="M658" s="149"/>
      <c r="T658" s="150"/>
      <c r="AT658" s="146" t="s">
        <v>159</v>
      </c>
      <c r="AU658" s="146" t="s">
        <v>82</v>
      </c>
      <c r="AV658" s="12" t="s">
        <v>80</v>
      </c>
      <c r="AW658" s="12" t="s">
        <v>33</v>
      </c>
      <c r="AX658" s="12" t="s">
        <v>72</v>
      </c>
      <c r="AY658" s="146" t="s">
        <v>142</v>
      </c>
    </row>
    <row r="659" spans="2:51" s="13" customFormat="1" ht="11.25">
      <c r="B659" s="151"/>
      <c r="D659" s="145" t="s">
        <v>159</v>
      </c>
      <c r="E659" s="152" t="s">
        <v>19</v>
      </c>
      <c r="F659" s="153" t="s">
        <v>952</v>
      </c>
      <c r="H659" s="154">
        <v>783.54</v>
      </c>
      <c r="I659" s="155"/>
      <c r="L659" s="151"/>
      <c r="M659" s="156"/>
      <c r="T659" s="157"/>
      <c r="AT659" s="152" t="s">
        <v>159</v>
      </c>
      <c r="AU659" s="152" t="s">
        <v>82</v>
      </c>
      <c r="AV659" s="13" t="s">
        <v>82</v>
      </c>
      <c r="AW659" s="13" t="s">
        <v>33</v>
      </c>
      <c r="AX659" s="13" t="s">
        <v>72</v>
      </c>
      <c r="AY659" s="152" t="s">
        <v>142</v>
      </c>
    </row>
    <row r="660" spans="2:51" s="14" customFormat="1" ht="11.25">
      <c r="B660" s="168"/>
      <c r="D660" s="145" t="s">
        <v>159</v>
      </c>
      <c r="E660" s="169" t="s">
        <v>19</v>
      </c>
      <c r="F660" s="170" t="s">
        <v>181</v>
      </c>
      <c r="H660" s="171">
        <v>2510.37</v>
      </c>
      <c r="I660" s="172"/>
      <c r="L660" s="168"/>
      <c r="M660" s="173"/>
      <c r="T660" s="174"/>
      <c r="AT660" s="169" t="s">
        <v>159</v>
      </c>
      <c r="AU660" s="169" t="s">
        <v>82</v>
      </c>
      <c r="AV660" s="14" t="s">
        <v>150</v>
      </c>
      <c r="AW660" s="14" t="s">
        <v>33</v>
      </c>
      <c r="AX660" s="14" t="s">
        <v>80</v>
      </c>
      <c r="AY660" s="169" t="s">
        <v>142</v>
      </c>
    </row>
    <row r="661" spans="2:65" s="1" customFormat="1" ht="24.2" customHeight="1">
      <c r="B661" s="32"/>
      <c r="C661" s="127" t="s">
        <v>953</v>
      </c>
      <c r="D661" s="127" t="s">
        <v>145</v>
      </c>
      <c r="E661" s="128" t="s">
        <v>954</v>
      </c>
      <c r="F661" s="129" t="s">
        <v>955</v>
      </c>
      <c r="G661" s="130" t="s">
        <v>170</v>
      </c>
      <c r="H661" s="131">
        <v>635.04</v>
      </c>
      <c r="I661" s="132"/>
      <c r="J661" s="133">
        <f>ROUND(I661*H661,2)</f>
        <v>0</v>
      </c>
      <c r="K661" s="129" t="s">
        <v>149</v>
      </c>
      <c r="L661" s="32"/>
      <c r="M661" s="134" t="s">
        <v>19</v>
      </c>
      <c r="N661" s="135" t="s">
        <v>43</v>
      </c>
      <c r="P661" s="136">
        <f>O661*H661</f>
        <v>0</v>
      </c>
      <c r="Q661" s="136">
        <v>1E-05</v>
      </c>
      <c r="R661" s="136">
        <f>Q661*H661</f>
        <v>0.0063504</v>
      </c>
      <c r="S661" s="136">
        <v>0</v>
      </c>
      <c r="T661" s="137">
        <f>S661*H661</f>
        <v>0</v>
      </c>
      <c r="AR661" s="138" t="s">
        <v>251</v>
      </c>
      <c r="AT661" s="138" t="s">
        <v>145</v>
      </c>
      <c r="AU661" s="138" t="s">
        <v>82</v>
      </c>
      <c r="AY661" s="17" t="s">
        <v>142</v>
      </c>
      <c r="BE661" s="139">
        <f>IF(N661="základní",J661,0)</f>
        <v>0</v>
      </c>
      <c r="BF661" s="139">
        <f>IF(N661="snížená",J661,0)</f>
        <v>0</v>
      </c>
      <c r="BG661" s="139">
        <f>IF(N661="zákl. přenesená",J661,0)</f>
        <v>0</v>
      </c>
      <c r="BH661" s="139">
        <f>IF(N661="sníž. přenesená",J661,0)</f>
        <v>0</v>
      </c>
      <c r="BI661" s="139">
        <f>IF(N661="nulová",J661,0)</f>
        <v>0</v>
      </c>
      <c r="BJ661" s="17" t="s">
        <v>80</v>
      </c>
      <c r="BK661" s="139">
        <f>ROUND(I661*H661,2)</f>
        <v>0</v>
      </c>
      <c r="BL661" s="17" t="s">
        <v>251</v>
      </c>
      <c r="BM661" s="138" t="s">
        <v>956</v>
      </c>
    </row>
    <row r="662" spans="2:47" s="1" customFormat="1" ht="11.25">
      <c r="B662" s="32"/>
      <c r="D662" s="140" t="s">
        <v>152</v>
      </c>
      <c r="F662" s="141" t="s">
        <v>957</v>
      </c>
      <c r="I662" s="142"/>
      <c r="L662" s="32"/>
      <c r="M662" s="143"/>
      <c r="T662" s="53"/>
      <c r="AT662" s="17" t="s">
        <v>152</v>
      </c>
      <c r="AU662" s="17" t="s">
        <v>82</v>
      </c>
    </row>
    <row r="663" spans="2:51" s="12" customFormat="1" ht="11.25">
      <c r="B663" s="144"/>
      <c r="D663" s="145" t="s">
        <v>159</v>
      </c>
      <c r="E663" s="146" t="s">
        <v>19</v>
      </c>
      <c r="F663" s="147" t="s">
        <v>926</v>
      </c>
      <c r="H663" s="146" t="s">
        <v>19</v>
      </c>
      <c r="I663" s="148"/>
      <c r="L663" s="144"/>
      <c r="M663" s="149"/>
      <c r="T663" s="150"/>
      <c r="AT663" s="146" t="s">
        <v>159</v>
      </c>
      <c r="AU663" s="146" t="s">
        <v>82</v>
      </c>
      <c r="AV663" s="12" t="s">
        <v>80</v>
      </c>
      <c r="AW663" s="12" t="s">
        <v>33</v>
      </c>
      <c r="AX663" s="12" t="s">
        <v>72</v>
      </c>
      <c r="AY663" s="146" t="s">
        <v>142</v>
      </c>
    </row>
    <row r="664" spans="2:51" s="13" customFormat="1" ht="11.25">
      <c r="B664" s="151"/>
      <c r="D664" s="145" t="s">
        <v>159</v>
      </c>
      <c r="E664" s="152" t="s">
        <v>19</v>
      </c>
      <c r="F664" s="153" t="s">
        <v>958</v>
      </c>
      <c r="H664" s="154">
        <v>635.04</v>
      </c>
      <c r="I664" s="155"/>
      <c r="L664" s="151"/>
      <c r="M664" s="156"/>
      <c r="T664" s="157"/>
      <c r="AT664" s="152" t="s">
        <v>159</v>
      </c>
      <c r="AU664" s="152" t="s">
        <v>82</v>
      </c>
      <c r="AV664" s="13" t="s">
        <v>82</v>
      </c>
      <c r="AW664" s="13" t="s">
        <v>33</v>
      </c>
      <c r="AX664" s="13" t="s">
        <v>72</v>
      </c>
      <c r="AY664" s="152" t="s">
        <v>142</v>
      </c>
    </row>
    <row r="665" spans="2:51" s="14" customFormat="1" ht="11.25">
      <c r="B665" s="168"/>
      <c r="D665" s="145" t="s">
        <v>159</v>
      </c>
      <c r="E665" s="169" t="s">
        <v>19</v>
      </c>
      <c r="F665" s="170" t="s">
        <v>181</v>
      </c>
      <c r="H665" s="171">
        <v>635.04</v>
      </c>
      <c r="I665" s="172"/>
      <c r="L665" s="168"/>
      <c r="M665" s="176"/>
      <c r="N665" s="177"/>
      <c r="O665" s="177"/>
      <c r="P665" s="177"/>
      <c r="Q665" s="177"/>
      <c r="R665" s="177"/>
      <c r="S665" s="177"/>
      <c r="T665" s="178"/>
      <c r="AT665" s="169" t="s">
        <v>159</v>
      </c>
      <c r="AU665" s="169" t="s">
        <v>82</v>
      </c>
      <c r="AV665" s="14" t="s">
        <v>150</v>
      </c>
      <c r="AW665" s="14" t="s">
        <v>33</v>
      </c>
      <c r="AX665" s="14" t="s">
        <v>80</v>
      </c>
      <c r="AY665" s="169" t="s">
        <v>142</v>
      </c>
    </row>
    <row r="666" spans="2:12" s="1" customFormat="1" ht="6.95" customHeight="1">
      <c r="B666" s="41"/>
      <c r="C666" s="42"/>
      <c r="D666" s="42"/>
      <c r="E666" s="42"/>
      <c r="F666" s="42"/>
      <c r="G666" s="42"/>
      <c r="H666" s="42"/>
      <c r="I666" s="42"/>
      <c r="J666" s="42"/>
      <c r="K666" s="42"/>
      <c r="L666" s="32"/>
    </row>
  </sheetData>
  <sheetProtection algorithmName="SHA-512" hashValue="i3LtbGQwjizHeNRdmZTNO0o5EJcsEsAxNpXQRmwRwf+fayL/8mHU7B5fpflsKOL+MhjpkyBBi8pxWFu8k6YK4w==" saltValue="ZTka20vMIC7raE8yzGfL3g==" spinCount="100000" sheet="1" objects="1" scenarios="1" formatColumns="0" formatRows="0" autoFilter="0"/>
  <autoFilter ref="C94:K665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4_01/317142434"/>
    <hyperlink ref="F101" r:id="rId2" display="https://podminky.urs.cz/item/CS_URS_2024_01/317941123"/>
    <hyperlink ref="F107" r:id="rId3" display="https://podminky.urs.cz/item/CS_URS_2024_01/342272235"/>
    <hyperlink ref="F118" r:id="rId4" display="https://podminky.urs.cz/item/CS_URS_2024_01/342291131"/>
    <hyperlink ref="F123" r:id="rId5" display="https://podminky.urs.cz/item/CS_URS_2024_01/342291141"/>
    <hyperlink ref="F128" r:id="rId6" display="https://podminky.urs.cz/item/CS_URS_2023_01/346481111"/>
    <hyperlink ref="F133" r:id="rId7" display="https://podminky.urs.cz/item/CS_URS_2024_01/611131101"/>
    <hyperlink ref="F137" r:id="rId8" display="https://podminky.urs.cz/item/CS_URS_2024_01/611131141"/>
    <hyperlink ref="F141" r:id="rId9" display="https://podminky.urs.cz/item/CS_URS_2024_01/611311131"/>
    <hyperlink ref="F145" r:id="rId10" display="https://podminky.urs.cz/item/CS_URS_2024_01/611321141"/>
    <hyperlink ref="F149" r:id="rId11" display="https://podminky.urs.cz/item/CS_URS_2024_01/611321191"/>
    <hyperlink ref="F153" r:id="rId12" display="https://podminky.urs.cz/item/CS_URS_2024_01/612131101"/>
    <hyperlink ref="F162" r:id="rId13" display="https://podminky.urs.cz/item/CS_URS_2024_01/612131141"/>
    <hyperlink ref="F171" r:id="rId14" display="https://podminky.urs.cz/item/CS_URS_2024_01/612321111"/>
    <hyperlink ref="F175" r:id="rId15" display="https://podminky.urs.cz/item/CS_URS_2024_01/612321141"/>
    <hyperlink ref="F182" r:id="rId16" display="https://podminky.urs.cz/item/CS_URS_2024_01/612321191"/>
    <hyperlink ref="F191" r:id="rId17" display="https://podminky.urs.cz/item/CS_URS_2024_01/631311114"/>
    <hyperlink ref="F205" r:id="rId18" display="https://podminky.urs.cz/item/CS_URS_2024_01/631319237"/>
    <hyperlink ref="F216" r:id="rId19" display="https://podminky.urs.cz/item/CS_URS_2024_01/632451101"/>
    <hyperlink ref="F220" r:id="rId20" display="https://podminky.urs.cz/item/CS_URS_2024_01/632451105"/>
    <hyperlink ref="F225" r:id="rId21" display="https://podminky.urs.cz/item/CS_URS_2024_01/632451107"/>
    <hyperlink ref="F230" r:id="rId22" display="https://podminky.urs.cz/item/CS_URS_2024_01/634112123"/>
    <hyperlink ref="F240" r:id="rId23" display="https://podminky.urs.cz/item/CS_URS_2024_01/949101111"/>
    <hyperlink ref="F243" r:id="rId24" display="https://podminky.urs.cz/item/CS_URS_2024_01/952901111"/>
    <hyperlink ref="F246" r:id="rId25" display="https://podminky.urs.cz/item/CS_URS_2024_01/962031133"/>
    <hyperlink ref="F253" r:id="rId26" display="https://podminky.urs.cz/item/CS_URS_2024_01/962051115"/>
    <hyperlink ref="F261" r:id="rId27" display="https://podminky.urs.cz/item/CS_URS_2024_01/962081141"/>
    <hyperlink ref="F264" r:id="rId28" display="https://podminky.urs.cz/item/CS_URS_2024_01/965042141"/>
    <hyperlink ref="F271" r:id="rId29" display="https://podminky.urs.cz/item/CS_URS_2024_01/965049111"/>
    <hyperlink ref="F273" r:id="rId30" display="https://podminky.urs.cz/item/CS_URS_2024_01/977151222"/>
    <hyperlink ref="F276" r:id="rId31" display="https://podminky.urs.cz/item/CS_URS_2024_01/977151226"/>
    <hyperlink ref="F278" r:id="rId32" display="https://podminky.urs.cz/item/CS_URS_2024_01/977211111"/>
    <hyperlink ref="F300" r:id="rId33" display="https://podminky.urs.cz/item/CS_URS_2024_01/997013153"/>
    <hyperlink ref="F302" r:id="rId34" display="https://podminky.urs.cz/item/CS_URS_2024_01/997013501"/>
    <hyperlink ref="F304" r:id="rId35" display="https://podminky.urs.cz/item/CS_URS_2024_01/997013509"/>
    <hyperlink ref="F307" r:id="rId36" display="https://podminky.urs.cz/item/CS_URS_2024_01/997013602"/>
    <hyperlink ref="F312" r:id="rId37" display="https://podminky.urs.cz/item/CS_URS_2024_01/997013603"/>
    <hyperlink ref="F315" r:id="rId38" display="https://podminky.urs.cz/item/CS_URS_2024_01/997013607"/>
    <hyperlink ref="F320" r:id="rId39" display="https://podminky.urs.cz/item/CS_URS_2024_01/997013645"/>
    <hyperlink ref="F322" r:id="rId40" display="https://podminky.urs.cz/item/CS_URS_2024_01/997013804"/>
    <hyperlink ref="F324" r:id="rId41" display="https://podminky.urs.cz/item/CS_URS_2024_01/997013812"/>
    <hyperlink ref="F327" r:id="rId42" display="https://podminky.urs.cz/item/CS_URS_2024_01/997013871"/>
    <hyperlink ref="F331" r:id="rId43" display="https://podminky.urs.cz/item/CS_URS_2024_01/998011008"/>
    <hyperlink ref="F335" r:id="rId44" display="https://podminky.urs.cz/item/CS_URS_2024_01/711111001"/>
    <hyperlink ref="F346" r:id="rId45" display="https://podminky.urs.cz/item/CS_URS_2024_01/711112001"/>
    <hyperlink ref="F357" r:id="rId46" display="https://podminky.urs.cz/item/CS_URS_2024_01/711131811"/>
    <hyperlink ref="F364" r:id="rId47" display="https://podminky.urs.cz/item/CS_URS_2024_01/711141559"/>
    <hyperlink ref="F375" r:id="rId48" display="https://podminky.urs.cz/item/CS_URS_2024_01/711142559"/>
    <hyperlink ref="F386" r:id="rId49" display="https://podminky.urs.cz/item/CS_URS_2024_01/998711101"/>
    <hyperlink ref="F389" r:id="rId50" display="https://podminky.urs.cz/item/CS_URS_2024_01/712911911"/>
    <hyperlink ref="F398" r:id="rId51" display="https://podminky.urs.cz/item/CS_URS_2024_01/712921932"/>
    <hyperlink ref="F406" r:id="rId52" display="https://podminky.urs.cz/item/CS_URS_2024_01/712941963"/>
    <hyperlink ref="F417" r:id="rId53" display="https://podminky.urs.cz/item/CS_URS_2024_01/998712101"/>
    <hyperlink ref="F420" r:id="rId54" display="https://podminky.urs.cz/item/CS_URS_2024_01/763131411"/>
    <hyperlink ref="F424" r:id="rId55" display="https://podminky.urs.cz/item/CS_URS_2024_01/763131821"/>
    <hyperlink ref="F427" r:id="rId56" display="https://podminky.urs.cz/item/CS_URS_2024_01/763431011"/>
    <hyperlink ref="F442" r:id="rId57" display="https://podminky.urs.cz/item/CS_URS_2024_01/763431802"/>
    <hyperlink ref="F444" r:id="rId58" display="https://podminky.urs.cz/item/CS_URS_2024_01/998763301"/>
    <hyperlink ref="F447" r:id="rId59" display="https://podminky.urs.cz/item/CS_URS_2024_01/766411821"/>
    <hyperlink ref="F450" r:id="rId60" display="https://podminky.urs.cz/item/CS_URS_2024_01/766411822"/>
    <hyperlink ref="F457" r:id="rId61" display="https://podminky.urs.cz/item/CS_URS_2024_01/998766101"/>
    <hyperlink ref="F472" r:id="rId62" display="https://podminky.urs.cz/item/CS_URS_2024_01/998766101"/>
    <hyperlink ref="F483" r:id="rId63" display="https://podminky.urs.cz/item/CS_URS_2024_01/998767101"/>
    <hyperlink ref="F486" r:id="rId64" display="https://podminky.urs.cz/item/CS_URS_2024_01/771111011"/>
    <hyperlink ref="F490" r:id="rId65" display="https://podminky.urs.cz/item/CS_URS_2024_01/771121011"/>
    <hyperlink ref="F494" r:id="rId66" display="https://podminky.urs.cz/item/CS_URS_2024_01/771471810"/>
    <hyperlink ref="F496" r:id="rId67" display="https://podminky.urs.cz/item/CS_URS_2024_01/771474113"/>
    <hyperlink ref="F502" r:id="rId68" display="https://podminky.urs.cz/item/CS_URS_2024_01/771573810"/>
    <hyperlink ref="F505" r:id="rId69" display="https://podminky.urs.cz/item/CS_URS_2024_01/771574436"/>
    <hyperlink ref="F511" r:id="rId70" display="https://podminky.urs.cz/item/CS_URS_2024_01/771591112"/>
    <hyperlink ref="F515" r:id="rId71" display="https://podminky.urs.cz/item/CS_URS_2024_01/771591115"/>
    <hyperlink ref="F517" r:id="rId72" display="https://podminky.urs.cz/item/CS_URS_2024_01/998771101"/>
    <hyperlink ref="F520" r:id="rId73" display="https://podminky.urs.cz/item/CS_URS_2024_01/776111311"/>
    <hyperlink ref="F527" r:id="rId74" display="https://podminky.urs.cz/item/CS_URS_2024_01/776121112"/>
    <hyperlink ref="F534" r:id="rId75" display="https://podminky.urs.cz/item/CS_URS_2024_01/776201812"/>
    <hyperlink ref="F538" r:id="rId76" display="https://podminky.urs.cz/item/CS_URS_2024_01/776211111"/>
    <hyperlink ref="F544" r:id="rId77" display="https://podminky.urs.cz/item/CS_URS_2024_01/776221111"/>
    <hyperlink ref="F550" r:id="rId78" display="https://podminky.urs.cz/item/CS_URS_2024_01/776410811"/>
    <hyperlink ref="F552" r:id="rId79" display="https://podminky.urs.cz/item/CS_URS_2024_01/776421111"/>
    <hyperlink ref="F561" r:id="rId80" display="https://podminky.urs.cz/item/CS_URS_2024_01/776421311"/>
    <hyperlink ref="F570" r:id="rId81" display="https://podminky.urs.cz/item/CS_URS_2024_01/998776101"/>
    <hyperlink ref="F573" r:id="rId82" display="https://podminky.urs.cz/item/CS_URS_2024_01/781111011"/>
    <hyperlink ref="F579" r:id="rId83" display="https://podminky.urs.cz/item/CS_URS_2024_01/781121011"/>
    <hyperlink ref="F585" r:id="rId84" display="https://podminky.urs.cz/item/CS_URS_2024_01/781131112"/>
    <hyperlink ref="F589" r:id="rId85" display="https://podminky.urs.cz/item/CS_URS_2024_01/781472215"/>
    <hyperlink ref="F597" r:id="rId86" display="https://podminky.urs.cz/item/CS_URS_2024_01/781473810"/>
    <hyperlink ref="F600" r:id="rId87" display="https://podminky.urs.cz/item/CS_URS_2024_01/781492211"/>
    <hyperlink ref="F603" r:id="rId88" display="https://podminky.urs.cz/item/CS_URS_2024_01/781495115"/>
    <hyperlink ref="F605" r:id="rId89" display="https://podminky.urs.cz/item/CS_URS_2024_01/998781101"/>
    <hyperlink ref="F608" r:id="rId90" display="https://podminky.urs.cz/item/CS_URS_2024_01/784111001"/>
    <hyperlink ref="F623" r:id="rId91" display="https://podminky.urs.cz/item/CS_URS_2024_01/784121001"/>
    <hyperlink ref="F632" r:id="rId92" display="https://podminky.urs.cz/item/CS_URS_2024_01/784181101"/>
    <hyperlink ref="F647" r:id="rId93" display="https://podminky.urs.cz/item/CS_URS_2024_01/784211001"/>
    <hyperlink ref="F662" r:id="rId94" display="https://podminky.urs.cz/item/CS_URS_2024_01/784211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8"/>
  <sheetViews>
    <sheetView showGridLines="0" workbookViewId="0" topLeftCell="A2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959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ROUND((SUM(BE85:BE127)),2)</f>
        <v>0</v>
      </c>
      <c r="I33" s="89">
        <v>0.21</v>
      </c>
      <c r="J33" s="88">
        <f>ROUND(((SUM(BE85:BE127))*I33),2)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ROUND((SUM(BF85:BF127)),2)</f>
        <v>0</v>
      </c>
      <c r="I34" s="89">
        <v>0.12</v>
      </c>
      <c r="J34" s="88">
        <f>ROUND(((SUM(BF85:BF127))*I34),2)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ROUND((SUM(BG85:BG127)),2)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ROUND((SUM(BH85:BH127)),2)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ROUND((SUM(BI85:BI127)),2)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 xml:space="preserve">SO 02 - Vytápění - Neuznatelené 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J85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117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960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961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962</v>
      </c>
      <c r="E63" s="105"/>
      <c r="F63" s="105"/>
      <c r="G63" s="105"/>
      <c r="H63" s="105"/>
      <c r="I63" s="105"/>
      <c r="J63" s="106">
        <f>J100</f>
        <v>0</v>
      </c>
      <c r="L63" s="103"/>
    </row>
    <row r="64" spans="2:12" s="8" customFormat="1" ht="24.95" customHeight="1">
      <c r="B64" s="99"/>
      <c r="D64" s="100" t="s">
        <v>963</v>
      </c>
      <c r="E64" s="101"/>
      <c r="F64" s="101"/>
      <c r="G64" s="101"/>
      <c r="H64" s="101"/>
      <c r="I64" s="101"/>
      <c r="J64" s="102">
        <f>J107</f>
        <v>0</v>
      </c>
      <c r="L64" s="99"/>
    </row>
    <row r="65" spans="2:12" s="9" customFormat="1" ht="19.9" customHeight="1">
      <c r="B65" s="103"/>
      <c r="D65" s="104" t="s">
        <v>964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127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6" t="str">
        <f>E7</f>
        <v>Rekonstrukce kuchyně ZŠ speciální a MŠ Chomutov, ul. Palachova</v>
      </c>
      <c r="F75" s="307"/>
      <c r="G75" s="307"/>
      <c r="H75" s="307"/>
      <c r="L75" s="32"/>
    </row>
    <row r="76" spans="2:12" s="1" customFormat="1" ht="12" customHeight="1">
      <c r="B76" s="32"/>
      <c r="C76" s="27" t="s">
        <v>105</v>
      </c>
      <c r="L76" s="32"/>
    </row>
    <row r="77" spans="2:12" s="1" customFormat="1" ht="16.5" customHeight="1">
      <c r="B77" s="32"/>
      <c r="E77" s="269" t="str">
        <f>E9</f>
        <v xml:space="preserve">SO 02 - Vytápění - Neuznatelené </v>
      </c>
      <c r="F77" s="308"/>
      <c r="G77" s="308"/>
      <c r="H77" s="308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22. 4. 2024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ISONOE INVEST a.s.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128</v>
      </c>
      <c r="D84" s="109" t="s">
        <v>57</v>
      </c>
      <c r="E84" s="109" t="s">
        <v>53</v>
      </c>
      <c r="F84" s="109" t="s">
        <v>54</v>
      </c>
      <c r="G84" s="109" t="s">
        <v>129</v>
      </c>
      <c r="H84" s="109" t="s">
        <v>130</v>
      </c>
      <c r="I84" s="109" t="s">
        <v>131</v>
      </c>
      <c r="J84" s="109" t="s">
        <v>109</v>
      </c>
      <c r="K84" s="110" t="s">
        <v>132</v>
      </c>
      <c r="L84" s="107"/>
      <c r="M84" s="56" t="s">
        <v>19</v>
      </c>
      <c r="N84" s="57" t="s">
        <v>42</v>
      </c>
      <c r="O84" s="57" t="s">
        <v>133</v>
      </c>
      <c r="P84" s="57" t="s">
        <v>134</v>
      </c>
      <c r="Q84" s="57" t="s">
        <v>135</v>
      </c>
      <c r="R84" s="57" t="s">
        <v>136</v>
      </c>
      <c r="S84" s="57" t="s">
        <v>137</v>
      </c>
      <c r="T84" s="58" t="s">
        <v>138</v>
      </c>
    </row>
    <row r="85" spans="2:63" s="1" customFormat="1" ht="22.9" customHeight="1">
      <c r="B85" s="32"/>
      <c r="C85" s="61" t="s">
        <v>139</v>
      </c>
      <c r="J85" s="111">
        <f>BK85</f>
        <v>0</v>
      </c>
      <c r="L85" s="32"/>
      <c r="M85" s="59"/>
      <c r="N85" s="50"/>
      <c r="O85" s="50"/>
      <c r="P85" s="112">
        <f>P86+P107</f>
        <v>0</v>
      </c>
      <c r="Q85" s="50"/>
      <c r="R85" s="112">
        <f>R86+R107</f>
        <v>0</v>
      </c>
      <c r="S85" s="50"/>
      <c r="T85" s="113">
        <f>T86+T107</f>
        <v>0</v>
      </c>
      <c r="AT85" s="17" t="s">
        <v>71</v>
      </c>
      <c r="AU85" s="17" t="s">
        <v>110</v>
      </c>
      <c r="BK85" s="114">
        <f>BK86+BK107</f>
        <v>0</v>
      </c>
    </row>
    <row r="86" spans="2:63" s="11" customFormat="1" ht="25.9" customHeight="1">
      <c r="B86" s="115"/>
      <c r="D86" s="116" t="s">
        <v>71</v>
      </c>
      <c r="E86" s="117" t="s">
        <v>474</v>
      </c>
      <c r="F86" s="117" t="s">
        <v>475</v>
      </c>
      <c r="I86" s="118"/>
      <c r="J86" s="119">
        <f>BK86</f>
        <v>0</v>
      </c>
      <c r="L86" s="115"/>
      <c r="M86" s="120"/>
      <c r="P86" s="121">
        <f>P87+P94+P100</f>
        <v>0</v>
      </c>
      <c r="R86" s="121">
        <f>R87+R94+R100</f>
        <v>0</v>
      </c>
      <c r="T86" s="122">
        <f>T87+T94+T100</f>
        <v>0</v>
      </c>
      <c r="AR86" s="116" t="s">
        <v>82</v>
      </c>
      <c r="AT86" s="123" t="s">
        <v>71</v>
      </c>
      <c r="AU86" s="123" t="s">
        <v>72</v>
      </c>
      <c r="AY86" s="116" t="s">
        <v>142</v>
      </c>
      <c r="BK86" s="124">
        <f>BK87+BK94+BK100</f>
        <v>0</v>
      </c>
    </row>
    <row r="87" spans="2:63" s="11" customFormat="1" ht="22.9" customHeight="1">
      <c r="B87" s="115"/>
      <c r="D87" s="116" t="s">
        <v>71</v>
      </c>
      <c r="E87" s="125" t="s">
        <v>965</v>
      </c>
      <c r="F87" s="125" t="s">
        <v>966</v>
      </c>
      <c r="I87" s="118"/>
      <c r="J87" s="126">
        <f>BK87</f>
        <v>0</v>
      </c>
      <c r="L87" s="115"/>
      <c r="M87" s="120"/>
      <c r="P87" s="121">
        <f>SUM(P88:P93)</f>
        <v>0</v>
      </c>
      <c r="R87" s="121">
        <f>SUM(R88:R93)</f>
        <v>0</v>
      </c>
      <c r="T87" s="122">
        <f>SUM(T88:T93)</f>
        <v>0</v>
      </c>
      <c r="AR87" s="116" t="s">
        <v>82</v>
      </c>
      <c r="AT87" s="123" t="s">
        <v>71</v>
      </c>
      <c r="AU87" s="123" t="s">
        <v>80</v>
      </c>
      <c r="AY87" s="116" t="s">
        <v>142</v>
      </c>
      <c r="BK87" s="124">
        <f>SUM(BK88:BK93)</f>
        <v>0</v>
      </c>
    </row>
    <row r="88" spans="2:65" s="1" customFormat="1" ht="21.75" customHeight="1">
      <c r="B88" s="32"/>
      <c r="C88" s="127" t="s">
        <v>80</v>
      </c>
      <c r="D88" s="127" t="s">
        <v>145</v>
      </c>
      <c r="E88" s="128" t="s">
        <v>967</v>
      </c>
      <c r="F88" s="129" t="s">
        <v>968</v>
      </c>
      <c r="G88" s="130" t="s">
        <v>185</v>
      </c>
      <c r="H88" s="131">
        <v>124</v>
      </c>
      <c r="I88" s="132"/>
      <c r="J88" s="133">
        <f aca="true" t="shared" si="0" ref="J88:J93">ROUND(I88*H88,2)</f>
        <v>0</v>
      </c>
      <c r="K88" s="129" t="s">
        <v>19</v>
      </c>
      <c r="L88" s="32"/>
      <c r="M88" s="134" t="s">
        <v>19</v>
      </c>
      <c r="N88" s="135" t="s">
        <v>43</v>
      </c>
      <c r="P88" s="136">
        <f aca="true" t="shared" si="1" ref="P88:P93">O88*H88</f>
        <v>0</v>
      </c>
      <c r="Q88" s="136">
        <v>0</v>
      </c>
      <c r="R88" s="136">
        <f aca="true" t="shared" si="2" ref="R88:R93">Q88*H88</f>
        <v>0</v>
      </c>
      <c r="S88" s="136">
        <v>0</v>
      </c>
      <c r="T88" s="137">
        <f aca="true" t="shared" si="3" ref="T88:T93">S88*H88</f>
        <v>0</v>
      </c>
      <c r="AR88" s="138" t="s">
        <v>251</v>
      </c>
      <c r="AT88" s="138" t="s">
        <v>145</v>
      </c>
      <c r="AU88" s="138" t="s">
        <v>82</v>
      </c>
      <c r="AY88" s="17" t="s">
        <v>142</v>
      </c>
      <c r="BE88" s="139">
        <f aca="true" t="shared" si="4" ref="BE88:BE93">IF(N88="základní",J88,0)</f>
        <v>0</v>
      </c>
      <c r="BF88" s="139">
        <f aca="true" t="shared" si="5" ref="BF88:BF93">IF(N88="snížená",J88,0)</f>
        <v>0</v>
      </c>
      <c r="BG88" s="139">
        <f aca="true" t="shared" si="6" ref="BG88:BG93">IF(N88="zákl. přenesená",J88,0)</f>
        <v>0</v>
      </c>
      <c r="BH88" s="139">
        <f aca="true" t="shared" si="7" ref="BH88:BH93">IF(N88="sníž. přenesená",J88,0)</f>
        <v>0</v>
      </c>
      <c r="BI88" s="139">
        <f aca="true" t="shared" si="8" ref="BI88:BI93">IF(N88="nulová",J88,0)</f>
        <v>0</v>
      </c>
      <c r="BJ88" s="17" t="s">
        <v>80</v>
      </c>
      <c r="BK88" s="139">
        <f aca="true" t="shared" si="9" ref="BK88:BK93">ROUND(I88*H88,2)</f>
        <v>0</v>
      </c>
      <c r="BL88" s="17" t="s">
        <v>251</v>
      </c>
      <c r="BM88" s="138" t="s">
        <v>969</v>
      </c>
    </row>
    <row r="89" spans="2:65" s="1" customFormat="1" ht="16.5" customHeight="1">
      <c r="B89" s="32"/>
      <c r="C89" s="158" t="s">
        <v>82</v>
      </c>
      <c r="D89" s="158" t="s">
        <v>162</v>
      </c>
      <c r="E89" s="159" t="s">
        <v>970</v>
      </c>
      <c r="F89" s="160" t="s">
        <v>971</v>
      </c>
      <c r="G89" s="161" t="s">
        <v>185</v>
      </c>
      <c r="H89" s="162">
        <v>22</v>
      </c>
      <c r="I89" s="163"/>
      <c r="J89" s="164">
        <f t="shared" si="0"/>
        <v>0</v>
      </c>
      <c r="K89" s="160" t="s">
        <v>19</v>
      </c>
      <c r="L89" s="165"/>
      <c r="M89" s="166" t="s">
        <v>19</v>
      </c>
      <c r="N89" s="167" t="s">
        <v>43</v>
      </c>
      <c r="P89" s="136">
        <f t="shared" si="1"/>
        <v>0</v>
      </c>
      <c r="Q89" s="136">
        <v>0</v>
      </c>
      <c r="R89" s="136">
        <f t="shared" si="2"/>
        <v>0</v>
      </c>
      <c r="S89" s="136">
        <v>0</v>
      </c>
      <c r="T89" s="137">
        <f t="shared" si="3"/>
        <v>0</v>
      </c>
      <c r="AR89" s="138" t="s">
        <v>360</v>
      </c>
      <c r="AT89" s="138" t="s">
        <v>162</v>
      </c>
      <c r="AU89" s="138" t="s">
        <v>82</v>
      </c>
      <c r="AY89" s="17" t="s">
        <v>142</v>
      </c>
      <c r="BE89" s="139">
        <f t="shared" si="4"/>
        <v>0</v>
      </c>
      <c r="BF89" s="139">
        <f t="shared" si="5"/>
        <v>0</v>
      </c>
      <c r="BG89" s="139">
        <f t="shared" si="6"/>
        <v>0</v>
      </c>
      <c r="BH89" s="139">
        <f t="shared" si="7"/>
        <v>0</v>
      </c>
      <c r="BI89" s="139">
        <f t="shared" si="8"/>
        <v>0</v>
      </c>
      <c r="BJ89" s="17" t="s">
        <v>80</v>
      </c>
      <c r="BK89" s="139">
        <f t="shared" si="9"/>
        <v>0</v>
      </c>
      <c r="BL89" s="17" t="s">
        <v>251</v>
      </c>
      <c r="BM89" s="138" t="s">
        <v>972</v>
      </c>
    </row>
    <row r="90" spans="2:65" s="1" customFormat="1" ht="16.5" customHeight="1">
      <c r="B90" s="32"/>
      <c r="C90" s="158" t="s">
        <v>143</v>
      </c>
      <c r="D90" s="158" t="s">
        <v>162</v>
      </c>
      <c r="E90" s="159" t="s">
        <v>973</v>
      </c>
      <c r="F90" s="160" t="s">
        <v>974</v>
      </c>
      <c r="G90" s="161" t="s">
        <v>185</v>
      </c>
      <c r="H90" s="162">
        <v>32</v>
      </c>
      <c r="I90" s="163"/>
      <c r="J90" s="164">
        <f t="shared" si="0"/>
        <v>0</v>
      </c>
      <c r="K90" s="160" t="s">
        <v>19</v>
      </c>
      <c r="L90" s="165"/>
      <c r="M90" s="166" t="s">
        <v>19</v>
      </c>
      <c r="N90" s="167" t="s">
        <v>43</v>
      </c>
      <c r="P90" s="136">
        <f t="shared" si="1"/>
        <v>0</v>
      </c>
      <c r="Q90" s="136">
        <v>0</v>
      </c>
      <c r="R90" s="136">
        <f t="shared" si="2"/>
        <v>0</v>
      </c>
      <c r="S90" s="136">
        <v>0</v>
      </c>
      <c r="T90" s="137">
        <f t="shared" si="3"/>
        <v>0</v>
      </c>
      <c r="AR90" s="138" t="s">
        <v>360</v>
      </c>
      <c r="AT90" s="138" t="s">
        <v>162</v>
      </c>
      <c r="AU90" s="138" t="s">
        <v>82</v>
      </c>
      <c r="AY90" s="17" t="s">
        <v>142</v>
      </c>
      <c r="BE90" s="139">
        <f t="shared" si="4"/>
        <v>0</v>
      </c>
      <c r="BF90" s="139">
        <f t="shared" si="5"/>
        <v>0</v>
      </c>
      <c r="BG90" s="139">
        <f t="shared" si="6"/>
        <v>0</v>
      </c>
      <c r="BH90" s="139">
        <f t="shared" si="7"/>
        <v>0</v>
      </c>
      <c r="BI90" s="139">
        <f t="shared" si="8"/>
        <v>0</v>
      </c>
      <c r="BJ90" s="17" t="s">
        <v>80</v>
      </c>
      <c r="BK90" s="139">
        <f t="shared" si="9"/>
        <v>0</v>
      </c>
      <c r="BL90" s="17" t="s">
        <v>251</v>
      </c>
      <c r="BM90" s="138" t="s">
        <v>975</v>
      </c>
    </row>
    <row r="91" spans="2:65" s="1" customFormat="1" ht="16.5" customHeight="1">
      <c r="B91" s="32"/>
      <c r="C91" s="158" t="s">
        <v>150</v>
      </c>
      <c r="D91" s="158" t="s">
        <v>162</v>
      </c>
      <c r="E91" s="159" t="s">
        <v>976</v>
      </c>
      <c r="F91" s="160" t="s">
        <v>977</v>
      </c>
      <c r="G91" s="161" t="s">
        <v>185</v>
      </c>
      <c r="H91" s="162">
        <v>30</v>
      </c>
      <c r="I91" s="163"/>
      <c r="J91" s="164">
        <f t="shared" si="0"/>
        <v>0</v>
      </c>
      <c r="K91" s="160" t="s">
        <v>19</v>
      </c>
      <c r="L91" s="165"/>
      <c r="M91" s="166" t="s">
        <v>19</v>
      </c>
      <c r="N91" s="167" t="s">
        <v>43</v>
      </c>
      <c r="P91" s="136">
        <f t="shared" si="1"/>
        <v>0</v>
      </c>
      <c r="Q91" s="136">
        <v>0</v>
      </c>
      <c r="R91" s="136">
        <f t="shared" si="2"/>
        <v>0</v>
      </c>
      <c r="S91" s="136">
        <v>0</v>
      </c>
      <c r="T91" s="137">
        <f t="shared" si="3"/>
        <v>0</v>
      </c>
      <c r="AR91" s="138" t="s">
        <v>360</v>
      </c>
      <c r="AT91" s="138" t="s">
        <v>162</v>
      </c>
      <c r="AU91" s="138" t="s">
        <v>82</v>
      </c>
      <c r="AY91" s="17" t="s">
        <v>142</v>
      </c>
      <c r="BE91" s="139">
        <f t="shared" si="4"/>
        <v>0</v>
      </c>
      <c r="BF91" s="139">
        <f t="shared" si="5"/>
        <v>0</v>
      </c>
      <c r="BG91" s="139">
        <f t="shared" si="6"/>
        <v>0</v>
      </c>
      <c r="BH91" s="139">
        <f t="shared" si="7"/>
        <v>0</v>
      </c>
      <c r="BI91" s="139">
        <f t="shared" si="8"/>
        <v>0</v>
      </c>
      <c r="BJ91" s="17" t="s">
        <v>80</v>
      </c>
      <c r="BK91" s="139">
        <f t="shared" si="9"/>
        <v>0</v>
      </c>
      <c r="BL91" s="17" t="s">
        <v>251</v>
      </c>
      <c r="BM91" s="138" t="s">
        <v>978</v>
      </c>
    </row>
    <row r="92" spans="2:65" s="1" customFormat="1" ht="16.5" customHeight="1">
      <c r="B92" s="32"/>
      <c r="C92" s="158" t="s">
        <v>182</v>
      </c>
      <c r="D92" s="158" t="s">
        <v>162</v>
      </c>
      <c r="E92" s="159" t="s">
        <v>979</v>
      </c>
      <c r="F92" s="160" t="s">
        <v>980</v>
      </c>
      <c r="G92" s="161" t="s">
        <v>185</v>
      </c>
      <c r="H92" s="162">
        <v>12</v>
      </c>
      <c r="I92" s="163"/>
      <c r="J92" s="164">
        <f t="shared" si="0"/>
        <v>0</v>
      </c>
      <c r="K92" s="160" t="s">
        <v>19</v>
      </c>
      <c r="L92" s="165"/>
      <c r="M92" s="166" t="s">
        <v>19</v>
      </c>
      <c r="N92" s="167" t="s">
        <v>43</v>
      </c>
      <c r="P92" s="136">
        <f t="shared" si="1"/>
        <v>0</v>
      </c>
      <c r="Q92" s="136">
        <v>0</v>
      </c>
      <c r="R92" s="136">
        <f t="shared" si="2"/>
        <v>0</v>
      </c>
      <c r="S92" s="136">
        <v>0</v>
      </c>
      <c r="T92" s="137">
        <f t="shared" si="3"/>
        <v>0</v>
      </c>
      <c r="AR92" s="138" t="s">
        <v>360</v>
      </c>
      <c r="AT92" s="138" t="s">
        <v>162</v>
      </c>
      <c r="AU92" s="138" t="s">
        <v>82</v>
      </c>
      <c r="AY92" s="17" t="s">
        <v>142</v>
      </c>
      <c r="BE92" s="139">
        <f t="shared" si="4"/>
        <v>0</v>
      </c>
      <c r="BF92" s="139">
        <f t="shared" si="5"/>
        <v>0</v>
      </c>
      <c r="BG92" s="139">
        <f t="shared" si="6"/>
        <v>0</v>
      </c>
      <c r="BH92" s="139">
        <f t="shared" si="7"/>
        <v>0</v>
      </c>
      <c r="BI92" s="139">
        <f t="shared" si="8"/>
        <v>0</v>
      </c>
      <c r="BJ92" s="17" t="s">
        <v>80</v>
      </c>
      <c r="BK92" s="139">
        <f t="shared" si="9"/>
        <v>0</v>
      </c>
      <c r="BL92" s="17" t="s">
        <v>251</v>
      </c>
      <c r="BM92" s="138" t="s">
        <v>981</v>
      </c>
    </row>
    <row r="93" spans="2:65" s="1" customFormat="1" ht="16.5" customHeight="1">
      <c r="B93" s="32"/>
      <c r="C93" s="158" t="s">
        <v>190</v>
      </c>
      <c r="D93" s="158" t="s">
        <v>162</v>
      </c>
      <c r="E93" s="159" t="s">
        <v>982</v>
      </c>
      <c r="F93" s="160" t="s">
        <v>983</v>
      </c>
      <c r="G93" s="161" t="s">
        <v>185</v>
      </c>
      <c r="H93" s="162">
        <v>28</v>
      </c>
      <c r="I93" s="163"/>
      <c r="J93" s="164">
        <f t="shared" si="0"/>
        <v>0</v>
      </c>
      <c r="K93" s="160" t="s">
        <v>19</v>
      </c>
      <c r="L93" s="165"/>
      <c r="M93" s="166" t="s">
        <v>19</v>
      </c>
      <c r="N93" s="167" t="s">
        <v>43</v>
      </c>
      <c r="P93" s="136">
        <f t="shared" si="1"/>
        <v>0</v>
      </c>
      <c r="Q93" s="136">
        <v>0</v>
      </c>
      <c r="R93" s="136">
        <f t="shared" si="2"/>
        <v>0</v>
      </c>
      <c r="S93" s="136">
        <v>0</v>
      </c>
      <c r="T93" s="137">
        <f t="shared" si="3"/>
        <v>0</v>
      </c>
      <c r="AR93" s="138" t="s">
        <v>360</v>
      </c>
      <c r="AT93" s="138" t="s">
        <v>162</v>
      </c>
      <c r="AU93" s="138" t="s">
        <v>82</v>
      </c>
      <c r="AY93" s="17" t="s">
        <v>142</v>
      </c>
      <c r="BE93" s="139">
        <f t="shared" si="4"/>
        <v>0</v>
      </c>
      <c r="BF93" s="139">
        <f t="shared" si="5"/>
        <v>0</v>
      </c>
      <c r="BG93" s="139">
        <f t="shared" si="6"/>
        <v>0</v>
      </c>
      <c r="BH93" s="139">
        <f t="shared" si="7"/>
        <v>0</v>
      </c>
      <c r="BI93" s="139">
        <f t="shared" si="8"/>
        <v>0</v>
      </c>
      <c r="BJ93" s="17" t="s">
        <v>80</v>
      </c>
      <c r="BK93" s="139">
        <f t="shared" si="9"/>
        <v>0</v>
      </c>
      <c r="BL93" s="17" t="s">
        <v>251</v>
      </c>
      <c r="BM93" s="138" t="s">
        <v>984</v>
      </c>
    </row>
    <row r="94" spans="2:63" s="11" customFormat="1" ht="22.9" customHeight="1">
      <c r="B94" s="115"/>
      <c r="D94" s="116" t="s">
        <v>71</v>
      </c>
      <c r="E94" s="125" t="s">
        <v>985</v>
      </c>
      <c r="F94" s="125" t="s">
        <v>986</v>
      </c>
      <c r="I94" s="118"/>
      <c r="J94" s="126">
        <f>BK94</f>
        <v>0</v>
      </c>
      <c r="L94" s="115"/>
      <c r="M94" s="120"/>
      <c r="P94" s="121">
        <f>SUM(P95:P99)</f>
        <v>0</v>
      </c>
      <c r="R94" s="121">
        <f>SUM(R95:R99)</f>
        <v>0</v>
      </c>
      <c r="T94" s="122">
        <f>SUM(T95:T99)</f>
        <v>0</v>
      </c>
      <c r="AR94" s="116" t="s">
        <v>82</v>
      </c>
      <c r="AT94" s="123" t="s">
        <v>71</v>
      </c>
      <c r="AU94" s="123" t="s">
        <v>80</v>
      </c>
      <c r="AY94" s="116" t="s">
        <v>142</v>
      </c>
      <c r="BK94" s="124">
        <f>SUM(BK95:BK99)</f>
        <v>0</v>
      </c>
    </row>
    <row r="95" spans="2:65" s="1" customFormat="1" ht="16.5" customHeight="1">
      <c r="B95" s="32"/>
      <c r="C95" s="127" t="s">
        <v>195</v>
      </c>
      <c r="D95" s="127" t="s">
        <v>145</v>
      </c>
      <c r="E95" s="128" t="s">
        <v>987</v>
      </c>
      <c r="F95" s="129" t="s">
        <v>988</v>
      </c>
      <c r="G95" s="130" t="s">
        <v>185</v>
      </c>
      <c r="H95" s="131">
        <v>22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251</v>
      </c>
      <c r="AT95" s="138" t="s">
        <v>145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251</v>
      </c>
      <c r="BM95" s="138" t="s">
        <v>989</v>
      </c>
    </row>
    <row r="96" spans="2:65" s="1" customFormat="1" ht="16.5" customHeight="1">
      <c r="B96" s="32"/>
      <c r="C96" s="127" t="s">
        <v>165</v>
      </c>
      <c r="D96" s="127" t="s">
        <v>145</v>
      </c>
      <c r="E96" s="128" t="s">
        <v>990</v>
      </c>
      <c r="F96" s="129" t="s">
        <v>991</v>
      </c>
      <c r="G96" s="130" t="s">
        <v>185</v>
      </c>
      <c r="H96" s="131">
        <v>32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251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251</v>
      </c>
      <c r="BM96" s="138" t="s">
        <v>992</v>
      </c>
    </row>
    <row r="97" spans="2:65" s="1" customFormat="1" ht="16.5" customHeight="1">
      <c r="B97" s="32"/>
      <c r="C97" s="127" t="s">
        <v>209</v>
      </c>
      <c r="D97" s="127" t="s">
        <v>145</v>
      </c>
      <c r="E97" s="128" t="s">
        <v>993</v>
      </c>
      <c r="F97" s="129" t="s">
        <v>994</v>
      </c>
      <c r="G97" s="130" t="s">
        <v>185</v>
      </c>
      <c r="H97" s="131">
        <v>30</v>
      </c>
      <c r="I97" s="132"/>
      <c r="J97" s="133">
        <f>ROUND(I97*H97,2)</f>
        <v>0</v>
      </c>
      <c r="K97" s="129" t="s">
        <v>19</v>
      </c>
      <c r="L97" s="32"/>
      <c r="M97" s="134" t="s">
        <v>19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251</v>
      </c>
      <c r="AT97" s="138" t="s">
        <v>145</v>
      </c>
      <c r="AU97" s="138" t="s">
        <v>82</v>
      </c>
      <c r="AY97" s="17" t="s">
        <v>142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251</v>
      </c>
      <c r="BM97" s="138" t="s">
        <v>995</v>
      </c>
    </row>
    <row r="98" spans="2:65" s="1" customFormat="1" ht="16.5" customHeight="1">
      <c r="B98" s="32"/>
      <c r="C98" s="127" t="s">
        <v>214</v>
      </c>
      <c r="D98" s="127" t="s">
        <v>145</v>
      </c>
      <c r="E98" s="128" t="s">
        <v>996</v>
      </c>
      <c r="F98" s="129" t="s">
        <v>997</v>
      </c>
      <c r="G98" s="130" t="s">
        <v>185</v>
      </c>
      <c r="H98" s="131">
        <v>12</v>
      </c>
      <c r="I98" s="132"/>
      <c r="J98" s="133">
        <f>ROUND(I98*H98,2)</f>
        <v>0</v>
      </c>
      <c r="K98" s="129" t="s">
        <v>19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251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251</v>
      </c>
      <c r="BM98" s="138" t="s">
        <v>998</v>
      </c>
    </row>
    <row r="99" spans="2:65" s="1" customFormat="1" ht="16.5" customHeight="1">
      <c r="B99" s="32"/>
      <c r="C99" s="127" t="s">
        <v>221</v>
      </c>
      <c r="D99" s="127" t="s">
        <v>145</v>
      </c>
      <c r="E99" s="128" t="s">
        <v>999</v>
      </c>
      <c r="F99" s="129" t="s">
        <v>1000</v>
      </c>
      <c r="G99" s="130" t="s">
        <v>185</v>
      </c>
      <c r="H99" s="131">
        <v>28</v>
      </c>
      <c r="I99" s="132"/>
      <c r="J99" s="133">
        <f>ROUND(I99*H99,2)</f>
        <v>0</v>
      </c>
      <c r="K99" s="129" t="s">
        <v>19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251</v>
      </c>
      <c r="AT99" s="138" t="s">
        <v>145</v>
      </c>
      <c r="AU99" s="138" t="s">
        <v>82</v>
      </c>
      <c r="AY99" s="17" t="s">
        <v>142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251</v>
      </c>
      <c r="BM99" s="138" t="s">
        <v>1001</v>
      </c>
    </row>
    <row r="100" spans="2:63" s="11" customFormat="1" ht="22.9" customHeight="1">
      <c r="B100" s="115"/>
      <c r="D100" s="116" t="s">
        <v>71</v>
      </c>
      <c r="E100" s="125" t="s">
        <v>1002</v>
      </c>
      <c r="F100" s="125" t="s">
        <v>1003</v>
      </c>
      <c r="I100" s="118"/>
      <c r="J100" s="126">
        <f>BK100</f>
        <v>0</v>
      </c>
      <c r="L100" s="115"/>
      <c r="M100" s="120"/>
      <c r="P100" s="121">
        <f>SUM(P101:P106)</f>
        <v>0</v>
      </c>
      <c r="R100" s="121">
        <f>SUM(R101:R106)</f>
        <v>0</v>
      </c>
      <c r="T100" s="122">
        <f>SUM(T101:T106)</f>
        <v>0</v>
      </c>
      <c r="AR100" s="116" t="s">
        <v>82</v>
      </c>
      <c r="AT100" s="123" t="s">
        <v>71</v>
      </c>
      <c r="AU100" s="123" t="s">
        <v>80</v>
      </c>
      <c r="AY100" s="116" t="s">
        <v>142</v>
      </c>
      <c r="BK100" s="124">
        <f>SUM(BK101:BK106)</f>
        <v>0</v>
      </c>
    </row>
    <row r="101" spans="2:65" s="1" customFormat="1" ht="21.75" customHeight="1">
      <c r="B101" s="32"/>
      <c r="C101" s="127" t="s">
        <v>8</v>
      </c>
      <c r="D101" s="127" t="s">
        <v>145</v>
      </c>
      <c r="E101" s="128" t="s">
        <v>1004</v>
      </c>
      <c r="F101" s="129" t="s">
        <v>1005</v>
      </c>
      <c r="G101" s="130" t="s">
        <v>148</v>
      </c>
      <c r="H101" s="131">
        <v>3</v>
      </c>
      <c r="I101" s="132"/>
      <c r="J101" s="133">
        <f aca="true" t="shared" si="10" ref="J101:J106">ROUND(I101*H101,2)</f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aca="true" t="shared" si="11" ref="P101:P106">O101*H101</f>
        <v>0</v>
      </c>
      <c r="Q101" s="136">
        <v>0</v>
      </c>
      <c r="R101" s="136">
        <f aca="true" t="shared" si="12" ref="R101:R106">Q101*H101</f>
        <v>0</v>
      </c>
      <c r="S101" s="136">
        <v>0</v>
      </c>
      <c r="T101" s="137">
        <f aca="true" t="shared" si="13" ref="T101:T106">S101*H101</f>
        <v>0</v>
      </c>
      <c r="AR101" s="138" t="s">
        <v>251</v>
      </c>
      <c r="AT101" s="138" t="s">
        <v>145</v>
      </c>
      <c r="AU101" s="138" t="s">
        <v>82</v>
      </c>
      <c r="AY101" s="17" t="s">
        <v>142</v>
      </c>
      <c r="BE101" s="139">
        <f aca="true" t="shared" si="14" ref="BE101:BE106">IF(N101="základní",J101,0)</f>
        <v>0</v>
      </c>
      <c r="BF101" s="139">
        <f aca="true" t="shared" si="15" ref="BF101:BF106">IF(N101="snížená",J101,0)</f>
        <v>0</v>
      </c>
      <c r="BG101" s="139">
        <f aca="true" t="shared" si="16" ref="BG101:BG106">IF(N101="zákl. přenesená",J101,0)</f>
        <v>0</v>
      </c>
      <c r="BH101" s="139">
        <f aca="true" t="shared" si="17" ref="BH101:BH106">IF(N101="sníž. přenesená",J101,0)</f>
        <v>0</v>
      </c>
      <c r="BI101" s="139">
        <f aca="true" t="shared" si="18" ref="BI101:BI106">IF(N101="nulová",J101,0)</f>
        <v>0</v>
      </c>
      <c r="BJ101" s="17" t="s">
        <v>80</v>
      </c>
      <c r="BK101" s="139">
        <f aca="true" t="shared" si="19" ref="BK101:BK106">ROUND(I101*H101,2)</f>
        <v>0</v>
      </c>
      <c r="BL101" s="17" t="s">
        <v>251</v>
      </c>
      <c r="BM101" s="138" t="s">
        <v>1006</v>
      </c>
    </row>
    <row r="102" spans="2:65" s="1" customFormat="1" ht="21.75" customHeight="1">
      <c r="B102" s="32"/>
      <c r="C102" s="127" t="s">
        <v>230</v>
      </c>
      <c r="D102" s="127" t="s">
        <v>145</v>
      </c>
      <c r="E102" s="128" t="s">
        <v>1007</v>
      </c>
      <c r="F102" s="129" t="s">
        <v>1008</v>
      </c>
      <c r="G102" s="130" t="s">
        <v>148</v>
      </c>
      <c r="H102" s="131">
        <v>2</v>
      </c>
      <c r="I102" s="132"/>
      <c r="J102" s="133">
        <f t="shared" si="1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1"/>
        <v>0</v>
      </c>
      <c r="Q102" s="136">
        <v>0</v>
      </c>
      <c r="R102" s="136">
        <f t="shared" si="12"/>
        <v>0</v>
      </c>
      <c r="S102" s="136">
        <v>0</v>
      </c>
      <c r="T102" s="137">
        <f t="shared" si="13"/>
        <v>0</v>
      </c>
      <c r="AR102" s="138" t="s">
        <v>251</v>
      </c>
      <c r="AT102" s="138" t="s">
        <v>145</v>
      </c>
      <c r="AU102" s="138" t="s">
        <v>82</v>
      </c>
      <c r="AY102" s="17" t="s">
        <v>142</v>
      </c>
      <c r="BE102" s="139">
        <f t="shared" si="14"/>
        <v>0</v>
      </c>
      <c r="BF102" s="139">
        <f t="shared" si="15"/>
        <v>0</v>
      </c>
      <c r="BG102" s="139">
        <f t="shared" si="16"/>
        <v>0</v>
      </c>
      <c r="BH102" s="139">
        <f t="shared" si="17"/>
        <v>0</v>
      </c>
      <c r="BI102" s="139">
        <f t="shared" si="18"/>
        <v>0</v>
      </c>
      <c r="BJ102" s="17" t="s">
        <v>80</v>
      </c>
      <c r="BK102" s="139">
        <f t="shared" si="19"/>
        <v>0</v>
      </c>
      <c r="BL102" s="17" t="s">
        <v>251</v>
      </c>
      <c r="BM102" s="138" t="s">
        <v>1009</v>
      </c>
    </row>
    <row r="103" spans="2:65" s="1" customFormat="1" ht="21.75" customHeight="1">
      <c r="B103" s="32"/>
      <c r="C103" s="127" t="s">
        <v>241</v>
      </c>
      <c r="D103" s="127" t="s">
        <v>145</v>
      </c>
      <c r="E103" s="128" t="s">
        <v>1010</v>
      </c>
      <c r="F103" s="129" t="s">
        <v>1011</v>
      </c>
      <c r="G103" s="130" t="s">
        <v>148</v>
      </c>
      <c r="H103" s="131">
        <v>6</v>
      </c>
      <c r="I103" s="132"/>
      <c r="J103" s="133">
        <f t="shared" si="1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1"/>
        <v>0</v>
      </c>
      <c r="Q103" s="136">
        <v>0</v>
      </c>
      <c r="R103" s="136">
        <f t="shared" si="12"/>
        <v>0</v>
      </c>
      <c r="S103" s="136">
        <v>0</v>
      </c>
      <c r="T103" s="137">
        <f t="shared" si="13"/>
        <v>0</v>
      </c>
      <c r="AR103" s="138" t="s">
        <v>251</v>
      </c>
      <c r="AT103" s="138" t="s">
        <v>145</v>
      </c>
      <c r="AU103" s="138" t="s">
        <v>82</v>
      </c>
      <c r="AY103" s="17" t="s">
        <v>142</v>
      </c>
      <c r="BE103" s="139">
        <f t="shared" si="14"/>
        <v>0</v>
      </c>
      <c r="BF103" s="139">
        <f t="shared" si="15"/>
        <v>0</v>
      </c>
      <c r="BG103" s="139">
        <f t="shared" si="16"/>
        <v>0</v>
      </c>
      <c r="BH103" s="139">
        <f t="shared" si="17"/>
        <v>0</v>
      </c>
      <c r="BI103" s="139">
        <f t="shared" si="18"/>
        <v>0</v>
      </c>
      <c r="BJ103" s="17" t="s">
        <v>80</v>
      </c>
      <c r="BK103" s="139">
        <f t="shared" si="19"/>
        <v>0</v>
      </c>
      <c r="BL103" s="17" t="s">
        <v>251</v>
      </c>
      <c r="BM103" s="138" t="s">
        <v>1012</v>
      </c>
    </row>
    <row r="104" spans="2:65" s="1" customFormat="1" ht="16.5" customHeight="1">
      <c r="B104" s="32"/>
      <c r="C104" s="127" t="s">
        <v>246</v>
      </c>
      <c r="D104" s="127" t="s">
        <v>145</v>
      </c>
      <c r="E104" s="128" t="s">
        <v>1013</v>
      </c>
      <c r="F104" s="129" t="s">
        <v>1014</v>
      </c>
      <c r="G104" s="130" t="s">
        <v>148</v>
      </c>
      <c r="H104" s="131">
        <v>10</v>
      </c>
      <c r="I104" s="132"/>
      <c r="J104" s="133">
        <f t="shared" si="1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1"/>
        <v>0</v>
      </c>
      <c r="Q104" s="136">
        <v>0</v>
      </c>
      <c r="R104" s="136">
        <f t="shared" si="12"/>
        <v>0</v>
      </c>
      <c r="S104" s="136">
        <v>0</v>
      </c>
      <c r="T104" s="137">
        <f t="shared" si="13"/>
        <v>0</v>
      </c>
      <c r="AR104" s="138" t="s">
        <v>251</v>
      </c>
      <c r="AT104" s="138" t="s">
        <v>145</v>
      </c>
      <c r="AU104" s="138" t="s">
        <v>82</v>
      </c>
      <c r="AY104" s="17" t="s">
        <v>142</v>
      </c>
      <c r="BE104" s="139">
        <f t="shared" si="14"/>
        <v>0</v>
      </c>
      <c r="BF104" s="139">
        <f t="shared" si="15"/>
        <v>0</v>
      </c>
      <c r="BG104" s="139">
        <f t="shared" si="16"/>
        <v>0</v>
      </c>
      <c r="BH104" s="139">
        <f t="shared" si="17"/>
        <v>0</v>
      </c>
      <c r="BI104" s="139">
        <f t="shared" si="18"/>
        <v>0</v>
      </c>
      <c r="BJ104" s="17" t="s">
        <v>80</v>
      </c>
      <c r="BK104" s="139">
        <f t="shared" si="19"/>
        <v>0</v>
      </c>
      <c r="BL104" s="17" t="s">
        <v>251</v>
      </c>
      <c r="BM104" s="138" t="s">
        <v>1015</v>
      </c>
    </row>
    <row r="105" spans="2:65" s="1" customFormat="1" ht="16.5" customHeight="1">
      <c r="B105" s="32"/>
      <c r="C105" s="127" t="s">
        <v>251</v>
      </c>
      <c r="D105" s="127" t="s">
        <v>145</v>
      </c>
      <c r="E105" s="128" t="s">
        <v>1016</v>
      </c>
      <c r="F105" s="129" t="s">
        <v>1017</v>
      </c>
      <c r="G105" s="130" t="s">
        <v>148</v>
      </c>
      <c r="H105" s="131">
        <v>5</v>
      </c>
      <c r="I105" s="132"/>
      <c r="J105" s="133">
        <f t="shared" si="1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1"/>
        <v>0</v>
      </c>
      <c r="Q105" s="136">
        <v>0</v>
      </c>
      <c r="R105" s="136">
        <f t="shared" si="12"/>
        <v>0</v>
      </c>
      <c r="S105" s="136">
        <v>0</v>
      </c>
      <c r="T105" s="137">
        <f t="shared" si="13"/>
        <v>0</v>
      </c>
      <c r="AR105" s="138" t="s">
        <v>251</v>
      </c>
      <c r="AT105" s="138" t="s">
        <v>145</v>
      </c>
      <c r="AU105" s="138" t="s">
        <v>82</v>
      </c>
      <c r="AY105" s="17" t="s">
        <v>142</v>
      </c>
      <c r="BE105" s="139">
        <f t="shared" si="14"/>
        <v>0</v>
      </c>
      <c r="BF105" s="139">
        <f t="shared" si="15"/>
        <v>0</v>
      </c>
      <c r="BG105" s="139">
        <f t="shared" si="16"/>
        <v>0</v>
      </c>
      <c r="BH105" s="139">
        <f t="shared" si="17"/>
        <v>0</v>
      </c>
      <c r="BI105" s="139">
        <f t="shared" si="18"/>
        <v>0</v>
      </c>
      <c r="BJ105" s="17" t="s">
        <v>80</v>
      </c>
      <c r="BK105" s="139">
        <f t="shared" si="19"/>
        <v>0</v>
      </c>
      <c r="BL105" s="17" t="s">
        <v>251</v>
      </c>
      <c r="BM105" s="138" t="s">
        <v>1018</v>
      </c>
    </row>
    <row r="106" spans="2:65" s="1" customFormat="1" ht="16.5" customHeight="1">
      <c r="B106" s="32"/>
      <c r="C106" s="127" t="s">
        <v>256</v>
      </c>
      <c r="D106" s="127" t="s">
        <v>145</v>
      </c>
      <c r="E106" s="128" t="s">
        <v>1019</v>
      </c>
      <c r="F106" s="129" t="s">
        <v>1020</v>
      </c>
      <c r="G106" s="130" t="s">
        <v>148</v>
      </c>
      <c r="H106" s="131">
        <v>6</v>
      </c>
      <c r="I106" s="132"/>
      <c r="J106" s="133">
        <f t="shared" si="10"/>
        <v>0</v>
      </c>
      <c r="K106" s="129" t="s">
        <v>19</v>
      </c>
      <c r="L106" s="32"/>
      <c r="M106" s="134" t="s">
        <v>19</v>
      </c>
      <c r="N106" s="135" t="s">
        <v>43</v>
      </c>
      <c r="P106" s="136">
        <f t="shared" si="11"/>
        <v>0</v>
      </c>
      <c r="Q106" s="136">
        <v>0</v>
      </c>
      <c r="R106" s="136">
        <f t="shared" si="12"/>
        <v>0</v>
      </c>
      <c r="S106" s="136">
        <v>0</v>
      </c>
      <c r="T106" s="137">
        <f t="shared" si="13"/>
        <v>0</v>
      </c>
      <c r="AR106" s="138" t="s">
        <v>251</v>
      </c>
      <c r="AT106" s="138" t="s">
        <v>145</v>
      </c>
      <c r="AU106" s="138" t="s">
        <v>82</v>
      </c>
      <c r="AY106" s="17" t="s">
        <v>142</v>
      </c>
      <c r="BE106" s="139">
        <f t="shared" si="14"/>
        <v>0</v>
      </c>
      <c r="BF106" s="139">
        <f t="shared" si="15"/>
        <v>0</v>
      </c>
      <c r="BG106" s="139">
        <f t="shared" si="16"/>
        <v>0</v>
      </c>
      <c r="BH106" s="139">
        <f t="shared" si="17"/>
        <v>0</v>
      </c>
      <c r="BI106" s="139">
        <f t="shared" si="18"/>
        <v>0</v>
      </c>
      <c r="BJ106" s="17" t="s">
        <v>80</v>
      </c>
      <c r="BK106" s="139">
        <f t="shared" si="19"/>
        <v>0</v>
      </c>
      <c r="BL106" s="17" t="s">
        <v>251</v>
      </c>
      <c r="BM106" s="138" t="s">
        <v>1021</v>
      </c>
    </row>
    <row r="107" spans="2:63" s="11" customFormat="1" ht="25.9" customHeight="1">
      <c r="B107" s="115"/>
      <c r="D107" s="116" t="s">
        <v>71</v>
      </c>
      <c r="E107" s="117" t="s">
        <v>1022</v>
      </c>
      <c r="F107" s="117" t="s">
        <v>1022</v>
      </c>
      <c r="I107" s="118"/>
      <c r="J107" s="119">
        <f>BK107</f>
        <v>0</v>
      </c>
      <c r="L107" s="115"/>
      <c r="M107" s="120"/>
      <c r="P107" s="121">
        <f>P108</f>
        <v>0</v>
      </c>
      <c r="R107" s="121">
        <f>R108</f>
        <v>0</v>
      </c>
      <c r="T107" s="122">
        <f>T108</f>
        <v>0</v>
      </c>
      <c r="AR107" s="116" t="s">
        <v>80</v>
      </c>
      <c r="AT107" s="123" t="s">
        <v>71</v>
      </c>
      <c r="AU107" s="123" t="s">
        <v>72</v>
      </c>
      <c r="AY107" s="116" t="s">
        <v>142</v>
      </c>
      <c r="BK107" s="124">
        <f>BK108</f>
        <v>0</v>
      </c>
    </row>
    <row r="108" spans="2:63" s="11" customFormat="1" ht="22.9" customHeight="1">
      <c r="B108" s="115"/>
      <c r="D108" s="116" t="s">
        <v>71</v>
      </c>
      <c r="E108" s="125" t="s">
        <v>1023</v>
      </c>
      <c r="F108" s="125" t="s">
        <v>1022</v>
      </c>
      <c r="I108" s="118"/>
      <c r="J108" s="126">
        <f>BK108</f>
        <v>0</v>
      </c>
      <c r="L108" s="115"/>
      <c r="M108" s="120"/>
      <c r="P108" s="121">
        <f>SUM(P109:P127)</f>
        <v>0</v>
      </c>
      <c r="R108" s="121">
        <f>SUM(R109:R127)</f>
        <v>0</v>
      </c>
      <c r="T108" s="122">
        <f>SUM(T109:T127)</f>
        <v>0</v>
      </c>
      <c r="AR108" s="116" t="s">
        <v>80</v>
      </c>
      <c r="AT108" s="123" t="s">
        <v>71</v>
      </c>
      <c r="AU108" s="123" t="s">
        <v>80</v>
      </c>
      <c r="AY108" s="116" t="s">
        <v>142</v>
      </c>
      <c r="BK108" s="124">
        <f>SUM(BK109:BK127)</f>
        <v>0</v>
      </c>
    </row>
    <row r="109" spans="2:65" s="1" customFormat="1" ht="16.5" customHeight="1">
      <c r="B109" s="32"/>
      <c r="C109" s="127" t="s">
        <v>261</v>
      </c>
      <c r="D109" s="127" t="s">
        <v>145</v>
      </c>
      <c r="E109" s="128" t="s">
        <v>1024</v>
      </c>
      <c r="F109" s="129" t="s">
        <v>1025</v>
      </c>
      <c r="G109" s="130" t="s">
        <v>674</v>
      </c>
      <c r="H109" s="131">
        <v>1</v>
      </c>
      <c r="I109" s="132"/>
      <c r="J109" s="133">
        <f aca="true" t="shared" si="20" ref="J109:J127">ROUND(I109*H109,2)</f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 aca="true" t="shared" si="21" ref="P109:P127">O109*H109</f>
        <v>0</v>
      </c>
      <c r="Q109" s="136">
        <v>0</v>
      </c>
      <c r="R109" s="136">
        <f aca="true" t="shared" si="22" ref="R109:R127">Q109*H109</f>
        <v>0</v>
      </c>
      <c r="S109" s="136">
        <v>0</v>
      </c>
      <c r="T109" s="137">
        <f aca="true" t="shared" si="23" ref="T109:T127">S109*H109</f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 aca="true" t="shared" si="24" ref="BE109:BE127">IF(N109="základní",J109,0)</f>
        <v>0</v>
      </c>
      <c r="BF109" s="139">
        <f aca="true" t="shared" si="25" ref="BF109:BF127">IF(N109="snížená",J109,0)</f>
        <v>0</v>
      </c>
      <c r="BG109" s="139">
        <f aca="true" t="shared" si="26" ref="BG109:BG127">IF(N109="zákl. přenesená",J109,0)</f>
        <v>0</v>
      </c>
      <c r="BH109" s="139">
        <f aca="true" t="shared" si="27" ref="BH109:BH127">IF(N109="sníž. přenesená",J109,0)</f>
        <v>0</v>
      </c>
      <c r="BI109" s="139">
        <f aca="true" t="shared" si="28" ref="BI109:BI127">IF(N109="nulová",J109,0)</f>
        <v>0</v>
      </c>
      <c r="BJ109" s="17" t="s">
        <v>80</v>
      </c>
      <c r="BK109" s="139">
        <f aca="true" t="shared" si="29" ref="BK109:BK127">ROUND(I109*H109,2)</f>
        <v>0</v>
      </c>
      <c r="BL109" s="17" t="s">
        <v>150</v>
      </c>
      <c r="BM109" s="138" t="s">
        <v>1026</v>
      </c>
    </row>
    <row r="110" spans="2:65" s="1" customFormat="1" ht="16.5" customHeight="1">
      <c r="B110" s="32"/>
      <c r="C110" s="127" t="s">
        <v>275</v>
      </c>
      <c r="D110" s="127" t="s">
        <v>145</v>
      </c>
      <c r="E110" s="128" t="s">
        <v>1027</v>
      </c>
      <c r="F110" s="129" t="s">
        <v>1028</v>
      </c>
      <c r="G110" s="130" t="s">
        <v>674</v>
      </c>
      <c r="H110" s="131">
        <v>1</v>
      </c>
      <c r="I110" s="132"/>
      <c r="J110" s="133">
        <f t="shared" si="20"/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 t="shared" si="21"/>
        <v>0</v>
      </c>
      <c r="Q110" s="136">
        <v>0</v>
      </c>
      <c r="R110" s="136">
        <f t="shared" si="22"/>
        <v>0</v>
      </c>
      <c r="S110" s="136">
        <v>0</v>
      </c>
      <c r="T110" s="137">
        <f t="shared" si="23"/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 t="shared" si="24"/>
        <v>0</v>
      </c>
      <c r="BF110" s="139">
        <f t="shared" si="25"/>
        <v>0</v>
      </c>
      <c r="BG110" s="139">
        <f t="shared" si="26"/>
        <v>0</v>
      </c>
      <c r="BH110" s="139">
        <f t="shared" si="27"/>
        <v>0</v>
      </c>
      <c r="BI110" s="139">
        <f t="shared" si="28"/>
        <v>0</v>
      </c>
      <c r="BJ110" s="17" t="s">
        <v>80</v>
      </c>
      <c r="BK110" s="139">
        <f t="shared" si="29"/>
        <v>0</v>
      </c>
      <c r="BL110" s="17" t="s">
        <v>150</v>
      </c>
      <c r="BM110" s="138" t="s">
        <v>1029</v>
      </c>
    </row>
    <row r="111" spans="2:65" s="1" customFormat="1" ht="16.5" customHeight="1">
      <c r="B111" s="32"/>
      <c r="C111" s="127" t="s">
        <v>279</v>
      </c>
      <c r="D111" s="127" t="s">
        <v>145</v>
      </c>
      <c r="E111" s="128" t="s">
        <v>1030</v>
      </c>
      <c r="F111" s="129" t="s">
        <v>1031</v>
      </c>
      <c r="G111" s="130" t="s">
        <v>674</v>
      </c>
      <c r="H111" s="131">
        <v>1</v>
      </c>
      <c r="I111" s="132"/>
      <c r="J111" s="133">
        <f t="shared" si="20"/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 t="shared" si="21"/>
        <v>0</v>
      </c>
      <c r="Q111" s="136">
        <v>0</v>
      </c>
      <c r="R111" s="136">
        <f t="shared" si="22"/>
        <v>0</v>
      </c>
      <c r="S111" s="136">
        <v>0</v>
      </c>
      <c r="T111" s="137">
        <f t="shared" si="23"/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 t="shared" si="24"/>
        <v>0</v>
      </c>
      <c r="BF111" s="139">
        <f t="shared" si="25"/>
        <v>0</v>
      </c>
      <c r="BG111" s="139">
        <f t="shared" si="26"/>
        <v>0</v>
      </c>
      <c r="BH111" s="139">
        <f t="shared" si="27"/>
        <v>0</v>
      </c>
      <c r="BI111" s="139">
        <f t="shared" si="28"/>
        <v>0</v>
      </c>
      <c r="BJ111" s="17" t="s">
        <v>80</v>
      </c>
      <c r="BK111" s="139">
        <f t="shared" si="29"/>
        <v>0</v>
      </c>
      <c r="BL111" s="17" t="s">
        <v>150</v>
      </c>
      <c r="BM111" s="138" t="s">
        <v>1032</v>
      </c>
    </row>
    <row r="112" spans="2:65" s="1" customFormat="1" ht="16.5" customHeight="1">
      <c r="B112" s="32"/>
      <c r="C112" s="127" t="s">
        <v>7</v>
      </c>
      <c r="D112" s="127" t="s">
        <v>145</v>
      </c>
      <c r="E112" s="128" t="s">
        <v>1033</v>
      </c>
      <c r="F112" s="129" t="s">
        <v>1034</v>
      </c>
      <c r="G112" s="130" t="s">
        <v>674</v>
      </c>
      <c r="H112" s="131">
        <v>1</v>
      </c>
      <c r="I112" s="132"/>
      <c r="J112" s="133">
        <f t="shared" si="20"/>
        <v>0</v>
      </c>
      <c r="K112" s="129" t="s">
        <v>19</v>
      </c>
      <c r="L112" s="32"/>
      <c r="M112" s="134" t="s">
        <v>19</v>
      </c>
      <c r="N112" s="135" t="s">
        <v>43</v>
      </c>
      <c r="P112" s="136">
        <f t="shared" si="21"/>
        <v>0</v>
      </c>
      <c r="Q112" s="136">
        <v>0</v>
      </c>
      <c r="R112" s="136">
        <f t="shared" si="22"/>
        <v>0</v>
      </c>
      <c r="S112" s="136">
        <v>0</v>
      </c>
      <c r="T112" s="137">
        <f t="shared" si="23"/>
        <v>0</v>
      </c>
      <c r="AR112" s="138" t="s">
        <v>150</v>
      </c>
      <c r="AT112" s="138" t="s">
        <v>145</v>
      </c>
      <c r="AU112" s="138" t="s">
        <v>82</v>
      </c>
      <c r="AY112" s="17" t="s">
        <v>142</v>
      </c>
      <c r="BE112" s="139">
        <f t="shared" si="24"/>
        <v>0</v>
      </c>
      <c r="BF112" s="139">
        <f t="shared" si="25"/>
        <v>0</v>
      </c>
      <c r="BG112" s="139">
        <f t="shared" si="26"/>
        <v>0</v>
      </c>
      <c r="BH112" s="139">
        <f t="shared" si="27"/>
        <v>0</v>
      </c>
      <c r="BI112" s="139">
        <f t="shared" si="28"/>
        <v>0</v>
      </c>
      <c r="BJ112" s="17" t="s">
        <v>80</v>
      </c>
      <c r="BK112" s="139">
        <f t="shared" si="29"/>
        <v>0</v>
      </c>
      <c r="BL112" s="17" t="s">
        <v>150</v>
      </c>
      <c r="BM112" s="138" t="s">
        <v>1035</v>
      </c>
    </row>
    <row r="113" spans="2:65" s="1" customFormat="1" ht="16.5" customHeight="1">
      <c r="B113" s="32"/>
      <c r="C113" s="127" t="s">
        <v>290</v>
      </c>
      <c r="D113" s="127" t="s">
        <v>145</v>
      </c>
      <c r="E113" s="128" t="s">
        <v>1036</v>
      </c>
      <c r="F113" s="129" t="s">
        <v>1037</v>
      </c>
      <c r="G113" s="130" t="s">
        <v>674</v>
      </c>
      <c r="H113" s="131">
        <v>1</v>
      </c>
      <c r="I113" s="132"/>
      <c r="J113" s="133">
        <f t="shared" si="20"/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 t="shared" si="21"/>
        <v>0</v>
      </c>
      <c r="Q113" s="136">
        <v>0</v>
      </c>
      <c r="R113" s="136">
        <f t="shared" si="22"/>
        <v>0</v>
      </c>
      <c r="S113" s="136">
        <v>0</v>
      </c>
      <c r="T113" s="137">
        <f t="shared" si="23"/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 t="shared" si="24"/>
        <v>0</v>
      </c>
      <c r="BF113" s="139">
        <f t="shared" si="25"/>
        <v>0</v>
      </c>
      <c r="BG113" s="139">
        <f t="shared" si="26"/>
        <v>0</v>
      </c>
      <c r="BH113" s="139">
        <f t="shared" si="27"/>
        <v>0</v>
      </c>
      <c r="BI113" s="139">
        <f t="shared" si="28"/>
        <v>0</v>
      </c>
      <c r="BJ113" s="17" t="s">
        <v>80</v>
      </c>
      <c r="BK113" s="139">
        <f t="shared" si="29"/>
        <v>0</v>
      </c>
      <c r="BL113" s="17" t="s">
        <v>150</v>
      </c>
      <c r="BM113" s="138" t="s">
        <v>1038</v>
      </c>
    </row>
    <row r="114" spans="2:65" s="1" customFormat="1" ht="16.5" customHeight="1">
      <c r="B114" s="32"/>
      <c r="C114" s="127" t="s">
        <v>296</v>
      </c>
      <c r="D114" s="127" t="s">
        <v>145</v>
      </c>
      <c r="E114" s="128" t="s">
        <v>1039</v>
      </c>
      <c r="F114" s="129" t="s">
        <v>1040</v>
      </c>
      <c r="G114" s="130" t="s">
        <v>674</v>
      </c>
      <c r="H114" s="131">
        <v>1</v>
      </c>
      <c r="I114" s="132"/>
      <c r="J114" s="133">
        <f t="shared" si="20"/>
        <v>0</v>
      </c>
      <c r="K114" s="129" t="s">
        <v>19</v>
      </c>
      <c r="L114" s="32"/>
      <c r="M114" s="134" t="s">
        <v>19</v>
      </c>
      <c r="N114" s="135" t="s">
        <v>43</v>
      </c>
      <c r="P114" s="136">
        <f t="shared" si="21"/>
        <v>0</v>
      </c>
      <c r="Q114" s="136">
        <v>0</v>
      </c>
      <c r="R114" s="136">
        <f t="shared" si="22"/>
        <v>0</v>
      </c>
      <c r="S114" s="136">
        <v>0</v>
      </c>
      <c r="T114" s="137">
        <f t="shared" si="23"/>
        <v>0</v>
      </c>
      <c r="AR114" s="138" t="s">
        <v>150</v>
      </c>
      <c r="AT114" s="138" t="s">
        <v>145</v>
      </c>
      <c r="AU114" s="138" t="s">
        <v>82</v>
      </c>
      <c r="AY114" s="17" t="s">
        <v>142</v>
      </c>
      <c r="BE114" s="139">
        <f t="shared" si="24"/>
        <v>0</v>
      </c>
      <c r="BF114" s="139">
        <f t="shared" si="25"/>
        <v>0</v>
      </c>
      <c r="BG114" s="139">
        <f t="shared" si="26"/>
        <v>0</v>
      </c>
      <c r="BH114" s="139">
        <f t="shared" si="27"/>
        <v>0</v>
      </c>
      <c r="BI114" s="139">
        <f t="shared" si="28"/>
        <v>0</v>
      </c>
      <c r="BJ114" s="17" t="s">
        <v>80</v>
      </c>
      <c r="BK114" s="139">
        <f t="shared" si="29"/>
        <v>0</v>
      </c>
      <c r="BL114" s="17" t="s">
        <v>150</v>
      </c>
      <c r="BM114" s="138" t="s">
        <v>1041</v>
      </c>
    </row>
    <row r="115" spans="2:65" s="1" customFormat="1" ht="16.5" customHeight="1">
      <c r="B115" s="32"/>
      <c r="C115" s="127" t="s">
        <v>302</v>
      </c>
      <c r="D115" s="127" t="s">
        <v>145</v>
      </c>
      <c r="E115" s="128" t="s">
        <v>1042</v>
      </c>
      <c r="F115" s="129" t="s">
        <v>1043</v>
      </c>
      <c r="G115" s="130" t="s">
        <v>674</v>
      </c>
      <c r="H115" s="131">
        <v>1</v>
      </c>
      <c r="I115" s="132"/>
      <c r="J115" s="133">
        <f t="shared" si="20"/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 t="shared" si="21"/>
        <v>0</v>
      </c>
      <c r="Q115" s="136">
        <v>0</v>
      </c>
      <c r="R115" s="136">
        <f t="shared" si="22"/>
        <v>0</v>
      </c>
      <c r="S115" s="136">
        <v>0</v>
      </c>
      <c r="T115" s="137">
        <f t="shared" si="23"/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 t="shared" si="24"/>
        <v>0</v>
      </c>
      <c r="BF115" s="139">
        <f t="shared" si="25"/>
        <v>0</v>
      </c>
      <c r="BG115" s="139">
        <f t="shared" si="26"/>
        <v>0</v>
      </c>
      <c r="BH115" s="139">
        <f t="shared" si="27"/>
        <v>0</v>
      </c>
      <c r="BI115" s="139">
        <f t="shared" si="28"/>
        <v>0</v>
      </c>
      <c r="BJ115" s="17" t="s">
        <v>80</v>
      </c>
      <c r="BK115" s="139">
        <f t="shared" si="29"/>
        <v>0</v>
      </c>
      <c r="BL115" s="17" t="s">
        <v>150</v>
      </c>
      <c r="BM115" s="138" t="s">
        <v>1044</v>
      </c>
    </row>
    <row r="116" spans="2:65" s="1" customFormat="1" ht="16.5" customHeight="1">
      <c r="B116" s="32"/>
      <c r="C116" s="127" t="s">
        <v>311</v>
      </c>
      <c r="D116" s="127" t="s">
        <v>145</v>
      </c>
      <c r="E116" s="128" t="s">
        <v>1045</v>
      </c>
      <c r="F116" s="129" t="s">
        <v>1046</v>
      </c>
      <c r="G116" s="130" t="s">
        <v>674</v>
      </c>
      <c r="H116" s="131">
        <v>1</v>
      </c>
      <c r="I116" s="132"/>
      <c r="J116" s="133">
        <f t="shared" si="20"/>
        <v>0</v>
      </c>
      <c r="K116" s="129" t="s">
        <v>19</v>
      </c>
      <c r="L116" s="32"/>
      <c r="M116" s="134" t="s">
        <v>19</v>
      </c>
      <c r="N116" s="135" t="s">
        <v>43</v>
      </c>
      <c r="P116" s="136">
        <f t="shared" si="21"/>
        <v>0</v>
      </c>
      <c r="Q116" s="136">
        <v>0</v>
      </c>
      <c r="R116" s="136">
        <f t="shared" si="22"/>
        <v>0</v>
      </c>
      <c r="S116" s="136">
        <v>0</v>
      </c>
      <c r="T116" s="137">
        <f t="shared" si="23"/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 t="shared" si="24"/>
        <v>0</v>
      </c>
      <c r="BF116" s="139">
        <f t="shared" si="25"/>
        <v>0</v>
      </c>
      <c r="BG116" s="139">
        <f t="shared" si="26"/>
        <v>0</v>
      </c>
      <c r="BH116" s="139">
        <f t="shared" si="27"/>
        <v>0</v>
      </c>
      <c r="BI116" s="139">
        <f t="shared" si="28"/>
        <v>0</v>
      </c>
      <c r="BJ116" s="17" t="s">
        <v>80</v>
      </c>
      <c r="BK116" s="139">
        <f t="shared" si="29"/>
        <v>0</v>
      </c>
      <c r="BL116" s="17" t="s">
        <v>150</v>
      </c>
      <c r="BM116" s="138" t="s">
        <v>1047</v>
      </c>
    </row>
    <row r="117" spans="2:65" s="1" customFormat="1" ht="16.5" customHeight="1">
      <c r="B117" s="32"/>
      <c r="C117" s="127" t="s">
        <v>317</v>
      </c>
      <c r="D117" s="127" t="s">
        <v>145</v>
      </c>
      <c r="E117" s="128" t="s">
        <v>1048</v>
      </c>
      <c r="F117" s="129" t="s">
        <v>1049</v>
      </c>
      <c r="G117" s="130" t="s">
        <v>185</v>
      </c>
      <c r="H117" s="131">
        <v>96</v>
      </c>
      <c r="I117" s="132"/>
      <c r="J117" s="133">
        <f t="shared" si="20"/>
        <v>0</v>
      </c>
      <c r="K117" s="129" t="s">
        <v>19</v>
      </c>
      <c r="L117" s="32"/>
      <c r="M117" s="134" t="s">
        <v>19</v>
      </c>
      <c r="N117" s="135" t="s">
        <v>43</v>
      </c>
      <c r="P117" s="136">
        <f t="shared" si="21"/>
        <v>0</v>
      </c>
      <c r="Q117" s="136">
        <v>0</v>
      </c>
      <c r="R117" s="136">
        <f t="shared" si="22"/>
        <v>0</v>
      </c>
      <c r="S117" s="136">
        <v>0</v>
      </c>
      <c r="T117" s="137">
        <f t="shared" si="23"/>
        <v>0</v>
      </c>
      <c r="AR117" s="138" t="s">
        <v>150</v>
      </c>
      <c r="AT117" s="138" t="s">
        <v>145</v>
      </c>
      <c r="AU117" s="138" t="s">
        <v>82</v>
      </c>
      <c r="AY117" s="17" t="s">
        <v>142</v>
      </c>
      <c r="BE117" s="139">
        <f t="shared" si="24"/>
        <v>0</v>
      </c>
      <c r="BF117" s="139">
        <f t="shared" si="25"/>
        <v>0</v>
      </c>
      <c r="BG117" s="139">
        <f t="shared" si="26"/>
        <v>0</v>
      </c>
      <c r="BH117" s="139">
        <f t="shared" si="27"/>
        <v>0</v>
      </c>
      <c r="BI117" s="139">
        <f t="shared" si="28"/>
        <v>0</v>
      </c>
      <c r="BJ117" s="17" t="s">
        <v>80</v>
      </c>
      <c r="BK117" s="139">
        <f t="shared" si="29"/>
        <v>0</v>
      </c>
      <c r="BL117" s="17" t="s">
        <v>150</v>
      </c>
      <c r="BM117" s="138" t="s">
        <v>1050</v>
      </c>
    </row>
    <row r="118" spans="2:65" s="1" customFormat="1" ht="16.5" customHeight="1">
      <c r="B118" s="32"/>
      <c r="C118" s="127" t="s">
        <v>322</v>
      </c>
      <c r="D118" s="127" t="s">
        <v>145</v>
      </c>
      <c r="E118" s="128" t="s">
        <v>1051</v>
      </c>
      <c r="F118" s="129" t="s">
        <v>1052</v>
      </c>
      <c r="G118" s="130" t="s">
        <v>674</v>
      </c>
      <c r="H118" s="131">
        <v>1</v>
      </c>
      <c r="I118" s="132"/>
      <c r="J118" s="133">
        <f t="shared" si="20"/>
        <v>0</v>
      </c>
      <c r="K118" s="129" t="s">
        <v>19</v>
      </c>
      <c r="L118" s="32"/>
      <c r="M118" s="134" t="s">
        <v>19</v>
      </c>
      <c r="N118" s="135" t="s">
        <v>43</v>
      </c>
      <c r="P118" s="136">
        <f t="shared" si="21"/>
        <v>0</v>
      </c>
      <c r="Q118" s="136">
        <v>0</v>
      </c>
      <c r="R118" s="136">
        <f t="shared" si="22"/>
        <v>0</v>
      </c>
      <c r="S118" s="136">
        <v>0</v>
      </c>
      <c r="T118" s="137">
        <f t="shared" si="23"/>
        <v>0</v>
      </c>
      <c r="AR118" s="138" t="s">
        <v>150</v>
      </c>
      <c r="AT118" s="138" t="s">
        <v>145</v>
      </c>
      <c r="AU118" s="138" t="s">
        <v>82</v>
      </c>
      <c r="AY118" s="17" t="s">
        <v>142</v>
      </c>
      <c r="BE118" s="139">
        <f t="shared" si="24"/>
        <v>0</v>
      </c>
      <c r="BF118" s="139">
        <f t="shared" si="25"/>
        <v>0</v>
      </c>
      <c r="BG118" s="139">
        <f t="shared" si="26"/>
        <v>0</v>
      </c>
      <c r="BH118" s="139">
        <f t="shared" si="27"/>
        <v>0</v>
      </c>
      <c r="BI118" s="139">
        <f t="shared" si="28"/>
        <v>0</v>
      </c>
      <c r="BJ118" s="17" t="s">
        <v>80</v>
      </c>
      <c r="BK118" s="139">
        <f t="shared" si="29"/>
        <v>0</v>
      </c>
      <c r="BL118" s="17" t="s">
        <v>150</v>
      </c>
      <c r="BM118" s="138" t="s">
        <v>1053</v>
      </c>
    </row>
    <row r="119" spans="2:65" s="1" customFormat="1" ht="16.5" customHeight="1">
      <c r="B119" s="32"/>
      <c r="C119" s="127" t="s">
        <v>331</v>
      </c>
      <c r="D119" s="127" t="s">
        <v>145</v>
      </c>
      <c r="E119" s="128" t="s">
        <v>1054</v>
      </c>
      <c r="F119" s="129" t="s">
        <v>1055</v>
      </c>
      <c r="G119" s="130" t="s">
        <v>674</v>
      </c>
      <c r="H119" s="131">
        <v>1</v>
      </c>
      <c r="I119" s="132"/>
      <c r="J119" s="133">
        <f t="shared" si="20"/>
        <v>0</v>
      </c>
      <c r="K119" s="129" t="s">
        <v>19</v>
      </c>
      <c r="L119" s="32"/>
      <c r="M119" s="134" t="s">
        <v>19</v>
      </c>
      <c r="N119" s="135" t="s">
        <v>43</v>
      </c>
      <c r="P119" s="136">
        <f t="shared" si="21"/>
        <v>0</v>
      </c>
      <c r="Q119" s="136">
        <v>0</v>
      </c>
      <c r="R119" s="136">
        <f t="shared" si="22"/>
        <v>0</v>
      </c>
      <c r="S119" s="136">
        <v>0</v>
      </c>
      <c r="T119" s="137">
        <f t="shared" si="23"/>
        <v>0</v>
      </c>
      <c r="AR119" s="138" t="s">
        <v>150</v>
      </c>
      <c r="AT119" s="138" t="s">
        <v>145</v>
      </c>
      <c r="AU119" s="138" t="s">
        <v>82</v>
      </c>
      <c r="AY119" s="17" t="s">
        <v>142</v>
      </c>
      <c r="BE119" s="139">
        <f t="shared" si="24"/>
        <v>0</v>
      </c>
      <c r="BF119" s="139">
        <f t="shared" si="25"/>
        <v>0</v>
      </c>
      <c r="BG119" s="139">
        <f t="shared" si="26"/>
        <v>0</v>
      </c>
      <c r="BH119" s="139">
        <f t="shared" si="27"/>
        <v>0</v>
      </c>
      <c r="BI119" s="139">
        <f t="shared" si="28"/>
        <v>0</v>
      </c>
      <c r="BJ119" s="17" t="s">
        <v>80</v>
      </c>
      <c r="BK119" s="139">
        <f t="shared" si="29"/>
        <v>0</v>
      </c>
      <c r="BL119" s="17" t="s">
        <v>150</v>
      </c>
      <c r="BM119" s="138" t="s">
        <v>1056</v>
      </c>
    </row>
    <row r="120" spans="2:65" s="1" customFormat="1" ht="16.5" customHeight="1">
      <c r="B120" s="32"/>
      <c r="C120" s="127" t="s">
        <v>340</v>
      </c>
      <c r="D120" s="127" t="s">
        <v>145</v>
      </c>
      <c r="E120" s="128" t="s">
        <v>1057</v>
      </c>
      <c r="F120" s="129" t="s">
        <v>1058</v>
      </c>
      <c r="G120" s="130" t="s">
        <v>674</v>
      </c>
      <c r="H120" s="131">
        <v>1</v>
      </c>
      <c r="I120" s="132"/>
      <c r="J120" s="133">
        <f t="shared" si="20"/>
        <v>0</v>
      </c>
      <c r="K120" s="129" t="s">
        <v>19</v>
      </c>
      <c r="L120" s="32"/>
      <c r="M120" s="134" t="s">
        <v>19</v>
      </c>
      <c r="N120" s="135" t="s">
        <v>43</v>
      </c>
      <c r="P120" s="136">
        <f t="shared" si="21"/>
        <v>0</v>
      </c>
      <c r="Q120" s="136">
        <v>0</v>
      </c>
      <c r="R120" s="136">
        <f t="shared" si="22"/>
        <v>0</v>
      </c>
      <c r="S120" s="136">
        <v>0</v>
      </c>
      <c r="T120" s="137">
        <f t="shared" si="23"/>
        <v>0</v>
      </c>
      <c r="AR120" s="138" t="s">
        <v>150</v>
      </c>
      <c r="AT120" s="138" t="s">
        <v>145</v>
      </c>
      <c r="AU120" s="138" t="s">
        <v>82</v>
      </c>
      <c r="AY120" s="17" t="s">
        <v>142</v>
      </c>
      <c r="BE120" s="139">
        <f t="shared" si="24"/>
        <v>0</v>
      </c>
      <c r="BF120" s="139">
        <f t="shared" si="25"/>
        <v>0</v>
      </c>
      <c r="BG120" s="139">
        <f t="shared" si="26"/>
        <v>0</v>
      </c>
      <c r="BH120" s="139">
        <f t="shared" si="27"/>
        <v>0</v>
      </c>
      <c r="BI120" s="139">
        <f t="shared" si="28"/>
        <v>0</v>
      </c>
      <c r="BJ120" s="17" t="s">
        <v>80</v>
      </c>
      <c r="BK120" s="139">
        <f t="shared" si="29"/>
        <v>0</v>
      </c>
      <c r="BL120" s="17" t="s">
        <v>150</v>
      </c>
      <c r="BM120" s="138" t="s">
        <v>1059</v>
      </c>
    </row>
    <row r="121" spans="2:65" s="1" customFormat="1" ht="16.5" customHeight="1">
      <c r="B121" s="32"/>
      <c r="C121" s="127" t="s">
        <v>346</v>
      </c>
      <c r="D121" s="127" t="s">
        <v>145</v>
      </c>
      <c r="E121" s="128" t="s">
        <v>1060</v>
      </c>
      <c r="F121" s="129" t="s">
        <v>1061</v>
      </c>
      <c r="G121" s="130" t="s">
        <v>674</v>
      </c>
      <c r="H121" s="131">
        <v>1</v>
      </c>
      <c r="I121" s="132"/>
      <c r="J121" s="133">
        <f t="shared" si="20"/>
        <v>0</v>
      </c>
      <c r="K121" s="129" t="s">
        <v>19</v>
      </c>
      <c r="L121" s="32"/>
      <c r="M121" s="134" t="s">
        <v>19</v>
      </c>
      <c r="N121" s="135" t="s">
        <v>43</v>
      </c>
      <c r="P121" s="136">
        <f t="shared" si="21"/>
        <v>0</v>
      </c>
      <c r="Q121" s="136">
        <v>0</v>
      </c>
      <c r="R121" s="136">
        <f t="shared" si="22"/>
        <v>0</v>
      </c>
      <c r="S121" s="136">
        <v>0</v>
      </c>
      <c r="T121" s="137">
        <f t="shared" si="23"/>
        <v>0</v>
      </c>
      <c r="AR121" s="138" t="s">
        <v>150</v>
      </c>
      <c r="AT121" s="138" t="s">
        <v>145</v>
      </c>
      <c r="AU121" s="138" t="s">
        <v>82</v>
      </c>
      <c r="AY121" s="17" t="s">
        <v>142</v>
      </c>
      <c r="BE121" s="139">
        <f t="shared" si="24"/>
        <v>0</v>
      </c>
      <c r="BF121" s="139">
        <f t="shared" si="25"/>
        <v>0</v>
      </c>
      <c r="BG121" s="139">
        <f t="shared" si="26"/>
        <v>0</v>
      </c>
      <c r="BH121" s="139">
        <f t="shared" si="27"/>
        <v>0</v>
      </c>
      <c r="BI121" s="139">
        <f t="shared" si="28"/>
        <v>0</v>
      </c>
      <c r="BJ121" s="17" t="s">
        <v>80</v>
      </c>
      <c r="BK121" s="139">
        <f t="shared" si="29"/>
        <v>0</v>
      </c>
      <c r="BL121" s="17" t="s">
        <v>150</v>
      </c>
      <c r="BM121" s="138" t="s">
        <v>1062</v>
      </c>
    </row>
    <row r="122" spans="2:65" s="1" customFormat="1" ht="16.5" customHeight="1">
      <c r="B122" s="32"/>
      <c r="C122" s="127" t="s">
        <v>355</v>
      </c>
      <c r="D122" s="127" t="s">
        <v>145</v>
      </c>
      <c r="E122" s="128" t="s">
        <v>1063</v>
      </c>
      <c r="F122" s="129" t="s">
        <v>1064</v>
      </c>
      <c r="G122" s="130" t="s">
        <v>674</v>
      </c>
      <c r="H122" s="131">
        <v>1</v>
      </c>
      <c r="I122" s="132"/>
      <c r="J122" s="133">
        <f t="shared" si="20"/>
        <v>0</v>
      </c>
      <c r="K122" s="129" t="s">
        <v>19</v>
      </c>
      <c r="L122" s="32"/>
      <c r="M122" s="134" t="s">
        <v>19</v>
      </c>
      <c r="N122" s="135" t="s">
        <v>43</v>
      </c>
      <c r="P122" s="136">
        <f t="shared" si="21"/>
        <v>0</v>
      </c>
      <c r="Q122" s="136">
        <v>0</v>
      </c>
      <c r="R122" s="136">
        <f t="shared" si="22"/>
        <v>0</v>
      </c>
      <c r="S122" s="136">
        <v>0</v>
      </c>
      <c r="T122" s="137">
        <f t="shared" si="23"/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 t="shared" si="24"/>
        <v>0</v>
      </c>
      <c r="BF122" s="139">
        <f t="shared" si="25"/>
        <v>0</v>
      </c>
      <c r="BG122" s="139">
        <f t="shared" si="26"/>
        <v>0</v>
      </c>
      <c r="BH122" s="139">
        <f t="shared" si="27"/>
        <v>0</v>
      </c>
      <c r="BI122" s="139">
        <f t="shared" si="28"/>
        <v>0</v>
      </c>
      <c r="BJ122" s="17" t="s">
        <v>80</v>
      </c>
      <c r="BK122" s="139">
        <f t="shared" si="29"/>
        <v>0</v>
      </c>
      <c r="BL122" s="17" t="s">
        <v>150</v>
      </c>
      <c r="BM122" s="138" t="s">
        <v>1065</v>
      </c>
    </row>
    <row r="123" spans="2:65" s="1" customFormat="1" ht="16.5" customHeight="1">
      <c r="B123" s="32"/>
      <c r="C123" s="127" t="s">
        <v>360</v>
      </c>
      <c r="D123" s="127" t="s">
        <v>145</v>
      </c>
      <c r="E123" s="128" t="s">
        <v>1066</v>
      </c>
      <c r="F123" s="129" t="s">
        <v>1067</v>
      </c>
      <c r="G123" s="130" t="s">
        <v>674</v>
      </c>
      <c r="H123" s="131">
        <v>1</v>
      </c>
      <c r="I123" s="132"/>
      <c r="J123" s="133">
        <f t="shared" si="20"/>
        <v>0</v>
      </c>
      <c r="K123" s="129" t="s">
        <v>19</v>
      </c>
      <c r="L123" s="32"/>
      <c r="M123" s="134" t="s">
        <v>19</v>
      </c>
      <c r="N123" s="135" t="s">
        <v>43</v>
      </c>
      <c r="P123" s="136">
        <f t="shared" si="21"/>
        <v>0</v>
      </c>
      <c r="Q123" s="136">
        <v>0</v>
      </c>
      <c r="R123" s="136">
        <f t="shared" si="22"/>
        <v>0</v>
      </c>
      <c r="S123" s="136">
        <v>0</v>
      </c>
      <c r="T123" s="137">
        <f t="shared" si="23"/>
        <v>0</v>
      </c>
      <c r="AR123" s="138" t="s">
        <v>150</v>
      </c>
      <c r="AT123" s="138" t="s">
        <v>145</v>
      </c>
      <c r="AU123" s="138" t="s">
        <v>82</v>
      </c>
      <c r="AY123" s="17" t="s">
        <v>142</v>
      </c>
      <c r="BE123" s="139">
        <f t="shared" si="24"/>
        <v>0</v>
      </c>
      <c r="BF123" s="139">
        <f t="shared" si="25"/>
        <v>0</v>
      </c>
      <c r="BG123" s="139">
        <f t="shared" si="26"/>
        <v>0</v>
      </c>
      <c r="BH123" s="139">
        <f t="shared" si="27"/>
        <v>0</v>
      </c>
      <c r="BI123" s="139">
        <f t="shared" si="28"/>
        <v>0</v>
      </c>
      <c r="BJ123" s="17" t="s">
        <v>80</v>
      </c>
      <c r="BK123" s="139">
        <f t="shared" si="29"/>
        <v>0</v>
      </c>
      <c r="BL123" s="17" t="s">
        <v>150</v>
      </c>
      <c r="BM123" s="138" t="s">
        <v>1068</v>
      </c>
    </row>
    <row r="124" spans="2:65" s="1" customFormat="1" ht="21.75" customHeight="1">
      <c r="B124" s="32"/>
      <c r="C124" s="127" t="s">
        <v>366</v>
      </c>
      <c r="D124" s="127" t="s">
        <v>145</v>
      </c>
      <c r="E124" s="128" t="s">
        <v>1069</v>
      </c>
      <c r="F124" s="129" t="s">
        <v>1070</v>
      </c>
      <c r="G124" s="130" t="s">
        <v>674</v>
      </c>
      <c r="H124" s="131">
        <v>1</v>
      </c>
      <c r="I124" s="132"/>
      <c r="J124" s="133">
        <f t="shared" si="20"/>
        <v>0</v>
      </c>
      <c r="K124" s="129" t="s">
        <v>19</v>
      </c>
      <c r="L124" s="32"/>
      <c r="M124" s="134" t="s">
        <v>19</v>
      </c>
      <c r="N124" s="135" t="s">
        <v>43</v>
      </c>
      <c r="P124" s="136">
        <f t="shared" si="21"/>
        <v>0</v>
      </c>
      <c r="Q124" s="136">
        <v>0</v>
      </c>
      <c r="R124" s="136">
        <f t="shared" si="22"/>
        <v>0</v>
      </c>
      <c r="S124" s="136">
        <v>0</v>
      </c>
      <c r="T124" s="137">
        <f t="shared" si="23"/>
        <v>0</v>
      </c>
      <c r="AR124" s="138" t="s">
        <v>150</v>
      </c>
      <c r="AT124" s="138" t="s">
        <v>145</v>
      </c>
      <c r="AU124" s="138" t="s">
        <v>82</v>
      </c>
      <c r="AY124" s="17" t="s">
        <v>142</v>
      </c>
      <c r="BE124" s="139">
        <f t="shared" si="24"/>
        <v>0</v>
      </c>
      <c r="BF124" s="139">
        <f t="shared" si="25"/>
        <v>0</v>
      </c>
      <c r="BG124" s="139">
        <f t="shared" si="26"/>
        <v>0</v>
      </c>
      <c r="BH124" s="139">
        <f t="shared" si="27"/>
        <v>0</v>
      </c>
      <c r="BI124" s="139">
        <f t="shared" si="28"/>
        <v>0</v>
      </c>
      <c r="BJ124" s="17" t="s">
        <v>80</v>
      </c>
      <c r="BK124" s="139">
        <f t="shared" si="29"/>
        <v>0</v>
      </c>
      <c r="BL124" s="17" t="s">
        <v>150</v>
      </c>
      <c r="BM124" s="138" t="s">
        <v>1071</v>
      </c>
    </row>
    <row r="125" spans="2:65" s="1" customFormat="1" ht="16.5" customHeight="1">
      <c r="B125" s="32"/>
      <c r="C125" s="127" t="s">
        <v>371</v>
      </c>
      <c r="D125" s="127" t="s">
        <v>145</v>
      </c>
      <c r="E125" s="128" t="s">
        <v>1072</v>
      </c>
      <c r="F125" s="129" t="s">
        <v>1073</v>
      </c>
      <c r="G125" s="130" t="s">
        <v>674</v>
      </c>
      <c r="H125" s="131">
        <v>1</v>
      </c>
      <c r="I125" s="132"/>
      <c r="J125" s="133">
        <f t="shared" si="20"/>
        <v>0</v>
      </c>
      <c r="K125" s="129" t="s">
        <v>19</v>
      </c>
      <c r="L125" s="32"/>
      <c r="M125" s="134" t="s">
        <v>19</v>
      </c>
      <c r="N125" s="135" t="s">
        <v>43</v>
      </c>
      <c r="P125" s="136">
        <f t="shared" si="21"/>
        <v>0</v>
      </c>
      <c r="Q125" s="136">
        <v>0</v>
      </c>
      <c r="R125" s="136">
        <f t="shared" si="22"/>
        <v>0</v>
      </c>
      <c r="S125" s="136">
        <v>0</v>
      </c>
      <c r="T125" s="137">
        <f t="shared" si="23"/>
        <v>0</v>
      </c>
      <c r="AR125" s="138" t="s">
        <v>150</v>
      </c>
      <c r="AT125" s="138" t="s">
        <v>145</v>
      </c>
      <c r="AU125" s="138" t="s">
        <v>82</v>
      </c>
      <c r="AY125" s="17" t="s">
        <v>142</v>
      </c>
      <c r="BE125" s="139">
        <f t="shared" si="24"/>
        <v>0</v>
      </c>
      <c r="BF125" s="139">
        <f t="shared" si="25"/>
        <v>0</v>
      </c>
      <c r="BG125" s="139">
        <f t="shared" si="26"/>
        <v>0</v>
      </c>
      <c r="BH125" s="139">
        <f t="shared" si="27"/>
        <v>0</v>
      </c>
      <c r="BI125" s="139">
        <f t="shared" si="28"/>
        <v>0</v>
      </c>
      <c r="BJ125" s="17" t="s">
        <v>80</v>
      </c>
      <c r="BK125" s="139">
        <f t="shared" si="29"/>
        <v>0</v>
      </c>
      <c r="BL125" s="17" t="s">
        <v>150</v>
      </c>
      <c r="BM125" s="138" t="s">
        <v>1074</v>
      </c>
    </row>
    <row r="126" spans="2:65" s="1" customFormat="1" ht="16.5" customHeight="1">
      <c r="B126" s="32"/>
      <c r="C126" s="127" t="s">
        <v>383</v>
      </c>
      <c r="D126" s="127" t="s">
        <v>145</v>
      </c>
      <c r="E126" s="128" t="s">
        <v>1075</v>
      </c>
      <c r="F126" s="129" t="s">
        <v>1076</v>
      </c>
      <c r="G126" s="130" t="s">
        <v>674</v>
      </c>
      <c r="H126" s="131">
        <v>1</v>
      </c>
      <c r="I126" s="132"/>
      <c r="J126" s="133">
        <f t="shared" si="20"/>
        <v>0</v>
      </c>
      <c r="K126" s="129" t="s">
        <v>19</v>
      </c>
      <c r="L126" s="32"/>
      <c r="M126" s="134" t="s">
        <v>19</v>
      </c>
      <c r="N126" s="135" t="s">
        <v>43</v>
      </c>
      <c r="P126" s="136">
        <f t="shared" si="21"/>
        <v>0</v>
      </c>
      <c r="Q126" s="136">
        <v>0</v>
      </c>
      <c r="R126" s="136">
        <f t="shared" si="22"/>
        <v>0</v>
      </c>
      <c r="S126" s="136">
        <v>0</v>
      </c>
      <c r="T126" s="137">
        <f t="shared" si="23"/>
        <v>0</v>
      </c>
      <c r="AR126" s="138" t="s">
        <v>150</v>
      </c>
      <c r="AT126" s="138" t="s">
        <v>145</v>
      </c>
      <c r="AU126" s="138" t="s">
        <v>82</v>
      </c>
      <c r="AY126" s="17" t="s">
        <v>142</v>
      </c>
      <c r="BE126" s="139">
        <f t="shared" si="24"/>
        <v>0</v>
      </c>
      <c r="BF126" s="139">
        <f t="shared" si="25"/>
        <v>0</v>
      </c>
      <c r="BG126" s="139">
        <f t="shared" si="26"/>
        <v>0</v>
      </c>
      <c r="BH126" s="139">
        <f t="shared" si="27"/>
        <v>0</v>
      </c>
      <c r="BI126" s="139">
        <f t="shared" si="28"/>
        <v>0</v>
      </c>
      <c r="BJ126" s="17" t="s">
        <v>80</v>
      </c>
      <c r="BK126" s="139">
        <f t="shared" si="29"/>
        <v>0</v>
      </c>
      <c r="BL126" s="17" t="s">
        <v>150</v>
      </c>
      <c r="BM126" s="138" t="s">
        <v>1077</v>
      </c>
    </row>
    <row r="127" spans="2:65" s="1" customFormat="1" ht="16.5" customHeight="1">
      <c r="B127" s="32"/>
      <c r="C127" s="127" t="s">
        <v>388</v>
      </c>
      <c r="D127" s="127" t="s">
        <v>145</v>
      </c>
      <c r="E127" s="128" t="s">
        <v>1078</v>
      </c>
      <c r="F127" s="129" t="s">
        <v>1079</v>
      </c>
      <c r="G127" s="130" t="s">
        <v>674</v>
      </c>
      <c r="H127" s="131">
        <v>1</v>
      </c>
      <c r="I127" s="132"/>
      <c r="J127" s="133">
        <f t="shared" si="20"/>
        <v>0</v>
      </c>
      <c r="K127" s="129" t="s">
        <v>19</v>
      </c>
      <c r="L127" s="32"/>
      <c r="M127" s="179" t="s">
        <v>19</v>
      </c>
      <c r="N127" s="180" t="s">
        <v>43</v>
      </c>
      <c r="O127" s="181"/>
      <c r="P127" s="182">
        <f t="shared" si="21"/>
        <v>0</v>
      </c>
      <c r="Q127" s="182">
        <v>0</v>
      </c>
      <c r="R127" s="182">
        <f t="shared" si="22"/>
        <v>0</v>
      </c>
      <c r="S127" s="182">
        <v>0</v>
      </c>
      <c r="T127" s="183">
        <f t="shared" si="23"/>
        <v>0</v>
      </c>
      <c r="AR127" s="138" t="s">
        <v>150</v>
      </c>
      <c r="AT127" s="138" t="s">
        <v>145</v>
      </c>
      <c r="AU127" s="138" t="s">
        <v>82</v>
      </c>
      <c r="AY127" s="17" t="s">
        <v>142</v>
      </c>
      <c r="BE127" s="139">
        <f t="shared" si="24"/>
        <v>0</v>
      </c>
      <c r="BF127" s="139">
        <f t="shared" si="25"/>
        <v>0</v>
      </c>
      <c r="BG127" s="139">
        <f t="shared" si="26"/>
        <v>0</v>
      </c>
      <c r="BH127" s="139">
        <f t="shared" si="27"/>
        <v>0</v>
      </c>
      <c r="BI127" s="139">
        <f t="shared" si="28"/>
        <v>0</v>
      </c>
      <c r="BJ127" s="17" t="s">
        <v>80</v>
      </c>
      <c r="BK127" s="139">
        <f t="shared" si="29"/>
        <v>0</v>
      </c>
      <c r="BL127" s="17" t="s">
        <v>150</v>
      </c>
      <c r="BM127" s="138" t="s">
        <v>1080</v>
      </c>
    </row>
    <row r="128" spans="2:12" s="1" customFormat="1" ht="6.9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32"/>
    </row>
  </sheetData>
  <sheetProtection algorithmName="SHA-512" hashValue="iu0UwJZaP+g4xkfLKqTuGDASvlwqrpJb+RUIMPeE/l1FHpcPGiiIcUVK6ON3rNvv1hufdUCOC+uebldSovVV4w==" saltValue="vn5uVRdMQ4HZeQVcTU4TtkXpjduuttK+m77ep1DdVur849cj5VyX8N1zlTANtmxHDwuUyI41OJqfPCgfneA8mw==" spinCount="100000" sheet="1" objects="1" scenarios="1" formatColumns="0" formatRows="0" autoFilter="0"/>
  <autoFilter ref="C84:K12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1081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ROUND((SUM(BE85:BE177)),2)</f>
        <v>0</v>
      </c>
      <c r="I33" s="89">
        <v>0.21</v>
      </c>
      <c r="J33" s="88">
        <f>ROUND(((SUM(BE85:BE177))*I33),2)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ROUND((SUM(BF85:BF177)),2)</f>
        <v>0</v>
      </c>
      <c r="I34" s="89">
        <v>0.12</v>
      </c>
      <c r="J34" s="88">
        <f>ROUND(((SUM(BF85:BF177))*I34),2)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ROUND((SUM(BG85:BG177)),2)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ROUND((SUM(BH85:BH177)),2)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ROUND((SUM(BI85:BI177)),2)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03 - ZTI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J85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117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>
      <c r="B61" s="103"/>
      <c r="D61" s="104" t="s">
        <v>1082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>
      <c r="B62" s="103"/>
      <c r="D62" s="104" t="s">
        <v>1083</v>
      </c>
      <c r="E62" s="105"/>
      <c r="F62" s="105"/>
      <c r="G62" s="105"/>
      <c r="H62" s="105"/>
      <c r="I62" s="105"/>
      <c r="J62" s="106">
        <f>J108</f>
        <v>0</v>
      </c>
      <c r="L62" s="103"/>
    </row>
    <row r="63" spans="2:12" s="9" customFormat="1" ht="19.9" customHeight="1">
      <c r="B63" s="103"/>
      <c r="D63" s="104" t="s">
        <v>1084</v>
      </c>
      <c r="E63" s="105"/>
      <c r="F63" s="105"/>
      <c r="G63" s="105"/>
      <c r="H63" s="105"/>
      <c r="I63" s="105"/>
      <c r="J63" s="106">
        <f>J136</f>
        <v>0</v>
      </c>
      <c r="L63" s="103"/>
    </row>
    <row r="64" spans="2:12" s="8" customFormat="1" ht="24.95" customHeight="1">
      <c r="B64" s="99"/>
      <c r="D64" s="100" t="s">
        <v>1085</v>
      </c>
      <c r="E64" s="101"/>
      <c r="F64" s="101"/>
      <c r="G64" s="101"/>
      <c r="H64" s="101"/>
      <c r="I64" s="101"/>
      <c r="J64" s="102">
        <f>J167</f>
        <v>0</v>
      </c>
      <c r="L64" s="99"/>
    </row>
    <row r="65" spans="2:12" s="9" customFormat="1" ht="19.9" customHeight="1">
      <c r="B65" s="103"/>
      <c r="D65" s="104" t="s">
        <v>1086</v>
      </c>
      <c r="E65" s="105"/>
      <c r="F65" s="105"/>
      <c r="G65" s="105"/>
      <c r="H65" s="105"/>
      <c r="I65" s="105"/>
      <c r="J65" s="106">
        <f>J168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127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6" t="str">
        <f>E7</f>
        <v>Rekonstrukce kuchyně ZŠ speciální a MŠ Chomutov, ul. Palachova</v>
      </c>
      <c r="F75" s="307"/>
      <c r="G75" s="307"/>
      <c r="H75" s="307"/>
      <c r="L75" s="32"/>
    </row>
    <row r="76" spans="2:12" s="1" customFormat="1" ht="12" customHeight="1">
      <c r="B76" s="32"/>
      <c r="C76" s="27" t="s">
        <v>105</v>
      </c>
      <c r="L76" s="32"/>
    </row>
    <row r="77" spans="2:12" s="1" customFormat="1" ht="16.5" customHeight="1">
      <c r="B77" s="32"/>
      <c r="E77" s="269" t="str">
        <f>E9</f>
        <v>SO 03 - ZTI - Neuznatelné</v>
      </c>
      <c r="F77" s="308"/>
      <c r="G77" s="308"/>
      <c r="H77" s="308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22. 4. 2024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ISONOE INVEST a.s.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07"/>
      <c r="C84" s="108" t="s">
        <v>128</v>
      </c>
      <c r="D84" s="109" t="s">
        <v>57</v>
      </c>
      <c r="E84" s="109" t="s">
        <v>53</v>
      </c>
      <c r="F84" s="109" t="s">
        <v>54</v>
      </c>
      <c r="G84" s="109" t="s">
        <v>129</v>
      </c>
      <c r="H84" s="109" t="s">
        <v>130</v>
      </c>
      <c r="I84" s="109" t="s">
        <v>131</v>
      </c>
      <c r="J84" s="109" t="s">
        <v>109</v>
      </c>
      <c r="K84" s="110" t="s">
        <v>132</v>
      </c>
      <c r="L84" s="107"/>
      <c r="M84" s="56" t="s">
        <v>19</v>
      </c>
      <c r="N84" s="57" t="s">
        <v>42</v>
      </c>
      <c r="O84" s="57" t="s">
        <v>133</v>
      </c>
      <c r="P84" s="57" t="s">
        <v>134</v>
      </c>
      <c r="Q84" s="57" t="s">
        <v>135</v>
      </c>
      <c r="R84" s="57" t="s">
        <v>136</v>
      </c>
      <c r="S84" s="57" t="s">
        <v>137</v>
      </c>
      <c r="T84" s="58" t="s">
        <v>138</v>
      </c>
    </row>
    <row r="85" spans="2:63" s="1" customFormat="1" ht="22.9" customHeight="1">
      <c r="B85" s="32"/>
      <c r="C85" s="61" t="s">
        <v>139</v>
      </c>
      <c r="J85" s="111">
        <f>BK85</f>
        <v>0</v>
      </c>
      <c r="L85" s="32"/>
      <c r="M85" s="59"/>
      <c r="N85" s="50"/>
      <c r="O85" s="50"/>
      <c r="P85" s="112">
        <f>P86+P167</f>
        <v>0</v>
      </c>
      <c r="Q85" s="50"/>
      <c r="R85" s="112">
        <f>R86+R167</f>
        <v>0.8369100000000002</v>
      </c>
      <c r="S85" s="50"/>
      <c r="T85" s="113">
        <f>T86+T167</f>
        <v>0.14252</v>
      </c>
      <c r="AT85" s="17" t="s">
        <v>71</v>
      </c>
      <c r="AU85" s="17" t="s">
        <v>110</v>
      </c>
      <c r="BK85" s="114">
        <f>BK86+BK167</f>
        <v>0</v>
      </c>
    </row>
    <row r="86" spans="2:63" s="11" customFormat="1" ht="25.9" customHeight="1">
      <c r="B86" s="115"/>
      <c r="D86" s="116" t="s">
        <v>71</v>
      </c>
      <c r="E86" s="117" t="s">
        <v>474</v>
      </c>
      <c r="F86" s="117" t="s">
        <v>475</v>
      </c>
      <c r="I86" s="118"/>
      <c r="J86" s="119">
        <f>BK86</f>
        <v>0</v>
      </c>
      <c r="L86" s="115"/>
      <c r="M86" s="120"/>
      <c r="P86" s="121">
        <f>P87+P108+P136</f>
        <v>0</v>
      </c>
      <c r="R86" s="121">
        <f>R87+R108+R136</f>
        <v>0.8369100000000002</v>
      </c>
      <c r="T86" s="122">
        <f>T87+T108+T136</f>
        <v>0.14252</v>
      </c>
      <c r="AR86" s="116" t="s">
        <v>82</v>
      </c>
      <c r="AT86" s="123" t="s">
        <v>71</v>
      </c>
      <c r="AU86" s="123" t="s">
        <v>72</v>
      </c>
      <c r="AY86" s="116" t="s">
        <v>142</v>
      </c>
      <c r="BK86" s="124">
        <f>BK87+BK108+BK136</f>
        <v>0</v>
      </c>
    </row>
    <row r="87" spans="2:63" s="11" customFormat="1" ht="22.9" customHeight="1">
      <c r="B87" s="115"/>
      <c r="D87" s="116" t="s">
        <v>71</v>
      </c>
      <c r="E87" s="125" t="s">
        <v>1087</v>
      </c>
      <c r="F87" s="125" t="s">
        <v>1088</v>
      </c>
      <c r="I87" s="118"/>
      <c r="J87" s="126">
        <f>BK87</f>
        <v>0</v>
      </c>
      <c r="L87" s="115"/>
      <c r="M87" s="120"/>
      <c r="P87" s="121">
        <f>SUM(P88:P107)</f>
        <v>0</v>
      </c>
      <c r="R87" s="121">
        <f>SUM(R88:R107)</f>
        <v>0.17685</v>
      </c>
      <c r="T87" s="122">
        <f>SUM(T88:T107)</f>
        <v>0</v>
      </c>
      <c r="AR87" s="116" t="s">
        <v>82</v>
      </c>
      <c r="AT87" s="123" t="s">
        <v>71</v>
      </c>
      <c r="AU87" s="123" t="s">
        <v>80</v>
      </c>
      <c r="AY87" s="116" t="s">
        <v>142</v>
      </c>
      <c r="BK87" s="124">
        <f>SUM(BK88:BK107)</f>
        <v>0</v>
      </c>
    </row>
    <row r="88" spans="2:65" s="1" customFormat="1" ht="16.5" customHeight="1">
      <c r="B88" s="32"/>
      <c r="C88" s="127" t="s">
        <v>80</v>
      </c>
      <c r="D88" s="127" t="s">
        <v>145</v>
      </c>
      <c r="E88" s="128" t="s">
        <v>1089</v>
      </c>
      <c r="F88" s="129" t="s">
        <v>1090</v>
      </c>
      <c r="G88" s="130" t="s">
        <v>185</v>
      </c>
      <c r="H88" s="131">
        <v>44</v>
      </c>
      <c r="I88" s="132"/>
      <c r="J88" s="133">
        <f>ROUND(I88*H88,2)</f>
        <v>0</v>
      </c>
      <c r="K88" s="129" t="s">
        <v>149</v>
      </c>
      <c r="L88" s="32"/>
      <c r="M88" s="134" t="s">
        <v>19</v>
      </c>
      <c r="N88" s="135" t="s">
        <v>43</v>
      </c>
      <c r="P88" s="136">
        <f>O88*H88</f>
        <v>0</v>
      </c>
      <c r="Q88" s="136">
        <v>0.00142</v>
      </c>
      <c r="R88" s="136">
        <f>Q88*H88</f>
        <v>0.06248</v>
      </c>
      <c r="S88" s="136">
        <v>0</v>
      </c>
      <c r="T88" s="137">
        <f>S88*H88</f>
        <v>0</v>
      </c>
      <c r="AR88" s="138" t="s">
        <v>251</v>
      </c>
      <c r="AT88" s="138" t="s">
        <v>145</v>
      </c>
      <c r="AU88" s="138" t="s">
        <v>82</v>
      </c>
      <c r="AY88" s="17" t="s">
        <v>142</v>
      </c>
      <c r="BE88" s="139">
        <f>IF(N88="základní",J88,0)</f>
        <v>0</v>
      </c>
      <c r="BF88" s="139">
        <f>IF(N88="snížená",J88,0)</f>
        <v>0</v>
      </c>
      <c r="BG88" s="139">
        <f>IF(N88="zákl. přenesená",J88,0)</f>
        <v>0</v>
      </c>
      <c r="BH88" s="139">
        <f>IF(N88="sníž. přenesená",J88,0)</f>
        <v>0</v>
      </c>
      <c r="BI88" s="139">
        <f>IF(N88="nulová",J88,0)</f>
        <v>0</v>
      </c>
      <c r="BJ88" s="17" t="s">
        <v>80</v>
      </c>
      <c r="BK88" s="139">
        <f>ROUND(I88*H88,2)</f>
        <v>0</v>
      </c>
      <c r="BL88" s="17" t="s">
        <v>251</v>
      </c>
      <c r="BM88" s="138" t="s">
        <v>1091</v>
      </c>
    </row>
    <row r="89" spans="2:47" s="1" customFormat="1" ht="11.25">
      <c r="B89" s="32"/>
      <c r="D89" s="140" t="s">
        <v>152</v>
      </c>
      <c r="F89" s="141" t="s">
        <v>1092</v>
      </c>
      <c r="I89" s="142"/>
      <c r="L89" s="32"/>
      <c r="M89" s="143"/>
      <c r="T89" s="53"/>
      <c r="AT89" s="17" t="s">
        <v>152</v>
      </c>
      <c r="AU89" s="17" t="s">
        <v>82</v>
      </c>
    </row>
    <row r="90" spans="2:65" s="1" customFormat="1" ht="16.5" customHeight="1">
      <c r="B90" s="32"/>
      <c r="C90" s="127" t="s">
        <v>82</v>
      </c>
      <c r="D90" s="127" t="s">
        <v>145</v>
      </c>
      <c r="E90" s="128" t="s">
        <v>1093</v>
      </c>
      <c r="F90" s="129" t="s">
        <v>1094</v>
      </c>
      <c r="G90" s="130" t="s">
        <v>185</v>
      </c>
      <c r="H90" s="131">
        <v>16</v>
      </c>
      <c r="I90" s="132"/>
      <c r="J90" s="133">
        <f>ROUND(I90*H90,2)</f>
        <v>0</v>
      </c>
      <c r="K90" s="129" t="s">
        <v>149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0.00197</v>
      </c>
      <c r="R90" s="136">
        <f>Q90*H90</f>
        <v>0.03152</v>
      </c>
      <c r="S90" s="136">
        <v>0</v>
      </c>
      <c r="T90" s="137">
        <f>S90*H90</f>
        <v>0</v>
      </c>
      <c r="AR90" s="138" t="s">
        <v>251</v>
      </c>
      <c r="AT90" s="138" t="s">
        <v>145</v>
      </c>
      <c r="AU90" s="138" t="s">
        <v>82</v>
      </c>
      <c r="AY90" s="17" t="s">
        <v>142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251</v>
      </c>
      <c r="BM90" s="138" t="s">
        <v>1095</v>
      </c>
    </row>
    <row r="91" spans="2:47" s="1" customFormat="1" ht="11.25">
      <c r="B91" s="32"/>
      <c r="D91" s="140" t="s">
        <v>152</v>
      </c>
      <c r="F91" s="141" t="s">
        <v>1096</v>
      </c>
      <c r="I91" s="142"/>
      <c r="L91" s="32"/>
      <c r="M91" s="143"/>
      <c r="T91" s="53"/>
      <c r="AT91" s="17" t="s">
        <v>152</v>
      </c>
      <c r="AU91" s="17" t="s">
        <v>82</v>
      </c>
    </row>
    <row r="92" spans="2:65" s="1" customFormat="1" ht="16.5" customHeight="1">
      <c r="B92" s="32"/>
      <c r="C92" s="127" t="s">
        <v>143</v>
      </c>
      <c r="D92" s="127" t="s">
        <v>145</v>
      </c>
      <c r="E92" s="128" t="s">
        <v>1097</v>
      </c>
      <c r="F92" s="129" t="s">
        <v>1098</v>
      </c>
      <c r="G92" s="130" t="s">
        <v>185</v>
      </c>
      <c r="H92" s="131">
        <v>21</v>
      </c>
      <c r="I92" s="132"/>
      <c r="J92" s="133">
        <f>ROUND(I92*H92,2)</f>
        <v>0</v>
      </c>
      <c r="K92" s="129" t="s">
        <v>149</v>
      </c>
      <c r="L92" s="32"/>
      <c r="M92" s="134" t="s">
        <v>19</v>
      </c>
      <c r="N92" s="135" t="s">
        <v>43</v>
      </c>
      <c r="P92" s="136">
        <f>O92*H92</f>
        <v>0</v>
      </c>
      <c r="Q92" s="136">
        <v>0.00304</v>
      </c>
      <c r="R92" s="136">
        <f>Q92*H92</f>
        <v>0.06384000000000001</v>
      </c>
      <c r="S92" s="136">
        <v>0</v>
      </c>
      <c r="T92" s="137">
        <f>S92*H92</f>
        <v>0</v>
      </c>
      <c r="AR92" s="138" t="s">
        <v>251</v>
      </c>
      <c r="AT92" s="138" t="s">
        <v>145</v>
      </c>
      <c r="AU92" s="138" t="s">
        <v>82</v>
      </c>
      <c r="AY92" s="17" t="s">
        <v>142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251</v>
      </c>
      <c r="BM92" s="138" t="s">
        <v>1099</v>
      </c>
    </row>
    <row r="93" spans="2:47" s="1" customFormat="1" ht="11.25">
      <c r="B93" s="32"/>
      <c r="D93" s="140" t="s">
        <v>152</v>
      </c>
      <c r="F93" s="141" t="s">
        <v>1100</v>
      </c>
      <c r="I93" s="142"/>
      <c r="L93" s="32"/>
      <c r="M93" s="143"/>
      <c r="T93" s="53"/>
      <c r="AT93" s="17" t="s">
        <v>152</v>
      </c>
      <c r="AU93" s="17" t="s">
        <v>82</v>
      </c>
    </row>
    <row r="94" spans="2:65" s="1" customFormat="1" ht="16.5" customHeight="1">
      <c r="B94" s="32"/>
      <c r="C94" s="127" t="s">
        <v>150</v>
      </c>
      <c r="D94" s="127" t="s">
        <v>145</v>
      </c>
      <c r="E94" s="128" t="s">
        <v>1101</v>
      </c>
      <c r="F94" s="129" t="s">
        <v>1102</v>
      </c>
      <c r="G94" s="130" t="s">
        <v>185</v>
      </c>
      <c r="H94" s="131">
        <v>16</v>
      </c>
      <c r="I94" s="132"/>
      <c r="J94" s="133">
        <f>ROUND(I94*H94,2)</f>
        <v>0</v>
      </c>
      <c r="K94" s="129" t="s">
        <v>149</v>
      </c>
      <c r="L94" s="32"/>
      <c r="M94" s="134" t="s">
        <v>19</v>
      </c>
      <c r="N94" s="135" t="s">
        <v>43</v>
      </c>
      <c r="P94" s="136">
        <f>O94*H94</f>
        <v>0</v>
      </c>
      <c r="Q94" s="136">
        <v>0.00047</v>
      </c>
      <c r="R94" s="136">
        <f>Q94*H94</f>
        <v>0.00752</v>
      </c>
      <c r="S94" s="136">
        <v>0</v>
      </c>
      <c r="T94" s="137">
        <f>S94*H94</f>
        <v>0</v>
      </c>
      <c r="AR94" s="138" t="s">
        <v>251</v>
      </c>
      <c r="AT94" s="138" t="s">
        <v>145</v>
      </c>
      <c r="AU94" s="138" t="s">
        <v>82</v>
      </c>
      <c r="AY94" s="17" t="s">
        <v>142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80</v>
      </c>
      <c r="BK94" s="139">
        <f>ROUND(I94*H94,2)</f>
        <v>0</v>
      </c>
      <c r="BL94" s="17" t="s">
        <v>251</v>
      </c>
      <c r="BM94" s="138" t="s">
        <v>1103</v>
      </c>
    </row>
    <row r="95" spans="2:47" s="1" customFormat="1" ht="11.25">
      <c r="B95" s="32"/>
      <c r="D95" s="140" t="s">
        <v>152</v>
      </c>
      <c r="F95" s="141" t="s">
        <v>1104</v>
      </c>
      <c r="I95" s="142"/>
      <c r="L95" s="32"/>
      <c r="M95" s="143"/>
      <c r="T95" s="53"/>
      <c r="AT95" s="17" t="s">
        <v>152</v>
      </c>
      <c r="AU95" s="17" t="s">
        <v>82</v>
      </c>
    </row>
    <row r="96" spans="2:65" s="1" customFormat="1" ht="16.5" customHeight="1">
      <c r="B96" s="32"/>
      <c r="C96" s="127" t="s">
        <v>182</v>
      </c>
      <c r="D96" s="127" t="s">
        <v>145</v>
      </c>
      <c r="E96" s="128" t="s">
        <v>1105</v>
      </c>
      <c r="F96" s="129" t="s">
        <v>1106</v>
      </c>
      <c r="G96" s="130" t="s">
        <v>185</v>
      </c>
      <c r="H96" s="131">
        <v>2</v>
      </c>
      <c r="I96" s="132"/>
      <c r="J96" s="133">
        <f>ROUND(I96*H96,2)</f>
        <v>0</v>
      </c>
      <c r="K96" s="129" t="s">
        <v>149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0.00157</v>
      </c>
      <c r="R96" s="136">
        <f>Q96*H96</f>
        <v>0.00314</v>
      </c>
      <c r="S96" s="136">
        <v>0</v>
      </c>
      <c r="T96" s="137">
        <f>S96*H96</f>
        <v>0</v>
      </c>
      <c r="AR96" s="138" t="s">
        <v>251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251</v>
      </c>
      <c r="BM96" s="138" t="s">
        <v>1107</v>
      </c>
    </row>
    <row r="97" spans="2:47" s="1" customFormat="1" ht="11.25">
      <c r="B97" s="32"/>
      <c r="D97" s="140" t="s">
        <v>152</v>
      </c>
      <c r="F97" s="141" t="s">
        <v>1108</v>
      </c>
      <c r="I97" s="142"/>
      <c r="L97" s="32"/>
      <c r="M97" s="143"/>
      <c r="T97" s="53"/>
      <c r="AT97" s="17" t="s">
        <v>152</v>
      </c>
      <c r="AU97" s="17" t="s">
        <v>82</v>
      </c>
    </row>
    <row r="98" spans="2:65" s="1" customFormat="1" ht="16.5" customHeight="1">
      <c r="B98" s="32"/>
      <c r="C98" s="127" t="s">
        <v>190</v>
      </c>
      <c r="D98" s="127" t="s">
        <v>145</v>
      </c>
      <c r="E98" s="128" t="s">
        <v>1109</v>
      </c>
      <c r="F98" s="129" t="s">
        <v>1110</v>
      </c>
      <c r="G98" s="130" t="s">
        <v>185</v>
      </c>
      <c r="H98" s="131">
        <v>5</v>
      </c>
      <c r="I98" s="132"/>
      <c r="J98" s="133">
        <f>ROUND(I98*H98,2)</f>
        <v>0</v>
      </c>
      <c r="K98" s="129" t="s">
        <v>149</v>
      </c>
      <c r="L98" s="32"/>
      <c r="M98" s="134" t="s">
        <v>19</v>
      </c>
      <c r="N98" s="135" t="s">
        <v>43</v>
      </c>
      <c r="P98" s="136">
        <f>O98*H98</f>
        <v>0</v>
      </c>
      <c r="Q98" s="136">
        <v>0.00167</v>
      </c>
      <c r="R98" s="136">
        <f>Q98*H98</f>
        <v>0.00835</v>
      </c>
      <c r="S98" s="136">
        <v>0</v>
      </c>
      <c r="T98" s="137">
        <f>S98*H98</f>
        <v>0</v>
      </c>
      <c r="AR98" s="138" t="s">
        <v>251</v>
      </c>
      <c r="AT98" s="138" t="s">
        <v>145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251</v>
      </c>
      <c r="BM98" s="138" t="s">
        <v>1111</v>
      </c>
    </row>
    <row r="99" spans="2:47" s="1" customFormat="1" ht="11.25">
      <c r="B99" s="32"/>
      <c r="D99" s="140" t="s">
        <v>152</v>
      </c>
      <c r="F99" s="141" t="s">
        <v>1112</v>
      </c>
      <c r="I99" s="142"/>
      <c r="L99" s="32"/>
      <c r="M99" s="143"/>
      <c r="T99" s="53"/>
      <c r="AT99" s="17" t="s">
        <v>152</v>
      </c>
      <c r="AU99" s="17" t="s">
        <v>82</v>
      </c>
    </row>
    <row r="100" spans="2:65" s="1" customFormat="1" ht="16.5" customHeight="1">
      <c r="B100" s="32"/>
      <c r="C100" s="127" t="s">
        <v>195</v>
      </c>
      <c r="D100" s="127" t="s">
        <v>145</v>
      </c>
      <c r="E100" s="128" t="s">
        <v>1113</v>
      </c>
      <c r="F100" s="129" t="s">
        <v>1114</v>
      </c>
      <c r="G100" s="130" t="s">
        <v>148</v>
      </c>
      <c r="H100" s="131">
        <v>1</v>
      </c>
      <c r="I100" s="132"/>
      <c r="J100" s="133">
        <f aca="true" t="shared" si="0" ref="J100:J106">ROUND(I100*H100,2)</f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aca="true" t="shared" si="1" ref="P100:P106">O100*H100</f>
        <v>0</v>
      </c>
      <c r="Q100" s="136">
        <v>0</v>
      </c>
      <c r="R100" s="136">
        <f aca="true" t="shared" si="2" ref="R100:R106">Q100*H100</f>
        <v>0</v>
      </c>
      <c r="S100" s="136">
        <v>0</v>
      </c>
      <c r="T100" s="137">
        <f aca="true" t="shared" si="3" ref="T100:T106">S100*H100</f>
        <v>0</v>
      </c>
      <c r="AR100" s="138" t="s">
        <v>251</v>
      </c>
      <c r="AT100" s="138" t="s">
        <v>145</v>
      </c>
      <c r="AU100" s="138" t="s">
        <v>82</v>
      </c>
      <c r="AY100" s="17" t="s">
        <v>142</v>
      </c>
      <c r="BE100" s="139">
        <f aca="true" t="shared" si="4" ref="BE100:BE106">IF(N100="základní",J100,0)</f>
        <v>0</v>
      </c>
      <c r="BF100" s="139">
        <f aca="true" t="shared" si="5" ref="BF100:BF106">IF(N100="snížená",J100,0)</f>
        <v>0</v>
      </c>
      <c r="BG100" s="139">
        <f aca="true" t="shared" si="6" ref="BG100:BG106">IF(N100="zákl. přenesená",J100,0)</f>
        <v>0</v>
      </c>
      <c r="BH100" s="139">
        <f aca="true" t="shared" si="7" ref="BH100:BH106">IF(N100="sníž. přenesená",J100,0)</f>
        <v>0</v>
      </c>
      <c r="BI100" s="139">
        <f aca="true" t="shared" si="8" ref="BI100:BI106">IF(N100="nulová",J100,0)</f>
        <v>0</v>
      </c>
      <c r="BJ100" s="17" t="s">
        <v>80</v>
      </c>
      <c r="BK100" s="139">
        <f aca="true" t="shared" si="9" ref="BK100:BK106">ROUND(I100*H100,2)</f>
        <v>0</v>
      </c>
      <c r="BL100" s="17" t="s">
        <v>251</v>
      </c>
      <c r="BM100" s="138" t="s">
        <v>1115</v>
      </c>
    </row>
    <row r="101" spans="2:65" s="1" customFormat="1" ht="16.5" customHeight="1">
      <c r="B101" s="32"/>
      <c r="C101" s="127" t="s">
        <v>165</v>
      </c>
      <c r="D101" s="127" t="s">
        <v>145</v>
      </c>
      <c r="E101" s="128" t="s">
        <v>1024</v>
      </c>
      <c r="F101" s="129" t="s">
        <v>1116</v>
      </c>
      <c r="G101" s="130" t="s">
        <v>185</v>
      </c>
      <c r="H101" s="131">
        <v>8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251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251</v>
      </c>
      <c r="BM101" s="138" t="s">
        <v>1117</v>
      </c>
    </row>
    <row r="102" spans="2:65" s="1" customFormat="1" ht="16.5" customHeight="1">
      <c r="B102" s="32"/>
      <c r="C102" s="127" t="s">
        <v>209</v>
      </c>
      <c r="D102" s="127" t="s">
        <v>145</v>
      </c>
      <c r="E102" s="128" t="s">
        <v>1118</v>
      </c>
      <c r="F102" s="129" t="s">
        <v>1119</v>
      </c>
      <c r="G102" s="130" t="s">
        <v>148</v>
      </c>
      <c r="H102" s="131">
        <v>7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251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251</v>
      </c>
      <c r="BM102" s="138" t="s">
        <v>1120</v>
      </c>
    </row>
    <row r="103" spans="2:65" s="1" customFormat="1" ht="16.5" customHeight="1">
      <c r="B103" s="32"/>
      <c r="C103" s="127" t="s">
        <v>214</v>
      </c>
      <c r="D103" s="127" t="s">
        <v>145</v>
      </c>
      <c r="E103" s="128" t="s">
        <v>1121</v>
      </c>
      <c r="F103" s="129" t="s">
        <v>1122</v>
      </c>
      <c r="G103" s="130" t="s">
        <v>148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251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251</v>
      </c>
      <c r="BM103" s="138" t="s">
        <v>1123</v>
      </c>
    </row>
    <row r="104" spans="2:65" s="1" customFormat="1" ht="16.5" customHeight="1">
      <c r="B104" s="32"/>
      <c r="C104" s="127" t="s">
        <v>221</v>
      </c>
      <c r="D104" s="127" t="s">
        <v>145</v>
      </c>
      <c r="E104" s="128" t="s">
        <v>1124</v>
      </c>
      <c r="F104" s="129" t="s">
        <v>1125</v>
      </c>
      <c r="G104" s="130" t="s">
        <v>148</v>
      </c>
      <c r="H104" s="131">
        <v>2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251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251</v>
      </c>
      <c r="BM104" s="138" t="s">
        <v>1126</v>
      </c>
    </row>
    <row r="105" spans="2:65" s="1" customFormat="1" ht="16.5" customHeight="1">
      <c r="B105" s="32"/>
      <c r="C105" s="127" t="s">
        <v>8</v>
      </c>
      <c r="D105" s="127" t="s">
        <v>145</v>
      </c>
      <c r="E105" s="128" t="s">
        <v>1127</v>
      </c>
      <c r="F105" s="129" t="s">
        <v>1128</v>
      </c>
      <c r="G105" s="130" t="s">
        <v>148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251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251</v>
      </c>
      <c r="BM105" s="138" t="s">
        <v>1129</v>
      </c>
    </row>
    <row r="106" spans="2:65" s="1" customFormat="1" ht="24.2" customHeight="1">
      <c r="B106" s="32"/>
      <c r="C106" s="127" t="s">
        <v>230</v>
      </c>
      <c r="D106" s="127" t="s">
        <v>145</v>
      </c>
      <c r="E106" s="128" t="s">
        <v>1130</v>
      </c>
      <c r="F106" s="129" t="s">
        <v>1131</v>
      </c>
      <c r="G106" s="130" t="s">
        <v>156</v>
      </c>
      <c r="H106" s="131">
        <v>0.177</v>
      </c>
      <c r="I106" s="132"/>
      <c r="J106" s="133">
        <f t="shared" si="0"/>
        <v>0</v>
      </c>
      <c r="K106" s="129" t="s">
        <v>149</v>
      </c>
      <c r="L106" s="32"/>
      <c r="M106" s="134" t="s">
        <v>19</v>
      </c>
      <c r="N106" s="135" t="s">
        <v>43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251</v>
      </c>
      <c r="AT106" s="138" t="s">
        <v>145</v>
      </c>
      <c r="AU106" s="138" t="s">
        <v>82</v>
      </c>
      <c r="AY106" s="17" t="s">
        <v>142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80</v>
      </c>
      <c r="BK106" s="139">
        <f t="shared" si="9"/>
        <v>0</v>
      </c>
      <c r="BL106" s="17" t="s">
        <v>251</v>
      </c>
      <c r="BM106" s="138" t="s">
        <v>1132</v>
      </c>
    </row>
    <row r="107" spans="2:47" s="1" customFormat="1" ht="11.25">
      <c r="B107" s="32"/>
      <c r="D107" s="140" t="s">
        <v>152</v>
      </c>
      <c r="F107" s="141" t="s">
        <v>1133</v>
      </c>
      <c r="I107" s="142"/>
      <c r="L107" s="32"/>
      <c r="M107" s="143"/>
      <c r="T107" s="53"/>
      <c r="AT107" s="17" t="s">
        <v>152</v>
      </c>
      <c r="AU107" s="17" t="s">
        <v>82</v>
      </c>
    </row>
    <row r="108" spans="2:63" s="11" customFormat="1" ht="22.9" customHeight="1">
      <c r="B108" s="115"/>
      <c r="D108" s="116" t="s">
        <v>71</v>
      </c>
      <c r="E108" s="125" t="s">
        <v>1134</v>
      </c>
      <c r="F108" s="125" t="s">
        <v>1135</v>
      </c>
      <c r="I108" s="118"/>
      <c r="J108" s="126">
        <f>BK108</f>
        <v>0</v>
      </c>
      <c r="L108" s="115"/>
      <c r="M108" s="120"/>
      <c r="P108" s="121">
        <f>SUM(P109:P135)</f>
        <v>0</v>
      </c>
      <c r="R108" s="121">
        <f>SUM(R109:R135)</f>
        <v>0.5567000000000001</v>
      </c>
      <c r="T108" s="122">
        <f>SUM(T109:T135)</f>
        <v>0</v>
      </c>
      <c r="AR108" s="116" t="s">
        <v>82</v>
      </c>
      <c r="AT108" s="123" t="s">
        <v>71</v>
      </c>
      <c r="AU108" s="123" t="s">
        <v>80</v>
      </c>
      <c r="AY108" s="116" t="s">
        <v>142</v>
      </c>
      <c r="BK108" s="124">
        <f>SUM(BK109:BK135)</f>
        <v>0</v>
      </c>
    </row>
    <row r="109" spans="2:65" s="1" customFormat="1" ht="21.75" customHeight="1">
      <c r="B109" s="32"/>
      <c r="C109" s="127" t="s">
        <v>241</v>
      </c>
      <c r="D109" s="127" t="s">
        <v>145</v>
      </c>
      <c r="E109" s="128" t="s">
        <v>1136</v>
      </c>
      <c r="F109" s="129" t="s">
        <v>1137</v>
      </c>
      <c r="G109" s="130" t="s">
        <v>185</v>
      </c>
      <c r="H109" s="131">
        <v>95</v>
      </c>
      <c r="I109" s="132"/>
      <c r="J109" s="133">
        <f>ROUND(I109*H109,2)</f>
        <v>0</v>
      </c>
      <c r="K109" s="129" t="s">
        <v>149</v>
      </c>
      <c r="L109" s="32"/>
      <c r="M109" s="134" t="s">
        <v>19</v>
      </c>
      <c r="N109" s="135" t="s">
        <v>43</v>
      </c>
      <c r="P109" s="136">
        <f>O109*H109</f>
        <v>0</v>
      </c>
      <c r="Q109" s="136">
        <v>0.00084</v>
      </c>
      <c r="R109" s="136">
        <f>Q109*H109</f>
        <v>0.07980000000000001</v>
      </c>
      <c r="S109" s="136">
        <v>0</v>
      </c>
      <c r="T109" s="137">
        <f>S109*H109</f>
        <v>0</v>
      </c>
      <c r="AR109" s="138" t="s">
        <v>251</v>
      </c>
      <c r="AT109" s="138" t="s">
        <v>145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251</v>
      </c>
      <c r="BM109" s="138" t="s">
        <v>1138</v>
      </c>
    </row>
    <row r="110" spans="2:47" s="1" customFormat="1" ht="11.25">
      <c r="B110" s="32"/>
      <c r="D110" s="140" t="s">
        <v>152</v>
      </c>
      <c r="F110" s="141" t="s">
        <v>1139</v>
      </c>
      <c r="I110" s="142"/>
      <c r="L110" s="32"/>
      <c r="M110" s="143"/>
      <c r="T110" s="53"/>
      <c r="AT110" s="17" t="s">
        <v>152</v>
      </c>
      <c r="AU110" s="17" t="s">
        <v>82</v>
      </c>
    </row>
    <row r="111" spans="2:65" s="1" customFormat="1" ht="21.75" customHeight="1">
      <c r="B111" s="32"/>
      <c r="C111" s="127" t="s">
        <v>246</v>
      </c>
      <c r="D111" s="127" t="s">
        <v>145</v>
      </c>
      <c r="E111" s="128" t="s">
        <v>1140</v>
      </c>
      <c r="F111" s="129" t="s">
        <v>1141</v>
      </c>
      <c r="G111" s="130" t="s">
        <v>185</v>
      </c>
      <c r="H111" s="131">
        <v>41</v>
      </c>
      <c r="I111" s="132"/>
      <c r="J111" s="133">
        <f>ROUND(I111*H111,2)</f>
        <v>0</v>
      </c>
      <c r="K111" s="129" t="s">
        <v>149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0.00116</v>
      </c>
      <c r="R111" s="136">
        <f>Q111*H111</f>
        <v>0.04756</v>
      </c>
      <c r="S111" s="136">
        <v>0</v>
      </c>
      <c r="T111" s="137">
        <f>S111*H111</f>
        <v>0</v>
      </c>
      <c r="AR111" s="138" t="s">
        <v>251</v>
      </c>
      <c r="AT111" s="138" t="s">
        <v>145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251</v>
      </c>
      <c r="BM111" s="138" t="s">
        <v>1142</v>
      </c>
    </row>
    <row r="112" spans="2:47" s="1" customFormat="1" ht="11.25">
      <c r="B112" s="32"/>
      <c r="D112" s="140" t="s">
        <v>152</v>
      </c>
      <c r="F112" s="141" t="s">
        <v>1143</v>
      </c>
      <c r="I112" s="142"/>
      <c r="L112" s="32"/>
      <c r="M112" s="143"/>
      <c r="T112" s="53"/>
      <c r="AT112" s="17" t="s">
        <v>152</v>
      </c>
      <c r="AU112" s="17" t="s">
        <v>82</v>
      </c>
    </row>
    <row r="113" spans="2:65" s="1" customFormat="1" ht="21.75" customHeight="1">
      <c r="B113" s="32"/>
      <c r="C113" s="127" t="s">
        <v>251</v>
      </c>
      <c r="D113" s="127" t="s">
        <v>145</v>
      </c>
      <c r="E113" s="128" t="s">
        <v>1144</v>
      </c>
      <c r="F113" s="129" t="s">
        <v>1145</v>
      </c>
      <c r="G113" s="130" t="s">
        <v>185</v>
      </c>
      <c r="H113" s="131">
        <v>11</v>
      </c>
      <c r="I113" s="132"/>
      <c r="J113" s="133">
        <f>ROUND(I113*H113,2)</f>
        <v>0</v>
      </c>
      <c r="K113" s="129" t="s">
        <v>149</v>
      </c>
      <c r="L113" s="32"/>
      <c r="M113" s="134" t="s">
        <v>19</v>
      </c>
      <c r="N113" s="135" t="s">
        <v>43</v>
      </c>
      <c r="P113" s="136">
        <f>O113*H113</f>
        <v>0</v>
      </c>
      <c r="Q113" s="136">
        <v>0.00144</v>
      </c>
      <c r="R113" s="136">
        <f>Q113*H113</f>
        <v>0.01584</v>
      </c>
      <c r="S113" s="136">
        <v>0</v>
      </c>
      <c r="T113" s="137">
        <f>S113*H113</f>
        <v>0</v>
      </c>
      <c r="AR113" s="138" t="s">
        <v>251</v>
      </c>
      <c r="AT113" s="138" t="s">
        <v>145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251</v>
      </c>
      <c r="BM113" s="138" t="s">
        <v>1146</v>
      </c>
    </row>
    <row r="114" spans="2:47" s="1" customFormat="1" ht="11.25">
      <c r="B114" s="32"/>
      <c r="D114" s="140" t="s">
        <v>152</v>
      </c>
      <c r="F114" s="141" t="s">
        <v>1147</v>
      </c>
      <c r="I114" s="142"/>
      <c r="L114" s="32"/>
      <c r="M114" s="143"/>
      <c r="T114" s="53"/>
      <c r="AT114" s="17" t="s">
        <v>152</v>
      </c>
      <c r="AU114" s="17" t="s">
        <v>82</v>
      </c>
    </row>
    <row r="115" spans="2:65" s="1" customFormat="1" ht="21.75" customHeight="1">
      <c r="B115" s="32"/>
      <c r="C115" s="127" t="s">
        <v>256</v>
      </c>
      <c r="D115" s="127" t="s">
        <v>145</v>
      </c>
      <c r="E115" s="128" t="s">
        <v>1148</v>
      </c>
      <c r="F115" s="129" t="s">
        <v>1149</v>
      </c>
      <c r="G115" s="130" t="s">
        <v>185</v>
      </c>
      <c r="H115" s="131">
        <v>14</v>
      </c>
      <c r="I115" s="132"/>
      <c r="J115" s="133">
        <f>ROUND(I115*H115,2)</f>
        <v>0</v>
      </c>
      <c r="K115" s="129" t="s">
        <v>149</v>
      </c>
      <c r="L115" s="32"/>
      <c r="M115" s="134" t="s">
        <v>19</v>
      </c>
      <c r="N115" s="135" t="s">
        <v>43</v>
      </c>
      <c r="P115" s="136">
        <f>O115*H115</f>
        <v>0</v>
      </c>
      <c r="Q115" s="136">
        <v>0.00281</v>
      </c>
      <c r="R115" s="136">
        <f>Q115*H115</f>
        <v>0.03934</v>
      </c>
      <c r="S115" s="136">
        <v>0</v>
      </c>
      <c r="T115" s="137">
        <f>S115*H115</f>
        <v>0</v>
      </c>
      <c r="AR115" s="138" t="s">
        <v>251</v>
      </c>
      <c r="AT115" s="138" t="s">
        <v>145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251</v>
      </c>
      <c r="BM115" s="138" t="s">
        <v>1150</v>
      </c>
    </row>
    <row r="116" spans="2:47" s="1" customFormat="1" ht="11.25">
      <c r="B116" s="32"/>
      <c r="D116" s="140" t="s">
        <v>152</v>
      </c>
      <c r="F116" s="141" t="s">
        <v>1151</v>
      </c>
      <c r="I116" s="142"/>
      <c r="L116" s="32"/>
      <c r="M116" s="143"/>
      <c r="T116" s="53"/>
      <c r="AT116" s="17" t="s">
        <v>152</v>
      </c>
      <c r="AU116" s="17" t="s">
        <v>82</v>
      </c>
    </row>
    <row r="117" spans="2:65" s="1" customFormat="1" ht="21.75" customHeight="1">
      <c r="B117" s="32"/>
      <c r="C117" s="127" t="s">
        <v>261</v>
      </c>
      <c r="D117" s="127" t="s">
        <v>145</v>
      </c>
      <c r="E117" s="128" t="s">
        <v>1152</v>
      </c>
      <c r="F117" s="129" t="s">
        <v>1153</v>
      </c>
      <c r="G117" s="130" t="s">
        <v>185</v>
      </c>
      <c r="H117" s="131">
        <v>6</v>
      </c>
      <c r="I117" s="132"/>
      <c r="J117" s="133">
        <f>ROUND(I117*H117,2)</f>
        <v>0</v>
      </c>
      <c r="K117" s="129" t="s">
        <v>149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0.00362</v>
      </c>
      <c r="R117" s="136">
        <f>Q117*H117</f>
        <v>0.02172</v>
      </c>
      <c r="S117" s="136">
        <v>0</v>
      </c>
      <c r="T117" s="137">
        <f>S117*H117</f>
        <v>0</v>
      </c>
      <c r="AR117" s="138" t="s">
        <v>251</v>
      </c>
      <c r="AT117" s="138" t="s">
        <v>145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251</v>
      </c>
      <c r="BM117" s="138" t="s">
        <v>1154</v>
      </c>
    </row>
    <row r="118" spans="2:47" s="1" customFormat="1" ht="11.25">
      <c r="B118" s="32"/>
      <c r="D118" s="140" t="s">
        <v>152</v>
      </c>
      <c r="F118" s="141" t="s">
        <v>1155</v>
      </c>
      <c r="I118" s="142"/>
      <c r="L118" s="32"/>
      <c r="M118" s="143"/>
      <c r="T118" s="53"/>
      <c r="AT118" s="17" t="s">
        <v>152</v>
      </c>
      <c r="AU118" s="17" t="s">
        <v>82</v>
      </c>
    </row>
    <row r="119" spans="2:65" s="1" customFormat="1" ht="21.75" customHeight="1">
      <c r="B119" s="32"/>
      <c r="C119" s="127" t="s">
        <v>275</v>
      </c>
      <c r="D119" s="127" t="s">
        <v>145</v>
      </c>
      <c r="E119" s="128" t="s">
        <v>1156</v>
      </c>
      <c r="F119" s="129" t="s">
        <v>1157</v>
      </c>
      <c r="G119" s="130" t="s">
        <v>185</v>
      </c>
      <c r="H119" s="131">
        <v>52</v>
      </c>
      <c r="I119" s="132"/>
      <c r="J119" s="133">
        <f>ROUND(I119*H119,2)</f>
        <v>0</v>
      </c>
      <c r="K119" s="129" t="s">
        <v>149</v>
      </c>
      <c r="L119" s="32"/>
      <c r="M119" s="134" t="s">
        <v>19</v>
      </c>
      <c r="N119" s="135" t="s">
        <v>43</v>
      </c>
      <c r="P119" s="136">
        <f>O119*H119</f>
        <v>0</v>
      </c>
      <c r="Q119" s="136">
        <v>0.0061</v>
      </c>
      <c r="R119" s="136">
        <f>Q119*H119</f>
        <v>0.31720000000000004</v>
      </c>
      <c r="S119" s="136">
        <v>0</v>
      </c>
      <c r="T119" s="137">
        <f>S119*H119</f>
        <v>0</v>
      </c>
      <c r="AR119" s="138" t="s">
        <v>251</v>
      </c>
      <c r="AT119" s="138" t="s">
        <v>145</v>
      </c>
      <c r="AU119" s="138" t="s">
        <v>82</v>
      </c>
      <c r="AY119" s="17" t="s">
        <v>142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80</v>
      </c>
      <c r="BK119" s="139">
        <f>ROUND(I119*H119,2)</f>
        <v>0</v>
      </c>
      <c r="BL119" s="17" t="s">
        <v>251</v>
      </c>
      <c r="BM119" s="138" t="s">
        <v>1158</v>
      </c>
    </row>
    <row r="120" spans="2:47" s="1" customFormat="1" ht="11.25">
      <c r="B120" s="32"/>
      <c r="D120" s="140" t="s">
        <v>152</v>
      </c>
      <c r="F120" s="141" t="s">
        <v>1159</v>
      </c>
      <c r="I120" s="142"/>
      <c r="L120" s="32"/>
      <c r="M120" s="143"/>
      <c r="T120" s="53"/>
      <c r="AT120" s="17" t="s">
        <v>152</v>
      </c>
      <c r="AU120" s="17" t="s">
        <v>82</v>
      </c>
    </row>
    <row r="121" spans="2:65" s="1" customFormat="1" ht="16.5" customHeight="1">
      <c r="B121" s="32"/>
      <c r="C121" s="127" t="s">
        <v>279</v>
      </c>
      <c r="D121" s="127" t="s">
        <v>145</v>
      </c>
      <c r="E121" s="128" t="s">
        <v>1160</v>
      </c>
      <c r="F121" s="129" t="s">
        <v>1161</v>
      </c>
      <c r="G121" s="130" t="s">
        <v>148</v>
      </c>
      <c r="H121" s="131">
        <v>4</v>
      </c>
      <c r="I121" s="132"/>
      <c r="J121" s="133">
        <f>ROUND(I121*H121,2)</f>
        <v>0</v>
      </c>
      <c r="K121" s="129" t="s">
        <v>149</v>
      </c>
      <c r="L121" s="32"/>
      <c r="M121" s="134" t="s">
        <v>19</v>
      </c>
      <c r="N121" s="135" t="s">
        <v>43</v>
      </c>
      <c r="P121" s="136">
        <f>O121*H121</f>
        <v>0</v>
      </c>
      <c r="Q121" s="136">
        <v>0.00075</v>
      </c>
      <c r="R121" s="136">
        <f>Q121*H121</f>
        <v>0.003</v>
      </c>
      <c r="S121" s="136">
        <v>0</v>
      </c>
      <c r="T121" s="137">
        <f>S121*H121</f>
        <v>0</v>
      </c>
      <c r="AR121" s="138" t="s">
        <v>251</v>
      </c>
      <c r="AT121" s="138" t="s">
        <v>145</v>
      </c>
      <c r="AU121" s="138" t="s">
        <v>82</v>
      </c>
      <c r="AY121" s="17" t="s">
        <v>142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251</v>
      </c>
      <c r="BM121" s="138" t="s">
        <v>1162</v>
      </c>
    </row>
    <row r="122" spans="2:47" s="1" customFormat="1" ht="11.25">
      <c r="B122" s="32"/>
      <c r="D122" s="140" t="s">
        <v>152</v>
      </c>
      <c r="F122" s="141" t="s">
        <v>1163</v>
      </c>
      <c r="I122" s="142"/>
      <c r="L122" s="32"/>
      <c r="M122" s="143"/>
      <c r="T122" s="53"/>
      <c r="AT122" s="17" t="s">
        <v>152</v>
      </c>
      <c r="AU122" s="17" t="s">
        <v>82</v>
      </c>
    </row>
    <row r="123" spans="2:65" s="1" customFormat="1" ht="16.5" customHeight="1">
      <c r="B123" s="32"/>
      <c r="C123" s="127" t="s">
        <v>7</v>
      </c>
      <c r="D123" s="127" t="s">
        <v>145</v>
      </c>
      <c r="E123" s="128" t="s">
        <v>1164</v>
      </c>
      <c r="F123" s="129" t="s">
        <v>1165</v>
      </c>
      <c r="G123" s="130" t="s">
        <v>148</v>
      </c>
      <c r="H123" s="131">
        <v>2</v>
      </c>
      <c r="I123" s="132"/>
      <c r="J123" s="133">
        <f>ROUND(I123*H123,2)</f>
        <v>0</v>
      </c>
      <c r="K123" s="129" t="s">
        <v>149</v>
      </c>
      <c r="L123" s="32"/>
      <c r="M123" s="134" t="s">
        <v>19</v>
      </c>
      <c r="N123" s="135" t="s">
        <v>43</v>
      </c>
      <c r="P123" s="136">
        <f>O123*H123</f>
        <v>0</v>
      </c>
      <c r="Q123" s="136">
        <v>0.00123</v>
      </c>
      <c r="R123" s="136">
        <f>Q123*H123</f>
        <v>0.00246</v>
      </c>
      <c r="S123" s="136">
        <v>0</v>
      </c>
      <c r="T123" s="137">
        <f>S123*H123</f>
        <v>0</v>
      </c>
      <c r="AR123" s="138" t="s">
        <v>251</v>
      </c>
      <c r="AT123" s="138" t="s">
        <v>145</v>
      </c>
      <c r="AU123" s="138" t="s">
        <v>82</v>
      </c>
      <c r="AY123" s="17" t="s">
        <v>142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80</v>
      </c>
      <c r="BK123" s="139">
        <f>ROUND(I123*H123,2)</f>
        <v>0</v>
      </c>
      <c r="BL123" s="17" t="s">
        <v>251</v>
      </c>
      <c r="BM123" s="138" t="s">
        <v>1166</v>
      </c>
    </row>
    <row r="124" spans="2:47" s="1" customFormat="1" ht="11.25">
      <c r="B124" s="32"/>
      <c r="D124" s="140" t="s">
        <v>152</v>
      </c>
      <c r="F124" s="141" t="s">
        <v>1167</v>
      </c>
      <c r="I124" s="142"/>
      <c r="L124" s="32"/>
      <c r="M124" s="143"/>
      <c r="T124" s="53"/>
      <c r="AT124" s="17" t="s">
        <v>152</v>
      </c>
      <c r="AU124" s="17" t="s">
        <v>82</v>
      </c>
    </row>
    <row r="125" spans="2:65" s="1" customFormat="1" ht="16.5" customHeight="1">
      <c r="B125" s="32"/>
      <c r="C125" s="127" t="s">
        <v>290</v>
      </c>
      <c r="D125" s="127" t="s">
        <v>145</v>
      </c>
      <c r="E125" s="128" t="s">
        <v>1168</v>
      </c>
      <c r="F125" s="129" t="s">
        <v>1169</v>
      </c>
      <c r="G125" s="130" t="s">
        <v>148</v>
      </c>
      <c r="H125" s="131">
        <v>2</v>
      </c>
      <c r="I125" s="132"/>
      <c r="J125" s="133">
        <f>ROUND(I125*H125,2)</f>
        <v>0</v>
      </c>
      <c r="K125" s="129" t="s">
        <v>149</v>
      </c>
      <c r="L125" s="32"/>
      <c r="M125" s="134" t="s">
        <v>19</v>
      </c>
      <c r="N125" s="135" t="s">
        <v>43</v>
      </c>
      <c r="P125" s="136">
        <f>O125*H125</f>
        <v>0</v>
      </c>
      <c r="Q125" s="136">
        <v>0.00176</v>
      </c>
      <c r="R125" s="136">
        <f>Q125*H125</f>
        <v>0.00352</v>
      </c>
      <c r="S125" s="136">
        <v>0</v>
      </c>
      <c r="T125" s="137">
        <f>S125*H125</f>
        <v>0</v>
      </c>
      <c r="AR125" s="138" t="s">
        <v>251</v>
      </c>
      <c r="AT125" s="138" t="s">
        <v>145</v>
      </c>
      <c r="AU125" s="138" t="s">
        <v>82</v>
      </c>
      <c r="AY125" s="17" t="s">
        <v>142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251</v>
      </c>
      <c r="BM125" s="138" t="s">
        <v>1170</v>
      </c>
    </row>
    <row r="126" spans="2:47" s="1" customFormat="1" ht="11.25">
      <c r="B126" s="32"/>
      <c r="D126" s="140" t="s">
        <v>152</v>
      </c>
      <c r="F126" s="141" t="s">
        <v>1171</v>
      </c>
      <c r="I126" s="142"/>
      <c r="L126" s="32"/>
      <c r="M126" s="143"/>
      <c r="T126" s="53"/>
      <c r="AT126" s="17" t="s">
        <v>152</v>
      </c>
      <c r="AU126" s="17" t="s">
        <v>82</v>
      </c>
    </row>
    <row r="127" spans="2:65" s="1" customFormat="1" ht="16.5" customHeight="1">
      <c r="B127" s="32"/>
      <c r="C127" s="127" t="s">
        <v>296</v>
      </c>
      <c r="D127" s="127" t="s">
        <v>145</v>
      </c>
      <c r="E127" s="128" t="s">
        <v>1172</v>
      </c>
      <c r="F127" s="129" t="s">
        <v>1173</v>
      </c>
      <c r="G127" s="130" t="s">
        <v>148</v>
      </c>
      <c r="H127" s="131">
        <v>2</v>
      </c>
      <c r="I127" s="132"/>
      <c r="J127" s="133">
        <f>ROUND(I127*H127,2)</f>
        <v>0</v>
      </c>
      <c r="K127" s="129" t="s">
        <v>149</v>
      </c>
      <c r="L127" s="32"/>
      <c r="M127" s="134" t="s">
        <v>19</v>
      </c>
      <c r="N127" s="135" t="s">
        <v>43</v>
      </c>
      <c r="P127" s="136">
        <f>O127*H127</f>
        <v>0</v>
      </c>
      <c r="Q127" s="136">
        <v>0.00238</v>
      </c>
      <c r="R127" s="136">
        <f>Q127*H127</f>
        <v>0.00476</v>
      </c>
      <c r="S127" s="136">
        <v>0</v>
      </c>
      <c r="T127" s="137">
        <f>S127*H127</f>
        <v>0</v>
      </c>
      <c r="AR127" s="138" t="s">
        <v>251</v>
      </c>
      <c r="AT127" s="138" t="s">
        <v>145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251</v>
      </c>
      <c r="BM127" s="138" t="s">
        <v>1174</v>
      </c>
    </row>
    <row r="128" spans="2:47" s="1" customFormat="1" ht="11.25">
      <c r="B128" s="32"/>
      <c r="D128" s="140" t="s">
        <v>152</v>
      </c>
      <c r="F128" s="141" t="s">
        <v>1175</v>
      </c>
      <c r="I128" s="142"/>
      <c r="L128" s="32"/>
      <c r="M128" s="143"/>
      <c r="T128" s="53"/>
      <c r="AT128" s="17" t="s">
        <v>152</v>
      </c>
      <c r="AU128" s="17" t="s">
        <v>82</v>
      </c>
    </row>
    <row r="129" spans="2:65" s="1" customFormat="1" ht="16.5" customHeight="1">
      <c r="B129" s="32"/>
      <c r="C129" s="127" t="s">
        <v>302</v>
      </c>
      <c r="D129" s="127" t="s">
        <v>145</v>
      </c>
      <c r="E129" s="128" t="s">
        <v>1176</v>
      </c>
      <c r="F129" s="129" t="s">
        <v>1177</v>
      </c>
      <c r="G129" s="130" t="s">
        <v>148</v>
      </c>
      <c r="H129" s="131">
        <v>4</v>
      </c>
      <c r="I129" s="132"/>
      <c r="J129" s="133">
        <f>ROUND(I129*H129,2)</f>
        <v>0</v>
      </c>
      <c r="K129" s="129" t="s">
        <v>149</v>
      </c>
      <c r="L129" s="32"/>
      <c r="M129" s="134" t="s">
        <v>19</v>
      </c>
      <c r="N129" s="135" t="s">
        <v>43</v>
      </c>
      <c r="P129" s="136">
        <f>O129*H129</f>
        <v>0</v>
      </c>
      <c r="Q129" s="136">
        <v>0.0032</v>
      </c>
      <c r="R129" s="136">
        <f>Q129*H129</f>
        <v>0.0128</v>
      </c>
      <c r="S129" s="136">
        <v>0</v>
      </c>
      <c r="T129" s="137">
        <f>S129*H129</f>
        <v>0</v>
      </c>
      <c r="AR129" s="138" t="s">
        <v>251</v>
      </c>
      <c r="AT129" s="138" t="s">
        <v>145</v>
      </c>
      <c r="AU129" s="138" t="s">
        <v>82</v>
      </c>
      <c r="AY129" s="17" t="s">
        <v>142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80</v>
      </c>
      <c r="BK129" s="139">
        <f>ROUND(I129*H129,2)</f>
        <v>0</v>
      </c>
      <c r="BL129" s="17" t="s">
        <v>251</v>
      </c>
      <c r="BM129" s="138" t="s">
        <v>1178</v>
      </c>
    </row>
    <row r="130" spans="2:47" s="1" customFormat="1" ht="11.25">
      <c r="B130" s="32"/>
      <c r="D130" s="140" t="s">
        <v>152</v>
      </c>
      <c r="F130" s="141" t="s">
        <v>1179</v>
      </c>
      <c r="I130" s="142"/>
      <c r="L130" s="32"/>
      <c r="M130" s="143"/>
      <c r="T130" s="53"/>
      <c r="AT130" s="17" t="s">
        <v>152</v>
      </c>
      <c r="AU130" s="17" t="s">
        <v>82</v>
      </c>
    </row>
    <row r="131" spans="2:65" s="1" customFormat="1" ht="24.2" customHeight="1">
      <c r="B131" s="32"/>
      <c r="C131" s="127" t="s">
        <v>311</v>
      </c>
      <c r="D131" s="127" t="s">
        <v>145</v>
      </c>
      <c r="E131" s="128" t="s">
        <v>1180</v>
      </c>
      <c r="F131" s="129" t="s">
        <v>1181</v>
      </c>
      <c r="G131" s="130" t="s">
        <v>148</v>
      </c>
      <c r="H131" s="131">
        <v>6</v>
      </c>
      <c r="I131" s="132"/>
      <c r="J131" s="133">
        <f>ROUND(I131*H131,2)</f>
        <v>0</v>
      </c>
      <c r="K131" s="129" t="s">
        <v>149</v>
      </c>
      <c r="L131" s="32"/>
      <c r="M131" s="134" t="s">
        <v>19</v>
      </c>
      <c r="N131" s="135" t="s">
        <v>43</v>
      </c>
      <c r="P131" s="136">
        <f>O131*H131</f>
        <v>0</v>
      </c>
      <c r="Q131" s="136">
        <v>0.00145</v>
      </c>
      <c r="R131" s="136">
        <f>Q131*H131</f>
        <v>0.0087</v>
      </c>
      <c r="S131" s="136">
        <v>0</v>
      </c>
      <c r="T131" s="137">
        <f>S131*H131</f>
        <v>0</v>
      </c>
      <c r="AR131" s="138" t="s">
        <v>251</v>
      </c>
      <c r="AT131" s="138" t="s">
        <v>145</v>
      </c>
      <c r="AU131" s="138" t="s">
        <v>82</v>
      </c>
      <c r="AY131" s="17" t="s">
        <v>142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80</v>
      </c>
      <c r="BK131" s="139">
        <f>ROUND(I131*H131,2)</f>
        <v>0</v>
      </c>
      <c r="BL131" s="17" t="s">
        <v>251</v>
      </c>
      <c r="BM131" s="138" t="s">
        <v>1182</v>
      </c>
    </row>
    <row r="132" spans="2:47" s="1" customFormat="1" ht="11.25">
      <c r="B132" s="32"/>
      <c r="D132" s="140" t="s">
        <v>152</v>
      </c>
      <c r="F132" s="141" t="s">
        <v>1183</v>
      </c>
      <c r="I132" s="142"/>
      <c r="L132" s="32"/>
      <c r="M132" s="143"/>
      <c r="T132" s="53"/>
      <c r="AT132" s="17" t="s">
        <v>152</v>
      </c>
      <c r="AU132" s="17" t="s">
        <v>82</v>
      </c>
    </row>
    <row r="133" spans="2:65" s="1" customFormat="1" ht="16.5" customHeight="1">
      <c r="B133" s="32"/>
      <c r="C133" s="127" t="s">
        <v>317</v>
      </c>
      <c r="D133" s="127" t="s">
        <v>145</v>
      </c>
      <c r="E133" s="128" t="s">
        <v>1184</v>
      </c>
      <c r="F133" s="129" t="s">
        <v>1185</v>
      </c>
      <c r="G133" s="130" t="s">
        <v>148</v>
      </c>
      <c r="H133" s="131">
        <v>3</v>
      </c>
      <c r="I133" s="132"/>
      <c r="J133" s="133">
        <f>ROUND(I133*H133,2)</f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251</v>
      </c>
      <c r="AT133" s="138" t="s">
        <v>145</v>
      </c>
      <c r="AU133" s="138" t="s">
        <v>82</v>
      </c>
      <c r="AY133" s="17" t="s">
        <v>142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80</v>
      </c>
      <c r="BK133" s="139">
        <f>ROUND(I133*H133,2)</f>
        <v>0</v>
      </c>
      <c r="BL133" s="17" t="s">
        <v>251</v>
      </c>
      <c r="BM133" s="138" t="s">
        <v>1186</v>
      </c>
    </row>
    <row r="134" spans="2:65" s="1" customFormat="1" ht="24.2" customHeight="1">
      <c r="B134" s="32"/>
      <c r="C134" s="127" t="s">
        <v>322</v>
      </c>
      <c r="D134" s="127" t="s">
        <v>145</v>
      </c>
      <c r="E134" s="128" t="s">
        <v>1187</v>
      </c>
      <c r="F134" s="129" t="s">
        <v>1188</v>
      </c>
      <c r="G134" s="130" t="s">
        <v>156</v>
      </c>
      <c r="H134" s="131">
        <v>0.557</v>
      </c>
      <c r="I134" s="132"/>
      <c r="J134" s="133">
        <f>ROUND(I134*H134,2)</f>
        <v>0</v>
      </c>
      <c r="K134" s="129" t="s">
        <v>149</v>
      </c>
      <c r="L134" s="32"/>
      <c r="M134" s="134" t="s">
        <v>19</v>
      </c>
      <c r="N134" s="135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251</v>
      </c>
      <c r="AT134" s="138" t="s">
        <v>145</v>
      </c>
      <c r="AU134" s="138" t="s">
        <v>82</v>
      </c>
      <c r="AY134" s="17" t="s">
        <v>142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80</v>
      </c>
      <c r="BK134" s="139">
        <f>ROUND(I134*H134,2)</f>
        <v>0</v>
      </c>
      <c r="BL134" s="17" t="s">
        <v>251</v>
      </c>
      <c r="BM134" s="138" t="s">
        <v>1189</v>
      </c>
    </row>
    <row r="135" spans="2:47" s="1" customFormat="1" ht="11.25">
      <c r="B135" s="32"/>
      <c r="D135" s="140" t="s">
        <v>152</v>
      </c>
      <c r="F135" s="141" t="s">
        <v>1190</v>
      </c>
      <c r="I135" s="142"/>
      <c r="L135" s="32"/>
      <c r="M135" s="143"/>
      <c r="T135" s="53"/>
      <c r="AT135" s="17" t="s">
        <v>152</v>
      </c>
      <c r="AU135" s="17" t="s">
        <v>82</v>
      </c>
    </row>
    <row r="136" spans="2:63" s="11" customFormat="1" ht="22.9" customHeight="1">
      <c r="B136" s="115"/>
      <c r="D136" s="116" t="s">
        <v>71</v>
      </c>
      <c r="E136" s="125" t="s">
        <v>1191</v>
      </c>
      <c r="F136" s="125" t="s">
        <v>1192</v>
      </c>
      <c r="I136" s="118"/>
      <c r="J136" s="126">
        <f>BK136</f>
        <v>0</v>
      </c>
      <c r="L136" s="115"/>
      <c r="M136" s="120"/>
      <c r="P136" s="121">
        <f>SUM(P137:P166)</f>
        <v>0</v>
      </c>
      <c r="R136" s="121">
        <f>SUM(R137:R166)</f>
        <v>0.10336000000000002</v>
      </c>
      <c r="T136" s="122">
        <f>SUM(T137:T166)</f>
        <v>0.14252</v>
      </c>
      <c r="AR136" s="116" t="s">
        <v>82</v>
      </c>
      <c r="AT136" s="123" t="s">
        <v>71</v>
      </c>
      <c r="AU136" s="123" t="s">
        <v>80</v>
      </c>
      <c r="AY136" s="116" t="s">
        <v>142</v>
      </c>
      <c r="BK136" s="124">
        <f>SUM(BK137:BK166)</f>
        <v>0</v>
      </c>
    </row>
    <row r="137" spans="2:65" s="1" customFormat="1" ht="16.5" customHeight="1">
      <c r="B137" s="32"/>
      <c r="C137" s="127" t="s">
        <v>331</v>
      </c>
      <c r="D137" s="127" t="s">
        <v>145</v>
      </c>
      <c r="E137" s="128" t="s">
        <v>1193</v>
      </c>
      <c r="F137" s="129" t="s">
        <v>1194</v>
      </c>
      <c r="G137" s="130" t="s">
        <v>1195</v>
      </c>
      <c r="H137" s="131">
        <v>1</v>
      </c>
      <c r="I137" s="132"/>
      <c r="J137" s="133">
        <f>ROUND(I137*H137,2)</f>
        <v>0</v>
      </c>
      <c r="K137" s="129" t="s">
        <v>149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0.0342</v>
      </c>
      <c r="T137" s="137">
        <f>S137*H137</f>
        <v>0.0342</v>
      </c>
      <c r="AR137" s="138" t="s">
        <v>251</v>
      </c>
      <c r="AT137" s="138" t="s">
        <v>145</v>
      </c>
      <c r="AU137" s="138" t="s">
        <v>82</v>
      </c>
      <c r="AY137" s="17" t="s">
        <v>142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251</v>
      </c>
      <c r="BM137" s="138" t="s">
        <v>1196</v>
      </c>
    </row>
    <row r="138" spans="2:47" s="1" customFormat="1" ht="11.25">
      <c r="B138" s="32"/>
      <c r="D138" s="140" t="s">
        <v>152</v>
      </c>
      <c r="F138" s="141" t="s">
        <v>1197</v>
      </c>
      <c r="I138" s="142"/>
      <c r="L138" s="32"/>
      <c r="M138" s="143"/>
      <c r="T138" s="53"/>
      <c r="AT138" s="17" t="s">
        <v>152</v>
      </c>
      <c r="AU138" s="17" t="s">
        <v>82</v>
      </c>
    </row>
    <row r="139" spans="2:65" s="1" customFormat="1" ht="21.75" customHeight="1">
      <c r="B139" s="32"/>
      <c r="C139" s="127" t="s">
        <v>340</v>
      </c>
      <c r="D139" s="127" t="s">
        <v>145</v>
      </c>
      <c r="E139" s="128" t="s">
        <v>1198</v>
      </c>
      <c r="F139" s="129" t="s">
        <v>1199</v>
      </c>
      <c r="G139" s="130" t="s">
        <v>1195</v>
      </c>
      <c r="H139" s="131">
        <v>1</v>
      </c>
      <c r="I139" s="132"/>
      <c r="J139" s="133">
        <f>ROUND(I139*H139,2)</f>
        <v>0</v>
      </c>
      <c r="K139" s="129" t="s">
        <v>149</v>
      </c>
      <c r="L139" s="32"/>
      <c r="M139" s="134" t="s">
        <v>19</v>
      </c>
      <c r="N139" s="135" t="s">
        <v>43</v>
      </c>
      <c r="P139" s="136">
        <f>O139*H139</f>
        <v>0</v>
      </c>
      <c r="Q139" s="136">
        <v>0.01476</v>
      </c>
      <c r="R139" s="136">
        <f>Q139*H139</f>
        <v>0.01476</v>
      </c>
      <c r="S139" s="136">
        <v>0</v>
      </c>
      <c r="T139" s="137">
        <f>S139*H139</f>
        <v>0</v>
      </c>
      <c r="AR139" s="138" t="s">
        <v>251</v>
      </c>
      <c r="AT139" s="138" t="s">
        <v>145</v>
      </c>
      <c r="AU139" s="138" t="s">
        <v>82</v>
      </c>
      <c r="AY139" s="17" t="s">
        <v>142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80</v>
      </c>
      <c r="BK139" s="139">
        <f>ROUND(I139*H139,2)</f>
        <v>0</v>
      </c>
      <c r="BL139" s="17" t="s">
        <v>251</v>
      </c>
      <c r="BM139" s="138" t="s">
        <v>1200</v>
      </c>
    </row>
    <row r="140" spans="2:47" s="1" customFormat="1" ht="11.25">
      <c r="B140" s="32"/>
      <c r="D140" s="140" t="s">
        <v>152</v>
      </c>
      <c r="F140" s="141" t="s">
        <v>1201</v>
      </c>
      <c r="I140" s="142"/>
      <c r="L140" s="32"/>
      <c r="M140" s="143"/>
      <c r="T140" s="53"/>
      <c r="AT140" s="17" t="s">
        <v>152</v>
      </c>
      <c r="AU140" s="17" t="s">
        <v>82</v>
      </c>
    </row>
    <row r="141" spans="2:65" s="1" customFormat="1" ht="16.5" customHeight="1">
      <c r="B141" s="32"/>
      <c r="C141" s="127" t="s">
        <v>346</v>
      </c>
      <c r="D141" s="127" t="s">
        <v>145</v>
      </c>
      <c r="E141" s="128" t="s">
        <v>1202</v>
      </c>
      <c r="F141" s="129" t="s">
        <v>1203</v>
      </c>
      <c r="G141" s="130" t="s">
        <v>1195</v>
      </c>
      <c r="H141" s="131">
        <v>2</v>
      </c>
      <c r="I141" s="132"/>
      <c r="J141" s="133">
        <f>ROUND(I141*H141,2)</f>
        <v>0</v>
      </c>
      <c r="K141" s="129" t="s">
        <v>149</v>
      </c>
      <c r="L141" s="32"/>
      <c r="M141" s="134" t="s">
        <v>19</v>
      </c>
      <c r="N141" s="135" t="s">
        <v>43</v>
      </c>
      <c r="P141" s="136">
        <f>O141*H141</f>
        <v>0</v>
      </c>
      <c r="Q141" s="136">
        <v>0</v>
      </c>
      <c r="R141" s="136">
        <f>Q141*H141</f>
        <v>0</v>
      </c>
      <c r="S141" s="136">
        <v>0.01946</v>
      </c>
      <c r="T141" s="137">
        <f>S141*H141</f>
        <v>0.03892</v>
      </c>
      <c r="AR141" s="138" t="s">
        <v>251</v>
      </c>
      <c r="AT141" s="138" t="s">
        <v>145</v>
      </c>
      <c r="AU141" s="138" t="s">
        <v>82</v>
      </c>
      <c r="AY141" s="17" t="s">
        <v>142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80</v>
      </c>
      <c r="BK141" s="139">
        <f>ROUND(I141*H141,2)</f>
        <v>0</v>
      </c>
      <c r="BL141" s="17" t="s">
        <v>251</v>
      </c>
      <c r="BM141" s="138" t="s">
        <v>1204</v>
      </c>
    </row>
    <row r="142" spans="2:47" s="1" customFormat="1" ht="11.25">
      <c r="B142" s="32"/>
      <c r="D142" s="140" t="s">
        <v>152</v>
      </c>
      <c r="F142" s="141" t="s">
        <v>1205</v>
      </c>
      <c r="I142" s="142"/>
      <c r="L142" s="32"/>
      <c r="M142" s="143"/>
      <c r="T142" s="53"/>
      <c r="AT142" s="17" t="s">
        <v>152</v>
      </c>
      <c r="AU142" s="17" t="s">
        <v>82</v>
      </c>
    </row>
    <row r="143" spans="2:65" s="1" customFormat="1" ht="24.2" customHeight="1">
      <c r="B143" s="32"/>
      <c r="C143" s="127" t="s">
        <v>355</v>
      </c>
      <c r="D143" s="127" t="s">
        <v>145</v>
      </c>
      <c r="E143" s="128" t="s">
        <v>1206</v>
      </c>
      <c r="F143" s="129" t="s">
        <v>1207</v>
      </c>
      <c r="G143" s="130" t="s">
        <v>1195</v>
      </c>
      <c r="H143" s="131">
        <v>2</v>
      </c>
      <c r="I143" s="132"/>
      <c r="J143" s="133">
        <f>ROUND(I143*H143,2)</f>
        <v>0</v>
      </c>
      <c r="K143" s="129" t="s">
        <v>149</v>
      </c>
      <c r="L143" s="32"/>
      <c r="M143" s="134" t="s">
        <v>19</v>
      </c>
      <c r="N143" s="135" t="s">
        <v>43</v>
      </c>
      <c r="P143" s="136">
        <f>O143*H143</f>
        <v>0</v>
      </c>
      <c r="Q143" s="136">
        <v>0.02223</v>
      </c>
      <c r="R143" s="136">
        <f>Q143*H143</f>
        <v>0.04446</v>
      </c>
      <c r="S143" s="136">
        <v>0</v>
      </c>
      <c r="T143" s="137">
        <f>S143*H143</f>
        <v>0</v>
      </c>
      <c r="AR143" s="138" t="s">
        <v>251</v>
      </c>
      <c r="AT143" s="138" t="s">
        <v>145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251</v>
      </c>
      <c r="BM143" s="138" t="s">
        <v>1208</v>
      </c>
    </row>
    <row r="144" spans="2:47" s="1" customFormat="1" ht="11.25">
      <c r="B144" s="32"/>
      <c r="D144" s="140" t="s">
        <v>152</v>
      </c>
      <c r="F144" s="141" t="s">
        <v>1209</v>
      </c>
      <c r="I144" s="142"/>
      <c r="L144" s="32"/>
      <c r="M144" s="143"/>
      <c r="T144" s="53"/>
      <c r="AT144" s="17" t="s">
        <v>152</v>
      </c>
      <c r="AU144" s="17" t="s">
        <v>82</v>
      </c>
    </row>
    <row r="145" spans="2:65" s="1" customFormat="1" ht="16.5" customHeight="1">
      <c r="B145" s="32"/>
      <c r="C145" s="127" t="s">
        <v>360</v>
      </c>
      <c r="D145" s="127" t="s">
        <v>145</v>
      </c>
      <c r="E145" s="128" t="s">
        <v>1210</v>
      </c>
      <c r="F145" s="129" t="s">
        <v>1211</v>
      </c>
      <c r="G145" s="130" t="s">
        <v>148</v>
      </c>
      <c r="H145" s="131">
        <v>3</v>
      </c>
      <c r="I145" s="132"/>
      <c r="J145" s="133">
        <f>ROUND(I145*H145,2)</f>
        <v>0</v>
      </c>
      <c r="K145" s="129" t="s">
        <v>149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251</v>
      </c>
      <c r="AT145" s="138" t="s">
        <v>145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251</v>
      </c>
      <c r="BM145" s="138" t="s">
        <v>1212</v>
      </c>
    </row>
    <row r="146" spans="2:47" s="1" customFormat="1" ht="11.25">
      <c r="B146" s="32"/>
      <c r="D146" s="140" t="s">
        <v>152</v>
      </c>
      <c r="F146" s="141" t="s">
        <v>1213</v>
      </c>
      <c r="I146" s="142"/>
      <c r="L146" s="32"/>
      <c r="M146" s="143"/>
      <c r="T146" s="53"/>
      <c r="AT146" s="17" t="s">
        <v>152</v>
      </c>
      <c r="AU146" s="17" t="s">
        <v>82</v>
      </c>
    </row>
    <row r="147" spans="2:65" s="1" customFormat="1" ht="16.5" customHeight="1">
      <c r="B147" s="32"/>
      <c r="C147" s="158" t="s">
        <v>366</v>
      </c>
      <c r="D147" s="158" t="s">
        <v>162</v>
      </c>
      <c r="E147" s="159" t="s">
        <v>1214</v>
      </c>
      <c r="F147" s="160" t="s">
        <v>1215</v>
      </c>
      <c r="G147" s="161" t="s">
        <v>148</v>
      </c>
      <c r="H147" s="162">
        <v>3</v>
      </c>
      <c r="I147" s="163"/>
      <c r="J147" s="164">
        <f>ROUND(I147*H147,2)</f>
        <v>0</v>
      </c>
      <c r="K147" s="160" t="s">
        <v>149</v>
      </c>
      <c r="L147" s="165"/>
      <c r="M147" s="166" t="s">
        <v>19</v>
      </c>
      <c r="N147" s="167" t="s">
        <v>43</v>
      </c>
      <c r="P147" s="136">
        <f>O147*H147</f>
        <v>0</v>
      </c>
      <c r="Q147" s="136">
        <v>0.0005</v>
      </c>
      <c r="R147" s="136">
        <f>Q147*H147</f>
        <v>0.0015</v>
      </c>
      <c r="S147" s="136">
        <v>0</v>
      </c>
      <c r="T147" s="137">
        <f>S147*H147</f>
        <v>0</v>
      </c>
      <c r="AR147" s="138" t="s">
        <v>360</v>
      </c>
      <c r="AT147" s="138" t="s">
        <v>162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251</v>
      </c>
      <c r="BM147" s="138" t="s">
        <v>1216</v>
      </c>
    </row>
    <row r="148" spans="2:65" s="1" customFormat="1" ht="16.5" customHeight="1">
      <c r="B148" s="32"/>
      <c r="C148" s="127" t="s">
        <v>371</v>
      </c>
      <c r="D148" s="127" t="s">
        <v>145</v>
      </c>
      <c r="E148" s="128" t="s">
        <v>1217</v>
      </c>
      <c r="F148" s="129" t="s">
        <v>1218</v>
      </c>
      <c r="G148" s="130" t="s">
        <v>148</v>
      </c>
      <c r="H148" s="131">
        <v>1</v>
      </c>
      <c r="I148" s="132"/>
      <c r="J148" s="133">
        <f>ROUND(I148*H148,2)</f>
        <v>0</v>
      </c>
      <c r="K148" s="129" t="s">
        <v>149</v>
      </c>
      <c r="L148" s="32"/>
      <c r="M148" s="134" t="s">
        <v>19</v>
      </c>
      <c r="N148" s="135" t="s">
        <v>43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251</v>
      </c>
      <c r="AT148" s="138" t="s">
        <v>145</v>
      </c>
      <c r="AU148" s="138" t="s">
        <v>82</v>
      </c>
      <c r="AY148" s="17" t="s">
        <v>142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251</v>
      </c>
      <c r="BM148" s="138" t="s">
        <v>1219</v>
      </c>
    </row>
    <row r="149" spans="2:47" s="1" customFormat="1" ht="11.25">
      <c r="B149" s="32"/>
      <c r="D149" s="140" t="s">
        <v>152</v>
      </c>
      <c r="F149" s="141" t="s">
        <v>1220</v>
      </c>
      <c r="I149" s="142"/>
      <c r="L149" s="32"/>
      <c r="M149" s="143"/>
      <c r="T149" s="53"/>
      <c r="AT149" s="17" t="s">
        <v>152</v>
      </c>
      <c r="AU149" s="17" t="s">
        <v>82</v>
      </c>
    </row>
    <row r="150" spans="2:65" s="1" customFormat="1" ht="16.5" customHeight="1">
      <c r="B150" s="32"/>
      <c r="C150" s="158" t="s">
        <v>383</v>
      </c>
      <c r="D150" s="158" t="s">
        <v>162</v>
      </c>
      <c r="E150" s="159" t="s">
        <v>1221</v>
      </c>
      <c r="F150" s="160" t="s">
        <v>1222</v>
      </c>
      <c r="G150" s="161" t="s">
        <v>148</v>
      </c>
      <c r="H150" s="162">
        <v>1</v>
      </c>
      <c r="I150" s="163"/>
      <c r="J150" s="164">
        <f>ROUND(I150*H150,2)</f>
        <v>0</v>
      </c>
      <c r="K150" s="160" t="s">
        <v>149</v>
      </c>
      <c r="L150" s="165"/>
      <c r="M150" s="166" t="s">
        <v>19</v>
      </c>
      <c r="N150" s="167" t="s">
        <v>43</v>
      </c>
      <c r="P150" s="136">
        <f>O150*H150</f>
        <v>0</v>
      </c>
      <c r="Q150" s="136">
        <v>0.0005</v>
      </c>
      <c r="R150" s="136">
        <f>Q150*H150</f>
        <v>0.0005</v>
      </c>
      <c r="S150" s="136">
        <v>0</v>
      </c>
      <c r="T150" s="137">
        <f>S150*H150</f>
        <v>0</v>
      </c>
      <c r="AR150" s="138" t="s">
        <v>360</v>
      </c>
      <c r="AT150" s="138" t="s">
        <v>162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251</v>
      </c>
      <c r="BM150" s="138" t="s">
        <v>1223</v>
      </c>
    </row>
    <row r="151" spans="2:65" s="1" customFormat="1" ht="16.5" customHeight="1">
      <c r="B151" s="32"/>
      <c r="C151" s="127" t="s">
        <v>388</v>
      </c>
      <c r="D151" s="127" t="s">
        <v>145</v>
      </c>
      <c r="E151" s="128" t="s">
        <v>1224</v>
      </c>
      <c r="F151" s="129" t="s">
        <v>1225</v>
      </c>
      <c r="G151" s="130" t="s">
        <v>148</v>
      </c>
      <c r="H151" s="131">
        <v>2</v>
      </c>
      <c r="I151" s="132"/>
      <c r="J151" s="133">
        <f>ROUND(I151*H151,2)</f>
        <v>0</v>
      </c>
      <c r="K151" s="129" t="s">
        <v>149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251</v>
      </c>
      <c r="AT151" s="138" t="s">
        <v>145</v>
      </c>
      <c r="AU151" s="138" t="s">
        <v>82</v>
      </c>
      <c r="AY151" s="17" t="s">
        <v>142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251</v>
      </c>
      <c r="BM151" s="138" t="s">
        <v>1226</v>
      </c>
    </row>
    <row r="152" spans="2:47" s="1" customFormat="1" ht="11.25">
      <c r="B152" s="32"/>
      <c r="D152" s="140" t="s">
        <v>152</v>
      </c>
      <c r="F152" s="141" t="s">
        <v>1227</v>
      </c>
      <c r="I152" s="142"/>
      <c r="L152" s="32"/>
      <c r="M152" s="143"/>
      <c r="T152" s="53"/>
      <c r="AT152" s="17" t="s">
        <v>152</v>
      </c>
      <c r="AU152" s="17" t="s">
        <v>82</v>
      </c>
    </row>
    <row r="153" spans="2:65" s="1" customFormat="1" ht="16.5" customHeight="1">
      <c r="B153" s="32"/>
      <c r="C153" s="158" t="s">
        <v>393</v>
      </c>
      <c r="D153" s="158" t="s">
        <v>162</v>
      </c>
      <c r="E153" s="159" t="s">
        <v>1228</v>
      </c>
      <c r="F153" s="160" t="s">
        <v>1229</v>
      </c>
      <c r="G153" s="161" t="s">
        <v>148</v>
      </c>
      <c r="H153" s="162">
        <v>2</v>
      </c>
      <c r="I153" s="163"/>
      <c r="J153" s="164">
        <f>ROUND(I153*H153,2)</f>
        <v>0</v>
      </c>
      <c r="K153" s="160" t="s">
        <v>149</v>
      </c>
      <c r="L153" s="165"/>
      <c r="M153" s="166" t="s">
        <v>19</v>
      </c>
      <c r="N153" s="167" t="s">
        <v>43</v>
      </c>
      <c r="P153" s="136">
        <f>O153*H153</f>
        <v>0</v>
      </c>
      <c r="Q153" s="136">
        <v>0.0005</v>
      </c>
      <c r="R153" s="136">
        <f>Q153*H153</f>
        <v>0.001</v>
      </c>
      <c r="S153" s="136">
        <v>0</v>
      </c>
      <c r="T153" s="137">
        <f>S153*H153</f>
        <v>0</v>
      </c>
      <c r="AR153" s="138" t="s">
        <v>360</v>
      </c>
      <c r="AT153" s="138" t="s">
        <v>162</v>
      </c>
      <c r="AU153" s="138" t="s">
        <v>82</v>
      </c>
      <c r="AY153" s="17" t="s">
        <v>142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80</v>
      </c>
      <c r="BK153" s="139">
        <f>ROUND(I153*H153,2)</f>
        <v>0</v>
      </c>
      <c r="BL153" s="17" t="s">
        <v>251</v>
      </c>
      <c r="BM153" s="138" t="s">
        <v>1230</v>
      </c>
    </row>
    <row r="154" spans="2:65" s="1" customFormat="1" ht="16.5" customHeight="1">
      <c r="B154" s="32"/>
      <c r="C154" s="127" t="s">
        <v>399</v>
      </c>
      <c r="D154" s="127" t="s">
        <v>145</v>
      </c>
      <c r="E154" s="128" t="s">
        <v>1231</v>
      </c>
      <c r="F154" s="129" t="s">
        <v>1232</v>
      </c>
      <c r="G154" s="130" t="s">
        <v>148</v>
      </c>
      <c r="H154" s="131">
        <v>1</v>
      </c>
      <c r="I154" s="132"/>
      <c r="J154" s="133">
        <f>ROUND(I154*H154,2)</f>
        <v>0</v>
      </c>
      <c r="K154" s="129" t="s">
        <v>149</v>
      </c>
      <c r="L154" s="32"/>
      <c r="M154" s="134" t="s">
        <v>19</v>
      </c>
      <c r="N154" s="135" t="s">
        <v>43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251</v>
      </c>
      <c r="AT154" s="138" t="s">
        <v>145</v>
      </c>
      <c r="AU154" s="138" t="s">
        <v>82</v>
      </c>
      <c r="AY154" s="17" t="s">
        <v>142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80</v>
      </c>
      <c r="BK154" s="139">
        <f>ROUND(I154*H154,2)</f>
        <v>0</v>
      </c>
      <c r="BL154" s="17" t="s">
        <v>251</v>
      </c>
      <c r="BM154" s="138" t="s">
        <v>1233</v>
      </c>
    </row>
    <row r="155" spans="2:47" s="1" customFormat="1" ht="11.25">
      <c r="B155" s="32"/>
      <c r="D155" s="140" t="s">
        <v>152</v>
      </c>
      <c r="F155" s="141" t="s">
        <v>1234</v>
      </c>
      <c r="I155" s="142"/>
      <c r="L155" s="32"/>
      <c r="M155" s="143"/>
      <c r="T155" s="53"/>
      <c r="AT155" s="17" t="s">
        <v>152</v>
      </c>
      <c r="AU155" s="17" t="s">
        <v>82</v>
      </c>
    </row>
    <row r="156" spans="2:65" s="1" customFormat="1" ht="16.5" customHeight="1">
      <c r="B156" s="32"/>
      <c r="C156" s="158" t="s">
        <v>403</v>
      </c>
      <c r="D156" s="158" t="s">
        <v>162</v>
      </c>
      <c r="E156" s="159" t="s">
        <v>1235</v>
      </c>
      <c r="F156" s="160" t="s">
        <v>1236</v>
      </c>
      <c r="G156" s="161" t="s">
        <v>148</v>
      </c>
      <c r="H156" s="162">
        <v>1</v>
      </c>
      <c r="I156" s="163"/>
      <c r="J156" s="164">
        <f>ROUND(I156*H156,2)</f>
        <v>0</v>
      </c>
      <c r="K156" s="160" t="s">
        <v>149</v>
      </c>
      <c r="L156" s="165"/>
      <c r="M156" s="166" t="s">
        <v>19</v>
      </c>
      <c r="N156" s="167" t="s">
        <v>43</v>
      </c>
      <c r="P156" s="136">
        <f>O156*H156</f>
        <v>0</v>
      </c>
      <c r="Q156" s="136">
        <v>0.0013</v>
      </c>
      <c r="R156" s="136">
        <f>Q156*H156</f>
        <v>0.0013</v>
      </c>
      <c r="S156" s="136">
        <v>0</v>
      </c>
      <c r="T156" s="137">
        <f>S156*H156</f>
        <v>0</v>
      </c>
      <c r="AR156" s="138" t="s">
        <v>360</v>
      </c>
      <c r="AT156" s="138" t="s">
        <v>162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251</v>
      </c>
      <c r="BM156" s="138" t="s">
        <v>1237</v>
      </c>
    </row>
    <row r="157" spans="2:65" s="1" customFormat="1" ht="16.5" customHeight="1">
      <c r="B157" s="32"/>
      <c r="C157" s="127" t="s">
        <v>409</v>
      </c>
      <c r="D157" s="127" t="s">
        <v>145</v>
      </c>
      <c r="E157" s="128" t="s">
        <v>1238</v>
      </c>
      <c r="F157" s="129" t="s">
        <v>1239</v>
      </c>
      <c r="G157" s="130" t="s">
        <v>1195</v>
      </c>
      <c r="H157" s="131">
        <v>2</v>
      </c>
      <c r="I157" s="132"/>
      <c r="J157" s="133">
        <f>ROUND(I157*H157,2)</f>
        <v>0</v>
      </c>
      <c r="K157" s="129" t="s">
        <v>149</v>
      </c>
      <c r="L157" s="32"/>
      <c r="M157" s="134" t="s">
        <v>19</v>
      </c>
      <c r="N157" s="135" t="s">
        <v>43</v>
      </c>
      <c r="P157" s="136">
        <f>O157*H157</f>
        <v>0</v>
      </c>
      <c r="Q157" s="136">
        <v>0</v>
      </c>
      <c r="R157" s="136">
        <f>Q157*H157</f>
        <v>0</v>
      </c>
      <c r="S157" s="136">
        <v>0.0347</v>
      </c>
      <c r="T157" s="137">
        <f>S157*H157</f>
        <v>0.0694</v>
      </c>
      <c r="AR157" s="138" t="s">
        <v>251</v>
      </c>
      <c r="AT157" s="138" t="s">
        <v>145</v>
      </c>
      <c r="AU157" s="138" t="s">
        <v>82</v>
      </c>
      <c r="AY157" s="17" t="s">
        <v>142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7" t="s">
        <v>80</v>
      </c>
      <c r="BK157" s="139">
        <f>ROUND(I157*H157,2)</f>
        <v>0</v>
      </c>
      <c r="BL157" s="17" t="s">
        <v>251</v>
      </c>
      <c r="BM157" s="138" t="s">
        <v>1240</v>
      </c>
    </row>
    <row r="158" spans="2:47" s="1" customFormat="1" ht="11.25">
      <c r="B158" s="32"/>
      <c r="D158" s="140" t="s">
        <v>152</v>
      </c>
      <c r="F158" s="141" t="s">
        <v>1241</v>
      </c>
      <c r="I158" s="142"/>
      <c r="L158" s="32"/>
      <c r="M158" s="143"/>
      <c r="T158" s="53"/>
      <c r="AT158" s="17" t="s">
        <v>152</v>
      </c>
      <c r="AU158" s="17" t="s">
        <v>82</v>
      </c>
    </row>
    <row r="159" spans="2:65" s="1" customFormat="1" ht="21.75" customHeight="1">
      <c r="B159" s="32"/>
      <c r="C159" s="127" t="s">
        <v>414</v>
      </c>
      <c r="D159" s="127" t="s">
        <v>145</v>
      </c>
      <c r="E159" s="128" t="s">
        <v>1242</v>
      </c>
      <c r="F159" s="129" t="s">
        <v>1243</v>
      </c>
      <c r="G159" s="130" t="s">
        <v>1195</v>
      </c>
      <c r="H159" s="131">
        <v>2</v>
      </c>
      <c r="I159" s="132"/>
      <c r="J159" s="133">
        <f>ROUND(I159*H159,2)</f>
        <v>0</v>
      </c>
      <c r="K159" s="129" t="s">
        <v>149</v>
      </c>
      <c r="L159" s="32"/>
      <c r="M159" s="134" t="s">
        <v>19</v>
      </c>
      <c r="N159" s="135" t="s">
        <v>43</v>
      </c>
      <c r="P159" s="136">
        <f>O159*H159</f>
        <v>0</v>
      </c>
      <c r="Q159" s="136">
        <v>0.01475</v>
      </c>
      <c r="R159" s="136">
        <f>Q159*H159</f>
        <v>0.0295</v>
      </c>
      <c r="S159" s="136">
        <v>0</v>
      </c>
      <c r="T159" s="137">
        <f>S159*H159</f>
        <v>0</v>
      </c>
      <c r="AR159" s="138" t="s">
        <v>251</v>
      </c>
      <c r="AT159" s="138" t="s">
        <v>145</v>
      </c>
      <c r="AU159" s="138" t="s">
        <v>82</v>
      </c>
      <c r="AY159" s="17" t="s">
        <v>142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80</v>
      </c>
      <c r="BK159" s="139">
        <f>ROUND(I159*H159,2)</f>
        <v>0</v>
      </c>
      <c r="BL159" s="17" t="s">
        <v>251</v>
      </c>
      <c r="BM159" s="138" t="s">
        <v>1244</v>
      </c>
    </row>
    <row r="160" spans="2:47" s="1" customFormat="1" ht="11.25">
      <c r="B160" s="32"/>
      <c r="D160" s="140" t="s">
        <v>152</v>
      </c>
      <c r="F160" s="141" t="s">
        <v>1245</v>
      </c>
      <c r="I160" s="142"/>
      <c r="L160" s="32"/>
      <c r="M160" s="143"/>
      <c r="T160" s="53"/>
      <c r="AT160" s="17" t="s">
        <v>152</v>
      </c>
      <c r="AU160" s="17" t="s">
        <v>82</v>
      </c>
    </row>
    <row r="161" spans="2:65" s="1" customFormat="1" ht="16.5" customHeight="1">
      <c r="B161" s="32"/>
      <c r="C161" s="127" t="s">
        <v>419</v>
      </c>
      <c r="D161" s="127" t="s">
        <v>145</v>
      </c>
      <c r="E161" s="128" t="s">
        <v>1246</v>
      </c>
      <c r="F161" s="129" t="s">
        <v>1247</v>
      </c>
      <c r="G161" s="130" t="s">
        <v>1195</v>
      </c>
      <c r="H161" s="131">
        <v>2</v>
      </c>
      <c r="I161" s="132"/>
      <c r="J161" s="133">
        <f>ROUND(I161*H161,2)</f>
        <v>0</v>
      </c>
      <c r="K161" s="129" t="s">
        <v>149</v>
      </c>
      <c r="L161" s="32"/>
      <c r="M161" s="134" t="s">
        <v>19</v>
      </c>
      <c r="N161" s="135" t="s">
        <v>43</v>
      </c>
      <c r="P161" s="136">
        <f>O161*H161</f>
        <v>0</v>
      </c>
      <c r="Q161" s="136">
        <v>0.00184</v>
      </c>
      <c r="R161" s="136">
        <f>Q161*H161</f>
        <v>0.00368</v>
      </c>
      <c r="S161" s="136">
        <v>0</v>
      </c>
      <c r="T161" s="137">
        <f>S161*H161</f>
        <v>0</v>
      </c>
      <c r="AR161" s="138" t="s">
        <v>251</v>
      </c>
      <c r="AT161" s="138" t="s">
        <v>145</v>
      </c>
      <c r="AU161" s="138" t="s">
        <v>82</v>
      </c>
      <c r="AY161" s="17" t="s">
        <v>142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7" t="s">
        <v>80</v>
      </c>
      <c r="BK161" s="139">
        <f>ROUND(I161*H161,2)</f>
        <v>0</v>
      </c>
      <c r="BL161" s="17" t="s">
        <v>251</v>
      </c>
      <c r="BM161" s="138" t="s">
        <v>1248</v>
      </c>
    </row>
    <row r="162" spans="2:47" s="1" customFormat="1" ht="11.25">
      <c r="B162" s="32"/>
      <c r="D162" s="140" t="s">
        <v>152</v>
      </c>
      <c r="F162" s="141" t="s">
        <v>1249</v>
      </c>
      <c r="I162" s="142"/>
      <c r="L162" s="32"/>
      <c r="M162" s="143"/>
      <c r="T162" s="53"/>
      <c r="AT162" s="17" t="s">
        <v>152</v>
      </c>
      <c r="AU162" s="17" t="s">
        <v>82</v>
      </c>
    </row>
    <row r="163" spans="2:65" s="1" customFormat="1" ht="16.5" customHeight="1">
      <c r="B163" s="32"/>
      <c r="C163" s="127" t="s">
        <v>425</v>
      </c>
      <c r="D163" s="127" t="s">
        <v>145</v>
      </c>
      <c r="E163" s="128" t="s">
        <v>1250</v>
      </c>
      <c r="F163" s="129" t="s">
        <v>1251</v>
      </c>
      <c r="G163" s="130" t="s">
        <v>1195</v>
      </c>
      <c r="H163" s="131">
        <v>2</v>
      </c>
      <c r="I163" s="132"/>
      <c r="J163" s="133">
        <f>ROUND(I163*H163,2)</f>
        <v>0</v>
      </c>
      <c r="K163" s="129" t="s">
        <v>19</v>
      </c>
      <c r="L163" s="32"/>
      <c r="M163" s="134" t="s">
        <v>19</v>
      </c>
      <c r="N163" s="135" t="s">
        <v>43</v>
      </c>
      <c r="P163" s="136">
        <f>O163*H163</f>
        <v>0</v>
      </c>
      <c r="Q163" s="136">
        <v>0.00196</v>
      </c>
      <c r="R163" s="136">
        <f>Q163*H163</f>
        <v>0.00392</v>
      </c>
      <c r="S163" s="136">
        <v>0</v>
      </c>
      <c r="T163" s="137">
        <f>S163*H163</f>
        <v>0</v>
      </c>
      <c r="AR163" s="138" t="s">
        <v>251</v>
      </c>
      <c r="AT163" s="138" t="s">
        <v>145</v>
      </c>
      <c r="AU163" s="138" t="s">
        <v>82</v>
      </c>
      <c r="AY163" s="17" t="s">
        <v>142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80</v>
      </c>
      <c r="BK163" s="139">
        <f>ROUND(I163*H163,2)</f>
        <v>0</v>
      </c>
      <c r="BL163" s="17" t="s">
        <v>251</v>
      </c>
      <c r="BM163" s="138" t="s">
        <v>1252</v>
      </c>
    </row>
    <row r="164" spans="2:65" s="1" customFormat="1" ht="16.5" customHeight="1">
      <c r="B164" s="32"/>
      <c r="C164" s="127" t="s">
        <v>432</v>
      </c>
      <c r="D164" s="127" t="s">
        <v>145</v>
      </c>
      <c r="E164" s="128" t="s">
        <v>1253</v>
      </c>
      <c r="F164" s="129" t="s">
        <v>1254</v>
      </c>
      <c r="G164" s="130" t="s">
        <v>1195</v>
      </c>
      <c r="H164" s="131">
        <v>1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>O164*H164</f>
        <v>0</v>
      </c>
      <c r="Q164" s="136">
        <v>0.00274</v>
      </c>
      <c r="R164" s="136">
        <f>Q164*H164</f>
        <v>0.00274</v>
      </c>
      <c r="S164" s="136">
        <v>0</v>
      </c>
      <c r="T164" s="137">
        <f>S164*H164</f>
        <v>0</v>
      </c>
      <c r="AR164" s="138" t="s">
        <v>251</v>
      </c>
      <c r="AT164" s="138" t="s">
        <v>145</v>
      </c>
      <c r="AU164" s="138" t="s">
        <v>82</v>
      </c>
      <c r="AY164" s="17" t="s">
        <v>142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80</v>
      </c>
      <c r="BK164" s="139">
        <f>ROUND(I164*H164,2)</f>
        <v>0</v>
      </c>
      <c r="BL164" s="17" t="s">
        <v>251</v>
      </c>
      <c r="BM164" s="138" t="s">
        <v>1255</v>
      </c>
    </row>
    <row r="165" spans="2:65" s="1" customFormat="1" ht="24.2" customHeight="1">
      <c r="B165" s="32"/>
      <c r="C165" s="127" t="s">
        <v>438</v>
      </c>
      <c r="D165" s="127" t="s">
        <v>145</v>
      </c>
      <c r="E165" s="128" t="s">
        <v>1256</v>
      </c>
      <c r="F165" s="129" t="s">
        <v>1257</v>
      </c>
      <c r="G165" s="130" t="s">
        <v>156</v>
      </c>
      <c r="H165" s="131">
        <v>0.103</v>
      </c>
      <c r="I165" s="132"/>
      <c r="J165" s="133">
        <f>ROUND(I165*H165,2)</f>
        <v>0</v>
      </c>
      <c r="K165" s="129" t="s">
        <v>149</v>
      </c>
      <c r="L165" s="32"/>
      <c r="M165" s="134" t="s">
        <v>19</v>
      </c>
      <c r="N165" s="135" t="s">
        <v>43</v>
      </c>
      <c r="P165" s="136">
        <f>O165*H165</f>
        <v>0</v>
      </c>
      <c r="Q165" s="136">
        <v>0</v>
      </c>
      <c r="R165" s="136">
        <f>Q165*H165</f>
        <v>0</v>
      </c>
      <c r="S165" s="136">
        <v>0</v>
      </c>
      <c r="T165" s="137">
        <f>S165*H165</f>
        <v>0</v>
      </c>
      <c r="AR165" s="138" t="s">
        <v>251</v>
      </c>
      <c r="AT165" s="138" t="s">
        <v>145</v>
      </c>
      <c r="AU165" s="138" t="s">
        <v>82</v>
      </c>
      <c r="AY165" s="17" t="s">
        <v>142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80</v>
      </c>
      <c r="BK165" s="139">
        <f>ROUND(I165*H165,2)</f>
        <v>0</v>
      </c>
      <c r="BL165" s="17" t="s">
        <v>251</v>
      </c>
      <c r="BM165" s="138" t="s">
        <v>1258</v>
      </c>
    </row>
    <row r="166" spans="2:47" s="1" customFormat="1" ht="11.25">
      <c r="B166" s="32"/>
      <c r="D166" s="140" t="s">
        <v>152</v>
      </c>
      <c r="F166" s="141" t="s">
        <v>1259</v>
      </c>
      <c r="I166" s="142"/>
      <c r="L166" s="32"/>
      <c r="M166" s="143"/>
      <c r="T166" s="53"/>
      <c r="AT166" s="17" t="s">
        <v>152</v>
      </c>
      <c r="AU166" s="17" t="s">
        <v>82</v>
      </c>
    </row>
    <row r="167" spans="2:63" s="11" customFormat="1" ht="25.9" customHeight="1">
      <c r="B167" s="115"/>
      <c r="D167" s="116" t="s">
        <v>71</v>
      </c>
      <c r="E167" s="117" t="s">
        <v>101</v>
      </c>
      <c r="F167" s="117" t="s">
        <v>102</v>
      </c>
      <c r="I167" s="118"/>
      <c r="J167" s="119">
        <f>BK167</f>
        <v>0</v>
      </c>
      <c r="L167" s="115"/>
      <c r="M167" s="120"/>
      <c r="P167" s="121">
        <f>P168</f>
        <v>0</v>
      </c>
      <c r="R167" s="121">
        <f>R168</f>
        <v>0</v>
      </c>
      <c r="T167" s="122">
        <f>T168</f>
        <v>0</v>
      </c>
      <c r="AR167" s="116" t="s">
        <v>182</v>
      </c>
      <c r="AT167" s="123" t="s">
        <v>71</v>
      </c>
      <c r="AU167" s="123" t="s">
        <v>72</v>
      </c>
      <c r="AY167" s="116" t="s">
        <v>142</v>
      </c>
      <c r="BK167" s="124">
        <f>BK168</f>
        <v>0</v>
      </c>
    </row>
    <row r="168" spans="2:63" s="11" customFormat="1" ht="22.9" customHeight="1">
      <c r="B168" s="115"/>
      <c r="D168" s="116" t="s">
        <v>71</v>
      </c>
      <c r="E168" s="125" t="s">
        <v>1260</v>
      </c>
      <c r="F168" s="125" t="s">
        <v>1261</v>
      </c>
      <c r="I168" s="118"/>
      <c r="J168" s="126">
        <f>BK168</f>
        <v>0</v>
      </c>
      <c r="L168" s="115"/>
      <c r="M168" s="120"/>
      <c r="P168" s="121">
        <f>SUM(P169:P177)</f>
        <v>0</v>
      </c>
      <c r="R168" s="121">
        <f>SUM(R169:R177)</f>
        <v>0</v>
      </c>
      <c r="T168" s="122">
        <f>SUM(T169:T177)</f>
        <v>0</v>
      </c>
      <c r="AR168" s="116" t="s">
        <v>182</v>
      </c>
      <c r="AT168" s="123" t="s">
        <v>71</v>
      </c>
      <c r="AU168" s="123" t="s">
        <v>80</v>
      </c>
      <c r="AY168" s="116" t="s">
        <v>142</v>
      </c>
      <c r="BK168" s="124">
        <f>SUM(BK169:BK177)</f>
        <v>0</v>
      </c>
    </row>
    <row r="169" spans="2:65" s="1" customFormat="1" ht="16.5" customHeight="1">
      <c r="B169" s="32"/>
      <c r="C169" s="127" t="s">
        <v>445</v>
      </c>
      <c r="D169" s="127" t="s">
        <v>145</v>
      </c>
      <c r="E169" s="128" t="s">
        <v>1262</v>
      </c>
      <c r="F169" s="129" t="s">
        <v>1263</v>
      </c>
      <c r="G169" s="130" t="s">
        <v>185</v>
      </c>
      <c r="H169" s="131">
        <v>219</v>
      </c>
      <c r="I169" s="132"/>
      <c r="J169" s="133">
        <f aca="true" t="shared" si="10" ref="J169:J177">ROUND(I169*H169,2)</f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 aca="true" t="shared" si="11" ref="P169:P177">O169*H169</f>
        <v>0</v>
      </c>
      <c r="Q169" s="136">
        <v>0</v>
      </c>
      <c r="R169" s="136">
        <f aca="true" t="shared" si="12" ref="R169:R177">Q169*H169</f>
        <v>0</v>
      </c>
      <c r="S169" s="136">
        <v>0</v>
      </c>
      <c r="T169" s="137">
        <f aca="true" t="shared" si="13" ref="T169:T177">S169*H169</f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 aca="true" t="shared" si="14" ref="BE169:BE177">IF(N169="základní",J169,0)</f>
        <v>0</v>
      </c>
      <c r="BF169" s="139">
        <f aca="true" t="shared" si="15" ref="BF169:BF177">IF(N169="snížená",J169,0)</f>
        <v>0</v>
      </c>
      <c r="BG169" s="139">
        <f aca="true" t="shared" si="16" ref="BG169:BG177">IF(N169="zákl. přenesená",J169,0)</f>
        <v>0</v>
      </c>
      <c r="BH169" s="139">
        <f aca="true" t="shared" si="17" ref="BH169:BH177">IF(N169="sníž. přenesená",J169,0)</f>
        <v>0</v>
      </c>
      <c r="BI169" s="139">
        <f aca="true" t="shared" si="18" ref="BI169:BI177">IF(N169="nulová",J169,0)</f>
        <v>0</v>
      </c>
      <c r="BJ169" s="17" t="s">
        <v>80</v>
      </c>
      <c r="BK169" s="139">
        <f aca="true" t="shared" si="19" ref="BK169:BK177">ROUND(I169*H169,2)</f>
        <v>0</v>
      </c>
      <c r="BL169" s="17" t="s">
        <v>150</v>
      </c>
      <c r="BM169" s="138" t="s">
        <v>1264</v>
      </c>
    </row>
    <row r="170" spans="2:65" s="1" customFormat="1" ht="16.5" customHeight="1">
      <c r="B170" s="32"/>
      <c r="C170" s="127" t="s">
        <v>450</v>
      </c>
      <c r="D170" s="127" t="s">
        <v>145</v>
      </c>
      <c r="E170" s="128" t="s">
        <v>1265</v>
      </c>
      <c r="F170" s="129" t="s">
        <v>1266</v>
      </c>
      <c r="G170" s="130" t="s">
        <v>185</v>
      </c>
      <c r="H170" s="131">
        <v>104</v>
      </c>
      <c r="I170" s="132"/>
      <c r="J170" s="133">
        <f t="shared" si="10"/>
        <v>0</v>
      </c>
      <c r="K170" s="129" t="s">
        <v>19</v>
      </c>
      <c r="L170" s="32"/>
      <c r="M170" s="134" t="s">
        <v>19</v>
      </c>
      <c r="N170" s="135" t="s">
        <v>43</v>
      </c>
      <c r="P170" s="136">
        <f t="shared" si="11"/>
        <v>0</v>
      </c>
      <c r="Q170" s="136">
        <v>0</v>
      </c>
      <c r="R170" s="136">
        <f t="shared" si="12"/>
        <v>0</v>
      </c>
      <c r="S170" s="136">
        <v>0</v>
      </c>
      <c r="T170" s="137">
        <f t="shared" si="13"/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 t="shared" si="14"/>
        <v>0</v>
      </c>
      <c r="BF170" s="139">
        <f t="shared" si="15"/>
        <v>0</v>
      </c>
      <c r="BG170" s="139">
        <f t="shared" si="16"/>
        <v>0</v>
      </c>
      <c r="BH170" s="139">
        <f t="shared" si="17"/>
        <v>0</v>
      </c>
      <c r="BI170" s="139">
        <f t="shared" si="18"/>
        <v>0</v>
      </c>
      <c r="BJ170" s="17" t="s">
        <v>80</v>
      </c>
      <c r="BK170" s="139">
        <f t="shared" si="19"/>
        <v>0</v>
      </c>
      <c r="BL170" s="17" t="s">
        <v>150</v>
      </c>
      <c r="BM170" s="138" t="s">
        <v>1267</v>
      </c>
    </row>
    <row r="171" spans="2:65" s="1" customFormat="1" ht="16.5" customHeight="1">
      <c r="B171" s="32"/>
      <c r="C171" s="127" t="s">
        <v>455</v>
      </c>
      <c r="D171" s="127" t="s">
        <v>145</v>
      </c>
      <c r="E171" s="128" t="s">
        <v>1268</v>
      </c>
      <c r="F171" s="129" t="s">
        <v>1269</v>
      </c>
      <c r="G171" s="130" t="s">
        <v>1270</v>
      </c>
      <c r="H171" s="131">
        <v>24</v>
      </c>
      <c r="I171" s="132"/>
      <c r="J171" s="133">
        <f t="shared" si="10"/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 t="shared" si="11"/>
        <v>0</v>
      </c>
      <c r="Q171" s="136">
        <v>0</v>
      </c>
      <c r="R171" s="136">
        <f t="shared" si="12"/>
        <v>0</v>
      </c>
      <c r="S171" s="136">
        <v>0</v>
      </c>
      <c r="T171" s="137">
        <f t="shared" si="13"/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 t="shared" si="14"/>
        <v>0</v>
      </c>
      <c r="BF171" s="139">
        <f t="shared" si="15"/>
        <v>0</v>
      </c>
      <c r="BG171" s="139">
        <f t="shared" si="16"/>
        <v>0</v>
      </c>
      <c r="BH171" s="139">
        <f t="shared" si="17"/>
        <v>0</v>
      </c>
      <c r="BI171" s="139">
        <f t="shared" si="18"/>
        <v>0</v>
      </c>
      <c r="BJ171" s="17" t="s">
        <v>80</v>
      </c>
      <c r="BK171" s="139">
        <f t="shared" si="19"/>
        <v>0</v>
      </c>
      <c r="BL171" s="17" t="s">
        <v>150</v>
      </c>
      <c r="BM171" s="138" t="s">
        <v>1271</v>
      </c>
    </row>
    <row r="172" spans="2:65" s="1" customFormat="1" ht="16.5" customHeight="1">
      <c r="B172" s="32"/>
      <c r="C172" s="127" t="s">
        <v>461</v>
      </c>
      <c r="D172" s="127" t="s">
        <v>145</v>
      </c>
      <c r="E172" s="128" t="s">
        <v>1272</v>
      </c>
      <c r="F172" s="129" t="s">
        <v>1273</v>
      </c>
      <c r="G172" s="130" t="s">
        <v>1270</v>
      </c>
      <c r="H172" s="131">
        <v>12</v>
      </c>
      <c r="I172" s="132"/>
      <c r="J172" s="133">
        <f t="shared" si="10"/>
        <v>0</v>
      </c>
      <c r="K172" s="129" t="s">
        <v>19</v>
      </c>
      <c r="L172" s="32"/>
      <c r="M172" s="134" t="s">
        <v>19</v>
      </c>
      <c r="N172" s="135" t="s">
        <v>43</v>
      </c>
      <c r="P172" s="136">
        <f t="shared" si="11"/>
        <v>0</v>
      </c>
      <c r="Q172" s="136">
        <v>0</v>
      </c>
      <c r="R172" s="136">
        <f t="shared" si="12"/>
        <v>0</v>
      </c>
      <c r="S172" s="136">
        <v>0</v>
      </c>
      <c r="T172" s="137">
        <f t="shared" si="13"/>
        <v>0</v>
      </c>
      <c r="AR172" s="138" t="s">
        <v>150</v>
      </c>
      <c r="AT172" s="138" t="s">
        <v>145</v>
      </c>
      <c r="AU172" s="138" t="s">
        <v>82</v>
      </c>
      <c r="AY172" s="17" t="s">
        <v>142</v>
      </c>
      <c r="BE172" s="139">
        <f t="shared" si="14"/>
        <v>0</v>
      </c>
      <c r="BF172" s="139">
        <f t="shared" si="15"/>
        <v>0</v>
      </c>
      <c r="BG172" s="139">
        <f t="shared" si="16"/>
        <v>0</v>
      </c>
      <c r="BH172" s="139">
        <f t="shared" si="17"/>
        <v>0</v>
      </c>
      <c r="BI172" s="139">
        <f t="shared" si="18"/>
        <v>0</v>
      </c>
      <c r="BJ172" s="17" t="s">
        <v>80</v>
      </c>
      <c r="BK172" s="139">
        <f t="shared" si="19"/>
        <v>0</v>
      </c>
      <c r="BL172" s="17" t="s">
        <v>150</v>
      </c>
      <c r="BM172" s="138" t="s">
        <v>1274</v>
      </c>
    </row>
    <row r="173" spans="2:65" s="1" customFormat="1" ht="16.5" customHeight="1">
      <c r="B173" s="32"/>
      <c r="C173" s="127" t="s">
        <v>469</v>
      </c>
      <c r="D173" s="127" t="s">
        <v>145</v>
      </c>
      <c r="E173" s="128" t="s">
        <v>1275</v>
      </c>
      <c r="F173" s="129" t="s">
        <v>1276</v>
      </c>
      <c r="G173" s="130" t="s">
        <v>1277</v>
      </c>
      <c r="H173" s="131">
        <v>54</v>
      </c>
      <c r="I173" s="132"/>
      <c r="J173" s="133">
        <f t="shared" si="10"/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 t="shared" si="11"/>
        <v>0</v>
      </c>
      <c r="Q173" s="136">
        <v>0</v>
      </c>
      <c r="R173" s="136">
        <f t="shared" si="12"/>
        <v>0</v>
      </c>
      <c r="S173" s="136">
        <v>0</v>
      </c>
      <c r="T173" s="137">
        <f t="shared" si="13"/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 t="shared" si="14"/>
        <v>0</v>
      </c>
      <c r="BF173" s="139">
        <f t="shared" si="15"/>
        <v>0</v>
      </c>
      <c r="BG173" s="139">
        <f t="shared" si="16"/>
        <v>0</v>
      </c>
      <c r="BH173" s="139">
        <f t="shared" si="17"/>
        <v>0</v>
      </c>
      <c r="BI173" s="139">
        <f t="shared" si="18"/>
        <v>0</v>
      </c>
      <c r="BJ173" s="17" t="s">
        <v>80</v>
      </c>
      <c r="BK173" s="139">
        <f t="shared" si="19"/>
        <v>0</v>
      </c>
      <c r="BL173" s="17" t="s">
        <v>150</v>
      </c>
      <c r="BM173" s="138" t="s">
        <v>1278</v>
      </c>
    </row>
    <row r="174" spans="2:65" s="1" customFormat="1" ht="16.5" customHeight="1">
      <c r="B174" s="32"/>
      <c r="C174" s="127" t="s">
        <v>478</v>
      </c>
      <c r="D174" s="127" t="s">
        <v>145</v>
      </c>
      <c r="E174" s="128" t="s">
        <v>1279</v>
      </c>
      <c r="F174" s="129" t="s">
        <v>1280</v>
      </c>
      <c r="G174" s="130" t="s">
        <v>674</v>
      </c>
      <c r="H174" s="131">
        <v>1</v>
      </c>
      <c r="I174" s="132"/>
      <c r="J174" s="133">
        <f t="shared" si="10"/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 t="shared" si="11"/>
        <v>0</v>
      </c>
      <c r="Q174" s="136">
        <v>0</v>
      </c>
      <c r="R174" s="136">
        <f t="shared" si="12"/>
        <v>0</v>
      </c>
      <c r="S174" s="136">
        <v>0</v>
      </c>
      <c r="T174" s="137">
        <f t="shared" si="13"/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 t="shared" si="14"/>
        <v>0</v>
      </c>
      <c r="BF174" s="139">
        <f t="shared" si="15"/>
        <v>0</v>
      </c>
      <c r="BG174" s="139">
        <f t="shared" si="16"/>
        <v>0</v>
      </c>
      <c r="BH174" s="139">
        <f t="shared" si="17"/>
        <v>0</v>
      </c>
      <c r="BI174" s="139">
        <f t="shared" si="18"/>
        <v>0</v>
      </c>
      <c r="BJ174" s="17" t="s">
        <v>80</v>
      </c>
      <c r="BK174" s="139">
        <f t="shared" si="19"/>
        <v>0</v>
      </c>
      <c r="BL174" s="17" t="s">
        <v>150</v>
      </c>
      <c r="BM174" s="138" t="s">
        <v>1281</v>
      </c>
    </row>
    <row r="175" spans="2:65" s="1" customFormat="1" ht="16.5" customHeight="1">
      <c r="B175" s="32"/>
      <c r="C175" s="127" t="s">
        <v>484</v>
      </c>
      <c r="D175" s="127" t="s">
        <v>145</v>
      </c>
      <c r="E175" s="128" t="s">
        <v>1282</v>
      </c>
      <c r="F175" s="129" t="s">
        <v>1283</v>
      </c>
      <c r="G175" s="130" t="s">
        <v>674</v>
      </c>
      <c r="H175" s="131">
        <v>1</v>
      </c>
      <c r="I175" s="132"/>
      <c r="J175" s="133">
        <f t="shared" si="10"/>
        <v>0</v>
      </c>
      <c r="K175" s="129" t="s">
        <v>19</v>
      </c>
      <c r="L175" s="32"/>
      <c r="M175" s="134" t="s">
        <v>19</v>
      </c>
      <c r="N175" s="135" t="s">
        <v>43</v>
      </c>
      <c r="P175" s="136">
        <f t="shared" si="11"/>
        <v>0</v>
      </c>
      <c r="Q175" s="136">
        <v>0</v>
      </c>
      <c r="R175" s="136">
        <f t="shared" si="12"/>
        <v>0</v>
      </c>
      <c r="S175" s="136">
        <v>0</v>
      </c>
      <c r="T175" s="137">
        <f t="shared" si="13"/>
        <v>0</v>
      </c>
      <c r="AR175" s="138" t="s">
        <v>150</v>
      </c>
      <c r="AT175" s="138" t="s">
        <v>145</v>
      </c>
      <c r="AU175" s="138" t="s">
        <v>82</v>
      </c>
      <c r="AY175" s="17" t="s">
        <v>142</v>
      </c>
      <c r="BE175" s="139">
        <f t="shared" si="14"/>
        <v>0</v>
      </c>
      <c r="BF175" s="139">
        <f t="shared" si="15"/>
        <v>0</v>
      </c>
      <c r="BG175" s="139">
        <f t="shared" si="16"/>
        <v>0</v>
      </c>
      <c r="BH175" s="139">
        <f t="shared" si="17"/>
        <v>0</v>
      </c>
      <c r="BI175" s="139">
        <f t="shared" si="18"/>
        <v>0</v>
      </c>
      <c r="BJ175" s="17" t="s">
        <v>80</v>
      </c>
      <c r="BK175" s="139">
        <f t="shared" si="19"/>
        <v>0</v>
      </c>
      <c r="BL175" s="17" t="s">
        <v>150</v>
      </c>
      <c r="BM175" s="138" t="s">
        <v>1284</v>
      </c>
    </row>
    <row r="176" spans="2:65" s="1" customFormat="1" ht="16.5" customHeight="1">
      <c r="B176" s="32"/>
      <c r="C176" s="127" t="s">
        <v>489</v>
      </c>
      <c r="D176" s="127" t="s">
        <v>145</v>
      </c>
      <c r="E176" s="128" t="s">
        <v>1285</v>
      </c>
      <c r="F176" s="129" t="s">
        <v>1286</v>
      </c>
      <c r="G176" s="130" t="s">
        <v>674</v>
      </c>
      <c r="H176" s="131">
        <v>1</v>
      </c>
      <c r="I176" s="132"/>
      <c r="J176" s="133">
        <f t="shared" si="10"/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 t="shared" si="11"/>
        <v>0</v>
      </c>
      <c r="Q176" s="136">
        <v>0</v>
      </c>
      <c r="R176" s="136">
        <f t="shared" si="12"/>
        <v>0</v>
      </c>
      <c r="S176" s="136">
        <v>0</v>
      </c>
      <c r="T176" s="137">
        <f t="shared" si="13"/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 t="shared" si="14"/>
        <v>0</v>
      </c>
      <c r="BF176" s="139">
        <f t="shared" si="15"/>
        <v>0</v>
      </c>
      <c r="BG176" s="139">
        <f t="shared" si="16"/>
        <v>0</v>
      </c>
      <c r="BH176" s="139">
        <f t="shared" si="17"/>
        <v>0</v>
      </c>
      <c r="BI176" s="139">
        <f t="shared" si="18"/>
        <v>0</v>
      </c>
      <c r="BJ176" s="17" t="s">
        <v>80</v>
      </c>
      <c r="BK176" s="139">
        <f t="shared" si="19"/>
        <v>0</v>
      </c>
      <c r="BL176" s="17" t="s">
        <v>150</v>
      </c>
      <c r="BM176" s="138" t="s">
        <v>1287</v>
      </c>
    </row>
    <row r="177" spans="2:65" s="1" customFormat="1" ht="16.5" customHeight="1">
      <c r="B177" s="32"/>
      <c r="C177" s="127" t="s">
        <v>497</v>
      </c>
      <c r="D177" s="127" t="s">
        <v>145</v>
      </c>
      <c r="E177" s="128" t="s">
        <v>1288</v>
      </c>
      <c r="F177" s="129" t="s">
        <v>1289</v>
      </c>
      <c r="G177" s="130" t="s">
        <v>674</v>
      </c>
      <c r="H177" s="131">
        <v>1</v>
      </c>
      <c r="I177" s="132"/>
      <c r="J177" s="133">
        <f t="shared" si="10"/>
        <v>0</v>
      </c>
      <c r="K177" s="129" t="s">
        <v>19</v>
      </c>
      <c r="L177" s="32"/>
      <c r="M177" s="179" t="s">
        <v>19</v>
      </c>
      <c r="N177" s="180" t="s">
        <v>43</v>
      </c>
      <c r="O177" s="181"/>
      <c r="P177" s="182">
        <f t="shared" si="11"/>
        <v>0</v>
      </c>
      <c r="Q177" s="182">
        <v>0</v>
      </c>
      <c r="R177" s="182">
        <f t="shared" si="12"/>
        <v>0</v>
      </c>
      <c r="S177" s="182">
        <v>0</v>
      </c>
      <c r="T177" s="183">
        <f t="shared" si="13"/>
        <v>0</v>
      </c>
      <c r="AR177" s="138" t="s">
        <v>150</v>
      </c>
      <c r="AT177" s="138" t="s">
        <v>145</v>
      </c>
      <c r="AU177" s="138" t="s">
        <v>82</v>
      </c>
      <c r="AY177" s="17" t="s">
        <v>142</v>
      </c>
      <c r="BE177" s="139">
        <f t="shared" si="14"/>
        <v>0</v>
      </c>
      <c r="BF177" s="139">
        <f t="shared" si="15"/>
        <v>0</v>
      </c>
      <c r="BG177" s="139">
        <f t="shared" si="16"/>
        <v>0</v>
      </c>
      <c r="BH177" s="139">
        <f t="shared" si="17"/>
        <v>0</v>
      </c>
      <c r="BI177" s="139">
        <f t="shared" si="18"/>
        <v>0</v>
      </c>
      <c r="BJ177" s="17" t="s">
        <v>80</v>
      </c>
      <c r="BK177" s="139">
        <f t="shared" si="19"/>
        <v>0</v>
      </c>
      <c r="BL177" s="17" t="s">
        <v>150</v>
      </c>
      <c r="BM177" s="138" t="s">
        <v>1290</v>
      </c>
    </row>
    <row r="178" spans="2:12" s="1" customFormat="1" ht="6.95" customHeight="1">
      <c r="B178" s="41"/>
      <c r="C178" s="42"/>
      <c r="D178" s="42"/>
      <c r="E178" s="42"/>
      <c r="F178" s="42"/>
      <c r="G178" s="42"/>
      <c r="H178" s="42"/>
      <c r="I178" s="42"/>
      <c r="J178" s="42"/>
      <c r="K178" s="42"/>
      <c r="L178" s="32"/>
    </row>
  </sheetData>
  <sheetProtection algorithmName="SHA-512" hashValue="b/KvFgLs4wxb0qpe3fA7ju86d9FCYHwcqnlNvnHbyLm0WdNTYWCdWgNEvIxMW9Dw4Jkte7+Pi7sKiKJkwSmWcA==" saltValue="et676LCDILuZJU+SDjGQ0+LtovAMcLEU+Iht9hYWfn8skVDvL/BPeeV0quwjFcydt4g5kMAeaP/jTfDVL619Aw==" spinCount="100000" sheet="1" objects="1" scenarios="1" formatColumns="0" formatRows="0" autoFilter="0"/>
  <autoFilter ref="C84:K17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721173401"/>
    <hyperlink ref="F91" r:id="rId2" display="https://podminky.urs.cz/item/CS_URS_2024_01/721173402"/>
    <hyperlink ref="F93" r:id="rId3" display="https://podminky.urs.cz/item/CS_URS_2024_01/721173403"/>
    <hyperlink ref="F95" r:id="rId4" display="https://podminky.urs.cz/item/CS_URS_2024_01/721173723"/>
    <hyperlink ref="F97" r:id="rId5" display="https://podminky.urs.cz/item/CS_URS_2024_01/721173726"/>
    <hyperlink ref="F99" r:id="rId6" display="https://podminky.urs.cz/item/CS_URS_2024_01/721174065"/>
    <hyperlink ref="F107" r:id="rId7" display="https://podminky.urs.cz/item/CS_URS_2024_01/998721101"/>
    <hyperlink ref="F110" r:id="rId8" display="https://podminky.urs.cz/item/CS_URS_2024_01/722174002"/>
    <hyperlink ref="F112" r:id="rId9" display="https://podminky.urs.cz/item/CS_URS_2024_01/722174003"/>
    <hyperlink ref="F114" r:id="rId10" display="https://podminky.urs.cz/item/CS_URS_2024_01/722174004"/>
    <hyperlink ref="F116" r:id="rId11" display="https://podminky.urs.cz/item/CS_URS_2024_01/722174005"/>
    <hyperlink ref="F118" r:id="rId12" display="https://podminky.urs.cz/item/CS_URS_2024_01/722174006"/>
    <hyperlink ref="F120" r:id="rId13" display="https://podminky.urs.cz/item/CS_URS_2024_01/722174007"/>
    <hyperlink ref="F122" r:id="rId14" display="https://podminky.urs.cz/item/CS_URS_2024_01/722240122"/>
    <hyperlink ref="F124" r:id="rId15" display="https://podminky.urs.cz/item/CS_URS_2024_01/722240124"/>
    <hyperlink ref="F126" r:id="rId16" display="https://podminky.urs.cz/item/CS_URS_2024_01/722240125"/>
    <hyperlink ref="F128" r:id="rId17" display="https://podminky.urs.cz/item/CS_URS_2024_01/722240126"/>
    <hyperlink ref="F130" r:id="rId18" display="https://podminky.urs.cz/item/CS_URS_2024_01/722240127"/>
    <hyperlink ref="F132" r:id="rId19" display="https://podminky.urs.cz/item/CS_URS_2024_01/734295021"/>
    <hyperlink ref="F135" r:id="rId20" display="https://podminky.urs.cz/item/CS_URS_2024_01/998722101"/>
    <hyperlink ref="F138" r:id="rId21" display="https://podminky.urs.cz/item/CS_URS_2024_01/725110814"/>
    <hyperlink ref="F140" r:id="rId22" display="https://podminky.urs.cz/item/CS_URS_2024_01/725112002"/>
    <hyperlink ref="F142" r:id="rId23" display="https://podminky.urs.cz/item/CS_URS_2024_01/725210821"/>
    <hyperlink ref="F144" r:id="rId24" display="https://podminky.urs.cz/item/CS_URS_2024_01/725211617"/>
    <hyperlink ref="F146" r:id="rId25" display="https://podminky.urs.cz/item/CS_URS_2024_01/725291652"/>
    <hyperlink ref="F149" r:id="rId26" display="https://podminky.urs.cz/item/CS_URS_2024_01/725291653"/>
    <hyperlink ref="F152" r:id="rId27" display="https://podminky.urs.cz/item/CS_URS_2024_01/725291654"/>
    <hyperlink ref="F155" r:id="rId28" display="https://podminky.urs.cz/item/CS_URS_2024_01/725291664"/>
    <hyperlink ref="F158" r:id="rId29" display="https://podminky.urs.cz/item/CS_URS_2024_01/725330820"/>
    <hyperlink ref="F160" r:id="rId30" display="https://podminky.urs.cz/item/CS_URS_2024_01/725331111"/>
    <hyperlink ref="F162" r:id="rId31" display="https://podminky.urs.cz/item/CS_URS_2024_01/725822613"/>
    <hyperlink ref="F166" r:id="rId32" display="https://podminky.urs.cz/item/CS_URS_2024_01/99872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1291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1292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Statutární město Chomutov</v>
      </c>
      <c r="I15" s="27" t="s">
        <v>28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>ISONOE INVEST a.s.</v>
      </c>
      <c r="I21" s="27" t="s">
        <v>28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>Jaroslav Kudláček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ROUND((SUM(BE88:BE251)),2)</f>
        <v>0</v>
      </c>
      <c r="I33" s="89">
        <v>0.21</v>
      </c>
      <c r="J33" s="88">
        <f>ROUND(((SUM(BE88:BE251))*I33),2)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ROUND((SUM(BF88:BF251)),2)</f>
        <v>0</v>
      </c>
      <c r="I34" s="89">
        <v>0.12</v>
      </c>
      <c r="J34" s="88">
        <f>ROUND(((SUM(BF88:BF251))*I34),2)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ROUND((SUM(BG88:BG251)),2)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ROUND((SUM(BH88:BH251)),2)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ROUND((SUM(BI88:BI251)),2)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04 - MaR a elektro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J88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1293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9" customFormat="1" ht="19.9" customHeight="1">
      <c r="B61" s="103"/>
      <c r="D61" s="104" t="s">
        <v>1294</v>
      </c>
      <c r="E61" s="105"/>
      <c r="F61" s="105"/>
      <c r="G61" s="105"/>
      <c r="H61" s="105"/>
      <c r="I61" s="105"/>
      <c r="J61" s="106">
        <f>J90</f>
        <v>0</v>
      </c>
      <c r="L61" s="103"/>
    </row>
    <row r="62" spans="2:12" s="9" customFormat="1" ht="19.9" customHeight="1">
      <c r="B62" s="103"/>
      <c r="D62" s="104" t="s">
        <v>1295</v>
      </c>
      <c r="E62" s="105"/>
      <c r="F62" s="105"/>
      <c r="G62" s="105"/>
      <c r="H62" s="105"/>
      <c r="I62" s="105"/>
      <c r="J62" s="106">
        <f>J146</f>
        <v>0</v>
      </c>
      <c r="L62" s="103"/>
    </row>
    <row r="63" spans="2:12" s="9" customFormat="1" ht="19.9" customHeight="1">
      <c r="B63" s="103"/>
      <c r="D63" s="104" t="s">
        <v>1296</v>
      </c>
      <c r="E63" s="105"/>
      <c r="F63" s="105"/>
      <c r="G63" s="105"/>
      <c r="H63" s="105"/>
      <c r="I63" s="105"/>
      <c r="J63" s="106">
        <f>J165</f>
        <v>0</v>
      </c>
      <c r="L63" s="103"/>
    </row>
    <row r="64" spans="2:12" s="9" customFormat="1" ht="19.9" customHeight="1">
      <c r="B64" s="103"/>
      <c r="D64" s="104" t="s">
        <v>1297</v>
      </c>
      <c r="E64" s="105"/>
      <c r="F64" s="105"/>
      <c r="G64" s="105"/>
      <c r="H64" s="105"/>
      <c r="I64" s="105"/>
      <c r="J64" s="106">
        <f>J182</f>
        <v>0</v>
      </c>
      <c r="L64" s="103"/>
    </row>
    <row r="65" spans="2:12" s="9" customFormat="1" ht="19.9" customHeight="1">
      <c r="B65" s="103"/>
      <c r="D65" s="104" t="s">
        <v>1298</v>
      </c>
      <c r="E65" s="105"/>
      <c r="F65" s="105"/>
      <c r="G65" s="105"/>
      <c r="H65" s="105"/>
      <c r="I65" s="105"/>
      <c r="J65" s="106">
        <f>J208</f>
        <v>0</v>
      </c>
      <c r="L65" s="103"/>
    </row>
    <row r="66" spans="2:12" s="9" customFormat="1" ht="19.9" customHeight="1">
      <c r="B66" s="103"/>
      <c r="D66" s="104" t="s">
        <v>1299</v>
      </c>
      <c r="E66" s="105"/>
      <c r="F66" s="105"/>
      <c r="G66" s="105"/>
      <c r="H66" s="105"/>
      <c r="I66" s="105"/>
      <c r="J66" s="106">
        <f>J214</f>
        <v>0</v>
      </c>
      <c r="L66" s="103"/>
    </row>
    <row r="67" spans="2:12" s="9" customFormat="1" ht="19.9" customHeight="1">
      <c r="B67" s="103"/>
      <c r="D67" s="104" t="s">
        <v>1300</v>
      </c>
      <c r="E67" s="105"/>
      <c r="F67" s="105"/>
      <c r="G67" s="105"/>
      <c r="H67" s="105"/>
      <c r="I67" s="105"/>
      <c r="J67" s="106">
        <f>J225</f>
        <v>0</v>
      </c>
      <c r="L67" s="103"/>
    </row>
    <row r="68" spans="2:12" s="9" customFormat="1" ht="19.9" customHeight="1">
      <c r="B68" s="103"/>
      <c r="D68" s="104" t="s">
        <v>1301</v>
      </c>
      <c r="E68" s="105"/>
      <c r="F68" s="105"/>
      <c r="G68" s="105"/>
      <c r="H68" s="105"/>
      <c r="I68" s="105"/>
      <c r="J68" s="106">
        <f>J239</f>
        <v>0</v>
      </c>
      <c r="L68" s="103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127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06" t="str">
        <f>E7</f>
        <v>Rekonstrukce kuchyně ZŠ speciální a MŠ Chomutov, ul. Palachova</v>
      </c>
      <c r="F78" s="307"/>
      <c r="G78" s="307"/>
      <c r="H78" s="307"/>
      <c r="L78" s="32"/>
    </row>
    <row r="79" spans="2:12" s="1" customFormat="1" ht="12" customHeight="1">
      <c r="B79" s="32"/>
      <c r="C79" s="27" t="s">
        <v>105</v>
      </c>
      <c r="L79" s="32"/>
    </row>
    <row r="80" spans="2:12" s="1" customFormat="1" ht="16.5" customHeight="1">
      <c r="B80" s="32"/>
      <c r="E80" s="269" t="str">
        <f>E9</f>
        <v>SO 04 - MaR a elektro - Uznatelné</v>
      </c>
      <c r="F80" s="308"/>
      <c r="G80" s="308"/>
      <c r="H80" s="308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 xml:space="preserve"> </v>
      </c>
      <c r="I82" s="27" t="s">
        <v>23</v>
      </c>
      <c r="J82" s="49" t="str">
        <f>IF(J12="","",J12)</f>
        <v>22. 4. 2024</v>
      </c>
      <c r="L82" s="32"/>
    </row>
    <row r="83" spans="2:12" s="1" customFormat="1" ht="6.95" customHeight="1">
      <c r="B83" s="32"/>
      <c r="L83" s="32"/>
    </row>
    <row r="84" spans="2:12" s="1" customFormat="1" ht="15.2" customHeight="1">
      <c r="B84" s="32"/>
      <c r="C84" s="27" t="s">
        <v>25</v>
      </c>
      <c r="F84" s="25" t="str">
        <f>E15</f>
        <v>Statutární město Chomutov</v>
      </c>
      <c r="I84" s="27" t="s">
        <v>31</v>
      </c>
      <c r="J84" s="30" t="str">
        <f>E21</f>
        <v>ISONOE INVEST a.s.</v>
      </c>
      <c r="L84" s="32"/>
    </row>
    <row r="85" spans="2:12" s="1" customFormat="1" ht="15.2" customHeight="1">
      <c r="B85" s="32"/>
      <c r="C85" s="27" t="s">
        <v>29</v>
      </c>
      <c r="F85" s="25" t="str">
        <f>IF(E18="","",E18)</f>
        <v>Vyplň údaj</v>
      </c>
      <c r="I85" s="27" t="s">
        <v>34</v>
      </c>
      <c r="J85" s="30" t="str">
        <f>E24</f>
        <v>Jaroslav Kudláček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7"/>
      <c r="C87" s="108" t="s">
        <v>128</v>
      </c>
      <c r="D87" s="109" t="s">
        <v>57</v>
      </c>
      <c r="E87" s="109" t="s">
        <v>53</v>
      </c>
      <c r="F87" s="109" t="s">
        <v>54</v>
      </c>
      <c r="G87" s="109" t="s">
        <v>129</v>
      </c>
      <c r="H87" s="109" t="s">
        <v>130</v>
      </c>
      <c r="I87" s="109" t="s">
        <v>131</v>
      </c>
      <c r="J87" s="109" t="s">
        <v>109</v>
      </c>
      <c r="K87" s="110" t="s">
        <v>132</v>
      </c>
      <c r="L87" s="107"/>
      <c r="M87" s="56" t="s">
        <v>19</v>
      </c>
      <c r="N87" s="57" t="s">
        <v>42</v>
      </c>
      <c r="O87" s="57" t="s">
        <v>133</v>
      </c>
      <c r="P87" s="57" t="s">
        <v>134</v>
      </c>
      <c r="Q87" s="57" t="s">
        <v>135</v>
      </c>
      <c r="R87" s="57" t="s">
        <v>136</v>
      </c>
      <c r="S87" s="57" t="s">
        <v>137</v>
      </c>
      <c r="T87" s="58" t="s">
        <v>138</v>
      </c>
    </row>
    <row r="88" spans="2:63" s="1" customFormat="1" ht="22.9" customHeight="1">
      <c r="B88" s="32"/>
      <c r="C88" s="61" t="s">
        <v>139</v>
      </c>
      <c r="J88" s="111">
        <f>BK88</f>
        <v>0</v>
      </c>
      <c r="L88" s="32"/>
      <c r="M88" s="59"/>
      <c r="N88" s="50"/>
      <c r="O88" s="50"/>
      <c r="P88" s="112">
        <f>P89</f>
        <v>0</v>
      </c>
      <c r="Q88" s="50"/>
      <c r="R88" s="112">
        <f>R89</f>
        <v>0</v>
      </c>
      <c r="S88" s="50"/>
      <c r="T88" s="113">
        <f>T89</f>
        <v>0</v>
      </c>
      <c r="AT88" s="17" t="s">
        <v>71</v>
      </c>
      <c r="AU88" s="17" t="s">
        <v>110</v>
      </c>
      <c r="BK88" s="114">
        <f>BK89</f>
        <v>0</v>
      </c>
    </row>
    <row r="89" spans="2:63" s="11" customFormat="1" ht="25.9" customHeight="1">
      <c r="B89" s="115"/>
      <c r="D89" s="116" t="s">
        <v>71</v>
      </c>
      <c r="E89" s="117" t="s">
        <v>140</v>
      </c>
      <c r="F89" s="117" t="s">
        <v>140</v>
      </c>
      <c r="I89" s="118"/>
      <c r="J89" s="119">
        <f>BK89</f>
        <v>0</v>
      </c>
      <c r="L89" s="115"/>
      <c r="M89" s="120"/>
      <c r="P89" s="121">
        <f>P90+P146+P165+P182+P208+P214+P225+P239</f>
        <v>0</v>
      </c>
      <c r="R89" s="121">
        <f>R90+R146+R165+R182+R208+R214+R225+R239</f>
        <v>0</v>
      </c>
      <c r="T89" s="122">
        <f>T90+T146+T165+T182+T208+T214+T225+T239</f>
        <v>0</v>
      </c>
      <c r="AR89" s="116" t="s">
        <v>80</v>
      </c>
      <c r="AT89" s="123" t="s">
        <v>71</v>
      </c>
      <c r="AU89" s="123" t="s">
        <v>72</v>
      </c>
      <c r="AY89" s="116" t="s">
        <v>142</v>
      </c>
      <c r="BK89" s="124">
        <f>BK90+BK146+BK165+BK182+BK208+BK214+BK225+BK239</f>
        <v>0</v>
      </c>
    </row>
    <row r="90" spans="2:63" s="11" customFormat="1" ht="22.9" customHeight="1">
      <c r="B90" s="115"/>
      <c r="D90" s="116" t="s">
        <v>71</v>
      </c>
      <c r="E90" s="125" t="s">
        <v>1302</v>
      </c>
      <c r="F90" s="125" t="s">
        <v>1303</v>
      </c>
      <c r="I90" s="118"/>
      <c r="J90" s="126">
        <f>BK90</f>
        <v>0</v>
      </c>
      <c r="L90" s="115"/>
      <c r="M90" s="120"/>
      <c r="P90" s="121">
        <f>SUM(P91:P145)</f>
        <v>0</v>
      </c>
      <c r="R90" s="121">
        <f>SUM(R91:R145)</f>
        <v>0</v>
      </c>
      <c r="T90" s="122">
        <f>SUM(T91:T145)</f>
        <v>0</v>
      </c>
      <c r="AR90" s="116" t="s">
        <v>80</v>
      </c>
      <c r="AT90" s="123" t="s">
        <v>71</v>
      </c>
      <c r="AU90" s="123" t="s">
        <v>80</v>
      </c>
      <c r="AY90" s="116" t="s">
        <v>142</v>
      </c>
      <c r="BK90" s="124">
        <f>SUM(BK91:BK145)</f>
        <v>0</v>
      </c>
    </row>
    <row r="91" spans="2:65" s="1" customFormat="1" ht="16.5" customHeight="1">
      <c r="B91" s="32"/>
      <c r="C91" s="127" t="s">
        <v>80</v>
      </c>
      <c r="D91" s="127" t="s">
        <v>145</v>
      </c>
      <c r="E91" s="128" t="s">
        <v>1304</v>
      </c>
      <c r="F91" s="129" t="s">
        <v>1305</v>
      </c>
      <c r="G91" s="130" t="s">
        <v>1306</v>
      </c>
      <c r="H91" s="131">
        <v>1</v>
      </c>
      <c r="I91" s="132"/>
      <c r="J91" s="133">
        <f>ROUND(I91*H91,2)</f>
        <v>0</v>
      </c>
      <c r="K91" s="129" t="s">
        <v>19</v>
      </c>
      <c r="L91" s="32"/>
      <c r="M91" s="134" t="s">
        <v>19</v>
      </c>
      <c r="N91" s="135" t="s">
        <v>43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150</v>
      </c>
      <c r="AT91" s="138" t="s">
        <v>145</v>
      </c>
      <c r="AU91" s="138" t="s">
        <v>82</v>
      </c>
      <c r="AY91" s="17" t="s">
        <v>142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80</v>
      </c>
      <c r="BK91" s="139">
        <f>ROUND(I91*H91,2)</f>
        <v>0</v>
      </c>
      <c r="BL91" s="17" t="s">
        <v>150</v>
      </c>
      <c r="BM91" s="138" t="s">
        <v>82</v>
      </c>
    </row>
    <row r="92" spans="2:47" s="1" customFormat="1" ht="19.5">
      <c r="B92" s="32"/>
      <c r="D92" s="145" t="s">
        <v>397</v>
      </c>
      <c r="F92" s="175" t="s">
        <v>1307</v>
      </c>
      <c r="I92" s="142"/>
      <c r="L92" s="32"/>
      <c r="M92" s="143"/>
      <c r="T92" s="53"/>
      <c r="AT92" s="17" t="s">
        <v>397</v>
      </c>
      <c r="AU92" s="17" t="s">
        <v>82</v>
      </c>
    </row>
    <row r="93" spans="2:65" s="1" customFormat="1" ht="16.5" customHeight="1">
      <c r="B93" s="32"/>
      <c r="C93" s="127" t="s">
        <v>82</v>
      </c>
      <c r="D93" s="127" t="s">
        <v>145</v>
      </c>
      <c r="E93" s="128" t="s">
        <v>1308</v>
      </c>
      <c r="F93" s="129" t="s">
        <v>1309</v>
      </c>
      <c r="G93" s="130" t="s">
        <v>1306</v>
      </c>
      <c r="H93" s="131">
        <v>1</v>
      </c>
      <c r="I93" s="132"/>
      <c r="J93" s="133">
        <f aca="true" t="shared" si="0" ref="J93:J117">ROUND(I93*H93,2)</f>
        <v>0</v>
      </c>
      <c r="K93" s="129" t="s">
        <v>19</v>
      </c>
      <c r="L93" s="32"/>
      <c r="M93" s="134" t="s">
        <v>19</v>
      </c>
      <c r="N93" s="135" t="s">
        <v>43</v>
      </c>
      <c r="P93" s="136">
        <f aca="true" t="shared" si="1" ref="P93:P117">O93*H93</f>
        <v>0</v>
      </c>
      <c r="Q93" s="136">
        <v>0</v>
      </c>
      <c r="R93" s="136">
        <f aca="true" t="shared" si="2" ref="R93:R117">Q93*H93</f>
        <v>0</v>
      </c>
      <c r="S93" s="136">
        <v>0</v>
      </c>
      <c r="T93" s="137">
        <f aca="true" t="shared" si="3" ref="T93:T117">S93*H93</f>
        <v>0</v>
      </c>
      <c r="AR93" s="138" t="s">
        <v>150</v>
      </c>
      <c r="AT93" s="138" t="s">
        <v>145</v>
      </c>
      <c r="AU93" s="138" t="s">
        <v>82</v>
      </c>
      <c r="AY93" s="17" t="s">
        <v>142</v>
      </c>
      <c r="BE93" s="139">
        <f aca="true" t="shared" si="4" ref="BE93:BE117">IF(N93="základní",J93,0)</f>
        <v>0</v>
      </c>
      <c r="BF93" s="139">
        <f aca="true" t="shared" si="5" ref="BF93:BF117">IF(N93="snížená",J93,0)</f>
        <v>0</v>
      </c>
      <c r="BG93" s="139">
        <f aca="true" t="shared" si="6" ref="BG93:BG117">IF(N93="zákl. přenesená",J93,0)</f>
        <v>0</v>
      </c>
      <c r="BH93" s="139">
        <f aca="true" t="shared" si="7" ref="BH93:BH117">IF(N93="sníž. přenesená",J93,0)</f>
        <v>0</v>
      </c>
      <c r="BI93" s="139">
        <f aca="true" t="shared" si="8" ref="BI93:BI117">IF(N93="nulová",J93,0)</f>
        <v>0</v>
      </c>
      <c r="BJ93" s="17" t="s">
        <v>80</v>
      </c>
      <c r="BK93" s="139">
        <f aca="true" t="shared" si="9" ref="BK93:BK117">ROUND(I93*H93,2)</f>
        <v>0</v>
      </c>
      <c r="BL93" s="17" t="s">
        <v>150</v>
      </c>
      <c r="BM93" s="138" t="s">
        <v>150</v>
      </c>
    </row>
    <row r="94" spans="2:65" s="1" customFormat="1" ht="16.5" customHeight="1">
      <c r="B94" s="32"/>
      <c r="C94" s="127" t="s">
        <v>143</v>
      </c>
      <c r="D94" s="127" t="s">
        <v>145</v>
      </c>
      <c r="E94" s="128" t="s">
        <v>1310</v>
      </c>
      <c r="F94" s="129" t="s">
        <v>1311</v>
      </c>
      <c r="G94" s="130" t="s">
        <v>1306</v>
      </c>
      <c r="H94" s="131">
        <v>1</v>
      </c>
      <c r="I94" s="132"/>
      <c r="J94" s="133">
        <f t="shared" si="0"/>
        <v>0</v>
      </c>
      <c r="K94" s="129" t="s">
        <v>19</v>
      </c>
      <c r="L94" s="32"/>
      <c r="M94" s="134" t="s">
        <v>19</v>
      </c>
      <c r="N94" s="135" t="s">
        <v>43</v>
      </c>
      <c r="P94" s="136">
        <f t="shared" si="1"/>
        <v>0</v>
      </c>
      <c r="Q94" s="136">
        <v>0</v>
      </c>
      <c r="R94" s="136">
        <f t="shared" si="2"/>
        <v>0</v>
      </c>
      <c r="S94" s="136">
        <v>0</v>
      </c>
      <c r="T94" s="137">
        <f t="shared" si="3"/>
        <v>0</v>
      </c>
      <c r="AR94" s="138" t="s">
        <v>150</v>
      </c>
      <c r="AT94" s="138" t="s">
        <v>145</v>
      </c>
      <c r="AU94" s="138" t="s">
        <v>82</v>
      </c>
      <c r="AY94" s="17" t="s">
        <v>142</v>
      </c>
      <c r="BE94" s="139">
        <f t="shared" si="4"/>
        <v>0</v>
      </c>
      <c r="BF94" s="139">
        <f t="shared" si="5"/>
        <v>0</v>
      </c>
      <c r="BG94" s="139">
        <f t="shared" si="6"/>
        <v>0</v>
      </c>
      <c r="BH94" s="139">
        <f t="shared" si="7"/>
        <v>0</v>
      </c>
      <c r="BI94" s="139">
        <f t="shared" si="8"/>
        <v>0</v>
      </c>
      <c r="BJ94" s="17" t="s">
        <v>80</v>
      </c>
      <c r="BK94" s="139">
        <f t="shared" si="9"/>
        <v>0</v>
      </c>
      <c r="BL94" s="17" t="s">
        <v>150</v>
      </c>
      <c r="BM94" s="138" t="s">
        <v>190</v>
      </c>
    </row>
    <row r="95" spans="2:65" s="1" customFormat="1" ht="16.5" customHeight="1">
      <c r="B95" s="32"/>
      <c r="C95" s="127" t="s">
        <v>150</v>
      </c>
      <c r="D95" s="127" t="s">
        <v>145</v>
      </c>
      <c r="E95" s="128" t="s">
        <v>1312</v>
      </c>
      <c r="F95" s="129" t="s">
        <v>1313</v>
      </c>
      <c r="G95" s="130" t="s">
        <v>1306</v>
      </c>
      <c r="H95" s="131">
        <v>1</v>
      </c>
      <c r="I95" s="132"/>
      <c r="J95" s="133">
        <f t="shared" si="0"/>
        <v>0</v>
      </c>
      <c r="K95" s="129" t="s">
        <v>19</v>
      </c>
      <c r="L95" s="32"/>
      <c r="M95" s="134" t="s">
        <v>19</v>
      </c>
      <c r="N95" s="135" t="s">
        <v>43</v>
      </c>
      <c r="P95" s="136">
        <f t="shared" si="1"/>
        <v>0</v>
      </c>
      <c r="Q95" s="136">
        <v>0</v>
      </c>
      <c r="R95" s="136">
        <f t="shared" si="2"/>
        <v>0</v>
      </c>
      <c r="S95" s="136">
        <v>0</v>
      </c>
      <c r="T95" s="137">
        <f t="shared" si="3"/>
        <v>0</v>
      </c>
      <c r="AR95" s="138" t="s">
        <v>150</v>
      </c>
      <c r="AT95" s="138" t="s">
        <v>145</v>
      </c>
      <c r="AU95" s="138" t="s">
        <v>82</v>
      </c>
      <c r="AY95" s="17" t="s">
        <v>142</v>
      </c>
      <c r="BE95" s="139">
        <f t="shared" si="4"/>
        <v>0</v>
      </c>
      <c r="BF95" s="139">
        <f t="shared" si="5"/>
        <v>0</v>
      </c>
      <c r="BG95" s="139">
        <f t="shared" si="6"/>
        <v>0</v>
      </c>
      <c r="BH95" s="139">
        <f t="shared" si="7"/>
        <v>0</v>
      </c>
      <c r="BI95" s="139">
        <f t="shared" si="8"/>
        <v>0</v>
      </c>
      <c r="BJ95" s="17" t="s">
        <v>80</v>
      </c>
      <c r="BK95" s="139">
        <f t="shared" si="9"/>
        <v>0</v>
      </c>
      <c r="BL95" s="17" t="s">
        <v>150</v>
      </c>
      <c r="BM95" s="138" t="s">
        <v>165</v>
      </c>
    </row>
    <row r="96" spans="2:65" s="1" customFormat="1" ht="16.5" customHeight="1">
      <c r="B96" s="32"/>
      <c r="C96" s="127" t="s">
        <v>182</v>
      </c>
      <c r="D96" s="127" t="s">
        <v>145</v>
      </c>
      <c r="E96" s="128" t="s">
        <v>1314</v>
      </c>
      <c r="F96" s="129" t="s">
        <v>1315</v>
      </c>
      <c r="G96" s="130" t="s">
        <v>1306</v>
      </c>
      <c r="H96" s="131">
        <v>1</v>
      </c>
      <c r="I96" s="132"/>
      <c r="J96" s="133">
        <f t="shared" si="0"/>
        <v>0</v>
      </c>
      <c r="K96" s="129" t="s">
        <v>19</v>
      </c>
      <c r="L96" s="32"/>
      <c r="M96" s="134" t="s">
        <v>19</v>
      </c>
      <c r="N96" s="135" t="s">
        <v>43</v>
      </c>
      <c r="P96" s="136">
        <f t="shared" si="1"/>
        <v>0</v>
      </c>
      <c r="Q96" s="136">
        <v>0</v>
      </c>
      <c r="R96" s="136">
        <f t="shared" si="2"/>
        <v>0</v>
      </c>
      <c r="S96" s="136">
        <v>0</v>
      </c>
      <c r="T96" s="137">
        <f t="shared" si="3"/>
        <v>0</v>
      </c>
      <c r="AR96" s="138" t="s">
        <v>150</v>
      </c>
      <c r="AT96" s="138" t="s">
        <v>145</v>
      </c>
      <c r="AU96" s="138" t="s">
        <v>82</v>
      </c>
      <c r="AY96" s="17" t="s">
        <v>142</v>
      </c>
      <c r="BE96" s="139">
        <f t="shared" si="4"/>
        <v>0</v>
      </c>
      <c r="BF96" s="139">
        <f t="shared" si="5"/>
        <v>0</v>
      </c>
      <c r="BG96" s="139">
        <f t="shared" si="6"/>
        <v>0</v>
      </c>
      <c r="BH96" s="139">
        <f t="shared" si="7"/>
        <v>0</v>
      </c>
      <c r="BI96" s="139">
        <f t="shared" si="8"/>
        <v>0</v>
      </c>
      <c r="BJ96" s="17" t="s">
        <v>80</v>
      </c>
      <c r="BK96" s="139">
        <f t="shared" si="9"/>
        <v>0</v>
      </c>
      <c r="BL96" s="17" t="s">
        <v>150</v>
      </c>
      <c r="BM96" s="138" t="s">
        <v>214</v>
      </c>
    </row>
    <row r="97" spans="2:65" s="1" customFormat="1" ht="16.5" customHeight="1">
      <c r="B97" s="32"/>
      <c r="C97" s="127" t="s">
        <v>190</v>
      </c>
      <c r="D97" s="127" t="s">
        <v>145</v>
      </c>
      <c r="E97" s="128" t="s">
        <v>1316</v>
      </c>
      <c r="F97" s="129" t="s">
        <v>1317</v>
      </c>
      <c r="G97" s="130" t="s">
        <v>1306</v>
      </c>
      <c r="H97" s="131">
        <v>2</v>
      </c>
      <c r="I97" s="132"/>
      <c r="J97" s="133">
        <f t="shared" si="0"/>
        <v>0</v>
      </c>
      <c r="K97" s="129" t="s">
        <v>19</v>
      </c>
      <c r="L97" s="32"/>
      <c r="M97" s="134" t="s">
        <v>19</v>
      </c>
      <c r="N97" s="135" t="s">
        <v>43</v>
      </c>
      <c r="P97" s="136">
        <f t="shared" si="1"/>
        <v>0</v>
      </c>
      <c r="Q97" s="136">
        <v>0</v>
      </c>
      <c r="R97" s="136">
        <f t="shared" si="2"/>
        <v>0</v>
      </c>
      <c r="S97" s="136">
        <v>0</v>
      </c>
      <c r="T97" s="137">
        <f t="shared" si="3"/>
        <v>0</v>
      </c>
      <c r="AR97" s="138" t="s">
        <v>150</v>
      </c>
      <c r="AT97" s="138" t="s">
        <v>145</v>
      </c>
      <c r="AU97" s="138" t="s">
        <v>82</v>
      </c>
      <c r="AY97" s="17" t="s">
        <v>142</v>
      </c>
      <c r="BE97" s="139">
        <f t="shared" si="4"/>
        <v>0</v>
      </c>
      <c r="BF97" s="139">
        <f t="shared" si="5"/>
        <v>0</v>
      </c>
      <c r="BG97" s="139">
        <f t="shared" si="6"/>
        <v>0</v>
      </c>
      <c r="BH97" s="139">
        <f t="shared" si="7"/>
        <v>0</v>
      </c>
      <c r="BI97" s="139">
        <f t="shared" si="8"/>
        <v>0</v>
      </c>
      <c r="BJ97" s="17" t="s">
        <v>80</v>
      </c>
      <c r="BK97" s="139">
        <f t="shared" si="9"/>
        <v>0</v>
      </c>
      <c r="BL97" s="17" t="s">
        <v>150</v>
      </c>
      <c r="BM97" s="138" t="s">
        <v>8</v>
      </c>
    </row>
    <row r="98" spans="2:65" s="1" customFormat="1" ht="16.5" customHeight="1">
      <c r="B98" s="32"/>
      <c r="C98" s="127" t="s">
        <v>195</v>
      </c>
      <c r="D98" s="127" t="s">
        <v>145</v>
      </c>
      <c r="E98" s="128" t="s">
        <v>1318</v>
      </c>
      <c r="F98" s="129" t="s">
        <v>1319</v>
      </c>
      <c r="G98" s="130" t="s">
        <v>1306</v>
      </c>
      <c r="H98" s="131">
        <v>4</v>
      </c>
      <c r="I98" s="132"/>
      <c r="J98" s="133">
        <f t="shared" si="0"/>
        <v>0</v>
      </c>
      <c r="K98" s="129" t="s">
        <v>19</v>
      </c>
      <c r="L98" s="32"/>
      <c r="M98" s="134" t="s">
        <v>19</v>
      </c>
      <c r="N98" s="135" t="s">
        <v>43</v>
      </c>
      <c r="P98" s="136">
        <f t="shared" si="1"/>
        <v>0</v>
      </c>
      <c r="Q98" s="136">
        <v>0</v>
      </c>
      <c r="R98" s="136">
        <f t="shared" si="2"/>
        <v>0</v>
      </c>
      <c r="S98" s="136">
        <v>0</v>
      </c>
      <c r="T98" s="137">
        <f t="shared" si="3"/>
        <v>0</v>
      </c>
      <c r="AR98" s="138" t="s">
        <v>150</v>
      </c>
      <c r="AT98" s="138" t="s">
        <v>145</v>
      </c>
      <c r="AU98" s="138" t="s">
        <v>82</v>
      </c>
      <c r="AY98" s="17" t="s">
        <v>142</v>
      </c>
      <c r="BE98" s="139">
        <f t="shared" si="4"/>
        <v>0</v>
      </c>
      <c r="BF98" s="139">
        <f t="shared" si="5"/>
        <v>0</v>
      </c>
      <c r="BG98" s="139">
        <f t="shared" si="6"/>
        <v>0</v>
      </c>
      <c r="BH98" s="139">
        <f t="shared" si="7"/>
        <v>0</v>
      </c>
      <c r="BI98" s="139">
        <f t="shared" si="8"/>
        <v>0</v>
      </c>
      <c r="BJ98" s="17" t="s">
        <v>80</v>
      </c>
      <c r="BK98" s="139">
        <f t="shared" si="9"/>
        <v>0</v>
      </c>
      <c r="BL98" s="17" t="s">
        <v>150</v>
      </c>
      <c r="BM98" s="138" t="s">
        <v>241</v>
      </c>
    </row>
    <row r="99" spans="2:65" s="1" customFormat="1" ht="16.5" customHeight="1">
      <c r="B99" s="32"/>
      <c r="C99" s="127" t="s">
        <v>165</v>
      </c>
      <c r="D99" s="127" t="s">
        <v>145</v>
      </c>
      <c r="E99" s="128" t="s">
        <v>1320</v>
      </c>
      <c r="F99" s="129" t="s">
        <v>1321</v>
      </c>
      <c r="G99" s="130" t="s">
        <v>1306</v>
      </c>
      <c r="H99" s="131">
        <v>9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43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150</v>
      </c>
      <c r="AT99" s="138" t="s">
        <v>145</v>
      </c>
      <c r="AU99" s="138" t="s">
        <v>82</v>
      </c>
      <c r="AY99" s="17" t="s">
        <v>142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80</v>
      </c>
      <c r="BK99" s="139">
        <f t="shared" si="9"/>
        <v>0</v>
      </c>
      <c r="BL99" s="17" t="s">
        <v>150</v>
      </c>
      <c r="BM99" s="138" t="s">
        <v>251</v>
      </c>
    </row>
    <row r="100" spans="2:65" s="1" customFormat="1" ht="16.5" customHeight="1">
      <c r="B100" s="32"/>
      <c r="C100" s="127" t="s">
        <v>209</v>
      </c>
      <c r="D100" s="127" t="s">
        <v>145</v>
      </c>
      <c r="E100" s="128" t="s">
        <v>1322</v>
      </c>
      <c r="F100" s="129" t="s">
        <v>1323</v>
      </c>
      <c r="G100" s="130" t="s">
        <v>1306</v>
      </c>
      <c r="H100" s="131">
        <v>9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80</v>
      </c>
      <c r="BK100" s="139">
        <f t="shared" si="9"/>
        <v>0</v>
      </c>
      <c r="BL100" s="17" t="s">
        <v>150</v>
      </c>
      <c r="BM100" s="138" t="s">
        <v>261</v>
      </c>
    </row>
    <row r="101" spans="2:65" s="1" customFormat="1" ht="16.5" customHeight="1">
      <c r="B101" s="32"/>
      <c r="C101" s="127" t="s">
        <v>214</v>
      </c>
      <c r="D101" s="127" t="s">
        <v>145</v>
      </c>
      <c r="E101" s="128" t="s">
        <v>1324</v>
      </c>
      <c r="F101" s="129" t="s">
        <v>1325</v>
      </c>
      <c r="G101" s="130" t="s">
        <v>1306</v>
      </c>
      <c r="H101" s="131">
        <v>5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150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150</v>
      </c>
      <c r="BM101" s="138" t="s">
        <v>279</v>
      </c>
    </row>
    <row r="102" spans="2:65" s="1" customFormat="1" ht="16.5" customHeight="1">
      <c r="B102" s="32"/>
      <c r="C102" s="127" t="s">
        <v>221</v>
      </c>
      <c r="D102" s="127" t="s">
        <v>145</v>
      </c>
      <c r="E102" s="128" t="s">
        <v>1326</v>
      </c>
      <c r="F102" s="129" t="s">
        <v>1327</v>
      </c>
      <c r="G102" s="130" t="s">
        <v>1306</v>
      </c>
      <c r="H102" s="131">
        <v>2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150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150</v>
      </c>
      <c r="BM102" s="138" t="s">
        <v>290</v>
      </c>
    </row>
    <row r="103" spans="2:65" s="1" customFormat="1" ht="16.5" customHeight="1">
      <c r="B103" s="32"/>
      <c r="C103" s="127" t="s">
        <v>8</v>
      </c>
      <c r="D103" s="127" t="s">
        <v>145</v>
      </c>
      <c r="E103" s="128" t="s">
        <v>1328</v>
      </c>
      <c r="F103" s="129" t="s">
        <v>1329</v>
      </c>
      <c r="G103" s="130" t="s">
        <v>1306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150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150</v>
      </c>
      <c r="BM103" s="138" t="s">
        <v>302</v>
      </c>
    </row>
    <row r="104" spans="2:65" s="1" customFormat="1" ht="16.5" customHeight="1">
      <c r="B104" s="32"/>
      <c r="C104" s="127" t="s">
        <v>230</v>
      </c>
      <c r="D104" s="127" t="s">
        <v>145</v>
      </c>
      <c r="E104" s="128" t="s">
        <v>1330</v>
      </c>
      <c r="F104" s="129" t="s">
        <v>1331</v>
      </c>
      <c r="G104" s="130" t="s">
        <v>1306</v>
      </c>
      <c r="H104" s="131">
        <v>1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150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150</v>
      </c>
      <c r="BM104" s="138" t="s">
        <v>317</v>
      </c>
    </row>
    <row r="105" spans="2:65" s="1" customFormat="1" ht="16.5" customHeight="1">
      <c r="B105" s="32"/>
      <c r="C105" s="127" t="s">
        <v>241</v>
      </c>
      <c r="D105" s="127" t="s">
        <v>145</v>
      </c>
      <c r="E105" s="128" t="s">
        <v>1332</v>
      </c>
      <c r="F105" s="129" t="s">
        <v>1333</v>
      </c>
      <c r="G105" s="130" t="s">
        <v>1306</v>
      </c>
      <c r="H105" s="131">
        <v>3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150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150</v>
      </c>
      <c r="BM105" s="138" t="s">
        <v>331</v>
      </c>
    </row>
    <row r="106" spans="2:65" s="1" customFormat="1" ht="16.5" customHeight="1">
      <c r="B106" s="32"/>
      <c r="C106" s="127" t="s">
        <v>246</v>
      </c>
      <c r="D106" s="127" t="s">
        <v>145</v>
      </c>
      <c r="E106" s="128" t="s">
        <v>1334</v>
      </c>
      <c r="F106" s="129" t="s">
        <v>1335</v>
      </c>
      <c r="G106" s="130" t="s">
        <v>1306</v>
      </c>
      <c r="H106" s="131">
        <v>1</v>
      </c>
      <c r="I106" s="132"/>
      <c r="J106" s="133">
        <f t="shared" si="0"/>
        <v>0</v>
      </c>
      <c r="K106" s="129" t="s">
        <v>19</v>
      </c>
      <c r="L106" s="32"/>
      <c r="M106" s="134" t="s">
        <v>19</v>
      </c>
      <c r="N106" s="135" t="s">
        <v>43</v>
      </c>
      <c r="P106" s="136">
        <f t="shared" si="1"/>
        <v>0</v>
      </c>
      <c r="Q106" s="136">
        <v>0</v>
      </c>
      <c r="R106" s="136">
        <f t="shared" si="2"/>
        <v>0</v>
      </c>
      <c r="S106" s="136">
        <v>0</v>
      </c>
      <c r="T106" s="137">
        <f t="shared" si="3"/>
        <v>0</v>
      </c>
      <c r="AR106" s="138" t="s">
        <v>150</v>
      </c>
      <c r="AT106" s="138" t="s">
        <v>145</v>
      </c>
      <c r="AU106" s="138" t="s">
        <v>82</v>
      </c>
      <c r="AY106" s="17" t="s">
        <v>142</v>
      </c>
      <c r="BE106" s="139">
        <f t="shared" si="4"/>
        <v>0</v>
      </c>
      <c r="BF106" s="139">
        <f t="shared" si="5"/>
        <v>0</v>
      </c>
      <c r="BG106" s="139">
        <f t="shared" si="6"/>
        <v>0</v>
      </c>
      <c r="BH106" s="139">
        <f t="shared" si="7"/>
        <v>0</v>
      </c>
      <c r="BI106" s="139">
        <f t="shared" si="8"/>
        <v>0</v>
      </c>
      <c r="BJ106" s="17" t="s">
        <v>80</v>
      </c>
      <c r="BK106" s="139">
        <f t="shared" si="9"/>
        <v>0</v>
      </c>
      <c r="BL106" s="17" t="s">
        <v>150</v>
      </c>
      <c r="BM106" s="138" t="s">
        <v>346</v>
      </c>
    </row>
    <row r="107" spans="2:65" s="1" customFormat="1" ht="16.5" customHeight="1">
      <c r="B107" s="32"/>
      <c r="C107" s="127" t="s">
        <v>251</v>
      </c>
      <c r="D107" s="127" t="s">
        <v>145</v>
      </c>
      <c r="E107" s="128" t="s">
        <v>1336</v>
      </c>
      <c r="F107" s="129" t="s">
        <v>1337</v>
      </c>
      <c r="G107" s="130" t="s">
        <v>1306</v>
      </c>
      <c r="H107" s="131">
        <v>2</v>
      </c>
      <c r="I107" s="132"/>
      <c r="J107" s="133">
        <f t="shared" si="0"/>
        <v>0</v>
      </c>
      <c r="K107" s="129" t="s">
        <v>19</v>
      </c>
      <c r="L107" s="32"/>
      <c r="M107" s="134" t="s">
        <v>19</v>
      </c>
      <c r="N107" s="135" t="s">
        <v>43</v>
      </c>
      <c r="P107" s="136">
        <f t="shared" si="1"/>
        <v>0</v>
      </c>
      <c r="Q107" s="136">
        <v>0</v>
      </c>
      <c r="R107" s="136">
        <f t="shared" si="2"/>
        <v>0</v>
      </c>
      <c r="S107" s="136">
        <v>0</v>
      </c>
      <c r="T107" s="137">
        <f t="shared" si="3"/>
        <v>0</v>
      </c>
      <c r="AR107" s="138" t="s">
        <v>150</v>
      </c>
      <c r="AT107" s="138" t="s">
        <v>145</v>
      </c>
      <c r="AU107" s="138" t="s">
        <v>82</v>
      </c>
      <c r="AY107" s="17" t="s">
        <v>142</v>
      </c>
      <c r="BE107" s="139">
        <f t="shared" si="4"/>
        <v>0</v>
      </c>
      <c r="BF107" s="139">
        <f t="shared" si="5"/>
        <v>0</v>
      </c>
      <c r="BG107" s="139">
        <f t="shared" si="6"/>
        <v>0</v>
      </c>
      <c r="BH107" s="139">
        <f t="shared" si="7"/>
        <v>0</v>
      </c>
      <c r="BI107" s="139">
        <f t="shared" si="8"/>
        <v>0</v>
      </c>
      <c r="BJ107" s="17" t="s">
        <v>80</v>
      </c>
      <c r="BK107" s="139">
        <f t="shared" si="9"/>
        <v>0</v>
      </c>
      <c r="BL107" s="17" t="s">
        <v>150</v>
      </c>
      <c r="BM107" s="138" t="s">
        <v>360</v>
      </c>
    </row>
    <row r="108" spans="2:65" s="1" customFormat="1" ht="16.5" customHeight="1">
      <c r="B108" s="32"/>
      <c r="C108" s="127" t="s">
        <v>256</v>
      </c>
      <c r="D108" s="127" t="s">
        <v>145</v>
      </c>
      <c r="E108" s="128" t="s">
        <v>1338</v>
      </c>
      <c r="F108" s="129" t="s">
        <v>1339</v>
      </c>
      <c r="G108" s="130" t="s">
        <v>1306</v>
      </c>
      <c r="H108" s="131">
        <v>1</v>
      </c>
      <c r="I108" s="132"/>
      <c r="J108" s="133">
        <f t="shared" si="0"/>
        <v>0</v>
      </c>
      <c r="K108" s="129" t="s">
        <v>19</v>
      </c>
      <c r="L108" s="32"/>
      <c r="M108" s="134" t="s">
        <v>19</v>
      </c>
      <c r="N108" s="135" t="s">
        <v>43</v>
      </c>
      <c r="P108" s="136">
        <f t="shared" si="1"/>
        <v>0</v>
      </c>
      <c r="Q108" s="136">
        <v>0</v>
      </c>
      <c r="R108" s="136">
        <f t="shared" si="2"/>
        <v>0</v>
      </c>
      <c r="S108" s="136">
        <v>0</v>
      </c>
      <c r="T108" s="137">
        <f t="shared" si="3"/>
        <v>0</v>
      </c>
      <c r="AR108" s="138" t="s">
        <v>150</v>
      </c>
      <c r="AT108" s="138" t="s">
        <v>145</v>
      </c>
      <c r="AU108" s="138" t="s">
        <v>82</v>
      </c>
      <c r="AY108" s="17" t="s">
        <v>142</v>
      </c>
      <c r="BE108" s="139">
        <f t="shared" si="4"/>
        <v>0</v>
      </c>
      <c r="BF108" s="139">
        <f t="shared" si="5"/>
        <v>0</v>
      </c>
      <c r="BG108" s="139">
        <f t="shared" si="6"/>
        <v>0</v>
      </c>
      <c r="BH108" s="139">
        <f t="shared" si="7"/>
        <v>0</v>
      </c>
      <c r="BI108" s="139">
        <f t="shared" si="8"/>
        <v>0</v>
      </c>
      <c r="BJ108" s="17" t="s">
        <v>80</v>
      </c>
      <c r="BK108" s="139">
        <f t="shared" si="9"/>
        <v>0</v>
      </c>
      <c r="BL108" s="17" t="s">
        <v>150</v>
      </c>
      <c r="BM108" s="138" t="s">
        <v>371</v>
      </c>
    </row>
    <row r="109" spans="2:65" s="1" customFormat="1" ht="16.5" customHeight="1">
      <c r="B109" s="32"/>
      <c r="C109" s="127" t="s">
        <v>261</v>
      </c>
      <c r="D109" s="127" t="s">
        <v>145</v>
      </c>
      <c r="E109" s="128" t="s">
        <v>1340</v>
      </c>
      <c r="F109" s="129" t="s">
        <v>1341</v>
      </c>
      <c r="G109" s="130" t="s">
        <v>1306</v>
      </c>
      <c r="H109" s="131">
        <v>2</v>
      </c>
      <c r="I109" s="132"/>
      <c r="J109" s="133">
        <f t="shared" si="0"/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 t="shared" si="1"/>
        <v>0</v>
      </c>
      <c r="Q109" s="136">
        <v>0</v>
      </c>
      <c r="R109" s="136">
        <f t="shared" si="2"/>
        <v>0</v>
      </c>
      <c r="S109" s="136">
        <v>0</v>
      </c>
      <c r="T109" s="137">
        <f t="shared" si="3"/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 t="shared" si="4"/>
        <v>0</v>
      </c>
      <c r="BF109" s="139">
        <f t="shared" si="5"/>
        <v>0</v>
      </c>
      <c r="BG109" s="139">
        <f t="shared" si="6"/>
        <v>0</v>
      </c>
      <c r="BH109" s="139">
        <f t="shared" si="7"/>
        <v>0</v>
      </c>
      <c r="BI109" s="139">
        <f t="shared" si="8"/>
        <v>0</v>
      </c>
      <c r="BJ109" s="17" t="s">
        <v>80</v>
      </c>
      <c r="BK109" s="139">
        <f t="shared" si="9"/>
        <v>0</v>
      </c>
      <c r="BL109" s="17" t="s">
        <v>150</v>
      </c>
      <c r="BM109" s="138" t="s">
        <v>388</v>
      </c>
    </row>
    <row r="110" spans="2:65" s="1" customFormat="1" ht="16.5" customHeight="1">
      <c r="B110" s="32"/>
      <c r="C110" s="127" t="s">
        <v>275</v>
      </c>
      <c r="D110" s="127" t="s">
        <v>145</v>
      </c>
      <c r="E110" s="128" t="s">
        <v>1342</v>
      </c>
      <c r="F110" s="129" t="s">
        <v>1343</v>
      </c>
      <c r="G110" s="130" t="s">
        <v>1306</v>
      </c>
      <c r="H110" s="131">
        <v>10</v>
      </c>
      <c r="I110" s="132"/>
      <c r="J110" s="133">
        <f t="shared" si="0"/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 t="shared" si="1"/>
        <v>0</v>
      </c>
      <c r="Q110" s="136">
        <v>0</v>
      </c>
      <c r="R110" s="136">
        <f t="shared" si="2"/>
        <v>0</v>
      </c>
      <c r="S110" s="136">
        <v>0</v>
      </c>
      <c r="T110" s="137">
        <f t="shared" si="3"/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 t="shared" si="4"/>
        <v>0</v>
      </c>
      <c r="BF110" s="139">
        <f t="shared" si="5"/>
        <v>0</v>
      </c>
      <c r="BG110" s="139">
        <f t="shared" si="6"/>
        <v>0</v>
      </c>
      <c r="BH110" s="139">
        <f t="shared" si="7"/>
        <v>0</v>
      </c>
      <c r="BI110" s="139">
        <f t="shared" si="8"/>
        <v>0</v>
      </c>
      <c r="BJ110" s="17" t="s">
        <v>80</v>
      </c>
      <c r="BK110" s="139">
        <f t="shared" si="9"/>
        <v>0</v>
      </c>
      <c r="BL110" s="17" t="s">
        <v>150</v>
      </c>
      <c r="BM110" s="138" t="s">
        <v>399</v>
      </c>
    </row>
    <row r="111" spans="2:65" s="1" customFormat="1" ht="16.5" customHeight="1">
      <c r="B111" s="32"/>
      <c r="C111" s="127" t="s">
        <v>279</v>
      </c>
      <c r="D111" s="127" t="s">
        <v>145</v>
      </c>
      <c r="E111" s="128" t="s">
        <v>1344</v>
      </c>
      <c r="F111" s="129" t="s">
        <v>1345</v>
      </c>
      <c r="G111" s="130" t="s">
        <v>1306</v>
      </c>
      <c r="H111" s="131">
        <v>2</v>
      </c>
      <c r="I111" s="132"/>
      <c r="J111" s="133">
        <f t="shared" si="0"/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 t="shared" si="1"/>
        <v>0</v>
      </c>
      <c r="Q111" s="136">
        <v>0</v>
      </c>
      <c r="R111" s="136">
        <f t="shared" si="2"/>
        <v>0</v>
      </c>
      <c r="S111" s="136">
        <v>0</v>
      </c>
      <c r="T111" s="137">
        <f t="shared" si="3"/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 t="shared" si="4"/>
        <v>0</v>
      </c>
      <c r="BF111" s="139">
        <f t="shared" si="5"/>
        <v>0</v>
      </c>
      <c r="BG111" s="139">
        <f t="shared" si="6"/>
        <v>0</v>
      </c>
      <c r="BH111" s="139">
        <f t="shared" si="7"/>
        <v>0</v>
      </c>
      <c r="BI111" s="139">
        <f t="shared" si="8"/>
        <v>0</v>
      </c>
      <c r="BJ111" s="17" t="s">
        <v>80</v>
      </c>
      <c r="BK111" s="139">
        <f t="shared" si="9"/>
        <v>0</v>
      </c>
      <c r="BL111" s="17" t="s">
        <v>150</v>
      </c>
      <c r="BM111" s="138" t="s">
        <v>409</v>
      </c>
    </row>
    <row r="112" spans="2:65" s="1" customFormat="1" ht="16.5" customHeight="1">
      <c r="B112" s="32"/>
      <c r="C112" s="127" t="s">
        <v>7</v>
      </c>
      <c r="D112" s="127" t="s">
        <v>145</v>
      </c>
      <c r="E112" s="128" t="s">
        <v>1346</v>
      </c>
      <c r="F112" s="129" t="s">
        <v>1347</v>
      </c>
      <c r="G112" s="130" t="s">
        <v>1306</v>
      </c>
      <c r="H112" s="131">
        <v>6</v>
      </c>
      <c r="I112" s="132"/>
      <c r="J112" s="133">
        <f t="shared" si="0"/>
        <v>0</v>
      </c>
      <c r="K112" s="129" t="s">
        <v>19</v>
      </c>
      <c r="L112" s="32"/>
      <c r="M112" s="134" t="s">
        <v>19</v>
      </c>
      <c r="N112" s="135" t="s">
        <v>43</v>
      </c>
      <c r="P112" s="136">
        <f t="shared" si="1"/>
        <v>0</v>
      </c>
      <c r="Q112" s="136">
        <v>0</v>
      </c>
      <c r="R112" s="136">
        <f t="shared" si="2"/>
        <v>0</v>
      </c>
      <c r="S112" s="136">
        <v>0</v>
      </c>
      <c r="T112" s="137">
        <f t="shared" si="3"/>
        <v>0</v>
      </c>
      <c r="AR112" s="138" t="s">
        <v>150</v>
      </c>
      <c r="AT112" s="138" t="s">
        <v>145</v>
      </c>
      <c r="AU112" s="138" t="s">
        <v>82</v>
      </c>
      <c r="AY112" s="17" t="s">
        <v>142</v>
      </c>
      <c r="BE112" s="139">
        <f t="shared" si="4"/>
        <v>0</v>
      </c>
      <c r="BF112" s="139">
        <f t="shared" si="5"/>
        <v>0</v>
      </c>
      <c r="BG112" s="139">
        <f t="shared" si="6"/>
        <v>0</v>
      </c>
      <c r="BH112" s="139">
        <f t="shared" si="7"/>
        <v>0</v>
      </c>
      <c r="BI112" s="139">
        <f t="shared" si="8"/>
        <v>0</v>
      </c>
      <c r="BJ112" s="17" t="s">
        <v>80</v>
      </c>
      <c r="BK112" s="139">
        <f t="shared" si="9"/>
        <v>0</v>
      </c>
      <c r="BL112" s="17" t="s">
        <v>150</v>
      </c>
      <c r="BM112" s="138" t="s">
        <v>419</v>
      </c>
    </row>
    <row r="113" spans="2:65" s="1" customFormat="1" ht="16.5" customHeight="1">
      <c r="B113" s="32"/>
      <c r="C113" s="127" t="s">
        <v>290</v>
      </c>
      <c r="D113" s="127" t="s">
        <v>145</v>
      </c>
      <c r="E113" s="128" t="s">
        <v>1348</v>
      </c>
      <c r="F113" s="129" t="s">
        <v>1349</v>
      </c>
      <c r="G113" s="130" t="s">
        <v>1306</v>
      </c>
      <c r="H113" s="131">
        <v>2</v>
      </c>
      <c r="I113" s="132"/>
      <c r="J113" s="133">
        <f t="shared" si="0"/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 t="shared" si="1"/>
        <v>0</v>
      </c>
      <c r="Q113" s="136">
        <v>0</v>
      </c>
      <c r="R113" s="136">
        <f t="shared" si="2"/>
        <v>0</v>
      </c>
      <c r="S113" s="136">
        <v>0</v>
      </c>
      <c r="T113" s="137">
        <f t="shared" si="3"/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 t="shared" si="4"/>
        <v>0</v>
      </c>
      <c r="BF113" s="139">
        <f t="shared" si="5"/>
        <v>0</v>
      </c>
      <c r="BG113" s="139">
        <f t="shared" si="6"/>
        <v>0</v>
      </c>
      <c r="BH113" s="139">
        <f t="shared" si="7"/>
        <v>0</v>
      </c>
      <c r="BI113" s="139">
        <f t="shared" si="8"/>
        <v>0</v>
      </c>
      <c r="BJ113" s="17" t="s">
        <v>80</v>
      </c>
      <c r="BK113" s="139">
        <f t="shared" si="9"/>
        <v>0</v>
      </c>
      <c r="BL113" s="17" t="s">
        <v>150</v>
      </c>
      <c r="BM113" s="138" t="s">
        <v>432</v>
      </c>
    </row>
    <row r="114" spans="2:65" s="1" customFormat="1" ht="16.5" customHeight="1">
      <c r="B114" s="32"/>
      <c r="C114" s="127" t="s">
        <v>296</v>
      </c>
      <c r="D114" s="127" t="s">
        <v>145</v>
      </c>
      <c r="E114" s="128" t="s">
        <v>1350</v>
      </c>
      <c r="F114" s="129" t="s">
        <v>1351</v>
      </c>
      <c r="G114" s="130" t="s">
        <v>1306</v>
      </c>
      <c r="H114" s="131">
        <v>10</v>
      </c>
      <c r="I114" s="132"/>
      <c r="J114" s="133">
        <f t="shared" si="0"/>
        <v>0</v>
      </c>
      <c r="K114" s="129" t="s">
        <v>19</v>
      </c>
      <c r="L114" s="32"/>
      <c r="M114" s="134" t="s">
        <v>19</v>
      </c>
      <c r="N114" s="135" t="s">
        <v>43</v>
      </c>
      <c r="P114" s="136">
        <f t="shared" si="1"/>
        <v>0</v>
      </c>
      <c r="Q114" s="136">
        <v>0</v>
      </c>
      <c r="R114" s="136">
        <f t="shared" si="2"/>
        <v>0</v>
      </c>
      <c r="S114" s="136">
        <v>0</v>
      </c>
      <c r="T114" s="137">
        <f t="shared" si="3"/>
        <v>0</v>
      </c>
      <c r="AR114" s="138" t="s">
        <v>150</v>
      </c>
      <c r="AT114" s="138" t="s">
        <v>145</v>
      </c>
      <c r="AU114" s="138" t="s">
        <v>82</v>
      </c>
      <c r="AY114" s="17" t="s">
        <v>142</v>
      </c>
      <c r="BE114" s="139">
        <f t="shared" si="4"/>
        <v>0</v>
      </c>
      <c r="BF114" s="139">
        <f t="shared" si="5"/>
        <v>0</v>
      </c>
      <c r="BG114" s="139">
        <f t="shared" si="6"/>
        <v>0</v>
      </c>
      <c r="BH114" s="139">
        <f t="shared" si="7"/>
        <v>0</v>
      </c>
      <c r="BI114" s="139">
        <f t="shared" si="8"/>
        <v>0</v>
      </c>
      <c r="BJ114" s="17" t="s">
        <v>80</v>
      </c>
      <c r="BK114" s="139">
        <f t="shared" si="9"/>
        <v>0</v>
      </c>
      <c r="BL114" s="17" t="s">
        <v>150</v>
      </c>
      <c r="BM114" s="138" t="s">
        <v>445</v>
      </c>
    </row>
    <row r="115" spans="2:65" s="1" customFormat="1" ht="16.5" customHeight="1">
      <c r="B115" s="32"/>
      <c r="C115" s="127" t="s">
        <v>302</v>
      </c>
      <c r="D115" s="127" t="s">
        <v>145</v>
      </c>
      <c r="E115" s="128" t="s">
        <v>1352</v>
      </c>
      <c r="F115" s="129" t="s">
        <v>1353</v>
      </c>
      <c r="G115" s="130" t="s">
        <v>1306</v>
      </c>
      <c r="H115" s="131">
        <v>6</v>
      </c>
      <c r="I115" s="132"/>
      <c r="J115" s="133">
        <f t="shared" si="0"/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 t="shared" si="1"/>
        <v>0</v>
      </c>
      <c r="Q115" s="136">
        <v>0</v>
      </c>
      <c r="R115" s="136">
        <f t="shared" si="2"/>
        <v>0</v>
      </c>
      <c r="S115" s="136">
        <v>0</v>
      </c>
      <c r="T115" s="137">
        <f t="shared" si="3"/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 t="shared" si="4"/>
        <v>0</v>
      </c>
      <c r="BF115" s="139">
        <f t="shared" si="5"/>
        <v>0</v>
      </c>
      <c r="BG115" s="139">
        <f t="shared" si="6"/>
        <v>0</v>
      </c>
      <c r="BH115" s="139">
        <f t="shared" si="7"/>
        <v>0</v>
      </c>
      <c r="BI115" s="139">
        <f t="shared" si="8"/>
        <v>0</v>
      </c>
      <c r="BJ115" s="17" t="s">
        <v>80</v>
      </c>
      <c r="BK115" s="139">
        <f t="shared" si="9"/>
        <v>0</v>
      </c>
      <c r="BL115" s="17" t="s">
        <v>150</v>
      </c>
      <c r="BM115" s="138" t="s">
        <v>455</v>
      </c>
    </row>
    <row r="116" spans="2:65" s="1" customFormat="1" ht="16.5" customHeight="1">
      <c r="B116" s="32"/>
      <c r="C116" s="127" t="s">
        <v>311</v>
      </c>
      <c r="D116" s="127" t="s">
        <v>145</v>
      </c>
      <c r="E116" s="128" t="s">
        <v>1354</v>
      </c>
      <c r="F116" s="129" t="s">
        <v>1355</v>
      </c>
      <c r="G116" s="130" t="s">
        <v>1306</v>
      </c>
      <c r="H116" s="131">
        <v>2</v>
      </c>
      <c r="I116" s="132"/>
      <c r="J116" s="133">
        <f t="shared" si="0"/>
        <v>0</v>
      </c>
      <c r="K116" s="129" t="s">
        <v>19</v>
      </c>
      <c r="L116" s="32"/>
      <c r="M116" s="134" t="s">
        <v>19</v>
      </c>
      <c r="N116" s="135" t="s">
        <v>43</v>
      </c>
      <c r="P116" s="136">
        <f t="shared" si="1"/>
        <v>0</v>
      </c>
      <c r="Q116" s="136">
        <v>0</v>
      </c>
      <c r="R116" s="136">
        <f t="shared" si="2"/>
        <v>0</v>
      </c>
      <c r="S116" s="136">
        <v>0</v>
      </c>
      <c r="T116" s="137">
        <f t="shared" si="3"/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 t="shared" si="4"/>
        <v>0</v>
      </c>
      <c r="BF116" s="139">
        <f t="shared" si="5"/>
        <v>0</v>
      </c>
      <c r="BG116" s="139">
        <f t="shared" si="6"/>
        <v>0</v>
      </c>
      <c r="BH116" s="139">
        <f t="shared" si="7"/>
        <v>0</v>
      </c>
      <c r="BI116" s="139">
        <f t="shared" si="8"/>
        <v>0</v>
      </c>
      <c r="BJ116" s="17" t="s">
        <v>80</v>
      </c>
      <c r="BK116" s="139">
        <f t="shared" si="9"/>
        <v>0</v>
      </c>
      <c r="BL116" s="17" t="s">
        <v>150</v>
      </c>
      <c r="BM116" s="138" t="s">
        <v>469</v>
      </c>
    </row>
    <row r="117" spans="2:65" s="1" customFormat="1" ht="16.5" customHeight="1">
      <c r="B117" s="32"/>
      <c r="C117" s="127" t="s">
        <v>317</v>
      </c>
      <c r="D117" s="127" t="s">
        <v>145</v>
      </c>
      <c r="E117" s="128" t="s">
        <v>1356</v>
      </c>
      <c r="F117" s="129" t="s">
        <v>1357</v>
      </c>
      <c r="G117" s="130" t="s">
        <v>1306</v>
      </c>
      <c r="H117" s="131">
        <v>1</v>
      </c>
      <c r="I117" s="132"/>
      <c r="J117" s="133">
        <f t="shared" si="0"/>
        <v>0</v>
      </c>
      <c r="K117" s="129" t="s">
        <v>19</v>
      </c>
      <c r="L117" s="32"/>
      <c r="M117" s="134" t="s">
        <v>19</v>
      </c>
      <c r="N117" s="135" t="s">
        <v>43</v>
      </c>
      <c r="P117" s="136">
        <f t="shared" si="1"/>
        <v>0</v>
      </c>
      <c r="Q117" s="136">
        <v>0</v>
      </c>
      <c r="R117" s="136">
        <f t="shared" si="2"/>
        <v>0</v>
      </c>
      <c r="S117" s="136">
        <v>0</v>
      </c>
      <c r="T117" s="137">
        <f t="shared" si="3"/>
        <v>0</v>
      </c>
      <c r="AR117" s="138" t="s">
        <v>150</v>
      </c>
      <c r="AT117" s="138" t="s">
        <v>145</v>
      </c>
      <c r="AU117" s="138" t="s">
        <v>82</v>
      </c>
      <c r="AY117" s="17" t="s">
        <v>142</v>
      </c>
      <c r="BE117" s="139">
        <f t="shared" si="4"/>
        <v>0</v>
      </c>
      <c r="BF117" s="139">
        <f t="shared" si="5"/>
        <v>0</v>
      </c>
      <c r="BG117" s="139">
        <f t="shared" si="6"/>
        <v>0</v>
      </c>
      <c r="BH117" s="139">
        <f t="shared" si="7"/>
        <v>0</v>
      </c>
      <c r="BI117" s="139">
        <f t="shared" si="8"/>
        <v>0</v>
      </c>
      <c r="BJ117" s="17" t="s">
        <v>80</v>
      </c>
      <c r="BK117" s="139">
        <f t="shared" si="9"/>
        <v>0</v>
      </c>
      <c r="BL117" s="17" t="s">
        <v>150</v>
      </c>
      <c r="BM117" s="138" t="s">
        <v>484</v>
      </c>
    </row>
    <row r="118" spans="2:47" s="1" customFormat="1" ht="19.5">
      <c r="B118" s="32"/>
      <c r="D118" s="145" t="s">
        <v>397</v>
      </c>
      <c r="F118" s="175" t="s">
        <v>1358</v>
      </c>
      <c r="I118" s="142"/>
      <c r="L118" s="32"/>
      <c r="M118" s="143"/>
      <c r="T118" s="53"/>
      <c r="AT118" s="17" t="s">
        <v>397</v>
      </c>
      <c r="AU118" s="17" t="s">
        <v>82</v>
      </c>
    </row>
    <row r="119" spans="2:65" s="1" customFormat="1" ht="16.5" customHeight="1">
      <c r="B119" s="32"/>
      <c r="C119" s="127" t="s">
        <v>322</v>
      </c>
      <c r="D119" s="127" t="s">
        <v>145</v>
      </c>
      <c r="E119" s="128" t="s">
        <v>1359</v>
      </c>
      <c r="F119" s="129" t="s">
        <v>1360</v>
      </c>
      <c r="G119" s="130" t="s">
        <v>1306</v>
      </c>
      <c r="H119" s="131">
        <v>1</v>
      </c>
      <c r="I119" s="132"/>
      <c r="J119" s="133">
        <f aca="true" t="shared" si="10" ref="J119:J126">ROUND(I119*H119,2)</f>
        <v>0</v>
      </c>
      <c r="K119" s="129" t="s">
        <v>19</v>
      </c>
      <c r="L119" s="32"/>
      <c r="M119" s="134" t="s">
        <v>19</v>
      </c>
      <c r="N119" s="135" t="s">
        <v>43</v>
      </c>
      <c r="P119" s="136">
        <f aca="true" t="shared" si="11" ref="P119:P126">O119*H119</f>
        <v>0</v>
      </c>
      <c r="Q119" s="136">
        <v>0</v>
      </c>
      <c r="R119" s="136">
        <f aca="true" t="shared" si="12" ref="R119:R126">Q119*H119</f>
        <v>0</v>
      </c>
      <c r="S119" s="136">
        <v>0</v>
      </c>
      <c r="T119" s="137">
        <f aca="true" t="shared" si="13" ref="T119:T126">S119*H119</f>
        <v>0</v>
      </c>
      <c r="AR119" s="138" t="s">
        <v>150</v>
      </c>
      <c r="AT119" s="138" t="s">
        <v>145</v>
      </c>
      <c r="AU119" s="138" t="s">
        <v>82</v>
      </c>
      <c r="AY119" s="17" t="s">
        <v>142</v>
      </c>
      <c r="BE119" s="139">
        <f aca="true" t="shared" si="14" ref="BE119:BE126">IF(N119="základní",J119,0)</f>
        <v>0</v>
      </c>
      <c r="BF119" s="139">
        <f aca="true" t="shared" si="15" ref="BF119:BF126">IF(N119="snížená",J119,0)</f>
        <v>0</v>
      </c>
      <c r="BG119" s="139">
        <f aca="true" t="shared" si="16" ref="BG119:BG126">IF(N119="zákl. přenesená",J119,0)</f>
        <v>0</v>
      </c>
      <c r="BH119" s="139">
        <f aca="true" t="shared" si="17" ref="BH119:BH126">IF(N119="sníž. přenesená",J119,0)</f>
        <v>0</v>
      </c>
      <c r="BI119" s="139">
        <f aca="true" t="shared" si="18" ref="BI119:BI126">IF(N119="nulová",J119,0)</f>
        <v>0</v>
      </c>
      <c r="BJ119" s="17" t="s">
        <v>80</v>
      </c>
      <c r="BK119" s="139">
        <f aca="true" t="shared" si="19" ref="BK119:BK126">ROUND(I119*H119,2)</f>
        <v>0</v>
      </c>
      <c r="BL119" s="17" t="s">
        <v>150</v>
      </c>
      <c r="BM119" s="138" t="s">
        <v>497</v>
      </c>
    </row>
    <row r="120" spans="2:65" s="1" customFormat="1" ht="16.5" customHeight="1">
      <c r="B120" s="32"/>
      <c r="C120" s="127" t="s">
        <v>331</v>
      </c>
      <c r="D120" s="127" t="s">
        <v>145</v>
      </c>
      <c r="E120" s="128" t="s">
        <v>1361</v>
      </c>
      <c r="F120" s="129" t="s">
        <v>1362</v>
      </c>
      <c r="G120" s="130" t="s">
        <v>1306</v>
      </c>
      <c r="H120" s="131">
        <v>3</v>
      </c>
      <c r="I120" s="132"/>
      <c r="J120" s="133">
        <f t="shared" si="10"/>
        <v>0</v>
      </c>
      <c r="K120" s="129" t="s">
        <v>19</v>
      </c>
      <c r="L120" s="32"/>
      <c r="M120" s="134" t="s">
        <v>19</v>
      </c>
      <c r="N120" s="135" t="s">
        <v>43</v>
      </c>
      <c r="P120" s="136">
        <f t="shared" si="11"/>
        <v>0</v>
      </c>
      <c r="Q120" s="136">
        <v>0</v>
      </c>
      <c r="R120" s="136">
        <f t="shared" si="12"/>
        <v>0</v>
      </c>
      <c r="S120" s="136">
        <v>0</v>
      </c>
      <c r="T120" s="137">
        <f t="shared" si="13"/>
        <v>0</v>
      </c>
      <c r="AR120" s="138" t="s">
        <v>150</v>
      </c>
      <c r="AT120" s="138" t="s">
        <v>145</v>
      </c>
      <c r="AU120" s="138" t="s">
        <v>82</v>
      </c>
      <c r="AY120" s="17" t="s">
        <v>142</v>
      </c>
      <c r="BE120" s="139">
        <f t="shared" si="14"/>
        <v>0</v>
      </c>
      <c r="BF120" s="139">
        <f t="shared" si="15"/>
        <v>0</v>
      </c>
      <c r="BG120" s="139">
        <f t="shared" si="16"/>
        <v>0</v>
      </c>
      <c r="BH120" s="139">
        <f t="shared" si="17"/>
        <v>0</v>
      </c>
      <c r="BI120" s="139">
        <f t="shared" si="18"/>
        <v>0</v>
      </c>
      <c r="BJ120" s="17" t="s">
        <v>80</v>
      </c>
      <c r="BK120" s="139">
        <f t="shared" si="19"/>
        <v>0</v>
      </c>
      <c r="BL120" s="17" t="s">
        <v>150</v>
      </c>
      <c r="BM120" s="138" t="s">
        <v>507</v>
      </c>
    </row>
    <row r="121" spans="2:65" s="1" customFormat="1" ht="16.5" customHeight="1">
      <c r="B121" s="32"/>
      <c r="C121" s="127" t="s">
        <v>340</v>
      </c>
      <c r="D121" s="127" t="s">
        <v>145</v>
      </c>
      <c r="E121" s="128" t="s">
        <v>1363</v>
      </c>
      <c r="F121" s="129" t="s">
        <v>1364</v>
      </c>
      <c r="G121" s="130" t="s">
        <v>1306</v>
      </c>
      <c r="H121" s="131">
        <v>1</v>
      </c>
      <c r="I121" s="132"/>
      <c r="J121" s="133">
        <f t="shared" si="10"/>
        <v>0</v>
      </c>
      <c r="K121" s="129" t="s">
        <v>19</v>
      </c>
      <c r="L121" s="32"/>
      <c r="M121" s="134" t="s">
        <v>19</v>
      </c>
      <c r="N121" s="135" t="s">
        <v>43</v>
      </c>
      <c r="P121" s="136">
        <f t="shared" si="11"/>
        <v>0</v>
      </c>
      <c r="Q121" s="136">
        <v>0</v>
      </c>
      <c r="R121" s="136">
        <f t="shared" si="12"/>
        <v>0</v>
      </c>
      <c r="S121" s="136">
        <v>0</v>
      </c>
      <c r="T121" s="137">
        <f t="shared" si="13"/>
        <v>0</v>
      </c>
      <c r="AR121" s="138" t="s">
        <v>150</v>
      </c>
      <c r="AT121" s="138" t="s">
        <v>145</v>
      </c>
      <c r="AU121" s="138" t="s">
        <v>82</v>
      </c>
      <c r="AY121" s="17" t="s">
        <v>142</v>
      </c>
      <c r="BE121" s="139">
        <f t="shared" si="14"/>
        <v>0</v>
      </c>
      <c r="BF121" s="139">
        <f t="shared" si="15"/>
        <v>0</v>
      </c>
      <c r="BG121" s="139">
        <f t="shared" si="16"/>
        <v>0</v>
      </c>
      <c r="BH121" s="139">
        <f t="shared" si="17"/>
        <v>0</v>
      </c>
      <c r="BI121" s="139">
        <f t="shared" si="18"/>
        <v>0</v>
      </c>
      <c r="BJ121" s="17" t="s">
        <v>80</v>
      </c>
      <c r="BK121" s="139">
        <f t="shared" si="19"/>
        <v>0</v>
      </c>
      <c r="BL121" s="17" t="s">
        <v>150</v>
      </c>
      <c r="BM121" s="138" t="s">
        <v>517</v>
      </c>
    </row>
    <row r="122" spans="2:65" s="1" customFormat="1" ht="16.5" customHeight="1">
      <c r="B122" s="32"/>
      <c r="C122" s="127" t="s">
        <v>346</v>
      </c>
      <c r="D122" s="127" t="s">
        <v>145</v>
      </c>
      <c r="E122" s="128" t="s">
        <v>1365</v>
      </c>
      <c r="F122" s="129" t="s">
        <v>1366</v>
      </c>
      <c r="G122" s="130" t="s">
        <v>1306</v>
      </c>
      <c r="H122" s="131">
        <v>1</v>
      </c>
      <c r="I122" s="132"/>
      <c r="J122" s="133">
        <f t="shared" si="10"/>
        <v>0</v>
      </c>
      <c r="K122" s="129" t="s">
        <v>19</v>
      </c>
      <c r="L122" s="32"/>
      <c r="M122" s="134" t="s">
        <v>19</v>
      </c>
      <c r="N122" s="135" t="s">
        <v>43</v>
      </c>
      <c r="P122" s="136">
        <f t="shared" si="11"/>
        <v>0</v>
      </c>
      <c r="Q122" s="136">
        <v>0</v>
      </c>
      <c r="R122" s="136">
        <f t="shared" si="12"/>
        <v>0</v>
      </c>
      <c r="S122" s="136">
        <v>0</v>
      </c>
      <c r="T122" s="137">
        <f t="shared" si="13"/>
        <v>0</v>
      </c>
      <c r="AR122" s="138" t="s">
        <v>150</v>
      </c>
      <c r="AT122" s="138" t="s">
        <v>145</v>
      </c>
      <c r="AU122" s="138" t="s">
        <v>82</v>
      </c>
      <c r="AY122" s="17" t="s">
        <v>142</v>
      </c>
      <c r="BE122" s="139">
        <f t="shared" si="14"/>
        <v>0</v>
      </c>
      <c r="BF122" s="139">
        <f t="shared" si="15"/>
        <v>0</v>
      </c>
      <c r="BG122" s="139">
        <f t="shared" si="16"/>
        <v>0</v>
      </c>
      <c r="BH122" s="139">
        <f t="shared" si="17"/>
        <v>0</v>
      </c>
      <c r="BI122" s="139">
        <f t="shared" si="18"/>
        <v>0</v>
      </c>
      <c r="BJ122" s="17" t="s">
        <v>80</v>
      </c>
      <c r="BK122" s="139">
        <f t="shared" si="19"/>
        <v>0</v>
      </c>
      <c r="BL122" s="17" t="s">
        <v>150</v>
      </c>
      <c r="BM122" s="138" t="s">
        <v>525</v>
      </c>
    </row>
    <row r="123" spans="2:65" s="1" customFormat="1" ht="16.5" customHeight="1">
      <c r="B123" s="32"/>
      <c r="C123" s="127" t="s">
        <v>355</v>
      </c>
      <c r="D123" s="127" t="s">
        <v>145</v>
      </c>
      <c r="E123" s="128" t="s">
        <v>1367</v>
      </c>
      <c r="F123" s="129" t="s">
        <v>1368</v>
      </c>
      <c r="G123" s="130" t="s">
        <v>1306</v>
      </c>
      <c r="H123" s="131">
        <v>1</v>
      </c>
      <c r="I123" s="132"/>
      <c r="J123" s="133">
        <f t="shared" si="10"/>
        <v>0</v>
      </c>
      <c r="K123" s="129" t="s">
        <v>19</v>
      </c>
      <c r="L123" s="32"/>
      <c r="M123" s="134" t="s">
        <v>19</v>
      </c>
      <c r="N123" s="135" t="s">
        <v>43</v>
      </c>
      <c r="P123" s="136">
        <f t="shared" si="11"/>
        <v>0</v>
      </c>
      <c r="Q123" s="136">
        <v>0</v>
      </c>
      <c r="R123" s="136">
        <f t="shared" si="12"/>
        <v>0</v>
      </c>
      <c r="S123" s="136">
        <v>0</v>
      </c>
      <c r="T123" s="137">
        <f t="shared" si="13"/>
        <v>0</v>
      </c>
      <c r="AR123" s="138" t="s">
        <v>150</v>
      </c>
      <c r="AT123" s="138" t="s">
        <v>145</v>
      </c>
      <c r="AU123" s="138" t="s">
        <v>82</v>
      </c>
      <c r="AY123" s="17" t="s">
        <v>142</v>
      </c>
      <c r="BE123" s="139">
        <f t="shared" si="14"/>
        <v>0</v>
      </c>
      <c r="BF123" s="139">
        <f t="shared" si="15"/>
        <v>0</v>
      </c>
      <c r="BG123" s="139">
        <f t="shared" si="16"/>
        <v>0</v>
      </c>
      <c r="BH123" s="139">
        <f t="shared" si="17"/>
        <v>0</v>
      </c>
      <c r="BI123" s="139">
        <f t="shared" si="18"/>
        <v>0</v>
      </c>
      <c r="BJ123" s="17" t="s">
        <v>80</v>
      </c>
      <c r="BK123" s="139">
        <f t="shared" si="19"/>
        <v>0</v>
      </c>
      <c r="BL123" s="17" t="s">
        <v>150</v>
      </c>
      <c r="BM123" s="138" t="s">
        <v>539</v>
      </c>
    </row>
    <row r="124" spans="2:65" s="1" customFormat="1" ht="16.5" customHeight="1">
      <c r="B124" s="32"/>
      <c r="C124" s="127" t="s">
        <v>360</v>
      </c>
      <c r="D124" s="127" t="s">
        <v>145</v>
      </c>
      <c r="E124" s="128" t="s">
        <v>1369</v>
      </c>
      <c r="F124" s="129" t="s">
        <v>1370</v>
      </c>
      <c r="G124" s="130" t="s">
        <v>1306</v>
      </c>
      <c r="H124" s="131">
        <v>3</v>
      </c>
      <c r="I124" s="132"/>
      <c r="J124" s="133">
        <f t="shared" si="10"/>
        <v>0</v>
      </c>
      <c r="K124" s="129" t="s">
        <v>19</v>
      </c>
      <c r="L124" s="32"/>
      <c r="M124" s="134" t="s">
        <v>19</v>
      </c>
      <c r="N124" s="135" t="s">
        <v>43</v>
      </c>
      <c r="P124" s="136">
        <f t="shared" si="11"/>
        <v>0</v>
      </c>
      <c r="Q124" s="136">
        <v>0</v>
      </c>
      <c r="R124" s="136">
        <f t="shared" si="12"/>
        <v>0</v>
      </c>
      <c r="S124" s="136">
        <v>0</v>
      </c>
      <c r="T124" s="137">
        <f t="shared" si="13"/>
        <v>0</v>
      </c>
      <c r="AR124" s="138" t="s">
        <v>150</v>
      </c>
      <c r="AT124" s="138" t="s">
        <v>145</v>
      </c>
      <c r="AU124" s="138" t="s">
        <v>82</v>
      </c>
      <c r="AY124" s="17" t="s">
        <v>142</v>
      </c>
      <c r="BE124" s="139">
        <f t="shared" si="14"/>
        <v>0</v>
      </c>
      <c r="BF124" s="139">
        <f t="shared" si="15"/>
        <v>0</v>
      </c>
      <c r="BG124" s="139">
        <f t="shared" si="16"/>
        <v>0</v>
      </c>
      <c r="BH124" s="139">
        <f t="shared" si="17"/>
        <v>0</v>
      </c>
      <c r="BI124" s="139">
        <f t="shared" si="18"/>
        <v>0</v>
      </c>
      <c r="BJ124" s="17" t="s">
        <v>80</v>
      </c>
      <c r="BK124" s="139">
        <f t="shared" si="19"/>
        <v>0</v>
      </c>
      <c r="BL124" s="17" t="s">
        <v>150</v>
      </c>
      <c r="BM124" s="138" t="s">
        <v>549</v>
      </c>
    </row>
    <row r="125" spans="2:65" s="1" customFormat="1" ht="16.5" customHeight="1">
      <c r="B125" s="32"/>
      <c r="C125" s="127" t="s">
        <v>366</v>
      </c>
      <c r="D125" s="127" t="s">
        <v>145</v>
      </c>
      <c r="E125" s="128" t="s">
        <v>1371</v>
      </c>
      <c r="F125" s="129" t="s">
        <v>1372</v>
      </c>
      <c r="G125" s="130" t="s">
        <v>1306</v>
      </c>
      <c r="H125" s="131">
        <v>3</v>
      </c>
      <c r="I125" s="132"/>
      <c r="J125" s="133">
        <f t="shared" si="10"/>
        <v>0</v>
      </c>
      <c r="K125" s="129" t="s">
        <v>19</v>
      </c>
      <c r="L125" s="32"/>
      <c r="M125" s="134" t="s">
        <v>19</v>
      </c>
      <c r="N125" s="135" t="s">
        <v>43</v>
      </c>
      <c r="P125" s="136">
        <f t="shared" si="11"/>
        <v>0</v>
      </c>
      <c r="Q125" s="136">
        <v>0</v>
      </c>
      <c r="R125" s="136">
        <f t="shared" si="12"/>
        <v>0</v>
      </c>
      <c r="S125" s="136">
        <v>0</v>
      </c>
      <c r="T125" s="137">
        <f t="shared" si="13"/>
        <v>0</v>
      </c>
      <c r="AR125" s="138" t="s">
        <v>150</v>
      </c>
      <c r="AT125" s="138" t="s">
        <v>145</v>
      </c>
      <c r="AU125" s="138" t="s">
        <v>82</v>
      </c>
      <c r="AY125" s="17" t="s">
        <v>142</v>
      </c>
      <c r="BE125" s="139">
        <f t="shared" si="14"/>
        <v>0</v>
      </c>
      <c r="BF125" s="139">
        <f t="shared" si="15"/>
        <v>0</v>
      </c>
      <c r="BG125" s="139">
        <f t="shared" si="16"/>
        <v>0</v>
      </c>
      <c r="BH125" s="139">
        <f t="shared" si="17"/>
        <v>0</v>
      </c>
      <c r="BI125" s="139">
        <f t="shared" si="18"/>
        <v>0</v>
      </c>
      <c r="BJ125" s="17" t="s">
        <v>80</v>
      </c>
      <c r="BK125" s="139">
        <f t="shared" si="19"/>
        <v>0</v>
      </c>
      <c r="BL125" s="17" t="s">
        <v>150</v>
      </c>
      <c r="BM125" s="138" t="s">
        <v>558</v>
      </c>
    </row>
    <row r="126" spans="2:65" s="1" customFormat="1" ht="16.5" customHeight="1">
      <c r="B126" s="32"/>
      <c r="C126" s="127" t="s">
        <v>371</v>
      </c>
      <c r="D126" s="127" t="s">
        <v>145</v>
      </c>
      <c r="E126" s="128" t="s">
        <v>1373</v>
      </c>
      <c r="F126" s="129" t="s">
        <v>1374</v>
      </c>
      <c r="G126" s="130" t="s">
        <v>1306</v>
      </c>
      <c r="H126" s="131">
        <v>3</v>
      </c>
      <c r="I126" s="132"/>
      <c r="J126" s="133">
        <f t="shared" si="10"/>
        <v>0</v>
      </c>
      <c r="K126" s="129" t="s">
        <v>19</v>
      </c>
      <c r="L126" s="32"/>
      <c r="M126" s="134" t="s">
        <v>19</v>
      </c>
      <c r="N126" s="135" t="s">
        <v>43</v>
      </c>
      <c r="P126" s="136">
        <f t="shared" si="11"/>
        <v>0</v>
      </c>
      <c r="Q126" s="136">
        <v>0</v>
      </c>
      <c r="R126" s="136">
        <f t="shared" si="12"/>
        <v>0</v>
      </c>
      <c r="S126" s="136">
        <v>0</v>
      </c>
      <c r="T126" s="137">
        <f t="shared" si="13"/>
        <v>0</v>
      </c>
      <c r="AR126" s="138" t="s">
        <v>150</v>
      </c>
      <c r="AT126" s="138" t="s">
        <v>145</v>
      </c>
      <c r="AU126" s="138" t="s">
        <v>82</v>
      </c>
      <c r="AY126" s="17" t="s">
        <v>142</v>
      </c>
      <c r="BE126" s="139">
        <f t="shared" si="14"/>
        <v>0</v>
      </c>
      <c r="BF126" s="139">
        <f t="shared" si="15"/>
        <v>0</v>
      </c>
      <c r="BG126" s="139">
        <f t="shared" si="16"/>
        <v>0</v>
      </c>
      <c r="BH126" s="139">
        <f t="shared" si="17"/>
        <v>0</v>
      </c>
      <c r="BI126" s="139">
        <f t="shared" si="18"/>
        <v>0</v>
      </c>
      <c r="BJ126" s="17" t="s">
        <v>80</v>
      </c>
      <c r="BK126" s="139">
        <f t="shared" si="19"/>
        <v>0</v>
      </c>
      <c r="BL126" s="17" t="s">
        <v>150</v>
      </c>
      <c r="BM126" s="138" t="s">
        <v>567</v>
      </c>
    </row>
    <row r="127" spans="2:47" s="1" customFormat="1" ht="19.5">
      <c r="B127" s="32"/>
      <c r="D127" s="145" t="s">
        <v>397</v>
      </c>
      <c r="F127" s="175" t="s">
        <v>1375</v>
      </c>
      <c r="I127" s="142"/>
      <c r="L127" s="32"/>
      <c r="M127" s="143"/>
      <c r="T127" s="53"/>
      <c r="AT127" s="17" t="s">
        <v>397</v>
      </c>
      <c r="AU127" s="17" t="s">
        <v>82</v>
      </c>
    </row>
    <row r="128" spans="2:65" s="1" customFormat="1" ht="16.5" customHeight="1">
      <c r="B128" s="32"/>
      <c r="C128" s="127" t="s">
        <v>383</v>
      </c>
      <c r="D128" s="127" t="s">
        <v>145</v>
      </c>
      <c r="E128" s="128" t="s">
        <v>1376</v>
      </c>
      <c r="F128" s="129" t="s">
        <v>1377</v>
      </c>
      <c r="G128" s="130" t="s">
        <v>1306</v>
      </c>
      <c r="H128" s="131">
        <v>1</v>
      </c>
      <c r="I128" s="132"/>
      <c r="J128" s="133">
        <f aca="true" t="shared" si="20" ref="J128:J143">ROUND(I128*H128,2)</f>
        <v>0</v>
      </c>
      <c r="K128" s="129" t="s">
        <v>19</v>
      </c>
      <c r="L128" s="32"/>
      <c r="M128" s="134" t="s">
        <v>19</v>
      </c>
      <c r="N128" s="135" t="s">
        <v>43</v>
      </c>
      <c r="P128" s="136">
        <f aca="true" t="shared" si="21" ref="P128:P143">O128*H128</f>
        <v>0</v>
      </c>
      <c r="Q128" s="136">
        <v>0</v>
      </c>
      <c r="R128" s="136">
        <f aca="true" t="shared" si="22" ref="R128:R143">Q128*H128</f>
        <v>0</v>
      </c>
      <c r="S128" s="136">
        <v>0</v>
      </c>
      <c r="T128" s="137">
        <f aca="true" t="shared" si="23" ref="T128:T143">S128*H128</f>
        <v>0</v>
      </c>
      <c r="AR128" s="138" t="s">
        <v>150</v>
      </c>
      <c r="AT128" s="138" t="s">
        <v>145</v>
      </c>
      <c r="AU128" s="138" t="s">
        <v>82</v>
      </c>
      <c r="AY128" s="17" t="s">
        <v>142</v>
      </c>
      <c r="BE128" s="139">
        <f aca="true" t="shared" si="24" ref="BE128:BE143">IF(N128="základní",J128,0)</f>
        <v>0</v>
      </c>
      <c r="BF128" s="139">
        <f aca="true" t="shared" si="25" ref="BF128:BF143">IF(N128="snížená",J128,0)</f>
        <v>0</v>
      </c>
      <c r="BG128" s="139">
        <f aca="true" t="shared" si="26" ref="BG128:BG143">IF(N128="zákl. přenesená",J128,0)</f>
        <v>0</v>
      </c>
      <c r="BH128" s="139">
        <f aca="true" t="shared" si="27" ref="BH128:BH143">IF(N128="sníž. přenesená",J128,0)</f>
        <v>0</v>
      </c>
      <c r="BI128" s="139">
        <f aca="true" t="shared" si="28" ref="BI128:BI143">IF(N128="nulová",J128,0)</f>
        <v>0</v>
      </c>
      <c r="BJ128" s="17" t="s">
        <v>80</v>
      </c>
      <c r="BK128" s="139">
        <f aca="true" t="shared" si="29" ref="BK128:BK143">ROUND(I128*H128,2)</f>
        <v>0</v>
      </c>
      <c r="BL128" s="17" t="s">
        <v>150</v>
      </c>
      <c r="BM128" s="138" t="s">
        <v>581</v>
      </c>
    </row>
    <row r="129" spans="2:65" s="1" customFormat="1" ht="16.5" customHeight="1">
      <c r="B129" s="32"/>
      <c r="C129" s="127" t="s">
        <v>388</v>
      </c>
      <c r="D129" s="127" t="s">
        <v>145</v>
      </c>
      <c r="E129" s="128" t="s">
        <v>1378</v>
      </c>
      <c r="F129" s="129" t="s">
        <v>1379</v>
      </c>
      <c r="G129" s="130" t="s">
        <v>1306</v>
      </c>
      <c r="H129" s="131">
        <v>36</v>
      </c>
      <c r="I129" s="132"/>
      <c r="J129" s="133">
        <f t="shared" si="20"/>
        <v>0</v>
      </c>
      <c r="K129" s="129" t="s">
        <v>19</v>
      </c>
      <c r="L129" s="32"/>
      <c r="M129" s="134" t="s">
        <v>19</v>
      </c>
      <c r="N129" s="135" t="s">
        <v>43</v>
      </c>
      <c r="P129" s="136">
        <f t="shared" si="21"/>
        <v>0</v>
      </c>
      <c r="Q129" s="136">
        <v>0</v>
      </c>
      <c r="R129" s="136">
        <f t="shared" si="22"/>
        <v>0</v>
      </c>
      <c r="S129" s="136">
        <v>0</v>
      </c>
      <c r="T129" s="137">
        <f t="shared" si="23"/>
        <v>0</v>
      </c>
      <c r="AR129" s="138" t="s">
        <v>150</v>
      </c>
      <c r="AT129" s="138" t="s">
        <v>145</v>
      </c>
      <c r="AU129" s="138" t="s">
        <v>82</v>
      </c>
      <c r="AY129" s="17" t="s">
        <v>142</v>
      </c>
      <c r="BE129" s="139">
        <f t="shared" si="24"/>
        <v>0</v>
      </c>
      <c r="BF129" s="139">
        <f t="shared" si="25"/>
        <v>0</v>
      </c>
      <c r="BG129" s="139">
        <f t="shared" si="26"/>
        <v>0</v>
      </c>
      <c r="BH129" s="139">
        <f t="shared" si="27"/>
        <v>0</v>
      </c>
      <c r="BI129" s="139">
        <f t="shared" si="28"/>
        <v>0</v>
      </c>
      <c r="BJ129" s="17" t="s">
        <v>80</v>
      </c>
      <c r="BK129" s="139">
        <f t="shared" si="29"/>
        <v>0</v>
      </c>
      <c r="BL129" s="17" t="s">
        <v>150</v>
      </c>
      <c r="BM129" s="138" t="s">
        <v>595</v>
      </c>
    </row>
    <row r="130" spans="2:65" s="1" customFormat="1" ht="16.5" customHeight="1">
      <c r="B130" s="32"/>
      <c r="C130" s="127" t="s">
        <v>393</v>
      </c>
      <c r="D130" s="127" t="s">
        <v>145</v>
      </c>
      <c r="E130" s="128" t="s">
        <v>1380</v>
      </c>
      <c r="F130" s="129" t="s">
        <v>1381</v>
      </c>
      <c r="G130" s="130" t="s">
        <v>1306</v>
      </c>
      <c r="H130" s="131">
        <v>25</v>
      </c>
      <c r="I130" s="132"/>
      <c r="J130" s="133">
        <f t="shared" si="20"/>
        <v>0</v>
      </c>
      <c r="K130" s="129" t="s">
        <v>19</v>
      </c>
      <c r="L130" s="32"/>
      <c r="M130" s="134" t="s">
        <v>19</v>
      </c>
      <c r="N130" s="135" t="s">
        <v>43</v>
      </c>
      <c r="P130" s="136">
        <f t="shared" si="21"/>
        <v>0</v>
      </c>
      <c r="Q130" s="136">
        <v>0</v>
      </c>
      <c r="R130" s="136">
        <f t="shared" si="22"/>
        <v>0</v>
      </c>
      <c r="S130" s="136">
        <v>0</v>
      </c>
      <c r="T130" s="137">
        <f t="shared" si="23"/>
        <v>0</v>
      </c>
      <c r="AR130" s="138" t="s">
        <v>150</v>
      </c>
      <c r="AT130" s="138" t="s">
        <v>145</v>
      </c>
      <c r="AU130" s="138" t="s">
        <v>82</v>
      </c>
      <c r="AY130" s="17" t="s">
        <v>142</v>
      </c>
      <c r="BE130" s="139">
        <f t="shared" si="24"/>
        <v>0</v>
      </c>
      <c r="BF130" s="139">
        <f t="shared" si="25"/>
        <v>0</v>
      </c>
      <c r="BG130" s="139">
        <f t="shared" si="26"/>
        <v>0</v>
      </c>
      <c r="BH130" s="139">
        <f t="shared" si="27"/>
        <v>0</v>
      </c>
      <c r="BI130" s="139">
        <f t="shared" si="28"/>
        <v>0</v>
      </c>
      <c r="BJ130" s="17" t="s">
        <v>80</v>
      </c>
      <c r="BK130" s="139">
        <f t="shared" si="29"/>
        <v>0</v>
      </c>
      <c r="BL130" s="17" t="s">
        <v>150</v>
      </c>
      <c r="BM130" s="138" t="s">
        <v>605</v>
      </c>
    </row>
    <row r="131" spans="2:65" s="1" customFormat="1" ht="16.5" customHeight="1">
      <c r="B131" s="32"/>
      <c r="C131" s="127" t="s">
        <v>399</v>
      </c>
      <c r="D131" s="127" t="s">
        <v>145</v>
      </c>
      <c r="E131" s="128" t="s">
        <v>1382</v>
      </c>
      <c r="F131" s="129" t="s">
        <v>1383</v>
      </c>
      <c r="G131" s="130" t="s">
        <v>1306</v>
      </c>
      <c r="H131" s="131">
        <v>26</v>
      </c>
      <c r="I131" s="132"/>
      <c r="J131" s="133">
        <f t="shared" si="20"/>
        <v>0</v>
      </c>
      <c r="K131" s="129" t="s">
        <v>19</v>
      </c>
      <c r="L131" s="32"/>
      <c r="M131" s="134" t="s">
        <v>19</v>
      </c>
      <c r="N131" s="135" t="s">
        <v>43</v>
      </c>
      <c r="P131" s="136">
        <f t="shared" si="21"/>
        <v>0</v>
      </c>
      <c r="Q131" s="136">
        <v>0</v>
      </c>
      <c r="R131" s="136">
        <f t="shared" si="22"/>
        <v>0</v>
      </c>
      <c r="S131" s="136">
        <v>0</v>
      </c>
      <c r="T131" s="137">
        <f t="shared" si="23"/>
        <v>0</v>
      </c>
      <c r="AR131" s="138" t="s">
        <v>150</v>
      </c>
      <c r="AT131" s="138" t="s">
        <v>145</v>
      </c>
      <c r="AU131" s="138" t="s">
        <v>82</v>
      </c>
      <c r="AY131" s="17" t="s">
        <v>142</v>
      </c>
      <c r="BE131" s="139">
        <f t="shared" si="24"/>
        <v>0</v>
      </c>
      <c r="BF131" s="139">
        <f t="shared" si="25"/>
        <v>0</v>
      </c>
      <c r="BG131" s="139">
        <f t="shared" si="26"/>
        <v>0</v>
      </c>
      <c r="BH131" s="139">
        <f t="shared" si="27"/>
        <v>0</v>
      </c>
      <c r="BI131" s="139">
        <f t="shared" si="28"/>
        <v>0</v>
      </c>
      <c r="BJ131" s="17" t="s">
        <v>80</v>
      </c>
      <c r="BK131" s="139">
        <f t="shared" si="29"/>
        <v>0</v>
      </c>
      <c r="BL131" s="17" t="s">
        <v>150</v>
      </c>
      <c r="BM131" s="138" t="s">
        <v>617</v>
      </c>
    </row>
    <row r="132" spans="2:65" s="1" customFormat="1" ht="16.5" customHeight="1">
      <c r="B132" s="32"/>
      <c r="C132" s="127" t="s">
        <v>403</v>
      </c>
      <c r="D132" s="127" t="s">
        <v>145</v>
      </c>
      <c r="E132" s="128" t="s">
        <v>1384</v>
      </c>
      <c r="F132" s="129" t="s">
        <v>1385</v>
      </c>
      <c r="G132" s="130" t="s">
        <v>1306</v>
      </c>
      <c r="H132" s="131">
        <v>3</v>
      </c>
      <c r="I132" s="132"/>
      <c r="J132" s="133">
        <f t="shared" si="20"/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 t="shared" si="21"/>
        <v>0</v>
      </c>
      <c r="Q132" s="136">
        <v>0</v>
      </c>
      <c r="R132" s="136">
        <f t="shared" si="22"/>
        <v>0</v>
      </c>
      <c r="S132" s="136">
        <v>0</v>
      </c>
      <c r="T132" s="137">
        <f t="shared" si="23"/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 t="shared" si="24"/>
        <v>0</v>
      </c>
      <c r="BF132" s="139">
        <f t="shared" si="25"/>
        <v>0</v>
      </c>
      <c r="BG132" s="139">
        <f t="shared" si="26"/>
        <v>0</v>
      </c>
      <c r="BH132" s="139">
        <f t="shared" si="27"/>
        <v>0</v>
      </c>
      <c r="BI132" s="139">
        <f t="shared" si="28"/>
        <v>0</v>
      </c>
      <c r="BJ132" s="17" t="s">
        <v>80</v>
      </c>
      <c r="BK132" s="139">
        <f t="shared" si="29"/>
        <v>0</v>
      </c>
      <c r="BL132" s="17" t="s">
        <v>150</v>
      </c>
      <c r="BM132" s="138" t="s">
        <v>628</v>
      </c>
    </row>
    <row r="133" spans="2:65" s="1" customFormat="1" ht="16.5" customHeight="1">
      <c r="B133" s="32"/>
      <c r="C133" s="127" t="s">
        <v>409</v>
      </c>
      <c r="D133" s="127" t="s">
        <v>145</v>
      </c>
      <c r="E133" s="128" t="s">
        <v>1386</v>
      </c>
      <c r="F133" s="129" t="s">
        <v>1387</v>
      </c>
      <c r="G133" s="130" t="s">
        <v>1306</v>
      </c>
      <c r="H133" s="131">
        <v>1</v>
      </c>
      <c r="I133" s="132"/>
      <c r="J133" s="133">
        <f t="shared" si="20"/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 t="shared" si="21"/>
        <v>0</v>
      </c>
      <c r="Q133" s="136">
        <v>0</v>
      </c>
      <c r="R133" s="136">
        <f t="shared" si="22"/>
        <v>0</v>
      </c>
      <c r="S133" s="136">
        <v>0</v>
      </c>
      <c r="T133" s="137">
        <f t="shared" si="23"/>
        <v>0</v>
      </c>
      <c r="AR133" s="138" t="s">
        <v>150</v>
      </c>
      <c r="AT133" s="138" t="s">
        <v>145</v>
      </c>
      <c r="AU133" s="138" t="s">
        <v>82</v>
      </c>
      <c r="AY133" s="17" t="s">
        <v>142</v>
      </c>
      <c r="BE133" s="139">
        <f t="shared" si="24"/>
        <v>0</v>
      </c>
      <c r="BF133" s="139">
        <f t="shared" si="25"/>
        <v>0</v>
      </c>
      <c r="BG133" s="139">
        <f t="shared" si="26"/>
        <v>0</v>
      </c>
      <c r="BH133" s="139">
        <f t="shared" si="27"/>
        <v>0</v>
      </c>
      <c r="BI133" s="139">
        <f t="shared" si="28"/>
        <v>0</v>
      </c>
      <c r="BJ133" s="17" t="s">
        <v>80</v>
      </c>
      <c r="BK133" s="139">
        <f t="shared" si="29"/>
        <v>0</v>
      </c>
      <c r="BL133" s="17" t="s">
        <v>150</v>
      </c>
      <c r="BM133" s="138" t="s">
        <v>639</v>
      </c>
    </row>
    <row r="134" spans="2:65" s="1" customFormat="1" ht="16.5" customHeight="1">
      <c r="B134" s="32"/>
      <c r="C134" s="127" t="s">
        <v>414</v>
      </c>
      <c r="D134" s="127" t="s">
        <v>145</v>
      </c>
      <c r="E134" s="128" t="s">
        <v>1388</v>
      </c>
      <c r="F134" s="129" t="s">
        <v>1389</v>
      </c>
      <c r="G134" s="130" t="s">
        <v>1306</v>
      </c>
      <c r="H134" s="131">
        <v>9</v>
      </c>
      <c r="I134" s="132"/>
      <c r="J134" s="133">
        <f t="shared" si="20"/>
        <v>0</v>
      </c>
      <c r="K134" s="129" t="s">
        <v>19</v>
      </c>
      <c r="L134" s="32"/>
      <c r="M134" s="134" t="s">
        <v>19</v>
      </c>
      <c r="N134" s="135" t="s">
        <v>43</v>
      </c>
      <c r="P134" s="136">
        <f t="shared" si="21"/>
        <v>0</v>
      </c>
      <c r="Q134" s="136">
        <v>0</v>
      </c>
      <c r="R134" s="136">
        <f t="shared" si="22"/>
        <v>0</v>
      </c>
      <c r="S134" s="136">
        <v>0</v>
      </c>
      <c r="T134" s="137">
        <f t="shared" si="23"/>
        <v>0</v>
      </c>
      <c r="AR134" s="138" t="s">
        <v>150</v>
      </c>
      <c r="AT134" s="138" t="s">
        <v>145</v>
      </c>
      <c r="AU134" s="138" t="s">
        <v>82</v>
      </c>
      <c r="AY134" s="17" t="s">
        <v>142</v>
      </c>
      <c r="BE134" s="139">
        <f t="shared" si="24"/>
        <v>0</v>
      </c>
      <c r="BF134" s="139">
        <f t="shared" si="25"/>
        <v>0</v>
      </c>
      <c r="BG134" s="139">
        <f t="shared" si="26"/>
        <v>0</v>
      </c>
      <c r="BH134" s="139">
        <f t="shared" si="27"/>
        <v>0</v>
      </c>
      <c r="BI134" s="139">
        <f t="shared" si="28"/>
        <v>0</v>
      </c>
      <c r="BJ134" s="17" t="s">
        <v>80</v>
      </c>
      <c r="BK134" s="139">
        <f t="shared" si="29"/>
        <v>0</v>
      </c>
      <c r="BL134" s="17" t="s">
        <v>150</v>
      </c>
      <c r="BM134" s="138" t="s">
        <v>648</v>
      </c>
    </row>
    <row r="135" spans="2:65" s="1" customFormat="1" ht="16.5" customHeight="1">
      <c r="B135" s="32"/>
      <c r="C135" s="127" t="s">
        <v>419</v>
      </c>
      <c r="D135" s="127" t="s">
        <v>145</v>
      </c>
      <c r="E135" s="128" t="s">
        <v>1390</v>
      </c>
      <c r="F135" s="129" t="s">
        <v>1391</v>
      </c>
      <c r="G135" s="130" t="s">
        <v>1306</v>
      </c>
      <c r="H135" s="131">
        <v>3</v>
      </c>
      <c r="I135" s="132"/>
      <c r="J135" s="133">
        <f t="shared" si="20"/>
        <v>0</v>
      </c>
      <c r="K135" s="129" t="s">
        <v>19</v>
      </c>
      <c r="L135" s="32"/>
      <c r="M135" s="134" t="s">
        <v>19</v>
      </c>
      <c r="N135" s="135" t="s">
        <v>43</v>
      </c>
      <c r="P135" s="136">
        <f t="shared" si="21"/>
        <v>0</v>
      </c>
      <c r="Q135" s="136">
        <v>0</v>
      </c>
      <c r="R135" s="136">
        <f t="shared" si="22"/>
        <v>0</v>
      </c>
      <c r="S135" s="136">
        <v>0</v>
      </c>
      <c r="T135" s="137">
        <f t="shared" si="23"/>
        <v>0</v>
      </c>
      <c r="AR135" s="138" t="s">
        <v>150</v>
      </c>
      <c r="AT135" s="138" t="s">
        <v>145</v>
      </c>
      <c r="AU135" s="138" t="s">
        <v>82</v>
      </c>
      <c r="AY135" s="17" t="s">
        <v>142</v>
      </c>
      <c r="BE135" s="139">
        <f t="shared" si="24"/>
        <v>0</v>
      </c>
      <c r="BF135" s="139">
        <f t="shared" si="25"/>
        <v>0</v>
      </c>
      <c r="BG135" s="139">
        <f t="shared" si="26"/>
        <v>0</v>
      </c>
      <c r="BH135" s="139">
        <f t="shared" si="27"/>
        <v>0</v>
      </c>
      <c r="BI135" s="139">
        <f t="shared" si="28"/>
        <v>0</v>
      </c>
      <c r="BJ135" s="17" t="s">
        <v>80</v>
      </c>
      <c r="BK135" s="139">
        <f t="shared" si="29"/>
        <v>0</v>
      </c>
      <c r="BL135" s="17" t="s">
        <v>150</v>
      </c>
      <c r="BM135" s="138" t="s">
        <v>655</v>
      </c>
    </row>
    <row r="136" spans="2:65" s="1" customFormat="1" ht="16.5" customHeight="1">
      <c r="B136" s="32"/>
      <c r="C136" s="127" t="s">
        <v>425</v>
      </c>
      <c r="D136" s="127" t="s">
        <v>145</v>
      </c>
      <c r="E136" s="128" t="s">
        <v>1392</v>
      </c>
      <c r="F136" s="129" t="s">
        <v>1393</v>
      </c>
      <c r="G136" s="130" t="s">
        <v>1306</v>
      </c>
      <c r="H136" s="131">
        <v>3</v>
      </c>
      <c r="I136" s="132"/>
      <c r="J136" s="133">
        <f t="shared" si="20"/>
        <v>0</v>
      </c>
      <c r="K136" s="129" t="s">
        <v>19</v>
      </c>
      <c r="L136" s="32"/>
      <c r="M136" s="134" t="s">
        <v>19</v>
      </c>
      <c r="N136" s="135" t="s">
        <v>43</v>
      </c>
      <c r="P136" s="136">
        <f t="shared" si="21"/>
        <v>0</v>
      </c>
      <c r="Q136" s="136">
        <v>0</v>
      </c>
      <c r="R136" s="136">
        <f t="shared" si="22"/>
        <v>0</v>
      </c>
      <c r="S136" s="136">
        <v>0</v>
      </c>
      <c r="T136" s="137">
        <f t="shared" si="23"/>
        <v>0</v>
      </c>
      <c r="AR136" s="138" t="s">
        <v>150</v>
      </c>
      <c r="AT136" s="138" t="s">
        <v>145</v>
      </c>
      <c r="AU136" s="138" t="s">
        <v>82</v>
      </c>
      <c r="AY136" s="17" t="s">
        <v>142</v>
      </c>
      <c r="BE136" s="139">
        <f t="shared" si="24"/>
        <v>0</v>
      </c>
      <c r="BF136" s="139">
        <f t="shared" si="25"/>
        <v>0</v>
      </c>
      <c r="BG136" s="139">
        <f t="shared" si="26"/>
        <v>0</v>
      </c>
      <c r="BH136" s="139">
        <f t="shared" si="27"/>
        <v>0</v>
      </c>
      <c r="BI136" s="139">
        <f t="shared" si="28"/>
        <v>0</v>
      </c>
      <c r="BJ136" s="17" t="s">
        <v>80</v>
      </c>
      <c r="BK136" s="139">
        <f t="shared" si="29"/>
        <v>0</v>
      </c>
      <c r="BL136" s="17" t="s">
        <v>150</v>
      </c>
      <c r="BM136" s="138" t="s">
        <v>663</v>
      </c>
    </row>
    <row r="137" spans="2:65" s="1" customFormat="1" ht="16.5" customHeight="1">
      <c r="B137" s="32"/>
      <c r="C137" s="127" t="s">
        <v>432</v>
      </c>
      <c r="D137" s="127" t="s">
        <v>145</v>
      </c>
      <c r="E137" s="128" t="s">
        <v>1394</v>
      </c>
      <c r="F137" s="129" t="s">
        <v>1395</v>
      </c>
      <c r="G137" s="130" t="s">
        <v>1306</v>
      </c>
      <c r="H137" s="131">
        <v>3</v>
      </c>
      <c r="I137" s="132"/>
      <c r="J137" s="133">
        <f t="shared" si="20"/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 t="shared" si="21"/>
        <v>0</v>
      </c>
      <c r="Q137" s="136">
        <v>0</v>
      </c>
      <c r="R137" s="136">
        <f t="shared" si="22"/>
        <v>0</v>
      </c>
      <c r="S137" s="136">
        <v>0</v>
      </c>
      <c r="T137" s="137">
        <f t="shared" si="23"/>
        <v>0</v>
      </c>
      <c r="AR137" s="138" t="s">
        <v>150</v>
      </c>
      <c r="AT137" s="138" t="s">
        <v>145</v>
      </c>
      <c r="AU137" s="138" t="s">
        <v>82</v>
      </c>
      <c r="AY137" s="17" t="s">
        <v>142</v>
      </c>
      <c r="BE137" s="139">
        <f t="shared" si="24"/>
        <v>0</v>
      </c>
      <c r="BF137" s="139">
        <f t="shared" si="25"/>
        <v>0</v>
      </c>
      <c r="BG137" s="139">
        <f t="shared" si="26"/>
        <v>0</v>
      </c>
      <c r="BH137" s="139">
        <f t="shared" si="27"/>
        <v>0</v>
      </c>
      <c r="BI137" s="139">
        <f t="shared" si="28"/>
        <v>0</v>
      </c>
      <c r="BJ137" s="17" t="s">
        <v>80</v>
      </c>
      <c r="BK137" s="139">
        <f t="shared" si="29"/>
        <v>0</v>
      </c>
      <c r="BL137" s="17" t="s">
        <v>150</v>
      </c>
      <c r="BM137" s="138" t="s">
        <v>671</v>
      </c>
    </row>
    <row r="138" spans="2:65" s="1" customFormat="1" ht="16.5" customHeight="1">
      <c r="B138" s="32"/>
      <c r="C138" s="127" t="s">
        <v>438</v>
      </c>
      <c r="D138" s="127" t="s">
        <v>145</v>
      </c>
      <c r="E138" s="128" t="s">
        <v>1396</v>
      </c>
      <c r="F138" s="129" t="s">
        <v>1397</v>
      </c>
      <c r="G138" s="130" t="s">
        <v>1306</v>
      </c>
      <c r="H138" s="131">
        <v>1</v>
      </c>
      <c r="I138" s="132"/>
      <c r="J138" s="133">
        <f t="shared" si="20"/>
        <v>0</v>
      </c>
      <c r="K138" s="129" t="s">
        <v>19</v>
      </c>
      <c r="L138" s="32"/>
      <c r="M138" s="134" t="s">
        <v>19</v>
      </c>
      <c r="N138" s="135" t="s">
        <v>43</v>
      </c>
      <c r="P138" s="136">
        <f t="shared" si="21"/>
        <v>0</v>
      </c>
      <c r="Q138" s="136">
        <v>0</v>
      </c>
      <c r="R138" s="136">
        <f t="shared" si="22"/>
        <v>0</v>
      </c>
      <c r="S138" s="136">
        <v>0</v>
      </c>
      <c r="T138" s="137">
        <f t="shared" si="23"/>
        <v>0</v>
      </c>
      <c r="AR138" s="138" t="s">
        <v>150</v>
      </c>
      <c r="AT138" s="138" t="s">
        <v>145</v>
      </c>
      <c r="AU138" s="138" t="s">
        <v>82</v>
      </c>
      <c r="AY138" s="17" t="s">
        <v>142</v>
      </c>
      <c r="BE138" s="139">
        <f t="shared" si="24"/>
        <v>0</v>
      </c>
      <c r="BF138" s="139">
        <f t="shared" si="25"/>
        <v>0</v>
      </c>
      <c r="BG138" s="139">
        <f t="shared" si="26"/>
        <v>0</v>
      </c>
      <c r="BH138" s="139">
        <f t="shared" si="27"/>
        <v>0</v>
      </c>
      <c r="BI138" s="139">
        <f t="shared" si="28"/>
        <v>0</v>
      </c>
      <c r="BJ138" s="17" t="s">
        <v>80</v>
      </c>
      <c r="BK138" s="139">
        <f t="shared" si="29"/>
        <v>0</v>
      </c>
      <c r="BL138" s="17" t="s">
        <v>150</v>
      </c>
      <c r="BM138" s="138" t="s">
        <v>680</v>
      </c>
    </row>
    <row r="139" spans="2:65" s="1" customFormat="1" ht="16.5" customHeight="1">
      <c r="B139" s="32"/>
      <c r="C139" s="127" t="s">
        <v>445</v>
      </c>
      <c r="D139" s="127" t="s">
        <v>145</v>
      </c>
      <c r="E139" s="128" t="s">
        <v>1398</v>
      </c>
      <c r="F139" s="129" t="s">
        <v>1399</v>
      </c>
      <c r="G139" s="130" t="s">
        <v>1306</v>
      </c>
      <c r="H139" s="131">
        <v>6</v>
      </c>
      <c r="I139" s="132"/>
      <c r="J139" s="133">
        <f t="shared" si="20"/>
        <v>0</v>
      </c>
      <c r="K139" s="129" t="s">
        <v>19</v>
      </c>
      <c r="L139" s="32"/>
      <c r="M139" s="134" t="s">
        <v>19</v>
      </c>
      <c r="N139" s="135" t="s">
        <v>43</v>
      </c>
      <c r="P139" s="136">
        <f t="shared" si="21"/>
        <v>0</v>
      </c>
      <c r="Q139" s="136">
        <v>0</v>
      </c>
      <c r="R139" s="136">
        <f t="shared" si="22"/>
        <v>0</v>
      </c>
      <c r="S139" s="136">
        <v>0</v>
      </c>
      <c r="T139" s="137">
        <f t="shared" si="23"/>
        <v>0</v>
      </c>
      <c r="AR139" s="138" t="s">
        <v>150</v>
      </c>
      <c r="AT139" s="138" t="s">
        <v>145</v>
      </c>
      <c r="AU139" s="138" t="s">
        <v>82</v>
      </c>
      <c r="AY139" s="17" t="s">
        <v>142</v>
      </c>
      <c r="BE139" s="139">
        <f t="shared" si="24"/>
        <v>0</v>
      </c>
      <c r="BF139" s="139">
        <f t="shared" si="25"/>
        <v>0</v>
      </c>
      <c r="BG139" s="139">
        <f t="shared" si="26"/>
        <v>0</v>
      </c>
      <c r="BH139" s="139">
        <f t="shared" si="27"/>
        <v>0</v>
      </c>
      <c r="BI139" s="139">
        <f t="shared" si="28"/>
        <v>0</v>
      </c>
      <c r="BJ139" s="17" t="s">
        <v>80</v>
      </c>
      <c r="BK139" s="139">
        <f t="shared" si="29"/>
        <v>0</v>
      </c>
      <c r="BL139" s="17" t="s">
        <v>150</v>
      </c>
      <c r="BM139" s="138" t="s">
        <v>688</v>
      </c>
    </row>
    <row r="140" spans="2:65" s="1" customFormat="1" ht="16.5" customHeight="1">
      <c r="B140" s="32"/>
      <c r="C140" s="127" t="s">
        <v>450</v>
      </c>
      <c r="D140" s="127" t="s">
        <v>145</v>
      </c>
      <c r="E140" s="128" t="s">
        <v>1400</v>
      </c>
      <c r="F140" s="129" t="s">
        <v>1401</v>
      </c>
      <c r="G140" s="130" t="s">
        <v>1306</v>
      </c>
      <c r="H140" s="131">
        <v>2</v>
      </c>
      <c r="I140" s="132"/>
      <c r="J140" s="133">
        <f t="shared" si="20"/>
        <v>0</v>
      </c>
      <c r="K140" s="129" t="s">
        <v>19</v>
      </c>
      <c r="L140" s="32"/>
      <c r="M140" s="134" t="s">
        <v>19</v>
      </c>
      <c r="N140" s="135" t="s">
        <v>43</v>
      </c>
      <c r="P140" s="136">
        <f t="shared" si="21"/>
        <v>0</v>
      </c>
      <c r="Q140" s="136">
        <v>0</v>
      </c>
      <c r="R140" s="136">
        <f t="shared" si="22"/>
        <v>0</v>
      </c>
      <c r="S140" s="136">
        <v>0</v>
      </c>
      <c r="T140" s="137">
        <f t="shared" si="23"/>
        <v>0</v>
      </c>
      <c r="AR140" s="138" t="s">
        <v>150</v>
      </c>
      <c r="AT140" s="138" t="s">
        <v>145</v>
      </c>
      <c r="AU140" s="138" t="s">
        <v>82</v>
      </c>
      <c r="AY140" s="17" t="s">
        <v>142</v>
      </c>
      <c r="BE140" s="139">
        <f t="shared" si="24"/>
        <v>0</v>
      </c>
      <c r="BF140" s="139">
        <f t="shared" si="25"/>
        <v>0</v>
      </c>
      <c r="BG140" s="139">
        <f t="shared" si="26"/>
        <v>0</v>
      </c>
      <c r="BH140" s="139">
        <f t="shared" si="27"/>
        <v>0</v>
      </c>
      <c r="BI140" s="139">
        <f t="shared" si="28"/>
        <v>0</v>
      </c>
      <c r="BJ140" s="17" t="s">
        <v>80</v>
      </c>
      <c r="BK140" s="139">
        <f t="shared" si="29"/>
        <v>0</v>
      </c>
      <c r="BL140" s="17" t="s">
        <v>150</v>
      </c>
      <c r="BM140" s="138" t="s">
        <v>696</v>
      </c>
    </row>
    <row r="141" spans="2:65" s="1" customFormat="1" ht="16.5" customHeight="1">
      <c r="B141" s="32"/>
      <c r="C141" s="127" t="s">
        <v>455</v>
      </c>
      <c r="D141" s="127" t="s">
        <v>145</v>
      </c>
      <c r="E141" s="128" t="s">
        <v>1402</v>
      </c>
      <c r="F141" s="129" t="s">
        <v>1403</v>
      </c>
      <c r="G141" s="130" t="s">
        <v>1306</v>
      </c>
      <c r="H141" s="131">
        <v>2</v>
      </c>
      <c r="I141" s="132"/>
      <c r="J141" s="133">
        <f t="shared" si="20"/>
        <v>0</v>
      </c>
      <c r="K141" s="129" t="s">
        <v>19</v>
      </c>
      <c r="L141" s="32"/>
      <c r="M141" s="134" t="s">
        <v>19</v>
      </c>
      <c r="N141" s="135" t="s">
        <v>43</v>
      </c>
      <c r="P141" s="136">
        <f t="shared" si="21"/>
        <v>0</v>
      </c>
      <c r="Q141" s="136">
        <v>0</v>
      </c>
      <c r="R141" s="136">
        <f t="shared" si="22"/>
        <v>0</v>
      </c>
      <c r="S141" s="136">
        <v>0</v>
      </c>
      <c r="T141" s="137">
        <f t="shared" si="23"/>
        <v>0</v>
      </c>
      <c r="AR141" s="138" t="s">
        <v>150</v>
      </c>
      <c r="AT141" s="138" t="s">
        <v>145</v>
      </c>
      <c r="AU141" s="138" t="s">
        <v>82</v>
      </c>
      <c r="AY141" s="17" t="s">
        <v>142</v>
      </c>
      <c r="BE141" s="139">
        <f t="shared" si="24"/>
        <v>0</v>
      </c>
      <c r="BF141" s="139">
        <f t="shared" si="25"/>
        <v>0</v>
      </c>
      <c r="BG141" s="139">
        <f t="shared" si="26"/>
        <v>0</v>
      </c>
      <c r="BH141" s="139">
        <f t="shared" si="27"/>
        <v>0</v>
      </c>
      <c r="BI141" s="139">
        <f t="shared" si="28"/>
        <v>0</v>
      </c>
      <c r="BJ141" s="17" t="s">
        <v>80</v>
      </c>
      <c r="BK141" s="139">
        <f t="shared" si="29"/>
        <v>0</v>
      </c>
      <c r="BL141" s="17" t="s">
        <v>150</v>
      </c>
      <c r="BM141" s="138" t="s">
        <v>704</v>
      </c>
    </row>
    <row r="142" spans="2:65" s="1" customFormat="1" ht="16.5" customHeight="1">
      <c r="B142" s="32"/>
      <c r="C142" s="127" t="s">
        <v>461</v>
      </c>
      <c r="D142" s="127" t="s">
        <v>145</v>
      </c>
      <c r="E142" s="128" t="s">
        <v>1404</v>
      </c>
      <c r="F142" s="129" t="s">
        <v>1405</v>
      </c>
      <c r="G142" s="130" t="s">
        <v>674</v>
      </c>
      <c r="H142" s="131">
        <v>1</v>
      </c>
      <c r="I142" s="132"/>
      <c r="J142" s="133">
        <f t="shared" si="20"/>
        <v>0</v>
      </c>
      <c r="K142" s="129" t="s">
        <v>19</v>
      </c>
      <c r="L142" s="32"/>
      <c r="M142" s="134" t="s">
        <v>19</v>
      </c>
      <c r="N142" s="135" t="s">
        <v>43</v>
      </c>
      <c r="P142" s="136">
        <f t="shared" si="21"/>
        <v>0</v>
      </c>
      <c r="Q142" s="136">
        <v>0</v>
      </c>
      <c r="R142" s="136">
        <f t="shared" si="22"/>
        <v>0</v>
      </c>
      <c r="S142" s="136">
        <v>0</v>
      </c>
      <c r="T142" s="137">
        <f t="shared" si="23"/>
        <v>0</v>
      </c>
      <c r="AR142" s="138" t="s">
        <v>150</v>
      </c>
      <c r="AT142" s="138" t="s">
        <v>145</v>
      </c>
      <c r="AU142" s="138" t="s">
        <v>82</v>
      </c>
      <c r="AY142" s="17" t="s">
        <v>142</v>
      </c>
      <c r="BE142" s="139">
        <f t="shared" si="24"/>
        <v>0</v>
      </c>
      <c r="BF142" s="139">
        <f t="shared" si="25"/>
        <v>0</v>
      </c>
      <c r="BG142" s="139">
        <f t="shared" si="26"/>
        <v>0</v>
      </c>
      <c r="BH142" s="139">
        <f t="shared" si="27"/>
        <v>0</v>
      </c>
      <c r="BI142" s="139">
        <f t="shared" si="28"/>
        <v>0</v>
      </c>
      <c r="BJ142" s="17" t="s">
        <v>80</v>
      </c>
      <c r="BK142" s="139">
        <f t="shared" si="29"/>
        <v>0</v>
      </c>
      <c r="BL142" s="17" t="s">
        <v>150</v>
      </c>
      <c r="BM142" s="138" t="s">
        <v>712</v>
      </c>
    </row>
    <row r="143" spans="2:65" s="1" customFormat="1" ht="16.5" customHeight="1">
      <c r="B143" s="32"/>
      <c r="C143" s="127" t="s">
        <v>469</v>
      </c>
      <c r="D143" s="127" t="s">
        <v>145</v>
      </c>
      <c r="E143" s="128" t="s">
        <v>1406</v>
      </c>
      <c r="F143" s="129" t="s">
        <v>1407</v>
      </c>
      <c r="G143" s="130" t="s">
        <v>674</v>
      </c>
      <c r="H143" s="131">
        <v>1</v>
      </c>
      <c r="I143" s="132"/>
      <c r="J143" s="133">
        <f t="shared" si="20"/>
        <v>0</v>
      </c>
      <c r="K143" s="129" t="s">
        <v>19</v>
      </c>
      <c r="L143" s="32"/>
      <c r="M143" s="134" t="s">
        <v>19</v>
      </c>
      <c r="N143" s="135" t="s">
        <v>43</v>
      </c>
      <c r="P143" s="136">
        <f t="shared" si="21"/>
        <v>0</v>
      </c>
      <c r="Q143" s="136">
        <v>0</v>
      </c>
      <c r="R143" s="136">
        <f t="shared" si="22"/>
        <v>0</v>
      </c>
      <c r="S143" s="136">
        <v>0</v>
      </c>
      <c r="T143" s="137">
        <f t="shared" si="23"/>
        <v>0</v>
      </c>
      <c r="AR143" s="138" t="s">
        <v>150</v>
      </c>
      <c r="AT143" s="138" t="s">
        <v>145</v>
      </c>
      <c r="AU143" s="138" t="s">
        <v>82</v>
      </c>
      <c r="AY143" s="17" t="s">
        <v>142</v>
      </c>
      <c r="BE143" s="139">
        <f t="shared" si="24"/>
        <v>0</v>
      </c>
      <c r="BF143" s="139">
        <f t="shared" si="25"/>
        <v>0</v>
      </c>
      <c r="BG143" s="139">
        <f t="shared" si="26"/>
        <v>0</v>
      </c>
      <c r="BH143" s="139">
        <f t="shared" si="27"/>
        <v>0</v>
      </c>
      <c r="BI143" s="139">
        <f t="shared" si="28"/>
        <v>0</v>
      </c>
      <c r="BJ143" s="17" t="s">
        <v>80</v>
      </c>
      <c r="BK143" s="139">
        <f t="shared" si="29"/>
        <v>0</v>
      </c>
      <c r="BL143" s="17" t="s">
        <v>150</v>
      </c>
      <c r="BM143" s="138" t="s">
        <v>721</v>
      </c>
    </row>
    <row r="144" spans="2:47" s="1" customFormat="1" ht="19.5">
      <c r="B144" s="32"/>
      <c r="D144" s="145" t="s">
        <v>397</v>
      </c>
      <c r="F144" s="175" t="s">
        <v>1408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16.5" customHeight="1">
      <c r="B145" s="32"/>
      <c r="C145" s="127" t="s">
        <v>478</v>
      </c>
      <c r="D145" s="127" t="s">
        <v>145</v>
      </c>
      <c r="E145" s="128" t="s">
        <v>1409</v>
      </c>
      <c r="F145" s="129" t="s">
        <v>1410</v>
      </c>
      <c r="G145" s="130" t="s">
        <v>674</v>
      </c>
      <c r="H145" s="131">
        <v>1</v>
      </c>
      <c r="I145" s="132"/>
      <c r="J145" s="133">
        <f>ROUND(I145*H145,2)</f>
        <v>0</v>
      </c>
      <c r="K145" s="129" t="s">
        <v>19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150</v>
      </c>
      <c r="AT145" s="138" t="s">
        <v>145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729</v>
      </c>
    </row>
    <row r="146" spans="2:63" s="11" customFormat="1" ht="22.9" customHeight="1">
      <c r="B146" s="115"/>
      <c r="D146" s="116" t="s">
        <v>71</v>
      </c>
      <c r="E146" s="125" t="s">
        <v>1411</v>
      </c>
      <c r="F146" s="125" t="s">
        <v>1412</v>
      </c>
      <c r="I146" s="118"/>
      <c r="J146" s="126">
        <f>BK146</f>
        <v>0</v>
      </c>
      <c r="L146" s="115"/>
      <c r="M146" s="120"/>
      <c r="P146" s="121">
        <f>SUM(P147:P164)</f>
        <v>0</v>
      </c>
      <c r="R146" s="121">
        <f>SUM(R147:R164)</f>
        <v>0</v>
      </c>
      <c r="T146" s="122">
        <f>SUM(T147:T164)</f>
        <v>0</v>
      </c>
      <c r="AR146" s="116" t="s">
        <v>80</v>
      </c>
      <c r="AT146" s="123" t="s">
        <v>71</v>
      </c>
      <c r="AU146" s="123" t="s">
        <v>80</v>
      </c>
      <c r="AY146" s="116" t="s">
        <v>142</v>
      </c>
      <c r="BK146" s="124">
        <f>SUM(BK147:BK164)</f>
        <v>0</v>
      </c>
    </row>
    <row r="147" spans="2:65" s="1" customFormat="1" ht="16.5" customHeight="1">
      <c r="B147" s="32"/>
      <c r="C147" s="127" t="s">
        <v>484</v>
      </c>
      <c r="D147" s="127" t="s">
        <v>145</v>
      </c>
      <c r="E147" s="128" t="s">
        <v>1413</v>
      </c>
      <c r="F147" s="129" t="s">
        <v>1414</v>
      </c>
      <c r="G147" s="130" t="s">
        <v>1306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34" t="s">
        <v>19</v>
      </c>
      <c r="N147" s="135" t="s">
        <v>43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150</v>
      </c>
      <c r="AT147" s="138" t="s">
        <v>145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741</v>
      </c>
    </row>
    <row r="148" spans="2:47" s="1" customFormat="1" ht="19.5">
      <c r="B148" s="32"/>
      <c r="D148" s="145" t="s">
        <v>397</v>
      </c>
      <c r="F148" s="175" t="s">
        <v>1415</v>
      </c>
      <c r="I148" s="142"/>
      <c r="L148" s="32"/>
      <c r="M148" s="143"/>
      <c r="T148" s="53"/>
      <c r="AT148" s="17" t="s">
        <v>397</v>
      </c>
      <c r="AU148" s="17" t="s">
        <v>82</v>
      </c>
    </row>
    <row r="149" spans="2:65" s="1" customFormat="1" ht="16.5" customHeight="1">
      <c r="B149" s="32"/>
      <c r="C149" s="127" t="s">
        <v>489</v>
      </c>
      <c r="D149" s="127" t="s">
        <v>145</v>
      </c>
      <c r="E149" s="128" t="s">
        <v>1308</v>
      </c>
      <c r="F149" s="129" t="s">
        <v>1309</v>
      </c>
      <c r="G149" s="130" t="s">
        <v>1306</v>
      </c>
      <c r="H149" s="131">
        <v>1</v>
      </c>
      <c r="I149" s="132"/>
      <c r="J149" s="133">
        <f aca="true" t="shared" si="30" ref="J149:J162">ROUND(I149*H149,2)</f>
        <v>0</v>
      </c>
      <c r="K149" s="129" t="s">
        <v>19</v>
      </c>
      <c r="L149" s="32"/>
      <c r="M149" s="134" t="s">
        <v>19</v>
      </c>
      <c r="N149" s="135" t="s">
        <v>43</v>
      </c>
      <c r="P149" s="136">
        <f aca="true" t="shared" si="31" ref="P149:P162">O149*H149</f>
        <v>0</v>
      </c>
      <c r="Q149" s="136">
        <v>0</v>
      </c>
      <c r="R149" s="136">
        <f aca="true" t="shared" si="32" ref="R149:R162">Q149*H149</f>
        <v>0</v>
      </c>
      <c r="S149" s="136">
        <v>0</v>
      </c>
      <c r="T149" s="137">
        <f aca="true" t="shared" si="33" ref="T149:T162">S149*H149</f>
        <v>0</v>
      </c>
      <c r="AR149" s="138" t="s">
        <v>150</v>
      </c>
      <c r="AT149" s="138" t="s">
        <v>145</v>
      </c>
      <c r="AU149" s="138" t="s">
        <v>82</v>
      </c>
      <c r="AY149" s="17" t="s">
        <v>142</v>
      </c>
      <c r="BE149" s="139">
        <f aca="true" t="shared" si="34" ref="BE149:BE162">IF(N149="základní",J149,0)</f>
        <v>0</v>
      </c>
      <c r="BF149" s="139">
        <f aca="true" t="shared" si="35" ref="BF149:BF162">IF(N149="snížená",J149,0)</f>
        <v>0</v>
      </c>
      <c r="BG149" s="139">
        <f aca="true" t="shared" si="36" ref="BG149:BG162">IF(N149="zákl. přenesená",J149,0)</f>
        <v>0</v>
      </c>
      <c r="BH149" s="139">
        <f aca="true" t="shared" si="37" ref="BH149:BH162">IF(N149="sníž. přenesená",J149,0)</f>
        <v>0</v>
      </c>
      <c r="BI149" s="139">
        <f aca="true" t="shared" si="38" ref="BI149:BI162">IF(N149="nulová",J149,0)</f>
        <v>0</v>
      </c>
      <c r="BJ149" s="17" t="s">
        <v>80</v>
      </c>
      <c r="BK149" s="139">
        <f aca="true" t="shared" si="39" ref="BK149:BK162">ROUND(I149*H149,2)</f>
        <v>0</v>
      </c>
      <c r="BL149" s="17" t="s">
        <v>150</v>
      </c>
      <c r="BM149" s="138" t="s">
        <v>751</v>
      </c>
    </row>
    <row r="150" spans="2:65" s="1" customFormat="1" ht="16.5" customHeight="1">
      <c r="B150" s="32"/>
      <c r="C150" s="127" t="s">
        <v>497</v>
      </c>
      <c r="D150" s="127" t="s">
        <v>145</v>
      </c>
      <c r="E150" s="128" t="s">
        <v>1310</v>
      </c>
      <c r="F150" s="129" t="s">
        <v>1311</v>
      </c>
      <c r="G150" s="130" t="s">
        <v>1306</v>
      </c>
      <c r="H150" s="131">
        <v>1</v>
      </c>
      <c r="I150" s="132"/>
      <c r="J150" s="133">
        <f t="shared" si="30"/>
        <v>0</v>
      </c>
      <c r="K150" s="129" t="s">
        <v>19</v>
      </c>
      <c r="L150" s="32"/>
      <c r="M150" s="134" t="s">
        <v>19</v>
      </c>
      <c r="N150" s="135" t="s">
        <v>43</v>
      </c>
      <c r="P150" s="136">
        <f t="shared" si="31"/>
        <v>0</v>
      </c>
      <c r="Q150" s="136">
        <v>0</v>
      </c>
      <c r="R150" s="136">
        <f t="shared" si="32"/>
        <v>0</v>
      </c>
      <c r="S150" s="136">
        <v>0</v>
      </c>
      <c r="T150" s="137">
        <f t="shared" si="33"/>
        <v>0</v>
      </c>
      <c r="AR150" s="138" t="s">
        <v>150</v>
      </c>
      <c r="AT150" s="138" t="s">
        <v>145</v>
      </c>
      <c r="AU150" s="138" t="s">
        <v>82</v>
      </c>
      <c r="AY150" s="17" t="s">
        <v>142</v>
      </c>
      <c r="BE150" s="139">
        <f t="shared" si="34"/>
        <v>0</v>
      </c>
      <c r="BF150" s="139">
        <f t="shared" si="35"/>
        <v>0</v>
      </c>
      <c r="BG150" s="139">
        <f t="shared" si="36"/>
        <v>0</v>
      </c>
      <c r="BH150" s="139">
        <f t="shared" si="37"/>
        <v>0</v>
      </c>
      <c r="BI150" s="139">
        <f t="shared" si="38"/>
        <v>0</v>
      </c>
      <c r="BJ150" s="17" t="s">
        <v>80</v>
      </c>
      <c r="BK150" s="139">
        <f t="shared" si="39"/>
        <v>0</v>
      </c>
      <c r="BL150" s="17" t="s">
        <v>150</v>
      </c>
      <c r="BM150" s="138" t="s">
        <v>761</v>
      </c>
    </row>
    <row r="151" spans="2:65" s="1" customFormat="1" ht="16.5" customHeight="1">
      <c r="B151" s="32"/>
      <c r="C151" s="127" t="s">
        <v>500</v>
      </c>
      <c r="D151" s="127" t="s">
        <v>145</v>
      </c>
      <c r="E151" s="128" t="s">
        <v>1416</v>
      </c>
      <c r="F151" s="129" t="s">
        <v>1417</v>
      </c>
      <c r="G151" s="130" t="s">
        <v>1306</v>
      </c>
      <c r="H151" s="131">
        <v>1</v>
      </c>
      <c r="I151" s="132"/>
      <c r="J151" s="133">
        <f t="shared" si="30"/>
        <v>0</v>
      </c>
      <c r="K151" s="129" t="s">
        <v>19</v>
      </c>
      <c r="L151" s="32"/>
      <c r="M151" s="134" t="s">
        <v>19</v>
      </c>
      <c r="N151" s="135" t="s">
        <v>43</v>
      </c>
      <c r="P151" s="136">
        <f t="shared" si="31"/>
        <v>0</v>
      </c>
      <c r="Q151" s="136">
        <v>0</v>
      </c>
      <c r="R151" s="136">
        <f t="shared" si="32"/>
        <v>0</v>
      </c>
      <c r="S151" s="136">
        <v>0</v>
      </c>
      <c r="T151" s="137">
        <f t="shared" si="33"/>
        <v>0</v>
      </c>
      <c r="AR151" s="138" t="s">
        <v>150</v>
      </c>
      <c r="AT151" s="138" t="s">
        <v>145</v>
      </c>
      <c r="AU151" s="138" t="s">
        <v>82</v>
      </c>
      <c r="AY151" s="17" t="s">
        <v>142</v>
      </c>
      <c r="BE151" s="139">
        <f t="shared" si="34"/>
        <v>0</v>
      </c>
      <c r="BF151" s="139">
        <f t="shared" si="35"/>
        <v>0</v>
      </c>
      <c r="BG151" s="139">
        <f t="shared" si="36"/>
        <v>0</v>
      </c>
      <c r="BH151" s="139">
        <f t="shared" si="37"/>
        <v>0</v>
      </c>
      <c r="BI151" s="139">
        <f t="shared" si="38"/>
        <v>0</v>
      </c>
      <c r="BJ151" s="17" t="s">
        <v>80</v>
      </c>
      <c r="BK151" s="139">
        <f t="shared" si="39"/>
        <v>0</v>
      </c>
      <c r="BL151" s="17" t="s">
        <v>150</v>
      </c>
      <c r="BM151" s="138" t="s">
        <v>772</v>
      </c>
    </row>
    <row r="152" spans="2:65" s="1" customFormat="1" ht="16.5" customHeight="1">
      <c r="B152" s="32"/>
      <c r="C152" s="127" t="s">
        <v>507</v>
      </c>
      <c r="D152" s="127" t="s">
        <v>145</v>
      </c>
      <c r="E152" s="128" t="s">
        <v>1418</v>
      </c>
      <c r="F152" s="129" t="s">
        <v>1419</v>
      </c>
      <c r="G152" s="130" t="s">
        <v>1306</v>
      </c>
      <c r="H152" s="131">
        <v>1</v>
      </c>
      <c r="I152" s="132"/>
      <c r="J152" s="133">
        <f t="shared" si="30"/>
        <v>0</v>
      </c>
      <c r="K152" s="129" t="s">
        <v>19</v>
      </c>
      <c r="L152" s="32"/>
      <c r="M152" s="134" t="s">
        <v>19</v>
      </c>
      <c r="N152" s="135" t="s">
        <v>43</v>
      </c>
      <c r="P152" s="136">
        <f t="shared" si="31"/>
        <v>0</v>
      </c>
      <c r="Q152" s="136">
        <v>0</v>
      </c>
      <c r="R152" s="136">
        <f t="shared" si="32"/>
        <v>0</v>
      </c>
      <c r="S152" s="136">
        <v>0</v>
      </c>
      <c r="T152" s="137">
        <f t="shared" si="33"/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 t="shared" si="34"/>
        <v>0</v>
      </c>
      <c r="BF152" s="139">
        <f t="shared" si="35"/>
        <v>0</v>
      </c>
      <c r="BG152" s="139">
        <f t="shared" si="36"/>
        <v>0</v>
      </c>
      <c r="BH152" s="139">
        <f t="shared" si="37"/>
        <v>0</v>
      </c>
      <c r="BI152" s="139">
        <f t="shared" si="38"/>
        <v>0</v>
      </c>
      <c r="BJ152" s="17" t="s">
        <v>80</v>
      </c>
      <c r="BK152" s="139">
        <f t="shared" si="39"/>
        <v>0</v>
      </c>
      <c r="BL152" s="17" t="s">
        <v>150</v>
      </c>
      <c r="BM152" s="138" t="s">
        <v>782</v>
      </c>
    </row>
    <row r="153" spans="2:65" s="1" customFormat="1" ht="16.5" customHeight="1">
      <c r="B153" s="32"/>
      <c r="C153" s="127" t="s">
        <v>512</v>
      </c>
      <c r="D153" s="127" t="s">
        <v>145</v>
      </c>
      <c r="E153" s="128" t="s">
        <v>1320</v>
      </c>
      <c r="F153" s="129" t="s">
        <v>1321</v>
      </c>
      <c r="G153" s="130" t="s">
        <v>1306</v>
      </c>
      <c r="H153" s="131">
        <v>5</v>
      </c>
      <c r="I153" s="132"/>
      <c r="J153" s="133">
        <f t="shared" si="30"/>
        <v>0</v>
      </c>
      <c r="K153" s="129" t="s">
        <v>19</v>
      </c>
      <c r="L153" s="32"/>
      <c r="M153" s="134" t="s">
        <v>19</v>
      </c>
      <c r="N153" s="135" t="s">
        <v>43</v>
      </c>
      <c r="P153" s="136">
        <f t="shared" si="31"/>
        <v>0</v>
      </c>
      <c r="Q153" s="136">
        <v>0</v>
      </c>
      <c r="R153" s="136">
        <f t="shared" si="32"/>
        <v>0</v>
      </c>
      <c r="S153" s="136">
        <v>0</v>
      </c>
      <c r="T153" s="137">
        <f t="shared" si="33"/>
        <v>0</v>
      </c>
      <c r="AR153" s="138" t="s">
        <v>150</v>
      </c>
      <c r="AT153" s="138" t="s">
        <v>145</v>
      </c>
      <c r="AU153" s="138" t="s">
        <v>82</v>
      </c>
      <c r="AY153" s="17" t="s">
        <v>142</v>
      </c>
      <c r="BE153" s="139">
        <f t="shared" si="34"/>
        <v>0</v>
      </c>
      <c r="BF153" s="139">
        <f t="shared" si="35"/>
        <v>0</v>
      </c>
      <c r="BG153" s="139">
        <f t="shared" si="36"/>
        <v>0</v>
      </c>
      <c r="BH153" s="139">
        <f t="shared" si="37"/>
        <v>0</v>
      </c>
      <c r="BI153" s="139">
        <f t="shared" si="38"/>
        <v>0</v>
      </c>
      <c r="BJ153" s="17" t="s">
        <v>80</v>
      </c>
      <c r="BK153" s="139">
        <f t="shared" si="39"/>
        <v>0</v>
      </c>
      <c r="BL153" s="17" t="s">
        <v>150</v>
      </c>
      <c r="BM153" s="138" t="s">
        <v>794</v>
      </c>
    </row>
    <row r="154" spans="2:65" s="1" customFormat="1" ht="16.5" customHeight="1">
      <c r="B154" s="32"/>
      <c r="C154" s="127" t="s">
        <v>517</v>
      </c>
      <c r="D154" s="127" t="s">
        <v>145</v>
      </c>
      <c r="E154" s="128" t="s">
        <v>1322</v>
      </c>
      <c r="F154" s="129" t="s">
        <v>1323</v>
      </c>
      <c r="G154" s="130" t="s">
        <v>1306</v>
      </c>
      <c r="H154" s="131">
        <v>4</v>
      </c>
      <c r="I154" s="132"/>
      <c r="J154" s="133">
        <f t="shared" si="30"/>
        <v>0</v>
      </c>
      <c r="K154" s="129" t="s">
        <v>19</v>
      </c>
      <c r="L154" s="32"/>
      <c r="M154" s="134" t="s">
        <v>19</v>
      </c>
      <c r="N154" s="135" t="s">
        <v>43</v>
      </c>
      <c r="P154" s="136">
        <f t="shared" si="31"/>
        <v>0</v>
      </c>
      <c r="Q154" s="136">
        <v>0</v>
      </c>
      <c r="R154" s="136">
        <f t="shared" si="32"/>
        <v>0</v>
      </c>
      <c r="S154" s="136">
        <v>0</v>
      </c>
      <c r="T154" s="137">
        <f t="shared" si="33"/>
        <v>0</v>
      </c>
      <c r="AR154" s="138" t="s">
        <v>150</v>
      </c>
      <c r="AT154" s="138" t="s">
        <v>145</v>
      </c>
      <c r="AU154" s="138" t="s">
        <v>82</v>
      </c>
      <c r="AY154" s="17" t="s">
        <v>142</v>
      </c>
      <c r="BE154" s="139">
        <f t="shared" si="34"/>
        <v>0</v>
      </c>
      <c r="BF154" s="139">
        <f t="shared" si="35"/>
        <v>0</v>
      </c>
      <c r="BG154" s="139">
        <f t="shared" si="36"/>
        <v>0</v>
      </c>
      <c r="BH154" s="139">
        <f t="shared" si="37"/>
        <v>0</v>
      </c>
      <c r="BI154" s="139">
        <f t="shared" si="38"/>
        <v>0</v>
      </c>
      <c r="BJ154" s="17" t="s">
        <v>80</v>
      </c>
      <c r="BK154" s="139">
        <f t="shared" si="39"/>
        <v>0</v>
      </c>
      <c r="BL154" s="17" t="s">
        <v>150</v>
      </c>
      <c r="BM154" s="138" t="s">
        <v>804</v>
      </c>
    </row>
    <row r="155" spans="2:65" s="1" customFormat="1" ht="16.5" customHeight="1">
      <c r="B155" s="32"/>
      <c r="C155" s="127" t="s">
        <v>522</v>
      </c>
      <c r="D155" s="127" t="s">
        <v>145</v>
      </c>
      <c r="E155" s="128" t="s">
        <v>1359</v>
      </c>
      <c r="F155" s="129" t="s">
        <v>1360</v>
      </c>
      <c r="G155" s="130" t="s">
        <v>1306</v>
      </c>
      <c r="H155" s="131">
        <v>1</v>
      </c>
      <c r="I155" s="132"/>
      <c r="J155" s="133">
        <f t="shared" si="30"/>
        <v>0</v>
      </c>
      <c r="K155" s="129" t="s">
        <v>19</v>
      </c>
      <c r="L155" s="32"/>
      <c r="M155" s="134" t="s">
        <v>19</v>
      </c>
      <c r="N155" s="135" t="s">
        <v>43</v>
      </c>
      <c r="P155" s="136">
        <f t="shared" si="31"/>
        <v>0</v>
      </c>
      <c r="Q155" s="136">
        <v>0</v>
      </c>
      <c r="R155" s="136">
        <f t="shared" si="32"/>
        <v>0</v>
      </c>
      <c r="S155" s="136">
        <v>0</v>
      </c>
      <c r="T155" s="137">
        <f t="shared" si="33"/>
        <v>0</v>
      </c>
      <c r="AR155" s="138" t="s">
        <v>150</v>
      </c>
      <c r="AT155" s="138" t="s">
        <v>145</v>
      </c>
      <c r="AU155" s="138" t="s">
        <v>82</v>
      </c>
      <c r="AY155" s="17" t="s">
        <v>142</v>
      </c>
      <c r="BE155" s="139">
        <f t="shared" si="34"/>
        <v>0</v>
      </c>
      <c r="BF155" s="139">
        <f t="shared" si="35"/>
        <v>0</v>
      </c>
      <c r="BG155" s="139">
        <f t="shared" si="36"/>
        <v>0</v>
      </c>
      <c r="BH155" s="139">
        <f t="shared" si="37"/>
        <v>0</v>
      </c>
      <c r="BI155" s="139">
        <f t="shared" si="38"/>
        <v>0</v>
      </c>
      <c r="BJ155" s="17" t="s">
        <v>80</v>
      </c>
      <c r="BK155" s="139">
        <f t="shared" si="39"/>
        <v>0</v>
      </c>
      <c r="BL155" s="17" t="s">
        <v>150</v>
      </c>
      <c r="BM155" s="138" t="s">
        <v>815</v>
      </c>
    </row>
    <row r="156" spans="2:65" s="1" customFormat="1" ht="16.5" customHeight="1">
      <c r="B156" s="32"/>
      <c r="C156" s="127" t="s">
        <v>525</v>
      </c>
      <c r="D156" s="127" t="s">
        <v>145</v>
      </c>
      <c r="E156" s="128" t="s">
        <v>1420</v>
      </c>
      <c r="F156" s="129" t="s">
        <v>1421</v>
      </c>
      <c r="G156" s="130" t="s">
        <v>1306</v>
      </c>
      <c r="H156" s="131">
        <v>1</v>
      </c>
      <c r="I156" s="132"/>
      <c r="J156" s="133">
        <f t="shared" si="30"/>
        <v>0</v>
      </c>
      <c r="K156" s="129" t="s">
        <v>19</v>
      </c>
      <c r="L156" s="32"/>
      <c r="M156" s="134" t="s">
        <v>19</v>
      </c>
      <c r="N156" s="135" t="s">
        <v>43</v>
      </c>
      <c r="P156" s="136">
        <f t="shared" si="31"/>
        <v>0</v>
      </c>
      <c r="Q156" s="136">
        <v>0</v>
      </c>
      <c r="R156" s="136">
        <f t="shared" si="32"/>
        <v>0</v>
      </c>
      <c r="S156" s="136">
        <v>0</v>
      </c>
      <c r="T156" s="137">
        <f t="shared" si="33"/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 t="shared" si="34"/>
        <v>0</v>
      </c>
      <c r="BF156" s="139">
        <f t="shared" si="35"/>
        <v>0</v>
      </c>
      <c r="BG156" s="139">
        <f t="shared" si="36"/>
        <v>0</v>
      </c>
      <c r="BH156" s="139">
        <f t="shared" si="37"/>
        <v>0</v>
      </c>
      <c r="BI156" s="139">
        <f t="shared" si="38"/>
        <v>0</v>
      </c>
      <c r="BJ156" s="17" t="s">
        <v>80</v>
      </c>
      <c r="BK156" s="139">
        <f t="shared" si="39"/>
        <v>0</v>
      </c>
      <c r="BL156" s="17" t="s">
        <v>150</v>
      </c>
      <c r="BM156" s="138" t="s">
        <v>825</v>
      </c>
    </row>
    <row r="157" spans="2:65" s="1" customFormat="1" ht="16.5" customHeight="1">
      <c r="B157" s="32"/>
      <c r="C157" s="127" t="s">
        <v>532</v>
      </c>
      <c r="D157" s="127" t="s">
        <v>145</v>
      </c>
      <c r="E157" s="128" t="s">
        <v>1338</v>
      </c>
      <c r="F157" s="129" t="s">
        <v>1339</v>
      </c>
      <c r="G157" s="130" t="s">
        <v>1306</v>
      </c>
      <c r="H157" s="131">
        <v>1</v>
      </c>
      <c r="I157" s="132"/>
      <c r="J157" s="133">
        <f t="shared" si="30"/>
        <v>0</v>
      </c>
      <c r="K157" s="129" t="s">
        <v>19</v>
      </c>
      <c r="L157" s="32"/>
      <c r="M157" s="134" t="s">
        <v>19</v>
      </c>
      <c r="N157" s="135" t="s">
        <v>43</v>
      </c>
      <c r="P157" s="136">
        <f t="shared" si="31"/>
        <v>0</v>
      </c>
      <c r="Q157" s="136">
        <v>0</v>
      </c>
      <c r="R157" s="136">
        <f t="shared" si="32"/>
        <v>0</v>
      </c>
      <c r="S157" s="136">
        <v>0</v>
      </c>
      <c r="T157" s="137">
        <f t="shared" si="33"/>
        <v>0</v>
      </c>
      <c r="AR157" s="138" t="s">
        <v>150</v>
      </c>
      <c r="AT157" s="138" t="s">
        <v>145</v>
      </c>
      <c r="AU157" s="138" t="s">
        <v>82</v>
      </c>
      <c r="AY157" s="17" t="s">
        <v>142</v>
      </c>
      <c r="BE157" s="139">
        <f t="shared" si="34"/>
        <v>0</v>
      </c>
      <c r="BF157" s="139">
        <f t="shared" si="35"/>
        <v>0</v>
      </c>
      <c r="BG157" s="139">
        <f t="shared" si="36"/>
        <v>0</v>
      </c>
      <c r="BH157" s="139">
        <f t="shared" si="37"/>
        <v>0</v>
      </c>
      <c r="BI157" s="139">
        <f t="shared" si="38"/>
        <v>0</v>
      </c>
      <c r="BJ157" s="17" t="s">
        <v>80</v>
      </c>
      <c r="BK157" s="139">
        <f t="shared" si="39"/>
        <v>0</v>
      </c>
      <c r="BL157" s="17" t="s">
        <v>150</v>
      </c>
      <c r="BM157" s="138" t="s">
        <v>835</v>
      </c>
    </row>
    <row r="158" spans="2:65" s="1" customFormat="1" ht="16.5" customHeight="1">
      <c r="B158" s="32"/>
      <c r="C158" s="127" t="s">
        <v>539</v>
      </c>
      <c r="D158" s="127" t="s">
        <v>145</v>
      </c>
      <c r="E158" s="128" t="s">
        <v>1378</v>
      </c>
      <c r="F158" s="129" t="s">
        <v>1379</v>
      </c>
      <c r="G158" s="130" t="s">
        <v>1306</v>
      </c>
      <c r="H158" s="131">
        <v>8</v>
      </c>
      <c r="I158" s="132"/>
      <c r="J158" s="133">
        <f t="shared" si="30"/>
        <v>0</v>
      </c>
      <c r="K158" s="129" t="s">
        <v>19</v>
      </c>
      <c r="L158" s="32"/>
      <c r="M158" s="134" t="s">
        <v>19</v>
      </c>
      <c r="N158" s="135" t="s">
        <v>43</v>
      </c>
      <c r="P158" s="136">
        <f t="shared" si="31"/>
        <v>0</v>
      </c>
      <c r="Q158" s="136">
        <v>0</v>
      </c>
      <c r="R158" s="136">
        <f t="shared" si="32"/>
        <v>0</v>
      </c>
      <c r="S158" s="136">
        <v>0</v>
      </c>
      <c r="T158" s="137">
        <f t="shared" si="33"/>
        <v>0</v>
      </c>
      <c r="AR158" s="138" t="s">
        <v>150</v>
      </c>
      <c r="AT158" s="138" t="s">
        <v>145</v>
      </c>
      <c r="AU158" s="138" t="s">
        <v>82</v>
      </c>
      <c r="AY158" s="17" t="s">
        <v>142</v>
      </c>
      <c r="BE158" s="139">
        <f t="shared" si="34"/>
        <v>0</v>
      </c>
      <c r="BF158" s="139">
        <f t="shared" si="35"/>
        <v>0</v>
      </c>
      <c r="BG158" s="139">
        <f t="shared" si="36"/>
        <v>0</v>
      </c>
      <c r="BH158" s="139">
        <f t="shared" si="37"/>
        <v>0</v>
      </c>
      <c r="BI158" s="139">
        <f t="shared" si="38"/>
        <v>0</v>
      </c>
      <c r="BJ158" s="17" t="s">
        <v>80</v>
      </c>
      <c r="BK158" s="139">
        <f t="shared" si="39"/>
        <v>0</v>
      </c>
      <c r="BL158" s="17" t="s">
        <v>150</v>
      </c>
      <c r="BM158" s="138" t="s">
        <v>845</v>
      </c>
    </row>
    <row r="159" spans="2:65" s="1" customFormat="1" ht="16.5" customHeight="1">
      <c r="B159" s="32"/>
      <c r="C159" s="127" t="s">
        <v>544</v>
      </c>
      <c r="D159" s="127" t="s">
        <v>145</v>
      </c>
      <c r="E159" s="128" t="s">
        <v>1380</v>
      </c>
      <c r="F159" s="129" t="s">
        <v>1381</v>
      </c>
      <c r="G159" s="130" t="s">
        <v>1306</v>
      </c>
      <c r="H159" s="131">
        <v>8</v>
      </c>
      <c r="I159" s="132"/>
      <c r="J159" s="133">
        <f t="shared" si="30"/>
        <v>0</v>
      </c>
      <c r="K159" s="129" t="s">
        <v>19</v>
      </c>
      <c r="L159" s="32"/>
      <c r="M159" s="134" t="s">
        <v>19</v>
      </c>
      <c r="N159" s="135" t="s">
        <v>43</v>
      </c>
      <c r="P159" s="136">
        <f t="shared" si="31"/>
        <v>0</v>
      </c>
      <c r="Q159" s="136">
        <v>0</v>
      </c>
      <c r="R159" s="136">
        <f t="shared" si="32"/>
        <v>0</v>
      </c>
      <c r="S159" s="136">
        <v>0</v>
      </c>
      <c r="T159" s="137">
        <f t="shared" si="33"/>
        <v>0</v>
      </c>
      <c r="AR159" s="138" t="s">
        <v>150</v>
      </c>
      <c r="AT159" s="138" t="s">
        <v>145</v>
      </c>
      <c r="AU159" s="138" t="s">
        <v>82</v>
      </c>
      <c r="AY159" s="17" t="s">
        <v>142</v>
      </c>
      <c r="BE159" s="139">
        <f t="shared" si="34"/>
        <v>0</v>
      </c>
      <c r="BF159" s="139">
        <f t="shared" si="35"/>
        <v>0</v>
      </c>
      <c r="BG159" s="139">
        <f t="shared" si="36"/>
        <v>0</v>
      </c>
      <c r="BH159" s="139">
        <f t="shared" si="37"/>
        <v>0</v>
      </c>
      <c r="BI159" s="139">
        <f t="shared" si="38"/>
        <v>0</v>
      </c>
      <c r="BJ159" s="17" t="s">
        <v>80</v>
      </c>
      <c r="BK159" s="139">
        <f t="shared" si="39"/>
        <v>0</v>
      </c>
      <c r="BL159" s="17" t="s">
        <v>150</v>
      </c>
      <c r="BM159" s="138" t="s">
        <v>855</v>
      </c>
    </row>
    <row r="160" spans="2:65" s="1" customFormat="1" ht="16.5" customHeight="1">
      <c r="B160" s="32"/>
      <c r="C160" s="127" t="s">
        <v>549</v>
      </c>
      <c r="D160" s="127" t="s">
        <v>145</v>
      </c>
      <c r="E160" s="128" t="s">
        <v>1382</v>
      </c>
      <c r="F160" s="129" t="s">
        <v>1383</v>
      </c>
      <c r="G160" s="130" t="s">
        <v>1306</v>
      </c>
      <c r="H160" s="131">
        <v>8</v>
      </c>
      <c r="I160" s="132"/>
      <c r="J160" s="133">
        <f t="shared" si="30"/>
        <v>0</v>
      </c>
      <c r="K160" s="129" t="s">
        <v>19</v>
      </c>
      <c r="L160" s="32"/>
      <c r="M160" s="134" t="s">
        <v>19</v>
      </c>
      <c r="N160" s="135" t="s">
        <v>43</v>
      </c>
      <c r="P160" s="136">
        <f t="shared" si="31"/>
        <v>0</v>
      </c>
      <c r="Q160" s="136">
        <v>0</v>
      </c>
      <c r="R160" s="136">
        <f t="shared" si="32"/>
        <v>0</v>
      </c>
      <c r="S160" s="136">
        <v>0</v>
      </c>
      <c r="T160" s="137">
        <f t="shared" si="33"/>
        <v>0</v>
      </c>
      <c r="AR160" s="138" t="s">
        <v>150</v>
      </c>
      <c r="AT160" s="138" t="s">
        <v>145</v>
      </c>
      <c r="AU160" s="138" t="s">
        <v>82</v>
      </c>
      <c r="AY160" s="17" t="s">
        <v>142</v>
      </c>
      <c r="BE160" s="139">
        <f t="shared" si="34"/>
        <v>0</v>
      </c>
      <c r="BF160" s="139">
        <f t="shared" si="35"/>
        <v>0</v>
      </c>
      <c r="BG160" s="139">
        <f t="shared" si="36"/>
        <v>0</v>
      </c>
      <c r="BH160" s="139">
        <f t="shared" si="37"/>
        <v>0</v>
      </c>
      <c r="BI160" s="139">
        <f t="shared" si="38"/>
        <v>0</v>
      </c>
      <c r="BJ160" s="17" t="s">
        <v>80</v>
      </c>
      <c r="BK160" s="139">
        <f t="shared" si="39"/>
        <v>0</v>
      </c>
      <c r="BL160" s="17" t="s">
        <v>150</v>
      </c>
      <c r="BM160" s="138" t="s">
        <v>869</v>
      </c>
    </row>
    <row r="161" spans="2:65" s="1" customFormat="1" ht="16.5" customHeight="1">
      <c r="B161" s="32"/>
      <c r="C161" s="127" t="s">
        <v>553</v>
      </c>
      <c r="D161" s="127" t="s">
        <v>145</v>
      </c>
      <c r="E161" s="128" t="s">
        <v>1422</v>
      </c>
      <c r="F161" s="129" t="s">
        <v>1405</v>
      </c>
      <c r="G161" s="130" t="s">
        <v>674</v>
      </c>
      <c r="H161" s="131">
        <v>1</v>
      </c>
      <c r="I161" s="132"/>
      <c r="J161" s="133">
        <f t="shared" si="30"/>
        <v>0</v>
      </c>
      <c r="K161" s="129" t="s">
        <v>19</v>
      </c>
      <c r="L161" s="32"/>
      <c r="M161" s="134" t="s">
        <v>19</v>
      </c>
      <c r="N161" s="135" t="s">
        <v>43</v>
      </c>
      <c r="P161" s="136">
        <f t="shared" si="31"/>
        <v>0</v>
      </c>
      <c r="Q161" s="136">
        <v>0</v>
      </c>
      <c r="R161" s="136">
        <f t="shared" si="32"/>
        <v>0</v>
      </c>
      <c r="S161" s="136">
        <v>0</v>
      </c>
      <c r="T161" s="137">
        <f t="shared" si="33"/>
        <v>0</v>
      </c>
      <c r="AR161" s="138" t="s">
        <v>150</v>
      </c>
      <c r="AT161" s="138" t="s">
        <v>145</v>
      </c>
      <c r="AU161" s="138" t="s">
        <v>82</v>
      </c>
      <c r="AY161" s="17" t="s">
        <v>142</v>
      </c>
      <c r="BE161" s="139">
        <f t="shared" si="34"/>
        <v>0</v>
      </c>
      <c r="BF161" s="139">
        <f t="shared" si="35"/>
        <v>0</v>
      </c>
      <c r="BG161" s="139">
        <f t="shared" si="36"/>
        <v>0</v>
      </c>
      <c r="BH161" s="139">
        <f t="shared" si="37"/>
        <v>0</v>
      </c>
      <c r="BI161" s="139">
        <f t="shared" si="38"/>
        <v>0</v>
      </c>
      <c r="BJ161" s="17" t="s">
        <v>80</v>
      </c>
      <c r="BK161" s="139">
        <f t="shared" si="39"/>
        <v>0</v>
      </c>
      <c r="BL161" s="17" t="s">
        <v>150</v>
      </c>
      <c r="BM161" s="138" t="s">
        <v>880</v>
      </c>
    </row>
    <row r="162" spans="2:65" s="1" customFormat="1" ht="16.5" customHeight="1">
      <c r="B162" s="32"/>
      <c r="C162" s="127" t="s">
        <v>558</v>
      </c>
      <c r="D162" s="127" t="s">
        <v>145</v>
      </c>
      <c r="E162" s="128" t="s">
        <v>1423</v>
      </c>
      <c r="F162" s="129" t="s">
        <v>1407</v>
      </c>
      <c r="G162" s="130" t="s">
        <v>674</v>
      </c>
      <c r="H162" s="131">
        <v>1</v>
      </c>
      <c r="I162" s="132"/>
      <c r="J162" s="133">
        <f t="shared" si="30"/>
        <v>0</v>
      </c>
      <c r="K162" s="129" t="s">
        <v>19</v>
      </c>
      <c r="L162" s="32"/>
      <c r="M162" s="134" t="s">
        <v>19</v>
      </c>
      <c r="N162" s="135" t="s">
        <v>43</v>
      </c>
      <c r="P162" s="136">
        <f t="shared" si="31"/>
        <v>0</v>
      </c>
      <c r="Q162" s="136">
        <v>0</v>
      </c>
      <c r="R162" s="136">
        <f t="shared" si="32"/>
        <v>0</v>
      </c>
      <c r="S162" s="136">
        <v>0</v>
      </c>
      <c r="T162" s="137">
        <f t="shared" si="33"/>
        <v>0</v>
      </c>
      <c r="AR162" s="138" t="s">
        <v>150</v>
      </c>
      <c r="AT162" s="138" t="s">
        <v>145</v>
      </c>
      <c r="AU162" s="138" t="s">
        <v>82</v>
      </c>
      <c r="AY162" s="17" t="s">
        <v>142</v>
      </c>
      <c r="BE162" s="139">
        <f t="shared" si="34"/>
        <v>0</v>
      </c>
      <c r="BF162" s="139">
        <f t="shared" si="35"/>
        <v>0</v>
      </c>
      <c r="BG162" s="139">
        <f t="shared" si="36"/>
        <v>0</v>
      </c>
      <c r="BH162" s="139">
        <f t="shared" si="37"/>
        <v>0</v>
      </c>
      <c r="BI162" s="139">
        <f t="shared" si="38"/>
        <v>0</v>
      </c>
      <c r="BJ162" s="17" t="s">
        <v>80</v>
      </c>
      <c r="BK162" s="139">
        <f t="shared" si="39"/>
        <v>0</v>
      </c>
      <c r="BL162" s="17" t="s">
        <v>150</v>
      </c>
      <c r="BM162" s="138" t="s">
        <v>890</v>
      </c>
    </row>
    <row r="163" spans="2:47" s="1" customFormat="1" ht="19.5">
      <c r="B163" s="32"/>
      <c r="D163" s="145" t="s">
        <v>397</v>
      </c>
      <c r="F163" s="175" t="s">
        <v>1424</v>
      </c>
      <c r="I163" s="142"/>
      <c r="L163" s="32"/>
      <c r="M163" s="143"/>
      <c r="T163" s="53"/>
      <c r="AT163" s="17" t="s">
        <v>397</v>
      </c>
      <c r="AU163" s="17" t="s">
        <v>82</v>
      </c>
    </row>
    <row r="164" spans="2:65" s="1" customFormat="1" ht="16.5" customHeight="1">
      <c r="B164" s="32"/>
      <c r="C164" s="127" t="s">
        <v>563</v>
      </c>
      <c r="D164" s="127" t="s">
        <v>145</v>
      </c>
      <c r="E164" s="128" t="s">
        <v>1425</v>
      </c>
      <c r="F164" s="129" t="s">
        <v>1410</v>
      </c>
      <c r="G164" s="130" t="s">
        <v>674</v>
      </c>
      <c r="H164" s="131">
        <v>1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150</v>
      </c>
      <c r="AT164" s="138" t="s">
        <v>145</v>
      </c>
      <c r="AU164" s="138" t="s">
        <v>82</v>
      </c>
      <c r="AY164" s="17" t="s">
        <v>142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80</v>
      </c>
      <c r="BK164" s="139">
        <f>ROUND(I164*H164,2)</f>
        <v>0</v>
      </c>
      <c r="BL164" s="17" t="s">
        <v>150</v>
      </c>
      <c r="BM164" s="138" t="s">
        <v>901</v>
      </c>
    </row>
    <row r="165" spans="2:63" s="11" customFormat="1" ht="22.9" customHeight="1">
      <c r="B165" s="115"/>
      <c r="D165" s="116" t="s">
        <v>71</v>
      </c>
      <c r="E165" s="125" t="s">
        <v>1426</v>
      </c>
      <c r="F165" s="125" t="s">
        <v>1427</v>
      </c>
      <c r="I165" s="118"/>
      <c r="J165" s="126">
        <f>BK165</f>
        <v>0</v>
      </c>
      <c r="L165" s="115"/>
      <c r="M165" s="120"/>
      <c r="P165" s="121">
        <f>SUM(P166:P181)</f>
        <v>0</v>
      </c>
      <c r="R165" s="121">
        <f>SUM(R166:R181)</f>
        <v>0</v>
      </c>
      <c r="T165" s="122">
        <f>SUM(T166:T181)</f>
        <v>0</v>
      </c>
      <c r="AR165" s="116" t="s">
        <v>80</v>
      </c>
      <c r="AT165" s="123" t="s">
        <v>71</v>
      </c>
      <c r="AU165" s="123" t="s">
        <v>80</v>
      </c>
      <c r="AY165" s="116" t="s">
        <v>142</v>
      </c>
      <c r="BK165" s="124">
        <f>SUM(BK166:BK181)</f>
        <v>0</v>
      </c>
    </row>
    <row r="166" spans="2:65" s="1" customFormat="1" ht="16.5" customHeight="1">
      <c r="B166" s="32"/>
      <c r="C166" s="127" t="s">
        <v>567</v>
      </c>
      <c r="D166" s="127" t="s">
        <v>145</v>
      </c>
      <c r="E166" s="128" t="s">
        <v>1428</v>
      </c>
      <c r="F166" s="129" t="s">
        <v>1429</v>
      </c>
      <c r="G166" s="130" t="s">
        <v>185</v>
      </c>
      <c r="H166" s="131">
        <v>10</v>
      </c>
      <c r="I166" s="132"/>
      <c r="J166" s="133">
        <f aca="true" t="shared" si="40" ref="J166:J181">ROUND(I166*H166,2)</f>
        <v>0</v>
      </c>
      <c r="K166" s="129" t="s">
        <v>19</v>
      </c>
      <c r="L166" s="32"/>
      <c r="M166" s="134" t="s">
        <v>19</v>
      </c>
      <c r="N166" s="135" t="s">
        <v>43</v>
      </c>
      <c r="P166" s="136">
        <f aca="true" t="shared" si="41" ref="P166:P181">O166*H166</f>
        <v>0</v>
      </c>
      <c r="Q166" s="136">
        <v>0</v>
      </c>
      <c r="R166" s="136">
        <f aca="true" t="shared" si="42" ref="R166:R181">Q166*H166</f>
        <v>0</v>
      </c>
      <c r="S166" s="136">
        <v>0</v>
      </c>
      <c r="T166" s="137">
        <f aca="true" t="shared" si="43" ref="T166:T181">S166*H166</f>
        <v>0</v>
      </c>
      <c r="AR166" s="138" t="s">
        <v>150</v>
      </c>
      <c r="AT166" s="138" t="s">
        <v>145</v>
      </c>
      <c r="AU166" s="138" t="s">
        <v>82</v>
      </c>
      <c r="AY166" s="17" t="s">
        <v>142</v>
      </c>
      <c r="BE166" s="139">
        <f aca="true" t="shared" si="44" ref="BE166:BE181">IF(N166="základní",J166,0)</f>
        <v>0</v>
      </c>
      <c r="BF166" s="139">
        <f aca="true" t="shared" si="45" ref="BF166:BF181">IF(N166="snížená",J166,0)</f>
        <v>0</v>
      </c>
      <c r="BG166" s="139">
        <f aca="true" t="shared" si="46" ref="BG166:BG181">IF(N166="zákl. přenesená",J166,0)</f>
        <v>0</v>
      </c>
      <c r="BH166" s="139">
        <f aca="true" t="shared" si="47" ref="BH166:BH181">IF(N166="sníž. přenesená",J166,0)</f>
        <v>0</v>
      </c>
      <c r="BI166" s="139">
        <f aca="true" t="shared" si="48" ref="BI166:BI181">IF(N166="nulová",J166,0)</f>
        <v>0</v>
      </c>
      <c r="BJ166" s="17" t="s">
        <v>80</v>
      </c>
      <c r="BK166" s="139">
        <f aca="true" t="shared" si="49" ref="BK166:BK181">ROUND(I166*H166,2)</f>
        <v>0</v>
      </c>
      <c r="BL166" s="17" t="s">
        <v>150</v>
      </c>
      <c r="BM166" s="138" t="s">
        <v>910</v>
      </c>
    </row>
    <row r="167" spans="2:65" s="1" customFormat="1" ht="16.5" customHeight="1">
      <c r="B167" s="32"/>
      <c r="C167" s="127" t="s">
        <v>574</v>
      </c>
      <c r="D167" s="127" t="s">
        <v>145</v>
      </c>
      <c r="E167" s="128" t="s">
        <v>1430</v>
      </c>
      <c r="F167" s="129" t="s">
        <v>1431</v>
      </c>
      <c r="G167" s="130" t="s">
        <v>185</v>
      </c>
      <c r="H167" s="131">
        <v>10</v>
      </c>
      <c r="I167" s="132"/>
      <c r="J167" s="133">
        <f t="shared" si="40"/>
        <v>0</v>
      </c>
      <c r="K167" s="129" t="s">
        <v>19</v>
      </c>
      <c r="L167" s="32"/>
      <c r="M167" s="134" t="s">
        <v>19</v>
      </c>
      <c r="N167" s="135" t="s">
        <v>43</v>
      </c>
      <c r="P167" s="136">
        <f t="shared" si="41"/>
        <v>0</v>
      </c>
      <c r="Q167" s="136">
        <v>0</v>
      </c>
      <c r="R167" s="136">
        <f t="shared" si="42"/>
        <v>0</v>
      </c>
      <c r="S167" s="136">
        <v>0</v>
      </c>
      <c r="T167" s="137">
        <f t="shared" si="43"/>
        <v>0</v>
      </c>
      <c r="AR167" s="138" t="s">
        <v>150</v>
      </c>
      <c r="AT167" s="138" t="s">
        <v>145</v>
      </c>
      <c r="AU167" s="138" t="s">
        <v>82</v>
      </c>
      <c r="AY167" s="17" t="s">
        <v>142</v>
      </c>
      <c r="BE167" s="139">
        <f t="shared" si="44"/>
        <v>0</v>
      </c>
      <c r="BF167" s="139">
        <f t="shared" si="45"/>
        <v>0</v>
      </c>
      <c r="BG167" s="139">
        <f t="shared" si="46"/>
        <v>0</v>
      </c>
      <c r="BH167" s="139">
        <f t="shared" si="47"/>
        <v>0</v>
      </c>
      <c r="BI167" s="139">
        <f t="shared" si="48"/>
        <v>0</v>
      </c>
      <c r="BJ167" s="17" t="s">
        <v>80</v>
      </c>
      <c r="BK167" s="139">
        <f t="shared" si="49"/>
        <v>0</v>
      </c>
      <c r="BL167" s="17" t="s">
        <v>150</v>
      </c>
      <c r="BM167" s="138" t="s">
        <v>928</v>
      </c>
    </row>
    <row r="168" spans="2:65" s="1" customFormat="1" ht="16.5" customHeight="1">
      <c r="B168" s="32"/>
      <c r="C168" s="127" t="s">
        <v>581</v>
      </c>
      <c r="D168" s="127" t="s">
        <v>145</v>
      </c>
      <c r="E168" s="128" t="s">
        <v>1432</v>
      </c>
      <c r="F168" s="129" t="s">
        <v>1433</v>
      </c>
      <c r="G168" s="130" t="s">
        <v>185</v>
      </c>
      <c r="H168" s="131">
        <v>30</v>
      </c>
      <c r="I168" s="132"/>
      <c r="J168" s="133">
        <f t="shared" si="40"/>
        <v>0</v>
      </c>
      <c r="K168" s="129" t="s">
        <v>19</v>
      </c>
      <c r="L168" s="32"/>
      <c r="M168" s="134" t="s">
        <v>19</v>
      </c>
      <c r="N168" s="135" t="s">
        <v>43</v>
      </c>
      <c r="P168" s="136">
        <f t="shared" si="41"/>
        <v>0</v>
      </c>
      <c r="Q168" s="136">
        <v>0</v>
      </c>
      <c r="R168" s="136">
        <f t="shared" si="42"/>
        <v>0</v>
      </c>
      <c r="S168" s="136">
        <v>0</v>
      </c>
      <c r="T168" s="137">
        <f t="shared" si="43"/>
        <v>0</v>
      </c>
      <c r="AR168" s="138" t="s">
        <v>150</v>
      </c>
      <c r="AT168" s="138" t="s">
        <v>145</v>
      </c>
      <c r="AU168" s="138" t="s">
        <v>82</v>
      </c>
      <c r="AY168" s="17" t="s">
        <v>142</v>
      </c>
      <c r="BE168" s="139">
        <f t="shared" si="44"/>
        <v>0</v>
      </c>
      <c r="BF168" s="139">
        <f t="shared" si="45"/>
        <v>0</v>
      </c>
      <c r="BG168" s="139">
        <f t="shared" si="46"/>
        <v>0</v>
      </c>
      <c r="BH168" s="139">
        <f t="shared" si="47"/>
        <v>0</v>
      </c>
      <c r="BI168" s="139">
        <f t="shared" si="48"/>
        <v>0</v>
      </c>
      <c r="BJ168" s="17" t="s">
        <v>80</v>
      </c>
      <c r="BK168" s="139">
        <f t="shared" si="49"/>
        <v>0</v>
      </c>
      <c r="BL168" s="17" t="s">
        <v>150</v>
      </c>
      <c r="BM168" s="138" t="s">
        <v>942</v>
      </c>
    </row>
    <row r="169" spans="2:65" s="1" customFormat="1" ht="16.5" customHeight="1">
      <c r="B169" s="32"/>
      <c r="C169" s="127" t="s">
        <v>586</v>
      </c>
      <c r="D169" s="127" t="s">
        <v>145</v>
      </c>
      <c r="E169" s="128" t="s">
        <v>1434</v>
      </c>
      <c r="F169" s="129" t="s">
        <v>1435</v>
      </c>
      <c r="G169" s="130" t="s">
        <v>185</v>
      </c>
      <c r="H169" s="131">
        <v>40</v>
      </c>
      <c r="I169" s="132"/>
      <c r="J169" s="133">
        <f t="shared" si="40"/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 t="shared" si="41"/>
        <v>0</v>
      </c>
      <c r="Q169" s="136">
        <v>0</v>
      </c>
      <c r="R169" s="136">
        <f t="shared" si="42"/>
        <v>0</v>
      </c>
      <c r="S169" s="136">
        <v>0</v>
      </c>
      <c r="T169" s="137">
        <f t="shared" si="43"/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 t="shared" si="44"/>
        <v>0</v>
      </c>
      <c r="BF169" s="139">
        <f t="shared" si="45"/>
        <v>0</v>
      </c>
      <c r="BG169" s="139">
        <f t="shared" si="46"/>
        <v>0</v>
      </c>
      <c r="BH169" s="139">
        <f t="shared" si="47"/>
        <v>0</v>
      </c>
      <c r="BI169" s="139">
        <f t="shared" si="48"/>
        <v>0</v>
      </c>
      <c r="BJ169" s="17" t="s">
        <v>80</v>
      </c>
      <c r="BK169" s="139">
        <f t="shared" si="49"/>
        <v>0</v>
      </c>
      <c r="BL169" s="17" t="s">
        <v>150</v>
      </c>
      <c r="BM169" s="138" t="s">
        <v>1436</v>
      </c>
    </row>
    <row r="170" spans="2:65" s="1" customFormat="1" ht="16.5" customHeight="1">
      <c r="B170" s="32"/>
      <c r="C170" s="127" t="s">
        <v>595</v>
      </c>
      <c r="D170" s="127" t="s">
        <v>145</v>
      </c>
      <c r="E170" s="128" t="s">
        <v>1437</v>
      </c>
      <c r="F170" s="129" t="s">
        <v>1438</v>
      </c>
      <c r="G170" s="130" t="s">
        <v>185</v>
      </c>
      <c r="H170" s="131">
        <v>30</v>
      </c>
      <c r="I170" s="132"/>
      <c r="J170" s="133">
        <f t="shared" si="40"/>
        <v>0</v>
      </c>
      <c r="K170" s="129" t="s">
        <v>19</v>
      </c>
      <c r="L170" s="32"/>
      <c r="M170" s="134" t="s">
        <v>19</v>
      </c>
      <c r="N170" s="135" t="s">
        <v>43</v>
      </c>
      <c r="P170" s="136">
        <f t="shared" si="41"/>
        <v>0</v>
      </c>
      <c r="Q170" s="136">
        <v>0</v>
      </c>
      <c r="R170" s="136">
        <f t="shared" si="42"/>
        <v>0</v>
      </c>
      <c r="S170" s="136">
        <v>0</v>
      </c>
      <c r="T170" s="137">
        <f t="shared" si="43"/>
        <v>0</v>
      </c>
      <c r="AR170" s="138" t="s">
        <v>150</v>
      </c>
      <c r="AT170" s="138" t="s">
        <v>145</v>
      </c>
      <c r="AU170" s="138" t="s">
        <v>82</v>
      </c>
      <c r="AY170" s="17" t="s">
        <v>142</v>
      </c>
      <c r="BE170" s="139">
        <f t="shared" si="44"/>
        <v>0</v>
      </c>
      <c r="BF170" s="139">
        <f t="shared" si="45"/>
        <v>0</v>
      </c>
      <c r="BG170" s="139">
        <f t="shared" si="46"/>
        <v>0</v>
      </c>
      <c r="BH170" s="139">
        <f t="shared" si="47"/>
        <v>0</v>
      </c>
      <c r="BI170" s="139">
        <f t="shared" si="48"/>
        <v>0</v>
      </c>
      <c r="BJ170" s="17" t="s">
        <v>80</v>
      </c>
      <c r="BK170" s="139">
        <f t="shared" si="49"/>
        <v>0</v>
      </c>
      <c r="BL170" s="17" t="s">
        <v>150</v>
      </c>
      <c r="BM170" s="138" t="s">
        <v>1439</v>
      </c>
    </row>
    <row r="171" spans="2:65" s="1" customFormat="1" ht="16.5" customHeight="1">
      <c r="B171" s="32"/>
      <c r="C171" s="127" t="s">
        <v>600</v>
      </c>
      <c r="D171" s="127" t="s">
        <v>145</v>
      </c>
      <c r="E171" s="128" t="s">
        <v>1440</v>
      </c>
      <c r="F171" s="129" t="s">
        <v>1441</v>
      </c>
      <c r="G171" s="130" t="s">
        <v>185</v>
      </c>
      <c r="H171" s="131">
        <v>100</v>
      </c>
      <c r="I171" s="132"/>
      <c r="J171" s="133">
        <f t="shared" si="40"/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 t="shared" si="41"/>
        <v>0</v>
      </c>
      <c r="Q171" s="136">
        <v>0</v>
      </c>
      <c r="R171" s="136">
        <f t="shared" si="42"/>
        <v>0</v>
      </c>
      <c r="S171" s="136">
        <v>0</v>
      </c>
      <c r="T171" s="137">
        <f t="shared" si="43"/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 t="shared" si="44"/>
        <v>0</v>
      </c>
      <c r="BF171" s="139">
        <f t="shared" si="45"/>
        <v>0</v>
      </c>
      <c r="BG171" s="139">
        <f t="shared" si="46"/>
        <v>0</v>
      </c>
      <c r="BH171" s="139">
        <f t="shared" si="47"/>
        <v>0</v>
      </c>
      <c r="BI171" s="139">
        <f t="shared" si="48"/>
        <v>0</v>
      </c>
      <c r="BJ171" s="17" t="s">
        <v>80</v>
      </c>
      <c r="BK171" s="139">
        <f t="shared" si="49"/>
        <v>0</v>
      </c>
      <c r="BL171" s="17" t="s">
        <v>150</v>
      </c>
      <c r="BM171" s="138" t="s">
        <v>1442</v>
      </c>
    </row>
    <row r="172" spans="2:65" s="1" customFormat="1" ht="16.5" customHeight="1">
      <c r="B172" s="32"/>
      <c r="C172" s="127" t="s">
        <v>605</v>
      </c>
      <c r="D172" s="127" t="s">
        <v>145</v>
      </c>
      <c r="E172" s="128" t="s">
        <v>1443</v>
      </c>
      <c r="F172" s="129" t="s">
        <v>1444</v>
      </c>
      <c r="G172" s="130" t="s">
        <v>185</v>
      </c>
      <c r="H172" s="131">
        <v>500</v>
      </c>
      <c r="I172" s="132"/>
      <c r="J172" s="133">
        <f t="shared" si="40"/>
        <v>0</v>
      </c>
      <c r="K172" s="129" t="s">
        <v>19</v>
      </c>
      <c r="L172" s="32"/>
      <c r="M172" s="134" t="s">
        <v>19</v>
      </c>
      <c r="N172" s="135" t="s">
        <v>43</v>
      </c>
      <c r="P172" s="136">
        <f t="shared" si="41"/>
        <v>0</v>
      </c>
      <c r="Q172" s="136">
        <v>0</v>
      </c>
      <c r="R172" s="136">
        <f t="shared" si="42"/>
        <v>0</v>
      </c>
      <c r="S172" s="136">
        <v>0</v>
      </c>
      <c r="T172" s="137">
        <f t="shared" si="43"/>
        <v>0</v>
      </c>
      <c r="AR172" s="138" t="s">
        <v>150</v>
      </c>
      <c r="AT172" s="138" t="s">
        <v>145</v>
      </c>
      <c r="AU172" s="138" t="s">
        <v>82</v>
      </c>
      <c r="AY172" s="17" t="s">
        <v>142</v>
      </c>
      <c r="BE172" s="139">
        <f t="shared" si="44"/>
        <v>0</v>
      </c>
      <c r="BF172" s="139">
        <f t="shared" si="45"/>
        <v>0</v>
      </c>
      <c r="BG172" s="139">
        <f t="shared" si="46"/>
        <v>0</v>
      </c>
      <c r="BH172" s="139">
        <f t="shared" si="47"/>
        <v>0</v>
      </c>
      <c r="BI172" s="139">
        <f t="shared" si="48"/>
        <v>0</v>
      </c>
      <c r="BJ172" s="17" t="s">
        <v>80</v>
      </c>
      <c r="BK172" s="139">
        <f t="shared" si="49"/>
        <v>0</v>
      </c>
      <c r="BL172" s="17" t="s">
        <v>150</v>
      </c>
      <c r="BM172" s="138" t="s">
        <v>1445</v>
      </c>
    </row>
    <row r="173" spans="2:65" s="1" customFormat="1" ht="16.5" customHeight="1">
      <c r="B173" s="32"/>
      <c r="C173" s="127" t="s">
        <v>610</v>
      </c>
      <c r="D173" s="127" t="s">
        <v>145</v>
      </c>
      <c r="E173" s="128" t="s">
        <v>1446</v>
      </c>
      <c r="F173" s="129" t="s">
        <v>1447</v>
      </c>
      <c r="G173" s="130" t="s">
        <v>185</v>
      </c>
      <c r="H173" s="131">
        <v>420</v>
      </c>
      <c r="I173" s="132"/>
      <c r="J173" s="133">
        <f t="shared" si="40"/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 t="shared" si="41"/>
        <v>0</v>
      </c>
      <c r="Q173" s="136">
        <v>0</v>
      </c>
      <c r="R173" s="136">
        <f t="shared" si="42"/>
        <v>0</v>
      </c>
      <c r="S173" s="136">
        <v>0</v>
      </c>
      <c r="T173" s="137">
        <f t="shared" si="43"/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 t="shared" si="44"/>
        <v>0</v>
      </c>
      <c r="BF173" s="139">
        <f t="shared" si="45"/>
        <v>0</v>
      </c>
      <c r="BG173" s="139">
        <f t="shared" si="46"/>
        <v>0</v>
      </c>
      <c r="BH173" s="139">
        <f t="shared" si="47"/>
        <v>0</v>
      </c>
      <c r="BI173" s="139">
        <f t="shared" si="48"/>
        <v>0</v>
      </c>
      <c r="BJ173" s="17" t="s">
        <v>80</v>
      </c>
      <c r="BK173" s="139">
        <f t="shared" si="49"/>
        <v>0</v>
      </c>
      <c r="BL173" s="17" t="s">
        <v>150</v>
      </c>
      <c r="BM173" s="138" t="s">
        <v>1448</v>
      </c>
    </row>
    <row r="174" spans="2:65" s="1" customFormat="1" ht="16.5" customHeight="1">
      <c r="B174" s="32"/>
      <c r="C174" s="127" t="s">
        <v>617</v>
      </c>
      <c r="D174" s="127" t="s">
        <v>145</v>
      </c>
      <c r="E174" s="128" t="s">
        <v>1449</v>
      </c>
      <c r="F174" s="129" t="s">
        <v>1450</v>
      </c>
      <c r="G174" s="130" t="s">
        <v>185</v>
      </c>
      <c r="H174" s="131">
        <v>60</v>
      </c>
      <c r="I174" s="132"/>
      <c r="J174" s="133">
        <f t="shared" si="40"/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 t="shared" si="41"/>
        <v>0</v>
      </c>
      <c r="Q174" s="136">
        <v>0</v>
      </c>
      <c r="R174" s="136">
        <f t="shared" si="42"/>
        <v>0</v>
      </c>
      <c r="S174" s="136">
        <v>0</v>
      </c>
      <c r="T174" s="137">
        <f t="shared" si="43"/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 t="shared" si="44"/>
        <v>0</v>
      </c>
      <c r="BF174" s="139">
        <f t="shared" si="45"/>
        <v>0</v>
      </c>
      <c r="BG174" s="139">
        <f t="shared" si="46"/>
        <v>0</v>
      </c>
      <c r="BH174" s="139">
        <f t="shared" si="47"/>
        <v>0</v>
      </c>
      <c r="BI174" s="139">
        <f t="shared" si="48"/>
        <v>0</v>
      </c>
      <c r="BJ174" s="17" t="s">
        <v>80</v>
      </c>
      <c r="BK174" s="139">
        <f t="shared" si="49"/>
        <v>0</v>
      </c>
      <c r="BL174" s="17" t="s">
        <v>150</v>
      </c>
      <c r="BM174" s="138" t="s">
        <v>1451</v>
      </c>
    </row>
    <row r="175" spans="2:65" s="1" customFormat="1" ht="16.5" customHeight="1">
      <c r="B175" s="32"/>
      <c r="C175" s="127" t="s">
        <v>623</v>
      </c>
      <c r="D175" s="127" t="s">
        <v>145</v>
      </c>
      <c r="E175" s="128" t="s">
        <v>1452</v>
      </c>
      <c r="F175" s="129" t="s">
        <v>1453</v>
      </c>
      <c r="G175" s="130" t="s">
        <v>185</v>
      </c>
      <c r="H175" s="131">
        <v>30</v>
      </c>
      <c r="I175" s="132"/>
      <c r="J175" s="133">
        <f t="shared" si="40"/>
        <v>0</v>
      </c>
      <c r="K175" s="129" t="s">
        <v>19</v>
      </c>
      <c r="L175" s="32"/>
      <c r="M175" s="134" t="s">
        <v>19</v>
      </c>
      <c r="N175" s="135" t="s">
        <v>43</v>
      </c>
      <c r="P175" s="136">
        <f t="shared" si="41"/>
        <v>0</v>
      </c>
      <c r="Q175" s="136">
        <v>0</v>
      </c>
      <c r="R175" s="136">
        <f t="shared" si="42"/>
        <v>0</v>
      </c>
      <c r="S175" s="136">
        <v>0</v>
      </c>
      <c r="T175" s="137">
        <f t="shared" si="43"/>
        <v>0</v>
      </c>
      <c r="AR175" s="138" t="s">
        <v>150</v>
      </c>
      <c r="AT175" s="138" t="s">
        <v>145</v>
      </c>
      <c r="AU175" s="138" t="s">
        <v>82</v>
      </c>
      <c r="AY175" s="17" t="s">
        <v>142</v>
      </c>
      <c r="BE175" s="139">
        <f t="shared" si="44"/>
        <v>0</v>
      </c>
      <c r="BF175" s="139">
        <f t="shared" si="45"/>
        <v>0</v>
      </c>
      <c r="BG175" s="139">
        <f t="shared" si="46"/>
        <v>0</v>
      </c>
      <c r="BH175" s="139">
        <f t="shared" si="47"/>
        <v>0</v>
      </c>
      <c r="BI175" s="139">
        <f t="shared" si="48"/>
        <v>0</v>
      </c>
      <c r="BJ175" s="17" t="s">
        <v>80</v>
      </c>
      <c r="BK175" s="139">
        <f t="shared" si="49"/>
        <v>0</v>
      </c>
      <c r="BL175" s="17" t="s">
        <v>150</v>
      </c>
      <c r="BM175" s="138" t="s">
        <v>1454</v>
      </c>
    </row>
    <row r="176" spans="2:65" s="1" customFormat="1" ht="16.5" customHeight="1">
      <c r="B176" s="32"/>
      <c r="C176" s="127" t="s">
        <v>628</v>
      </c>
      <c r="D176" s="127" t="s">
        <v>145</v>
      </c>
      <c r="E176" s="128" t="s">
        <v>1455</v>
      </c>
      <c r="F176" s="129" t="s">
        <v>1456</v>
      </c>
      <c r="G176" s="130" t="s">
        <v>185</v>
      </c>
      <c r="H176" s="131">
        <v>150</v>
      </c>
      <c r="I176" s="132"/>
      <c r="J176" s="133">
        <f t="shared" si="40"/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 t="shared" si="41"/>
        <v>0</v>
      </c>
      <c r="Q176" s="136">
        <v>0</v>
      </c>
      <c r="R176" s="136">
        <f t="shared" si="42"/>
        <v>0</v>
      </c>
      <c r="S176" s="136">
        <v>0</v>
      </c>
      <c r="T176" s="137">
        <f t="shared" si="43"/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 t="shared" si="44"/>
        <v>0</v>
      </c>
      <c r="BF176" s="139">
        <f t="shared" si="45"/>
        <v>0</v>
      </c>
      <c r="BG176" s="139">
        <f t="shared" si="46"/>
        <v>0</v>
      </c>
      <c r="BH176" s="139">
        <f t="shared" si="47"/>
        <v>0</v>
      </c>
      <c r="BI176" s="139">
        <f t="shared" si="48"/>
        <v>0</v>
      </c>
      <c r="BJ176" s="17" t="s">
        <v>80</v>
      </c>
      <c r="BK176" s="139">
        <f t="shared" si="49"/>
        <v>0</v>
      </c>
      <c r="BL176" s="17" t="s">
        <v>150</v>
      </c>
      <c r="BM176" s="138" t="s">
        <v>1457</v>
      </c>
    </row>
    <row r="177" spans="2:65" s="1" customFormat="1" ht="16.5" customHeight="1">
      <c r="B177" s="32"/>
      <c r="C177" s="127" t="s">
        <v>634</v>
      </c>
      <c r="D177" s="127" t="s">
        <v>145</v>
      </c>
      <c r="E177" s="128" t="s">
        <v>1458</v>
      </c>
      <c r="F177" s="129" t="s">
        <v>1459</v>
      </c>
      <c r="G177" s="130" t="s">
        <v>185</v>
      </c>
      <c r="H177" s="131">
        <v>10</v>
      </c>
      <c r="I177" s="132"/>
      <c r="J177" s="133">
        <f t="shared" si="40"/>
        <v>0</v>
      </c>
      <c r="K177" s="129" t="s">
        <v>19</v>
      </c>
      <c r="L177" s="32"/>
      <c r="M177" s="134" t="s">
        <v>19</v>
      </c>
      <c r="N177" s="135" t="s">
        <v>43</v>
      </c>
      <c r="P177" s="136">
        <f t="shared" si="41"/>
        <v>0</v>
      </c>
      <c r="Q177" s="136">
        <v>0</v>
      </c>
      <c r="R177" s="136">
        <f t="shared" si="42"/>
        <v>0</v>
      </c>
      <c r="S177" s="136">
        <v>0</v>
      </c>
      <c r="T177" s="137">
        <f t="shared" si="43"/>
        <v>0</v>
      </c>
      <c r="AR177" s="138" t="s">
        <v>150</v>
      </c>
      <c r="AT177" s="138" t="s">
        <v>145</v>
      </c>
      <c r="AU177" s="138" t="s">
        <v>82</v>
      </c>
      <c r="AY177" s="17" t="s">
        <v>142</v>
      </c>
      <c r="BE177" s="139">
        <f t="shared" si="44"/>
        <v>0</v>
      </c>
      <c r="BF177" s="139">
        <f t="shared" si="45"/>
        <v>0</v>
      </c>
      <c r="BG177" s="139">
        <f t="shared" si="46"/>
        <v>0</v>
      </c>
      <c r="BH177" s="139">
        <f t="shared" si="47"/>
        <v>0</v>
      </c>
      <c r="BI177" s="139">
        <f t="shared" si="48"/>
        <v>0</v>
      </c>
      <c r="BJ177" s="17" t="s">
        <v>80</v>
      </c>
      <c r="BK177" s="139">
        <f t="shared" si="49"/>
        <v>0</v>
      </c>
      <c r="BL177" s="17" t="s">
        <v>150</v>
      </c>
      <c r="BM177" s="138" t="s">
        <v>1460</v>
      </c>
    </row>
    <row r="178" spans="2:65" s="1" customFormat="1" ht="16.5" customHeight="1">
      <c r="B178" s="32"/>
      <c r="C178" s="127" t="s">
        <v>639</v>
      </c>
      <c r="D178" s="127" t="s">
        <v>145</v>
      </c>
      <c r="E178" s="128" t="s">
        <v>1461</v>
      </c>
      <c r="F178" s="129" t="s">
        <v>1462</v>
      </c>
      <c r="G178" s="130" t="s">
        <v>185</v>
      </c>
      <c r="H178" s="131">
        <v>200</v>
      </c>
      <c r="I178" s="132"/>
      <c r="J178" s="133">
        <f t="shared" si="40"/>
        <v>0</v>
      </c>
      <c r="K178" s="129" t="s">
        <v>19</v>
      </c>
      <c r="L178" s="32"/>
      <c r="M178" s="134" t="s">
        <v>19</v>
      </c>
      <c r="N178" s="135" t="s">
        <v>43</v>
      </c>
      <c r="P178" s="136">
        <f t="shared" si="41"/>
        <v>0</v>
      </c>
      <c r="Q178" s="136">
        <v>0</v>
      </c>
      <c r="R178" s="136">
        <f t="shared" si="42"/>
        <v>0</v>
      </c>
      <c r="S178" s="136">
        <v>0</v>
      </c>
      <c r="T178" s="137">
        <f t="shared" si="43"/>
        <v>0</v>
      </c>
      <c r="AR178" s="138" t="s">
        <v>150</v>
      </c>
      <c r="AT178" s="138" t="s">
        <v>145</v>
      </c>
      <c r="AU178" s="138" t="s">
        <v>82</v>
      </c>
      <c r="AY178" s="17" t="s">
        <v>142</v>
      </c>
      <c r="BE178" s="139">
        <f t="shared" si="44"/>
        <v>0</v>
      </c>
      <c r="BF178" s="139">
        <f t="shared" si="45"/>
        <v>0</v>
      </c>
      <c r="BG178" s="139">
        <f t="shared" si="46"/>
        <v>0</v>
      </c>
      <c r="BH178" s="139">
        <f t="shared" si="47"/>
        <v>0</v>
      </c>
      <c r="BI178" s="139">
        <f t="shared" si="48"/>
        <v>0</v>
      </c>
      <c r="BJ178" s="17" t="s">
        <v>80</v>
      </c>
      <c r="BK178" s="139">
        <f t="shared" si="49"/>
        <v>0</v>
      </c>
      <c r="BL178" s="17" t="s">
        <v>150</v>
      </c>
      <c r="BM178" s="138" t="s">
        <v>1463</v>
      </c>
    </row>
    <row r="179" spans="2:65" s="1" customFormat="1" ht="16.5" customHeight="1">
      <c r="B179" s="32"/>
      <c r="C179" s="127" t="s">
        <v>644</v>
      </c>
      <c r="D179" s="127" t="s">
        <v>145</v>
      </c>
      <c r="E179" s="128" t="s">
        <v>1464</v>
      </c>
      <c r="F179" s="129" t="s">
        <v>1465</v>
      </c>
      <c r="G179" s="130" t="s">
        <v>674</v>
      </c>
      <c r="H179" s="131">
        <v>1</v>
      </c>
      <c r="I179" s="132"/>
      <c r="J179" s="133">
        <f t="shared" si="40"/>
        <v>0</v>
      </c>
      <c r="K179" s="129" t="s">
        <v>19</v>
      </c>
      <c r="L179" s="32"/>
      <c r="M179" s="134" t="s">
        <v>19</v>
      </c>
      <c r="N179" s="135" t="s">
        <v>43</v>
      </c>
      <c r="P179" s="136">
        <f t="shared" si="41"/>
        <v>0</v>
      </c>
      <c r="Q179" s="136">
        <v>0</v>
      </c>
      <c r="R179" s="136">
        <f t="shared" si="42"/>
        <v>0</v>
      </c>
      <c r="S179" s="136">
        <v>0</v>
      </c>
      <c r="T179" s="137">
        <f t="shared" si="43"/>
        <v>0</v>
      </c>
      <c r="AR179" s="138" t="s">
        <v>150</v>
      </c>
      <c r="AT179" s="138" t="s">
        <v>145</v>
      </c>
      <c r="AU179" s="138" t="s">
        <v>82</v>
      </c>
      <c r="AY179" s="17" t="s">
        <v>142</v>
      </c>
      <c r="BE179" s="139">
        <f t="shared" si="44"/>
        <v>0</v>
      </c>
      <c r="BF179" s="139">
        <f t="shared" si="45"/>
        <v>0</v>
      </c>
      <c r="BG179" s="139">
        <f t="shared" si="46"/>
        <v>0</v>
      </c>
      <c r="BH179" s="139">
        <f t="shared" si="47"/>
        <v>0</v>
      </c>
      <c r="BI179" s="139">
        <f t="shared" si="48"/>
        <v>0</v>
      </c>
      <c r="BJ179" s="17" t="s">
        <v>80</v>
      </c>
      <c r="BK179" s="139">
        <f t="shared" si="49"/>
        <v>0</v>
      </c>
      <c r="BL179" s="17" t="s">
        <v>150</v>
      </c>
      <c r="BM179" s="138" t="s">
        <v>1466</v>
      </c>
    </row>
    <row r="180" spans="2:65" s="1" customFormat="1" ht="16.5" customHeight="1">
      <c r="B180" s="32"/>
      <c r="C180" s="127" t="s">
        <v>648</v>
      </c>
      <c r="D180" s="127" t="s">
        <v>145</v>
      </c>
      <c r="E180" s="128" t="s">
        <v>1467</v>
      </c>
      <c r="F180" s="129" t="s">
        <v>1468</v>
      </c>
      <c r="G180" s="130" t="s">
        <v>185</v>
      </c>
      <c r="H180" s="131">
        <v>62</v>
      </c>
      <c r="I180" s="132"/>
      <c r="J180" s="133">
        <f t="shared" si="40"/>
        <v>0</v>
      </c>
      <c r="K180" s="129" t="s">
        <v>19</v>
      </c>
      <c r="L180" s="32"/>
      <c r="M180" s="134" t="s">
        <v>19</v>
      </c>
      <c r="N180" s="135" t="s">
        <v>43</v>
      </c>
      <c r="P180" s="136">
        <f t="shared" si="41"/>
        <v>0</v>
      </c>
      <c r="Q180" s="136">
        <v>0</v>
      </c>
      <c r="R180" s="136">
        <f t="shared" si="42"/>
        <v>0</v>
      </c>
      <c r="S180" s="136">
        <v>0</v>
      </c>
      <c r="T180" s="137">
        <f t="shared" si="43"/>
        <v>0</v>
      </c>
      <c r="AR180" s="138" t="s">
        <v>150</v>
      </c>
      <c r="AT180" s="138" t="s">
        <v>145</v>
      </c>
      <c r="AU180" s="138" t="s">
        <v>82</v>
      </c>
      <c r="AY180" s="17" t="s">
        <v>142</v>
      </c>
      <c r="BE180" s="139">
        <f t="shared" si="44"/>
        <v>0</v>
      </c>
      <c r="BF180" s="139">
        <f t="shared" si="45"/>
        <v>0</v>
      </c>
      <c r="BG180" s="139">
        <f t="shared" si="46"/>
        <v>0</v>
      </c>
      <c r="BH180" s="139">
        <f t="shared" si="47"/>
        <v>0</v>
      </c>
      <c r="BI180" s="139">
        <f t="shared" si="48"/>
        <v>0</v>
      </c>
      <c r="BJ180" s="17" t="s">
        <v>80</v>
      </c>
      <c r="BK180" s="139">
        <f t="shared" si="49"/>
        <v>0</v>
      </c>
      <c r="BL180" s="17" t="s">
        <v>150</v>
      </c>
      <c r="BM180" s="138" t="s">
        <v>1469</v>
      </c>
    </row>
    <row r="181" spans="2:65" s="1" customFormat="1" ht="16.5" customHeight="1">
      <c r="B181" s="32"/>
      <c r="C181" s="127" t="s">
        <v>651</v>
      </c>
      <c r="D181" s="127" t="s">
        <v>145</v>
      </c>
      <c r="E181" s="128" t="s">
        <v>1470</v>
      </c>
      <c r="F181" s="129" t="s">
        <v>1471</v>
      </c>
      <c r="G181" s="130" t="s">
        <v>185</v>
      </c>
      <c r="H181" s="131">
        <v>36</v>
      </c>
      <c r="I181" s="132"/>
      <c r="J181" s="133">
        <f t="shared" si="40"/>
        <v>0</v>
      </c>
      <c r="K181" s="129" t="s">
        <v>19</v>
      </c>
      <c r="L181" s="32"/>
      <c r="M181" s="134" t="s">
        <v>19</v>
      </c>
      <c r="N181" s="135" t="s">
        <v>43</v>
      </c>
      <c r="P181" s="136">
        <f t="shared" si="41"/>
        <v>0</v>
      </c>
      <c r="Q181" s="136">
        <v>0</v>
      </c>
      <c r="R181" s="136">
        <f t="shared" si="42"/>
        <v>0</v>
      </c>
      <c r="S181" s="136">
        <v>0</v>
      </c>
      <c r="T181" s="137">
        <f t="shared" si="43"/>
        <v>0</v>
      </c>
      <c r="AR181" s="138" t="s">
        <v>150</v>
      </c>
      <c r="AT181" s="138" t="s">
        <v>145</v>
      </c>
      <c r="AU181" s="138" t="s">
        <v>82</v>
      </c>
      <c r="AY181" s="17" t="s">
        <v>142</v>
      </c>
      <c r="BE181" s="139">
        <f t="shared" si="44"/>
        <v>0</v>
      </c>
      <c r="BF181" s="139">
        <f t="shared" si="45"/>
        <v>0</v>
      </c>
      <c r="BG181" s="139">
        <f t="shared" si="46"/>
        <v>0</v>
      </c>
      <c r="BH181" s="139">
        <f t="shared" si="47"/>
        <v>0</v>
      </c>
      <c r="BI181" s="139">
        <f t="shared" si="48"/>
        <v>0</v>
      </c>
      <c r="BJ181" s="17" t="s">
        <v>80</v>
      </c>
      <c r="BK181" s="139">
        <f t="shared" si="49"/>
        <v>0</v>
      </c>
      <c r="BL181" s="17" t="s">
        <v>150</v>
      </c>
      <c r="BM181" s="138" t="s">
        <v>1472</v>
      </c>
    </row>
    <row r="182" spans="2:63" s="11" customFormat="1" ht="22.9" customHeight="1">
      <c r="B182" s="115"/>
      <c r="D182" s="116" t="s">
        <v>71</v>
      </c>
      <c r="E182" s="125" t="s">
        <v>1473</v>
      </c>
      <c r="F182" s="125" t="s">
        <v>1022</v>
      </c>
      <c r="I182" s="118"/>
      <c r="J182" s="126">
        <f>BK182</f>
        <v>0</v>
      </c>
      <c r="L182" s="115"/>
      <c r="M182" s="120"/>
      <c r="P182" s="121">
        <f>SUM(P183:P207)</f>
        <v>0</v>
      </c>
      <c r="R182" s="121">
        <f>SUM(R183:R207)</f>
        <v>0</v>
      </c>
      <c r="T182" s="122">
        <f>SUM(T183:T207)</f>
        <v>0</v>
      </c>
      <c r="AR182" s="116" t="s">
        <v>80</v>
      </c>
      <c r="AT182" s="123" t="s">
        <v>71</v>
      </c>
      <c r="AU182" s="123" t="s">
        <v>80</v>
      </c>
      <c r="AY182" s="116" t="s">
        <v>142</v>
      </c>
      <c r="BK182" s="124">
        <f>SUM(BK183:BK207)</f>
        <v>0</v>
      </c>
    </row>
    <row r="183" spans="2:65" s="1" customFormat="1" ht="16.5" customHeight="1">
      <c r="B183" s="32"/>
      <c r="C183" s="127" t="s">
        <v>655</v>
      </c>
      <c r="D183" s="127" t="s">
        <v>145</v>
      </c>
      <c r="E183" s="128" t="s">
        <v>1474</v>
      </c>
      <c r="F183" s="129" t="s">
        <v>1475</v>
      </c>
      <c r="G183" s="130" t="s">
        <v>1306</v>
      </c>
      <c r="H183" s="131">
        <v>4</v>
      </c>
      <c r="I183" s="132"/>
      <c r="J183" s="133">
        <f aca="true" t="shared" si="50" ref="J183:J200">ROUND(I183*H183,2)</f>
        <v>0</v>
      </c>
      <c r="K183" s="129" t="s">
        <v>19</v>
      </c>
      <c r="L183" s="32"/>
      <c r="M183" s="134" t="s">
        <v>19</v>
      </c>
      <c r="N183" s="135" t="s">
        <v>43</v>
      </c>
      <c r="P183" s="136">
        <f aca="true" t="shared" si="51" ref="P183:P200">O183*H183</f>
        <v>0</v>
      </c>
      <c r="Q183" s="136">
        <v>0</v>
      </c>
      <c r="R183" s="136">
        <f aca="true" t="shared" si="52" ref="R183:R200">Q183*H183</f>
        <v>0</v>
      </c>
      <c r="S183" s="136">
        <v>0</v>
      </c>
      <c r="T183" s="137">
        <f aca="true" t="shared" si="53" ref="T183:T200">S183*H183</f>
        <v>0</v>
      </c>
      <c r="AR183" s="138" t="s">
        <v>150</v>
      </c>
      <c r="AT183" s="138" t="s">
        <v>145</v>
      </c>
      <c r="AU183" s="138" t="s">
        <v>82</v>
      </c>
      <c r="AY183" s="17" t="s">
        <v>142</v>
      </c>
      <c r="BE183" s="139">
        <f aca="true" t="shared" si="54" ref="BE183:BE200">IF(N183="základní",J183,0)</f>
        <v>0</v>
      </c>
      <c r="BF183" s="139">
        <f aca="true" t="shared" si="55" ref="BF183:BF200">IF(N183="snížená",J183,0)</f>
        <v>0</v>
      </c>
      <c r="BG183" s="139">
        <f aca="true" t="shared" si="56" ref="BG183:BG200">IF(N183="zákl. přenesená",J183,0)</f>
        <v>0</v>
      </c>
      <c r="BH183" s="139">
        <f aca="true" t="shared" si="57" ref="BH183:BH200">IF(N183="sníž. přenesená",J183,0)</f>
        <v>0</v>
      </c>
      <c r="BI183" s="139">
        <f aca="true" t="shared" si="58" ref="BI183:BI200">IF(N183="nulová",J183,0)</f>
        <v>0</v>
      </c>
      <c r="BJ183" s="17" t="s">
        <v>80</v>
      </c>
      <c r="BK183" s="139">
        <f aca="true" t="shared" si="59" ref="BK183:BK200">ROUND(I183*H183,2)</f>
        <v>0</v>
      </c>
      <c r="BL183" s="17" t="s">
        <v>150</v>
      </c>
      <c r="BM183" s="138" t="s">
        <v>1476</v>
      </c>
    </row>
    <row r="184" spans="2:65" s="1" customFormat="1" ht="16.5" customHeight="1">
      <c r="B184" s="32"/>
      <c r="C184" s="127" t="s">
        <v>659</v>
      </c>
      <c r="D184" s="127" t="s">
        <v>145</v>
      </c>
      <c r="E184" s="128" t="s">
        <v>1477</v>
      </c>
      <c r="F184" s="129" t="s">
        <v>1478</v>
      </c>
      <c r="G184" s="130" t="s">
        <v>1306</v>
      </c>
      <c r="H184" s="131">
        <v>4</v>
      </c>
      <c r="I184" s="132"/>
      <c r="J184" s="133">
        <f t="shared" si="50"/>
        <v>0</v>
      </c>
      <c r="K184" s="129" t="s">
        <v>19</v>
      </c>
      <c r="L184" s="32"/>
      <c r="M184" s="134" t="s">
        <v>19</v>
      </c>
      <c r="N184" s="135" t="s">
        <v>43</v>
      </c>
      <c r="P184" s="136">
        <f t="shared" si="51"/>
        <v>0</v>
      </c>
      <c r="Q184" s="136">
        <v>0</v>
      </c>
      <c r="R184" s="136">
        <f t="shared" si="52"/>
        <v>0</v>
      </c>
      <c r="S184" s="136">
        <v>0</v>
      </c>
      <c r="T184" s="137">
        <f t="shared" si="53"/>
        <v>0</v>
      </c>
      <c r="AR184" s="138" t="s">
        <v>150</v>
      </c>
      <c r="AT184" s="138" t="s">
        <v>145</v>
      </c>
      <c r="AU184" s="138" t="s">
        <v>82</v>
      </c>
      <c r="AY184" s="17" t="s">
        <v>142</v>
      </c>
      <c r="BE184" s="139">
        <f t="shared" si="54"/>
        <v>0</v>
      </c>
      <c r="BF184" s="139">
        <f t="shared" si="55"/>
        <v>0</v>
      </c>
      <c r="BG184" s="139">
        <f t="shared" si="56"/>
        <v>0</v>
      </c>
      <c r="BH184" s="139">
        <f t="shared" si="57"/>
        <v>0</v>
      </c>
      <c r="BI184" s="139">
        <f t="shared" si="58"/>
        <v>0</v>
      </c>
      <c r="BJ184" s="17" t="s">
        <v>80</v>
      </c>
      <c r="BK184" s="139">
        <f t="shared" si="59"/>
        <v>0</v>
      </c>
      <c r="BL184" s="17" t="s">
        <v>150</v>
      </c>
      <c r="BM184" s="138" t="s">
        <v>1479</v>
      </c>
    </row>
    <row r="185" spans="2:65" s="1" customFormat="1" ht="16.5" customHeight="1">
      <c r="B185" s="32"/>
      <c r="C185" s="127" t="s">
        <v>663</v>
      </c>
      <c r="D185" s="127" t="s">
        <v>145</v>
      </c>
      <c r="E185" s="128" t="s">
        <v>1480</v>
      </c>
      <c r="F185" s="129" t="s">
        <v>1481</v>
      </c>
      <c r="G185" s="130" t="s">
        <v>1306</v>
      </c>
      <c r="H185" s="131">
        <v>2</v>
      </c>
      <c r="I185" s="132"/>
      <c r="J185" s="133">
        <f t="shared" si="50"/>
        <v>0</v>
      </c>
      <c r="K185" s="129" t="s">
        <v>19</v>
      </c>
      <c r="L185" s="32"/>
      <c r="M185" s="134" t="s">
        <v>19</v>
      </c>
      <c r="N185" s="135" t="s">
        <v>43</v>
      </c>
      <c r="P185" s="136">
        <f t="shared" si="51"/>
        <v>0</v>
      </c>
      <c r="Q185" s="136">
        <v>0</v>
      </c>
      <c r="R185" s="136">
        <f t="shared" si="52"/>
        <v>0</v>
      </c>
      <c r="S185" s="136">
        <v>0</v>
      </c>
      <c r="T185" s="137">
        <f t="shared" si="53"/>
        <v>0</v>
      </c>
      <c r="AR185" s="138" t="s">
        <v>150</v>
      </c>
      <c r="AT185" s="138" t="s">
        <v>145</v>
      </c>
      <c r="AU185" s="138" t="s">
        <v>82</v>
      </c>
      <c r="AY185" s="17" t="s">
        <v>142</v>
      </c>
      <c r="BE185" s="139">
        <f t="shared" si="54"/>
        <v>0</v>
      </c>
      <c r="BF185" s="139">
        <f t="shared" si="55"/>
        <v>0</v>
      </c>
      <c r="BG185" s="139">
        <f t="shared" si="56"/>
        <v>0</v>
      </c>
      <c r="BH185" s="139">
        <f t="shared" si="57"/>
        <v>0</v>
      </c>
      <c r="BI185" s="139">
        <f t="shared" si="58"/>
        <v>0</v>
      </c>
      <c r="BJ185" s="17" t="s">
        <v>80</v>
      </c>
      <c r="BK185" s="139">
        <f t="shared" si="59"/>
        <v>0</v>
      </c>
      <c r="BL185" s="17" t="s">
        <v>150</v>
      </c>
      <c r="BM185" s="138" t="s">
        <v>1482</v>
      </c>
    </row>
    <row r="186" spans="2:65" s="1" customFormat="1" ht="16.5" customHeight="1">
      <c r="B186" s="32"/>
      <c r="C186" s="127" t="s">
        <v>667</v>
      </c>
      <c r="D186" s="127" t="s">
        <v>145</v>
      </c>
      <c r="E186" s="128" t="s">
        <v>1483</v>
      </c>
      <c r="F186" s="129" t="s">
        <v>1484</v>
      </c>
      <c r="G186" s="130" t="s">
        <v>1306</v>
      </c>
      <c r="H186" s="131">
        <v>11</v>
      </c>
      <c r="I186" s="132"/>
      <c r="J186" s="133">
        <f t="shared" si="50"/>
        <v>0</v>
      </c>
      <c r="K186" s="129" t="s">
        <v>19</v>
      </c>
      <c r="L186" s="32"/>
      <c r="M186" s="134" t="s">
        <v>19</v>
      </c>
      <c r="N186" s="135" t="s">
        <v>43</v>
      </c>
      <c r="P186" s="136">
        <f t="shared" si="51"/>
        <v>0</v>
      </c>
      <c r="Q186" s="136">
        <v>0</v>
      </c>
      <c r="R186" s="136">
        <f t="shared" si="52"/>
        <v>0</v>
      </c>
      <c r="S186" s="136">
        <v>0</v>
      </c>
      <c r="T186" s="137">
        <f t="shared" si="53"/>
        <v>0</v>
      </c>
      <c r="AR186" s="138" t="s">
        <v>150</v>
      </c>
      <c r="AT186" s="138" t="s">
        <v>145</v>
      </c>
      <c r="AU186" s="138" t="s">
        <v>82</v>
      </c>
      <c r="AY186" s="17" t="s">
        <v>142</v>
      </c>
      <c r="BE186" s="139">
        <f t="shared" si="54"/>
        <v>0</v>
      </c>
      <c r="BF186" s="139">
        <f t="shared" si="55"/>
        <v>0</v>
      </c>
      <c r="BG186" s="139">
        <f t="shared" si="56"/>
        <v>0</v>
      </c>
      <c r="BH186" s="139">
        <f t="shared" si="57"/>
        <v>0</v>
      </c>
      <c r="BI186" s="139">
        <f t="shared" si="58"/>
        <v>0</v>
      </c>
      <c r="BJ186" s="17" t="s">
        <v>80</v>
      </c>
      <c r="BK186" s="139">
        <f t="shared" si="59"/>
        <v>0</v>
      </c>
      <c r="BL186" s="17" t="s">
        <v>150</v>
      </c>
      <c r="BM186" s="138" t="s">
        <v>1485</v>
      </c>
    </row>
    <row r="187" spans="2:65" s="1" customFormat="1" ht="16.5" customHeight="1">
      <c r="B187" s="32"/>
      <c r="C187" s="127" t="s">
        <v>671</v>
      </c>
      <c r="D187" s="127" t="s">
        <v>145</v>
      </c>
      <c r="E187" s="128" t="s">
        <v>1486</v>
      </c>
      <c r="F187" s="129" t="s">
        <v>1487</v>
      </c>
      <c r="G187" s="130" t="s">
        <v>1306</v>
      </c>
      <c r="H187" s="131">
        <v>6</v>
      </c>
      <c r="I187" s="132"/>
      <c r="J187" s="133">
        <f t="shared" si="50"/>
        <v>0</v>
      </c>
      <c r="K187" s="129" t="s">
        <v>19</v>
      </c>
      <c r="L187" s="32"/>
      <c r="M187" s="134" t="s">
        <v>19</v>
      </c>
      <c r="N187" s="135" t="s">
        <v>43</v>
      </c>
      <c r="P187" s="136">
        <f t="shared" si="51"/>
        <v>0</v>
      </c>
      <c r="Q187" s="136">
        <v>0</v>
      </c>
      <c r="R187" s="136">
        <f t="shared" si="52"/>
        <v>0</v>
      </c>
      <c r="S187" s="136">
        <v>0</v>
      </c>
      <c r="T187" s="137">
        <f t="shared" si="53"/>
        <v>0</v>
      </c>
      <c r="AR187" s="138" t="s">
        <v>150</v>
      </c>
      <c r="AT187" s="138" t="s">
        <v>145</v>
      </c>
      <c r="AU187" s="138" t="s">
        <v>82</v>
      </c>
      <c r="AY187" s="17" t="s">
        <v>142</v>
      </c>
      <c r="BE187" s="139">
        <f t="shared" si="54"/>
        <v>0</v>
      </c>
      <c r="BF187" s="139">
        <f t="shared" si="55"/>
        <v>0</v>
      </c>
      <c r="BG187" s="139">
        <f t="shared" si="56"/>
        <v>0</v>
      </c>
      <c r="BH187" s="139">
        <f t="shared" si="57"/>
        <v>0</v>
      </c>
      <c r="BI187" s="139">
        <f t="shared" si="58"/>
        <v>0</v>
      </c>
      <c r="BJ187" s="17" t="s">
        <v>80</v>
      </c>
      <c r="BK187" s="139">
        <f t="shared" si="59"/>
        <v>0</v>
      </c>
      <c r="BL187" s="17" t="s">
        <v>150</v>
      </c>
      <c r="BM187" s="138" t="s">
        <v>1488</v>
      </c>
    </row>
    <row r="188" spans="2:65" s="1" customFormat="1" ht="16.5" customHeight="1">
      <c r="B188" s="32"/>
      <c r="C188" s="127" t="s">
        <v>676</v>
      </c>
      <c r="D188" s="127" t="s">
        <v>145</v>
      </c>
      <c r="E188" s="128" t="s">
        <v>1489</v>
      </c>
      <c r="F188" s="129" t="s">
        <v>1490</v>
      </c>
      <c r="G188" s="130" t="s">
        <v>1306</v>
      </c>
      <c r="H188" s="131">
        <v>13</v>
      </c>
      <c r="I188" s="132"/>
      <c r="J188" s="133">
        <f t="shared" si="50"/>
        <v>0</v>
      </c>
      <c r="K188" s="129" t="s">
        <v>19</v>
      </c>
      <c r="L188" s="32"/>
      <c r="M188" s="134" t="s">
        <v>19</v>
      </c>
      <c r="N188" s="135" t="s">
        <v>43</v>
      </c>
      <c r="P188" s="136">
        <f t="shared" si="51"/>
        <v>0</v>
      </c>
      <c r="Q188" s="136">
        <v>0</v>
      </c>
      <c r="R188" s="136">
        <f t="shared" si="52"/>
        <v>0</v>
      </c>
      <c r="S188" s="136">
        <v>0</v>
      </c>
      <c r="T188" s="137">
        <f t="shared" si="53"/>
        <v>0</v>
      </c>
      <c r="AR188" s="138" t="s">
        <v>150</v>
      </c>
      <c r="AT188" s="138" t="s">
        <v>145</v>
      </c>
      <c r="AU188" s="138" t="s">
        <v>82</v>
      </c>
      <c r="AY188" s="17" t="s">
        <v>142</v>
      </c>
      <c r="BE188" s="139">
        <f t="shared" si="54"/>
        <v>0</v>
      </c>
      <c r="BF188" s="139">
        <f t="shared" si="55"/>
        <v>0</v>
      </c>
      <c r="BG188" s="139">
        <f t="shared" si="56"/>
        <v>0</v>
      </c>
      <c r="BH188" s="139">
        <f t="shared" si="57"/>
        <v>0</v>
      </c>
      <c r="BI188" s="139">
        <f t="shared" si="58"/>
        <v>0</v>
      </c>
      <c r="BJ188" s="17" t="s">
        <v>80</v>
      </c>
      <c r="BK188" s="139">
        <f t="shared" si="59"/>
        <v>0</v>
      </c>
      <c r="BL188" s="17" t="s">
        <v>150</v>
      </c>
      <c r="BM188" s="138" t="s">
        <v>1491</v>
      </c>
    </row>
    <row r="189" spans="2:65" s="1" customFormat="1" ht="16.5" customHeight="1">
      <c r="B189" s="32"/>
      <c r="C189" s="127" t="s">
        <v>680</v>
      </c>
      <c r="D189" s="127" t="s">
        <v>145</v>
      </c>
      <c r="E189" s="128" t="s">
        <v>1492</v>
      </c>
      <c r="F189" s="129" t="s">
        <v>1493</v>
      </c>
      <c r="G189" s="130" t="s">
        <v>1306</v>
      </c>
      <c r="H189" s="131">
        <v>19</v>
      </c>
      <c r="I189" s="132"/>
      <c r="J189" s="133">
        <f t="shared" si="50"/>
        <v>0</v>
      </c>
      <c r="K189" s="129" t="s">
        <v>19</v>
      </c>
      <c r="L189" s="32"/>
      <c r="M189" s="134" t="s">
        <v>19</v>
      </c>
      <c r="N189" s="135" t="s">
        <v>43</v>
      </c>
      <c r="P189" s="136">
        <f t="shared" si="51"/>
        <v>0</v>
      </c>
      <c r="Q189" s="136">
        <v>0</v>
      </c>
      <c r="R189" s="136">
        <f t="shared" si="52"/>
        <v>0</v>
      </c>
      <c r="S189" s="136">
        <v>0</v>
      </c>
      <c r="T189" s="137">
        <f t="shared" si="53"/>
        <v>0</v>
      </c>
      <c r="AR189" s="138" t="s">
        <v>150</v>
      </c>
      <c r="AT189" s="138" t="s">
        <v>145</v>
      </c>
      <c r="AU189" s="138" t="s">
        <v>82</v>
      </c>
      <c r="AY189" s="17" t="s">
        <v>142</v>
      </c>
      <c r="BE189" s="139">
        <f t="shared" si="54"/>
        <v>0</v>
      </c>
      <c r="BF189" s="139">
        <f t="shared" si="55"/>
        <v>0</v>
      </c>
      <c r="BG189" s="139">
        <f t="shared" si="56"/>
        <v>0</v>
      </c>
      <c r="BH189" s="139">
        <f t="shared" si="57"/>
        <v>0</v>
      </c>
      <c r="BI189" s="139">
        <f t="shared" si="58"/>
        <v>0</v>
      </c>
      <c r="BJ189" s="17" t="s">
        <v>80</v>
      </c>
      <c r="BK189" s="139">
        <f t="shared" si="59"/>
        <v>0</v>
      </c>
      <c r="BL189" s="17" t="s">
        <v>150</v>
      </c>
      <c r="BM189" s="138" t="s">
        <v>1494</v>
      </c>
    </row>
    <row r="190" spans="2:65" s="1" customFormat="1" ht="16.5" customHeight="1">
      <c r="B190" s="32"/>
      <c r="C190" s="127" t="s">
        <v>684</v>
      </c>
      <c r="D190" s="127" t="s">
        <v>145</v>
      </c>
      <c r="E190" s="128" t="s">
        <v>1495</v>
      </c>
      <c r="F190" s="129" t="s">
        <v>1496</v>
      </c>
      <c r="G190" s="130" t="s">
        <v>1306</v>
      </c>
      <c r="H190" s="131">
        <v>6</v>
      </c>
      <c r="I190" s="132"/>
      <c r="J190" s="133">
        <f t="shared" si="50"/>
        <v>0</v>
      </c>
      <c r="K190" s="129" t="s">
        <v>19</v>
      </c>
      <c r="L190" s="32"/>
      <c r="M190" s="134" t="s">
        <v>19</v>
      </c>
      <c r="N190" s="135" t="s">
        <v>43</v>
      </c>
      <c r="P190" s="136">
        <f t="shared" si="51"/>
        <v>0</v>
      </c>
      <c r="Q190" s="136">
        <v>0</v>
      </c>
      <c r="R190" s="136">
        <f t="shared" si="52"/>
        <v>0</v>
      </c>
      <c r="S190" s="136">
        <v>0</v>
      </c>
      <c r="T190" s="137">
        <f t="shared" si="53"/>
        <v>0</v>
      </c>
      <c r="AR190" s="138" t="s">
        <v>150</v>
      </c>
      <c r="AT190" s="138" t="s">
        <v>145</v>
      </c>
      <c r="AU190" s="138" t="s">
        <v>82</v>
      </c>
      <c r="AY190" s="17" t="s">
        <v>142</v>
      </c>
      <c r="BE190" s="139">
        <f t="shared" si="54"/>
        <v>0</v>
      </c>
      <c r="BF190" s="139">
        <f t="shared" si="55"/>
        <v>0</v>
      </c>
      <c r="BG190" s="139">
        <f t="shared" si="56"/>
        <v>0</v>
      </c>
      <c r="BH190" s="139">
        <f t="shared" si="57"/>
        <v>0</v>
      </c>
      <c r="BI190" s="139">
        <f t="shared" si="58"/>
        <v>0</v>
      </c>
      <c r="BJ190" s="17" t="s">
        <v>80</v>
      </c>
      <c r="BK190" s="139">
        <f t="shared" si="59"/>
        <v>0</v>
      </c>
      <c r="BL190" s="17" t="s">
        <v>150</v>
      </c>
      <c r="BM190" s="138" t="s">
        <v>1497</v>
      </c>
    </row>
    <row r="191" spans="2:65" s="1" customFormat="1" ht="16.5" customHeight="1">
      <c r="B191" s="32"/>
      <c r="C191" s="127" t="s">
        <v>688</v>
      </c>
      <c r="D191" s="127" t="s">
        <v>145</v>
      </c>
      <c r="E191" s="128" t="s">
        <v>1498</v>
      </c>
      <c r="F191" s="129" t="s">
        <v>1499</v>
      </c>
      <c r="G191" s="130" t="s">
        <v>1306</v>
      </c>
      <c r="H191" s="131">
        <v>3</v>
      </c>
      <c r="I191" s="132"/>
      <c r="J191" s="133">
        <f t="shared" si="50"/>
        <v>0</v>
      </c>
      <c r="K191" s="129" t="s">
        <v>19</v>
      </c>
      <c r="L191" s="32"/>
      <c r="M191" s="134" t="s">
        <v>19</v>
      </c>
      <c r="N191" s="135" t="s">
        <v>43</v>
      </c>
      <c r="P191" s="136">
        <f t="shared" si="51"/>
        <v>0</v>
      </c>
      <c r="Q191" s="136">
        <v>0</v>
      </c>
      <c r="R191" s="136">
        <f t="shared" si="52"/>
        <v>0</v>
      </c>
      <c r="S191" s="136">
        <v>0</v>
      </c>
      <c r="T191" s="137">
        <f t="shared" si="53"/>
        <v>0</v>
      </c>
      <c r="AR191" s="138" t="s">
        <v>150</v>
      </c>
      <c r="AT191" s="138" t="s">
        <v>145</v>
      </c>
      <c r="AU191" s="138" t="s">
        <v>82</v>
      </c>
      <c r="AY191" s="17" t="s">
        <v>142</v>
      </c>
      <c r="BE191" s="139">
        <f t="shared" si="54"/>
        <v>0</v>
      </c>
      <c r="BF191" s="139">
        <f t="shared" si="55"/>
        <v>0</v>
      </c>
      <c r="BG191" s="139">
        <f t="shared" si="56"/>
        <v>0</v>
      </c>
      <c r="BH191" s="139">
        <f t="shared" si="57"/>
        <v>0</v>
      </c>
      <c r="BI191" s="139">
        <f t="shared" si="58"/>
        <v>0</v>
      </c>
      <c r="BJ191" s="17" t="s">
        <v>80</v>
      </c>
      <c r="BK191" s="139">
        <f t="shared" si="59"/>
        <v>0</v>
      </c>
      <c r="BL191" s="17" t="s">
        <v>150</v>
      </c>
      <c r="BM191" s="138" t="s">
        <v>1500</v>
      </c>
    </row>
    <row r="192" spans="2:65" s="1" customFormat="1" ht="16.5" customHeight="1">
      <c r="B192" s="32"/>
      <c r="C192" s="127" t="s">
        <v>692</v>
      </c>
      <c r="D192" s="127" t="s">
        <v>145</v>
      </c>
      <c r="E192" s="128" t="s">
        <v>1501</v>
      </c>
      <c r="F192" s="129" t="s">
        <v>1502</v>
      </c>
      <c r="G192" s="130" t="s">
        <v>1306</v>
      </c>
      <c r="H192" s="131">
        <v>2</v>
      </c>
      <c r="I192" s="132"/>
      <c r="J192" s="133">
        <f t="shared" si="50"/>
        <v>0</v>
      </c>
      <c r="K192" s="129" t="s">
        <v>19</v>
      </c>
      <c r="L192" s="32"/>
      <c r="M192" s="134" t="s">
        <v>19</v>
      </c>
      <c r="N192" s="135" t="s">
        <v>43</v>
      </c>
      <c r="P192" s="136">
        <f t="shared" si="51"/>
        <v>0</v>
      </c>
      <c r="Q192" s="136">
        <v>0</v>
      </c>
      <c r="R192" s="136">
        <f t="shared" si="52"/>
        <v>0</v>
      </c>
      <c r="S192" s="136">
        <v>0</v>
      </c>
      <c r="T192" s="137">
        <f t="shared" si="53"/>
        <v>0</v>
      </c>
      <c r="AR192" s="138" t="s">
        <v>150</v>
      </c>
      <c r="AT192" s="138" t="s">
        <v>145</v>
      </c>
      <c r="AU192" s="138" t="s">
        <v>82</v>
      </c>
      <c r="AY192" s="17" t="s">
        <v>142</v>
      </c>
      <c r="BE192" s="139">
        <f t="shared" si="54"/>
        <v>0</v>
      </c>
      <c r="BF192" s="139">
        <f t="shared" si="55"/>
        <v>0</v>
      </c>
      <c r="BG192" s="139">
        <f t="shared" si="56"/>
        <v>0</v>
      </c>
      <c r="BH192" s="139">
        <f t="shared" si="57"/>
        <v>0</v>
      </c>
      <c r="BI192" s="139">
        <f t="shared" si="58"/>
        <v>0</v>
      </c>
      <c r="BJ192" s="17" t="s">
        <v>80</v>
      </c>
      <c r="BK192" s="139">
        <f t="shared" si="59"/>
        <v>0</v>
      </c>
      <c r="BL192" s="17" t="s">
        <v>150</v>
      </c>
      <c r="BM192" s="138" t="s">
        <v>1503</v>
      </c>
    </row>
    <row r="193" spans="2:65" s="1" customFormat="1" ht="16.5" customHeight="1">
      <c r="B193" s="32"/>
      <c r="C193" s="127" t="s">
        <v>696</v>
      </c>
      <c r="D193" s="127" t="s">
        <v>145</v>
      </c>
      <c r="E193" s="128" t="s">
        <v>1504</v>
      </c>
      <c r="F193" s="129" t="s">
        <v>1505</v>
      </c>
      <c r="G193" s="130" t="s">
        <v>1306</v>
      </c>
      <c r="H193" s="131">
        <v>2</v>
      </c>
      <c r="I193" s="132"/>
      <c r="J193" s="133">
        <f t="shared" si="50"/>
        <v>0</v>
      </c>
      <c r="K193" s="129" t="s">
        <v>19</v>
      </c>
      <c r="L193" s="32"/>
      <c r="M193" s="134" t="s">
        <v>19</v>
      </c>
      <c r="N193" s="135" t="s">
        <v>43</v>
      </c>
      <c r="P193" s="136">
        <f t="shared" si="51"/>
        <v>0</v>
      </c>
      <c r="Q193" s="136">
        <v>0</v>
      </c>
      <c r="R193" s="136">
        <f t="shared" si="52"/>
        <v>0</v>
      </c>
      <c r="S193" s="136">
        <v>0</v>
      </c>
      <c r="T193" s="137">
        <f t="shared" si="53"/>
        <v>0</v>
      </c>
      <c r="AR193" s="138" t="s">
        <v>150</v>
      </c>
      <c r="AT193" s="138" t="s">
        <v>145</v>
      </c>
      <c r="AU193" s="138" t="s">
        <v>82</v>
      </c>
      <c r="AY193" s="17" t="s">
        <v>142</v>
      </c>
      <c r="BE193" s="139">
        <f t="shared" si="54"/>
        <v>0</v>
      </c>
      <c r="BF193" s="139">
        <f t="shared" si="55"/>
        <v>0</v>
      </c>
      <c r="BG193" s="139">
        <f t="shared" si="56"/>
        <v>0</v>
      </c>
      <c r="BH193" s="139">
        <f t="shared" si="57"/>
        <v>0</v>
      </c>
      <c r="BI193" s="139">
        <f t="shared" si="58"/>
        <v>0</v>
      </c>
      <c r="BJ193" s="17" t="s">
        <v>80</v>
      </c>
      <c r="BK193" s="139">
        <f t="shared" si="59"/>
        <v>0</v>
      </c>
      <c r="BL193" s="17" t="s">
        <v>150</v>
      </c>
      <c r="BM193" s="138" t="s">
        <v>1506</v>
      </c>
    </row>
    <row r="194" spans="2:65" s="1" customFormat="1" ht="16.5" customHeight="1">
      <c r="B194" s="32"/>
      <c r="C194" s="127" t="s">
        <v>700</v>
      </c>
      <c r="D194" s="127" t="s">
        <v>145</v>
      </c>
      <c r="E194" s="128" t="s">
        <v>1507</v>
      </c>
      <c r="F194" s="129" t="s">
        <v>1508</v>
      </c>
      <c r="G194" s="130" t="s">
        <v>1306</v>
      </c>
      <c r="H194" s="131">
        <v>2</v>
      </c>
      <c r="I194" s="132"/>
      <c r="J194" s="133">
        <f t="shared" si="50"/>
        <v>0</v>
      </c>
      <c r="K194" s="129" t="s">
        <v>19</v>
      </c>
      <c r="L194" s="32"/>
      <c r="M194" s="134" t="s">
        <v>19</v>
      </c>
      <c r="N194" s="135" t="s">
        <v>43</v>
      </c>
      <c r="P194" s="136">
        <f t="shared" si="51"/>
        <v>0</v>
      </c>
      <c r="Q194" s="136">
        <v>0</v>
      </c>
      <c r="R194" s="136">
        <f t="shared" si="52"/>
        <v>0</v>
      </c>
      <c r="S194" s="136">
        <v>0</v>
      </c>
      <c r="T194" s="137">
        <f t="shared" si="53"/>
        <v>0</v>
      </c>
      <c r="AR194" s="138" t="s">
        <v>150</v>
      </c>
      <c r="AT194" s="138" t="s">
        <v>145</v>
      </c>
      <c r="AU194" s="138" t="s">
        <v>82</v>
      </c>
      <c r="AY194" s="17" t="s">
        <v>142</v>
      </c>
      <c r="BE194" s="139">
        <f t="shared" si="54"/>
        <v>0</v>
      </c>
      <c r="BF194" s="139">
        <f t="shared" si="55"/>
        <v>0</v>
      </c>
      <c r="BG194" s="139">
        <f t="shared" si="56"/>
        <v>0</v>
      </c>
      <c r="BH194" s="139">
        <f t="shared" si="57"/>
        <v>0</v>
      </c>
      <c r="BI194" s="139">
        <f t="shared" si="58"/>
        <v>0</v>
      </c>
      <c r="BJ194" s="17" t="s">
        <v>80</v>
      </c>
      <c r="BK194" s="139">
        <f t="shared" si="59"/>
        <v>0</v>
      </c>
      <c r="BL194" s="17" t="s">
        <v>150</v>
      </c>
      <c r="BM194" s="138" t="s">
        <v>1509</v>
      </c>
    </row>
    <row r="195" spans="2:65" s="1" customFormat="1" ht="16.5" customHeight="1">
      <c r="B195" s="32"/>
      <c r="C195" s="127" t="s">
        <v>704</v>
      </c>
      <c r="D195" s="127" t="s">
        <v>145</v>
      </c>
      <c r="E195" s="128" t="s">
        <v>1510</v>
      </c>
      <c r="F195" s="129" t="s">
        <v>1511</v>
      </c>
      <c r="G195" s="130" t="s">
        <v>1306</v>
      </c>
      <c r="H195" s="131">
        <v>2</v>
      </c>
      <c r="I195" s="132"/>
      <c r="J195" s="133">
        <f t="shared" si="50"/>
        <v>0</v>
      </c>
      <c r="K195" s="129" t="s">
        <v>19</v>
      </c>
      <c r="L195" s="32"/>
      <c r="M195" s="134" t="s">
        <v>19</v>
      </c>
      <c r="N195" s="135" t="s">
        <v>43</v>
      </c>
      <c r="P195" s="136">
        <f t="shared" si="51"/>
        <v>0</v>
      </c>
      <c r="Q195" s="136">
        <v>0</v>
      </c>
      <c r="R195" s="136">
        <f t="shared" si="52"/>
        <v>0</v>
      </c>
      <c r="S195" s="136">
        <v>0</v>
      </c>
      <c r="T195" s="137">
        <f t="shared" si="53"/>
        <v>0</v>
      </c>
      <c r="AR195" s="138" t="s">
        <v>150</v>
      </c>
      <c r="AT195" s="138" t="s">
        <v>145</v>
      </c>
      <c r="AU195" s="138" t="s">
        <v>82</v>
      </c>
      <c r="AY195" s="17" t="s">
        <v>142</v>
      </c>
      <c r="BE195" s="139">
        <f t="shared" si="54"/>
        <v>0</v>
      </c>
      <c r="BF195" s="139">
        <f t="shared" si="55"/>
        <v>0</v>
      </c>
      <c r="BG195" s="139">
        <f t="shared" si="56"/>
        <v>0</v>
      </c>
      <c r="BH195" s="139">
        <f t="shared" si="57"/>
        <v>0</v>
      </c>
      <c r="BI195" s="139">
        <f t="shared" si="58"/>
        <v>0</v>
      </c>
      <c r="BJ195" s="17" t="s">
        <v>80</v>
      </c>
      <c r="BK195" s="139">
        <f t="shared" si="59"/>
        <v>0</v>
      </c>
      <c r="BL195" s="17" t="s">
        <v>150</v>
      </c>
      <c r="BM195" s="138" t="s">
        <v>1512</v>
      </c>
    </row>
    <row r="196" spans="2:65" s="1" customFormat="1" ht="16.5" customHeight="1">
      <c r="B196" s="32"/>
      <c r="C196" s="127" t="s">
        <v>708</v>
      </c>
      <c r="D196" s="127" t="s">
        <v>145</v>
      </c>
      <c r="E196" s="128" t="s">
        <v>1513</v>
      </c>
      <c r="F196" s="129" t="s">
        <v>1514</v>
      </c>
      <c r="G196" s="130" t="s">
        <v>1306</v>
      </c>
      <c r="H196" s="131">
        <v>48</v>
      </c>
      <c r="I196" s="132"/>
      <c r="J196" s="133">
        <f t="shared" si="50"/>
        <v>0</v>
      </c>
      <c r="K196" s="129" t="s">
        <v>19</v>
      </c>
      <c r="L196" s="32"/>
      <c r="M196" s="134" t="s">
        <v>19</v>
      </c>
      <c r="N196" s="135" t="s">
        <v>43</v>
      </c>
      <c r="P196" s="136">
        <f t="shared" si="51"/>
        <v>0</v>
      </c>
      <c r="Q196" s="136">
        <v>0</v>
      </c>
      <c r="R196" s="136">
        <f t="shared" si="52"/>
        <v>0</v>
      </c>
      <c r="S196" s="136">
        <v>0</v>
      </c>
      <c r="T196" s="137">
        <f t="shared" si="53"/>
        <v>0</v>
      </c>
      <c r="AR196" s="138" t="s">
        <v>150</v>
      </c>
      <c r="AT196" s="138" t="s">
        <v>145</v>
      </c>
      <c r="AU196" s="138" t="s">
        <v>82</v>
      </c>
      <c r="AY196" s="17" t="s">
        <v>142</v>
      </c>
      <c r="BE196" s="139">
        <f t="shared" si="54"/>
        <v>0</v>
      </c>
      <c r="BF196" s="139">
        <f t="shared" si="55"/>
        <v>0</v>
      </c>
      <c r="BG196" s="139">
        <f t="shared" si="56"/>
        <v>0</v>
      </c>
      <c r="BH196" s="139">
        <f t="shared" si="57"/>
        <v>0</v>
      </c>
      <c r="BI196" s="139">
        <f t="shared" si="58"/>
        <v>0</v>
      </c>
      <c r="BJ196" s="17" t="s">
        <v>80</v>
      </c>
      <c r="BK196" s="139">
        <f t="shared" si="59"/>
        <v>0</v>
      </c>
      <c r="BL196" s="17" t="s">
        <v>150</v>
      </c>
      <c r="BM196" s="138" t="s">
        <v>1515</v>
      </c>
    </row>
    <row r="197" spans="2:65" s="1" customFormat="1" ht="16.5" customHeight="1">
      <c r="B197" s="32"/>
      <c r="C197" s="127" t="s">
        <v>712</v>
      </c>
      <c r="D197" s="127" t="s">
        <v>145</v>
      </c>
      <c r="E197" s="128" t="s">
        <v>1516</v>
      </c>
      <c r="F197" s="129" t="s">
        <v>1517</v>
      </c>
      <c r="G197" s="130" t="s">
        <v>1306</v>
      </c>
      <c r="H197" s="131">
        <v>3</v>
      </c>
      <c r="I197" s="132"/>
      <c r="J197" s="133">
        <f t="shared" si="50"/>
        <v>0</v>
      </c>
      <c r="K197" s="129" t="s">
        <v>19</v>
      </c>
      <c r="L197" s="32"/>
      <c r="M197" s="134" t="s">
        <v>19</v>
      </c>
      <c r="N197" s="135" t="s">
        <v>43</v>
      </c>
      <c r="P197" s="136">
        <f t="shared" si="51"/>
        <v>0</v>
      </c>
      <c r="Q197" s="136">
        <v>0</v>
      </c>
      <c r="R197" s="136">
        <f t="shared" si="52"/>
        <v>0</v>
      </c>
      <c r="S197" s="136">
        <v>0</v>
      </c>
      <c r="T197" s="137">
        <f t="shared" si="53"/>
        <v>0</v>
      </c>
      <c r="AR197" s="138" t="s">
        <v>150</v>
      </c>
      <c r="AT197" s="138" t="s">
        <v>145</v>
      </c>
      <c r="AU197" s="138" t="s">
        <v>82</v>
      </c>
      <c r="AY197" s="17" t="s">
        <v>142</v>
      </c>
      <c r="BE197" s="139">
        <f t="shared" si="54"/>
        <v>0</v>
      </c>
      <c r="BF197" s="139">
        <f t="shared" si="55"/>
        <v>0</v>
      </c>
      <c r="BG197" s="139">
        <f t="shared" si="56"/>
        <v>0</v>
      </c>
      <c r="BH197" s="139">
        <f t="shared" si="57"/>
        <v>0</v>
      </c>
      <c r="BI197" s="139">
        <f t="shared" si="58"/>
        <v>0</v>
      </c>
      <c r="BJ197" s="17" t="s">
        <v>80</v>
      </c>
      <c r="BK197" s="139">
        <f t="shared" si="59"/>
        <v>0</v>
      </c>
      <c r="BL197" s="17" t="s">
        <v>150</v>
      </c>
      <c r="BM197" s="138" t="s">
        <v>1518</v>
      </c>
    </row>
    <row r="198" spans="2:65" s="1" customFormat="1" ht="16.5" customHeight="1">
      <c r="B198" s="32"/>
      <c r="C198" s="127" t="s">
        <v>717</v>
      </c>
      <c r="D198" s="127" t="s">
        <v>145</v>
      </c>
      <c r="E198" s="128" t="s">
        <v>1464</v>
      </c>
      <c r="F198" s="129" t="s">
        <v>1465</v>
      </c>
      <c r="G198" s="130" t="s">
        <v>674</v>
      </c>
      <c r="H198" s="131">
        <v>1</v>
      </c>
      <c r="I198" s="132"/>
      <c r="J198" s="133">
        <f t="shared" si="50"/>
        <v>0</v>
      </c>
      <c r="K198" s="129" t="s">
        <v>19</v>
      </c>
      <c r="L198" s="32"/>
      <c r="M198" s="134" t="s">
        <v>19</v>
      </c>
      <c r="N198" s="135" t="s">
        <v>43</v>
      </c>
      <c r="P198" s="136">
        <f t="shared" si="51"/>
        <v>0</v>
      </c>
      <c r="Q198" s="136">
        <v>0</v>
      </c>
      <c r="R198" s="136">
        <f t="shared" si="52"/>
        <v>0</v>
      </c>
      <c r="S198" s="136">
        <v>0</v>
      </c>
      <c r="T198" s="137">
        <f t="shared" si="53"/>
        <v>0</v>
      </c>
      <c r="AR198" s="138" t="s">
        <v>150</v>
      </c>
      <c r="AT198" s="138" t="s">
        <v>145</v>
      </c>
      <c r="AU198" s="138" t="s">
        <v>82</v>
      </c>
      <c r="AY198" s="17" t="s">
        <v>142</v>
      </c>
      <c r="BE198" s="139">
        <f t="shared" si="54"/>
        <v>0</v>
      </c>
      <c r="BF198" s="139">
        <f t="shared" si="55"/>
        <v>0</v>
      </c>
      <c r="BG198" s="139">
        <f t="shared" si="56"/>
        <v>0</v>
      </c>
      <c r="BH198" s="139">
        <f t="shared" si="57"/>
        <v>0</v>
      </c>
      <c r="BI198" s="139">
        <f t="shared" si="58"/>
        <v>0</v>
      </c>
      <c r="BJ198" s="17" t="s">
        <v>80</v>
      </c>
      <c r="BK198" s="139">
        <f t="shared" si="59"/>
        <v>0</v>
      </c>
      <c r="BL198" s="17" t="s">
        <v>150</v>
      </c>
      <c r="BM198" s="138" t="s">
        <v>1519</v>
      </c>
    </row>
    <row r="199" spans="2:65" s="1" customFormat="1" ht="16.5" customHeight="1">
      <c r="B199" s="32"/>
      <c r="C199" s="127" t="s">
        <v>721</v>
      </c>
      <c r="D199" s="127" t="s">
        <v>145</v>
      </c>
      <c r="E199" s="128" t="s">
        <v>1520</v>
      </c>
      <c r="F199" s="129" t="s">
        <v>1521</v>
      </c>
      <c r="G199" s="130" t="s">
        <v>185</v>
      </c>
      <c r="H199" s="131">
        <v>50</v>
      </c>
      <c r="I199" s="132"/>
      <c r="J199" s="133">
        <f t="shared" si="50"/>
        <v>0</v>
      </c>
      <c r="K199" s="129" t="s">
        <v>19</v>
      </c>
      <c r="L199" s="32"/>
      <c r="M199" s="134" t="s">
        <v>19</v>
      </c>
      <c r="N199" s="135" t="s">
        <v>43</v>
      </c>
      <c r="P199" s="136">
        <f t="shared" si="51"/>
        <v>0</v>
      </c>
      <c r="Q199" s="136">
        <v>0</v>
      </c>
      <c r="R199" s="136">
        <f t="shared" si="52"/>
        <v>0</v>
      </c>
      <c r="S199" s="136">
        <v>0</v>
      </c>
      <c r="T199" s="137">
        <f t="shared" si="53"/>
        <v>0</v>
      </c>
      <c r="AR199" s="138" t="s">
        <v>150</v>
      </c>
      <c r="AT199" s="138" t="s">
        <v>145</v>
      </c>
      <c r="AU199" s="138" t="s">
        <v>82</v>
      </c>
      <c r="AY199" s="17" t="s">
        <v>142</v>
      </c>
      <c r="BE199" s="139">
        <f t="shared" si="54"/>
        <v>0</v>
      </c>
      <c r="BF199" s="139">
        <f t="shared" si="55"/>
        <v>0</v>
      </c>
      <c r="BG199" s="139">
        <f t="shared" si="56"/>
        <v>0</v>
      </c>
      <c r="BH199" s="139">
        <f t="shared" si="57"/>
        <v>0</v>
      </c>
      <c r="BI199" s="139">
        <f t="shared" si="58"/>
        <v>0</v>
      </c>
      <c r="BJ199" s="17" t="s">
        <v>80</v>
      </c>
      <c r="BK199" s="139">
        <f t="shared" si="59"/>
        <v>0</v>
      </c>
      <c r="BL199" s="17" t="s">
        <v>150</v>
      </c>
      <c r="BM199" s="138" t="s">
        <v>1522</v>
      </c>
    </row>
    <row r="200" spans="2:65" s="1" customFormat="1" ht="16.5" customHeight="1">
      <c r="B200" s="32"/>
      <c r="C200" s="127" t="s">
        <v>725</v>
      </c>
      <c r="D200" s="127" t="s">
        <v>145</v>
      </c>
      <c r="E200" s="128" t="s">
        <v>1523</v>
      </c>
      <c r="F200" s="129" t="s">
        <v>1524</v>
      </c>
      <c r="G200" s="130" t="s">
        <v>185</v>
      </c>
      <c r="H200" s="131">
        <v>300</v>
      </c>
      <c r="I200" s="132"/>
      <c r="J200" s="133">
        <f t="shared" si="50"/>
        <v>0</v>
      </c>
      <c r="K200" s="129" t="s">
        <v>19</v>
      </c>
      <c r="L200" s="32"/>
      <c r="M200" s="134" t="s">
        <v>19</v>
      </c>
      <c r="N200" s="135" t="s">
        <v>43</v>
      </c>
      <c r="P200" s="136">
        <f t="shared" si="51"/>
        <v>0</v>
      </c>
      <c r="Q200" s="136">
        <v>0</v>
      </c>
      <c r="R200" s="136">
        <f t="shared" si="52"/>
        <v>0</v>
      </c>
      <c r="S200" s="136">
        <v>0</v>
      </c>
      <c r="T200" s="137">
        <f t="shared" si="53"/>
        <v>0</v>
      </c>
      <c r="AR200" s="138" t="s">
        <v>150</v>
      </c>
      <c r="AT200" s="138" t="s">
        <v>145</v>
      </c>
      <c r="AU200" s="138" t="s">
        <v>82</v>
      </c>
      <c r="AY200" s="17" t="s">
        <v>142</v>
      </c>
      <c r="BE200" s="139">
        <f t="shared" si="54"/>
        <v>0</v>
      </c>
      <c r="BF200" s="139">
        <f t="shared" si="55"/>
        <v>0</v>
      </c>
      <c r="BG200" s="139">
        <f t="shared" si="56"/>
        <v>0</v>
      </c>
      <c r="BH200" s="139">
        <f t="shared" si="57"/>
        <v>0</v>
      </c>
      <c r="BI200" s="139">
        <f t="shared" si="58"/>
        <v>0</v>
      </c>
      <c r="BJ200" s="17" t="s">
        <v>80</v>
      </c>
      <c r="BK200" s="139">
        <f t="shared" si="59"/>
        <v>0</v>
      </c>
      <c r="BL200" s="17" t="s">
        <v>150</v>
      </c>
      <c r="BM200" s="138" t="s">
        <v>1525</v>
      </c>
    </row>
    <row r="201" spans="2:47" s="1" customFormat="1" ht="19.5">
      <c r="B201" s="32"/>
      <c r="D201" s="145" t="s">
        <v>397</v>
      </c>
      <c r="F201" s="175" t="s">
        <v>1526</v>
      </c>
      <c r="I201" s="142"/>
      <c r="L201" s="32"/>
      <c r="M201" s="143"/>
      <c r="T201" s="53"/>
      <c r="AT201" s="17" t="s">
        <v>397</v>
      </c>
      <c r="AU201" s="17" t="s">
        <v>82</v>
      </c>
    </row>
    <row r="202" spans="2:65" s="1" customFormat="1" ht="16.5" customHeight="1">
      <c r="B202" s="32"/>
      <c r="C202" s="127" t="s">
        <v>729</v>
      </c>
      <c r="D202" s="127" t="s">
        <v>145</v>
      </c>
      <c r="E202" s="128" t="s">
        <v>1527</v>
      </c>
      <c r="F202" s="129" t="s">
        <v>1528</v>
      </c>
      <c r="G202" s="130" t="s">
        <v>185</v>
      </c>
      <c r="H202" s="131">
        <v>160</v>
      </c>
      <c r="I202" s="132"/>
      <c r="J202" s="133">
        <f>ROUND(I202*H202,2)</f>
        <v>0</v>
      </c>
      <c r="K202" s="129" t="s">
        <v>19</v>
      </c>
      <c r="L202" s="32"/>
      <c r="M202" s="134" t="s">
        <v>19</v>
      </c>
      <c r="N202" s="135" t="s">
        <v>43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150</v>
      </c>
      <c r="AT202" s="138" t="s">
        <v>145</v>
      </c>
      <c r="AU202" s="138" t="s">
        <v>82</v>
      </c>
      <c r="AY202" s="17" t="s">
        <v>142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80</v>
      </c>
      <c r="BK202" s="139">
        <f>ROUND(I202*H202,2)</f>
        <v>0</v>
      </c>
      <c r="BL202" s="17" t="s">
        <v>150</v>
      </c>
      <c r="BM202" s="138" t="s">
        <v>1529</v>
      </c>
    </row>
    <row r="203" spans="2:47" s="1" customFormat="1" ht="19.5">
      <c r="B203" s="32"/>
      <c r="D203" s="145" t="s">
        <v>397</v>
      </c>
      <c r="F203" s="175" t="s">
        <v>1526</v>
      </c>
      <c r="I203" s="142"/>
      <c r="L203" s="32"/>
      <c r="M203" s="143"/>
      <c r="T203" s="53"/>
      <c r="AT203" s="17" t="s">
        <v>397</v>
      </c>
      <c r="AU203" s="17" t="s">
        <v>82</v>
      </c>
    </row>
    <row r="204" spans="2:65" s="1" customFormat="1" ht="16.5" customHeight="1">
      <c r="B204" s="32"/>
      <c r="C204" s="127" t="s">
        <v>736</v>
      </c>
      <c r="D204" s="127" t="s">
        <v>145</v>
      </c>
      <c r="E204" s="128" t="s">
        <v>1530</v>
      </c>
      <c r="F204" s="129" t="s">
        <v>1531</v>
      </c>
      <c r="G204" s="130" t="s">
        <v>148</v>
      </c>
      <c r="H204" s="131">
        <v>60</v>
      </c>
      <c r="I204" s="132"/>
      <c r="J204" s="133">
        <f>ROUND(I204*H204,2)</f>
        <v>0</v>
      </c>
      <c r="K204" s="129" t="s">
        <v>19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150</v>
      </c>
      <c r="AT204" s="138" t="s">
        <v>145</v>
      </c>
      <c r="AU204" s="138" t="s">
        <v>82</v>
      </c>
      <c r="AY204" s="17" t="s">
        <v>142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150</v>
      </c>
      <c r="BM204" s="138" t="s">
        <v>1532</v>
      </c>
    </row>
    <row r="205" spans="2:47" s="1" customFormat="1" ht="19.5">
      <c r="B205" s="32"/>
      <c r="D205" s="145" t="s">
        <v>397</v>
      </c>
      <c r="F205" s="175" t="s">
        <v>1526</v>
      </c>
      <c r="I205" s="142"/>
      <c r="L205" s="32"/>
      <c r="M205" s="143"/>
      <c r="T205" s="53"/>
      <c r="AT205" s="17" t="s">
        <v>397</v>
      </c>
      <c r="AU205" s="17" t="s">
        <v>82</v>
      </c>
    </row>
    <row r="206" spans="2:65" s="1" customFormat="1" ht="16.5" customHeight="1">
      <c r="B206" s="32"/>
      <c r="C206" s="127" t="s">
        <v>741</v>
      </c>
      <c r="D206" s="127" t="s">
        <v>145</v>
      </c>
      <c r="E206" s="128" t="s">
        <v>1533</v>
      </c>
      <c r="F206" s="129" t="s">
        <v>1534</v>
      </c>
      <c r="G206" s="130" t="s">
        <v>148</v>
      </c>
      <c r="H206" s="131">
        <v>15</v>
      </c>
      <c r="I206" s="132"/>
      <c r="J206" s="133">
        <f>ROUND(I206*H206,2)</f>
        <v>0</v>
      </c>
      <c r="K206" s="129" t="s">
        <v>19</v>
      </c>
      <c r="L206" s="32"/>
      <c r="M206" s="134" t="s">
        <v>19</v>
      </c>
      <c r="N206" s="135" t="s">
        <v>43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150</v>
      </c>
      <c r="AT206" s="138" t="s">
        <v>145</v>
      </c>
      <c r="AU206" s="138" t="s">
        <v>82</v>
      </c>
      <c r="AY206" s="17" t="s">
        <v>142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80</v>
      </c>
      <c r="BK206" s="139">
        <f>ROUND(I206*H206,2)</f>
        <v>0</v>
      </c>
      <c r="BL206" s="17" t="s">
        <v>150</v>
      </c>
      <c r="BM206" s="138" t="s">
        <v>1535</v>
      </c>
    </row>
    <row r="207" spans="2:47" s="1" customFormat="1" ht="19.5">
      <c r="B207" s="32"/>
      <c r="D207" s="145" t="s">
        <v>397</v>
      </c>
      <c r="F207" s="175" t="s">
        <v>1526</v>
      </c>
      <c r="I207" s="142"/>
      <c r="L207" s="32"/>
      <c r="M207" s="143"/>
      <c r="T207" s="53"/>
      <c r="AT207" s="17" t="s">
        <v>397</v>
      </c>
      <c r="AU207" s="17" t="s">
        <v>82</v>
      </c>
    </row>
    <row r="208" spans="2:63" s="11" customFormat="1" ht="22.9" customHeight="1">
      <c r="B208" s="115"/>
      <c r="D208" s="116" t="s">
        <v>71</v>
      </c>
      <c r="E208" s="125" t="s">
        <v>1536</v>
      </c>
      <c r="F208" s="125" t="s">
        <v>1537</v>
      </c>
      <c r="I208" s="118"/>
      <c r="J208" s="126">
        <f>BK208</f>
        <v>0</v>
      </c>
      <c r="L208" s="115"/>
      <c r="M208" s="120"/>
      <c r="P208" s="121">
        <f>SUM(P209:P213)</f>
        <v>0</v>
      </c>
      <c r="R208" s="121">
        <f>SUM(R209:R213)</f>
        <v>0</v>
      </c>
      <c r="T208" s="122">
        <f>SUM(T209:T213)</f>
        <v>0</v>
      </c>
      <c r="AR208" s="116" t="s">
        <v>80</v>
      </c>
      <c r="AT208" s="123" t="s">
        <v>71</v>
      </c>
      <c r="AU208" s="123" t="s">
        <v>80</v>
      </c>
      <c r="AY208" s="116" t="s">
        <v>142</v>
      </c>
      <c r="BK208" s="124">
        <f>SUM(BK209:BK213)</f>
        <v>0</v>
      </c>
    </row>
    <row r="209" spans="2:65" s="1" customFormat="1" ht="16.5" customHeight="1">
      <c r="B209" s="32"/>
      <c r="C209" s="127" t="s">
        <v>746</v>
      </c>
      <c r="D209" s="127" t="s">
        <v>145</v>
      </c>
      <c r="E209" s="128" t="s">
        <v>1538</v>
      </c>
      <c r="F209" s="129" t="s">
        <v>1539</v>
      </c>
      <c r="G209" s="130" t="s">
        <v>1306</v>
      </c>
      <c r="H209" s="131">
        <v>1</v>
      </c>
      <c r="I209" s="132"/>
      <c r="J209" s="133">
        <f>ROUND(I209*H209,2)</f>
        <v>0</v>
      </c>
      <c r="K209" s="129" t="s">
        <v>19</v>
      </c>
      <c r="L209" s="32"/>
      <c r="M209" s="134" t="s">
        <v>19</v>
      </c>
      <c r="N209" s="135" t="s">
        <v>43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150</v>
      </c>
      <c r="AT209" s="138" t="s">
        <v>145</v>
      </c>
      <c r="AU209" s="138" t="s">
        <v>82</v>
      </c>
      <c r="AY209" s="17" t="s">
        <v>142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7" t="s">
        <v>80</v>
      </c>
      <c r="BK209" s="139">
        <f>ROUND(I209*H209,2)</f>
        <v>0</v>
      </c>
      <c r="BL209" s="17" t="s">
        <v>150</v>
      </c>
      <c r="BM209" s="138" t="s">
        <v>1540</v>
      </c>
    </row>
    <row r="210" spans="2:65" s="1" customFormat="1" ht="16.5" customHeight="1">
      <c r="B210" s="32"/>
      <c r="C210" s="127" t="s">
        <v>751</v>
      </c>
      <c r="D210" s="127" t="s">
        <v>145</v>
      </c>
      <c r="E210" s="128" t="s">
        <v>1541</v>
      </c>
      <c r="F210" s="129" t="s">
        <v>1542</v>
      </c>
      <c r="G210" s="130" t="s">
        <v>1306</v>
      </c>
      <c r="H210" s="131">
        <v>1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43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150</v>
      </c>
      <c r="AT210" s="138" t="s">
        <v>145</v>
      </c>
      <c r="AU210" s="138" t="s">
        <v>82</v>
      </c>
      <c r="AY210" s="17" t="s">
        <v>142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80</v>
      </c>
      <c r="BK210" s="139">
        <f>ROUND(I210*H210,2)</f>
        <v>0</v>
      </c>
      <c r="BL210" s="17" t="s">
        <v>150</v>
      </c>
      <c r="BM210" s="138" t="s">
        <v>1543</v>
      </c>
    </row>
    <row r="211" spans="2:65" s="1" customFormat="1" ht="16.5" customHeight="1">
      <c r="B211" s="32"/>
      <c r="C211" s="127" t="s">
        <v>756</v>
      </c>
      <c r="D211" s="127" t="s">
        <v>145</v>
      </c>
      <c r="E211" s="128" t="s">
        <v>1544</v>
      </c>
      <c r="F211" s="129" t="s">
        <v>1545</v>
      </c>
      <c r="G211" s="130" t="s">
        <v>1306</v>
      </c>
      <c r="H211" s="131">
        <v>3</v>
      </c>
      <c r="I211" s="132"/>
      <c r="J211" s="133">
        <f>ROUND(I211*H211,2)</f>
        <v>0</v>
      </c>
      <c r="K211" s="129" t="s">
        <v>19</v>
      </c>
      <c r="L211" s="32"/>
      <c r="M211" s="134" t="s">
        <v>19</v>
      </c>
      <c r="N211" s="135" t="s">
        <v>43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AR211" s="138" t="s">
        <v>150</v>
      </c>
      <c r="AT211" s="138" t="s">
        <v>145</v>
      </c>
      <c r="AU211" s="138" t="s">
        <v>82</v>
      </c>
      <c r="AY211" s="17" t="s">
        <v>142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7" t="s">
        <v>80</v>
      </c>
      <c r="BK211" s="139">
        <f>ROUND(I211*H211,2)</f>
        <v>0</v>
      </c>
      <c r="BL211" s="17" t="s">
        <v>150</v>
      </c>
      <c r="BM211" s="138" t="s">
        <v>1546</v>
      </c>
    </row>
    <row r="212" spans="2:65" s="1" customFormat="1" ht="16.5" customHeight="1">
      <c r="B212" s="32"/>
      <c r="C212" s="127" t="s">
        <v>761</v>
      </c>
      <c r="D212" s="127" t="s">
        <v>145</v>
      </c>
      <c r="E212" s="128" t="s">
        <v>1547</v>
      </c>
      <c r="F212" s="129" t="s">
        <v>1548</v>
      </c>
      <c r="G212" s="130" t="s">
        <v>1306</v>
      </c>
      <c r="H212" s="131">
        <v>3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43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150</v>
      </c>
      <c r="AT212" s="138" t="s">
        <v>145</v>
      </c>
      <c r="AU212" s="138" t="s">
        <v>82</v>
      </c>
      <c r="AY212" s="17" t="s">
        <v>142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80</v>
      </c>
      <c r="BK212" s="139">
        <f>ROUND(I212*H212,2)</f>
        <v>0</v>
      </c>
      <c r="BL212" s="17" t="s">
        <v>150</v>
      </c>
      <c r="BM212" s="138" t="s">
        <v>1549</v>
      </c>
    </row>
    <row r="213" spans="2:65" s="1" customFormat="1" ht="16.5" customHeight="1">
      <c r="B213" s="32"/>
      <c r="C213" s="127" t="s">
        <v>767</v>
      </c>
      <c r="D213" s="127" t="s">
        <v>145</v>
      </c>
      <c r="E213" s="128" t="s">
        <v>1464</v>
      </c>
      <c r="F213" s="129" t="s">
        <v>1465</v>
      </c>
      <c r="G213" s="130" t="s">
        <v>674</v>
      </c>
      <c r="H213" s="131">
        <v>1</v>
      </c>
      <c r="I213" s="132"/>
      <c r="J213" s="133">
        <f>ROUND(I213*H213,2)</f>
        <v>0</v>
      </c>
      <c r="K213" s="129" t="s">
        <v>19</v>
      </c>
      <c r="L213" s="32"/>
      <c r="M213" s="134" t="s">
        <v>19</v>
      </c>
      <c r="N213" s="135" t="s">
        <v>43</v>
      </c>
      <c r="P213" s="136">
        <f>O213*H213</f>
        <v>0</v>
      </c>
      <c r="Q213" s="136">
        <v>0</v>
      </c>
      <c r="R213" s="136">
        <f>Q213*H213</f>
        <v>0</v>
      </c>
      <c r="S213" s="136">
        <v>0</v>
      </c>
      <c r="T213" s="137">
        <f>S213*H213</f>
        <v>0</v>
      </c>
      <c r="AR213" s="138" t="s">
        <v>150</v>
      </c>
      <c r="AT213" s="138" t="s">
        <v>145</v>
      </c>
      <c r="AU213" s="138" t="s">
        <v>82</v>
      </c>
      <c r="AY213" s="17" t="s">
        <v>142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7" t="s">
        <v>80</v>
      </c>
      <c r="BK213" s="139">
        <f>ROUND(I213*H213,2)</f>
        <v>0</v>
      </c>
      <c r="BL213" s="17" t="s">
        <v>150</v>
      </c>
      <c r="BM213" s="138" t="s">
        <v>1550</v>
      </c>
    </row>
    <row r="214" spans="2:63" s="11" customFormat="1" ht="22.9" customHeight="1">
      <c r="B214" s="115"/>
      <c r="D214" s="116" t="s">
        <v>71</v>
      </c>
      <c r="E214" s="125" t="s">
        <v>1551</v>
      </c>
      <c r="F214" s="125" t="s">
        <v>1552</v>
      </c>
      <c r="I214" s="118"/>
      <c r="J214" s="126">
        <f>BK214</f>
        <v>0</v>
      </c>
      <c r="L214" s="115"/>
      <c r="M214" s="120"/>
      <c r="P214" s="121">
        <f>SUM(P215:P224)</f>
        <v>0</v>
      </c>
      <c r="R214" s="121">
        <f>SUM(R215:R224)</f>
        <v>0</v>
      </c>
      <c r="T214" s="122">
        <f>SUM(T215:T224)</f>
        <v>0</v>
      </c>
      <c r="AR214" s="116" t="s">
        <v>80</v>
      </c>
      <c r="AT214" s="123" t="s">
        <v>71</v>
      </c>
      <c r="AU214" s="123" t="s">
        <v>80</v>
      </c>
      <c r="AY214" s="116" t="s">
        <v>142</v>
      </c>
      <c r="BK214" s="124">
        <f>SUM(BK215:BK224)</f>
        <v>0</v>
      </c>
    </row>
    <row r="215" spans="2:65" s="1" customFormat="1" ht="16.5" customHeight="1">
      <c r="B215" s="32"/>
      <c r="C215" s="127" t="s">
        <v>772</v>
      </c>
      <c r="D215" s="127" t="s">
        <v>145</v>
      </c>
      <c r="E215" s="128" t="s">
        <v>1553</v>
      </c>
      <c r="F215" s="129" t="s">
        <v>1554</v>
      </c>
      <c r="G215" s="130" t="s">
        <v>148</v>
      </c>
      <c r="H215" s="131">
        <v>15</v>
      </c>
      <c r="I215" s="132"/>
      <c r="J215" s="133">
        <f>ROUND(I215*H215,2)</f>
        <v>0</v>
      </c>
      <c r="K215" s="129" t="s">
        <v>19</v>
      </c>
      <c r="L215" s="32"/>
      <c r="M215" s="134" t="s">
        <v>19</v>
      </c>
      <c r="N215" s="135" t="s">
        <v>43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150</v>
      </c>
      <c r="AT215" s="138" t="s">
        <v>145</v>
      </c>
      <c r="AU215" s="138" t="s">
        <v>82</v>
      </c>
      <c r="AY215" s="17" t="s">
        <v>142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80</v>
      </c>
      <c r="BK215" s="139">
        <f>ROUND(I215*H215,2)</f>
        <v>0</v>
      </c>
      <c r="BL215" s="17" t="s">
        <v>150</v>
      </c>
      <c r="BM215" s="138" t="s">
        <v>1555</v>
      </c>
    </row>
    <row r="216" spans="2:47" s="1" customFormat="1" ht="29.25">
      <c r="B216" s="32"/>
      <c r="D216" s="145" t="s">
        <v>397</v>
      </c>
      <c r="F216" s="175" t="s">
        <v>1556</v>
      </c>
      <c r="I216" s="142"/>
      <c r="L216" s="32"/>
      <c r="M216" s="143"/>
      <c r="T216" s="53"/>
      <c r="AT216" s="17" t="s">
        <v>397</v>
      </c>
      <c r="AU216" s="17" t="s">
        <v>82</v>
      </c>
    </row>
    <row r="217" spans="2:65" s="1" customFormat="1" ht="16.5" customHeight="1">
      <c r="B217" s="32"/>
      <c r="C217" s="127" t="s">
        <v>777</v>
      </c>
      <c r="D217" s="127" t="s">
        <v>145</v>
      </c>
      <c r="E217" s="128" t="s">
        <v>1557</v>
      </c>
      <c r="F217" s="129" t="s">
        <v>1558</v>
      </c>
      <c r="G217" s="130" t="s">
        <v>148</v>
      </c>
      <c r="H217" s="131">
        <v>4</v>
      </c>
      <c r="I217" s="132"/>
      <c r="J217" s="133">
        <f>ROUND(I217*H217,2)</f>
        <v>0</v>
      </c>
      <c r="K217" s="129" t="s">
        <v>19</v>
      </c>
      <c r="L217" s="32"/>
      <c r="M217" s="134" t="s">
        <v>19</v>
      </c>
      <c r="N217" s="135" t="s">
        <v>43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150</v>
      </c>
      <c r="AT217" s="138" t="s">
        <v>145</v>
      </c>
      <c r="AU217" s="138" t="s">
        <v>82</v>
      </c>
      <c r="AY217" s="17" t="s">
        <v>142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7" t="s">
        <v>80</v>
      </c>
      <c r="BK217" s="139">
        <f>ROUND(I217*H217,2)</f>
        <v>0</v>
      </c>
      <c r="BL217" s="17" t="s">
        <v>150</v>
      </c>
      <c r="BM217" s="138" t="s">
        <v>1559</v>
      </c>
    </row>
    <row r="218" spans="2:47" s="1" customFormat="1" ht="19.5">
      <c r="B218" s="32"/>
      <c r="D218" s="145" t="s">
        <v>397</v>
      </c>
      <c r="F218" s="175" t="s">
        <v>1560</v>
      </c>
      <c r="I218" s="142"/>
      <c r="L218" s="32"/>
      <c r="M218" s="143"/>
      <c r="T218" s="53"/>
      <c r="AT218" s="17" t="s">
        <v>397</v>
      </c>
      <c r="AU218" s="17" t="s">
        <v>82</v>
      </c>
    </row>
    <row r="219" spans="2:65" s="1" customFormat="1" ht="16.5" customHeight="1">
      <c r="B219" s="32"/>
      <c r="C219" s="127" t="s">
        <v>782</v>
      </c>
      <c r="D219" s="127" t="s">
        <v>145</v>
      </c>
      <c r="E219" s="128" t="s">
        <v>1561</v>
      </c>
      <c r="F219" s="129" t="s">
        <v>1562</v>
      </c>
      <c r="G219" s="130" t="s">
        <v>148</v>
      </c>
      <c r="H219" s="131">
        <v>7</v>
      </c>
      <c r="I219" s="132"/>
      <c r="J219" s="133">
        <f>ROUND(I219*H219,2)</f>
        <v>0</v>
      </c>
      <c r="K219" s="129" t="s">
        <v>19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150</v>
      </c>
      <c r="AT219" s="138" t="s">
        <v>145</v>
      </c>
      <c r="AU219" s="138" t="s">
        <v>82</v>
      </c>
      <c r="AY219" s="17" t="s">
        <v>142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150</v>
      </c>
      <c r="BM219" s="138" t="s">
        <v>1563</v>
      </c>
    </row>
    <row r="220" spans="2:47" s="1" customFormat="1" ht="19.5">
      <c r="B220" s="32"/>
      <c r="D220" s="145" t="s">
        <v>397</v>
      </c>
      <c r="F220" s="175" t="s">
        <v>1564</v>
      </c>
      <c r="I220" s="142"/>
      <c r="L220" s="32"/>
      <c r="M220" s="143"/>
      <c r="T220" s="53"/>
      <c r="AT220" s="17" t="s">
        <v>397</v>
      </c>
      <c r="AU220" s="17" t="s">
        <v>82</v>
      </c>
    </row>
    <row r="221" spans="2:65" s="1" customFormat="1" ht="16.5" customHeight="1">
      <c r="B221" s="32"/>
      <c r="C221" s="127" t="s">
        <v>787</v>
      </c>
      <c r="D221" s="127" t="s">
        <v>145</v>
      </c>
      <c r="E221" s="128" t="s">
        <v>1565</v>
      </c>
      <c r="F221" s="129" t="s">
        <v>1566</v>
      </c>
      <c r="G221" s="130" t="s">
        <v>148</v>
      </c>
      <c r="H221" s="131">
        <v>18</v>
      </c>
      <c r="I221" s="132"/>
      <c r="J221" s="133">
        <f>ROUND(I221*H221,2)</f>
        <v>0</v>
      </c>
      <c r="K221" s="129" t="s">
        <v>19</v>
      </c>
      <c r="L221" s="32"/>
      <c r="M221" s="134" t="s">
        <v>19</v>
      </c>
      <c r="N221" s="135" t="s">
        <v>43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150</v>
      </c>
      <c r="AT221" s="138" t="s">
        <v>145</v>
      </c>
      <c r="AU221" s="138" t="s">
        <v>82</v>
      </c>
      <c r="AY221" s="17" t="s">
        <v>142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80</v>
      </c>
      <c r="BK221" s="139">
        <f>ROUND(I221*H221,2)</f>
        <v>0</v>
      </c>
      <c r="BL221" s="17" t="s">
        <v>150</v>
      </c>
      <c r="BM221" s="138" t="s">
        <v>1567</v>
      </c>
    </row>
    <row r="222" spans="2:47" s="1" customFormat="1" ht="29.25">
      <c r="B222" s="32"/>
      <c r="D222" s="145" t="s">
        <v>397</v>
      </c>
      <c r="F222" s="175" t="s">
        <v>1568</v>
      </c>
      <c r="I222" s="142"/>
      <c r="L222" s="32"/>
      <c r="M222" s="143"/>
      <c r="T222" s="53"/>
      <c r="AT222" s="17" t="s">
        <v>397</v>
      </c>
      <c r="AU222" s="17" t="s">
        <v>82</v>
      </c>
    </row>
    <row r="223" spans="2:65" s="1" customFormat="1" ht="16.5" customHeight="1">
      <c r="B223" s="32"/>
      <c r="C223" s="127" t="s">
        <v>794</v>
      </c>
      <c r="D223" s="127" t="s">
        <v>145</v>
      </c>
      <c r="E223" s="128" t="s">
        <v>1569</v>
      </c>
      <c r="F223" s="129" t="s">
        <v>1570</v>
      </c>
      <c r="G223" s="130" t="s">
        <v>148</v>
      </c>
      <c r="H223" s="131">
        <v>6</v>
      </c>
      <c r="I223" s="132"/>
      <c r="J223" s="133">
        <f>ROUND(I223*H223,2)</f>
        <v>0</v>
      </c>
      <c r="K223" s="129" t="s">
        <v>19</v>
      </c>
      <c r="L223" s="32"/>
      <c r="M223" s="134" t="s">
        <v>19</v>
      </c>
      <c r="N223" s="135" t="s">
        <v>43</v>
      </c>
      <c r="P223" s="136">
        <f>O223*H223</f>
        <v>0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150</v>
      </c>
      <c r="AT223" s="138" t="s">
        <v>145</v>
      </c>
      <c r="AU223" s="138" t="s">
        <v>82</v>
      </c>
      <c r="AY223" s="17" t="s">
        <v>142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7" t="s">
        <v>80</v>
      </c>
      <c r="BK223" s="139">
        <f>ROUND(I223*H223,2)</f>
        <v>0</v>
      </c>
      <c r="BL223" s="17" t="s">
        <v>150</v>
      </c>
      <c r="BM223" s="138" t="s">
        <v>1571</v>
      </c>
    </row>
    <row r="224" spans="2:47" s="1" customFormat="1" ht="19.5">
      <c r="B224" s="32"/>
      <c r="D224" s="145" t="s">
        <v>397</v>
      </c>
      <c r="F224" s="175" t="s">
        <v>1572</v>
      </c>
      <c r="I224" s="142"/>
      <c r="L224" s="32"/>
      <c r="M224" s="143"/>
      <c r="T224" s="53"/>
      <c r="AT224" s="17" t="s">
        <v>397</v>
      </c>
      <c r="AU224" s="17" t="s">
        <v>82</v>
      </c>
    </row>
    <row r="225" spans="2:63" s="11" customFormat="1" ht="22.9" customHeight="1">
      <c r="B225" s="115"/>
      <c r="D225" s="116" t="s">
        <v>71</v>
      </c>
      <c r="E225" s="125" t="s">
        <v>1573</v>
      </c>
      <c r="F225" s="125" t="s">
        <v>1574</v>
      </c>
      <c r="I225" s="118"/>
      <c r="J225" s="126">
        <f>BK225</f>
        <v>0</v>
      </c>
      <c r="L225" s="115"/>
      <c r="M225" s="120"/>
      <c r="P225" s="121">
        <f>SUM(P226:P238)</f>
        <v>0</v>
      </c>
      <c r="R225" s="121">
        <f>SUM(R226:R238)</f>
        <v>0</v>
      </c>
      <c r="T225" s="122">
        <f>SUM(T226:T238)</f>
        <v>0</v>
      </c>
      <c r="AR225" s="116" t="s">
        <v>80</v>
      </c>
      <c r="AT225" s="123" t="s">
        <v>71</v>
      </c>
      <c r="AU225" s="123" t="s">
        <v>80</v>
      </c>
      <c r="AY225" s="116" t="s">
        <v>142</v>
      </c>
      <c r="BK225" s="124">
        <f>SUM(BK226:BK238)</f>
        <v>0</v>
      </c>
    </row>
    <row r="226" spans="2:65" s="1" customFormat="1" ht="16.5" customHeight="1">
      <c r="B226" s="32"/>
      <c r="C226" s="127" t="s">
        <v>869</v>
      </c>
      <c r="D226" s="127" t="s">
        <v>145</v>
      </c>
      <c r="E226" s="128" t="s">
        <v>1575</v>
      </c>
      <c r="F226" s="129" t="s">
        <v>1576</v>
      </c>
      <c r="G226" s="130" t="s">
        <v>148</v>
      </c>
      <c r="H226" s="131">
        <v>1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150</v>
      </c>
      <c r="AT226" s="138" t="s">
        <v>145</v>
      </c>
      <c r="AU226" s="138" t="s">
        <v>82</v>
      </c>
      <c r="AY226" s="17" t="s">
        <v>142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150</v>
      </c>
      <c r="BM226" s="138" t="s">
        <v>1577</v>
      </c>
    </row>
    <row r="227" spans="2:65" s="1" customFormat="1" ht="16.5" customHeight="1">
      <c r="B227" s="32"/>
      <c r="C227" s="127" t="s">
        <v>874</v>
      </c>
      <c r="D227" s="127" t="s">
        <v>145</v>
      </c>
      <c r="E227" s="128" t="s">
        <v>1578</v>
      </c>
      <c r="F227" s="129" t="s">
        <v>1579</v>
      </c>
      <c r="G227" s="130" t="s">
        <v>148</v>
      </c>
      <c r="H227" s="131">
        <v>5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150</v>
      </c>
      <c r="AT227" s="138" t="s">
        <v>145</v>
      </c>
      <c r="AU227" s="138" t="s">
        <v>82</v>
      </c>
      <c r="AY227" s="17" t="s">
        <v>142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150</v>
      </c>
      <c r="BM227" s="138" t="s">
        <v>1580</v>
      </c>
    </row>
    <row r="228" spans="2:47" s="1" customFormat="1" ht="19.5">
      <c r="B228" s="32"/>
      <c r="D228" s="145" t="s">
        <v>397</v>
      </c>
      <c r="F228" s="175" t="s">
        <v>1581</v>
      </c>
      <c r="I228" s="142"/>
      <c r="L228" s="32"/>
      <c r="M228" s="143"/>
      <c r="T228" s="53"/>
      <c r="AT228" s="17" t="s">
        <v>397</v>
      </c>
      <c r="AU228" s="17" t="s">
        <v>82</v>
      </c>
    </row>
    <row r="229" spans="2:65" s="1" customFormat="1" ht="16.5" customHeight="1">
      <c r="B229" s="32"/>
      <c r="C229" s="127" t="s">
        <v>880</v>
      </c>
      <c r="D229" s="127" t="s">
        <v>145</v>
      </c>
      <c r="E229" s="128" t="s">
        <v>1582</v>
      </c>
      <c r="F229" s="129" t="s">
        <v>1583</v>
      </c>
      <c r="G229" s="130" t="s">
        <v>148</v>
      </c>
      <c r="H229" s="131">
        <v>1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1584</v>
      </c>
    </row>
    <row r="230" spans="2:65" s="1" customFormat="1" ht="16.5" customHeight="1">
      <c r="B230" s="32"/>
      <c r="C230" s="127" t="s">
        <v>885</v>
      </c>
      <c r="D230" s="127" t="s">
        <v>145</v>
      </c>
      <c r="E230" s="128" t="s">
        <v>1585</v>
      </c>
      <c r="F230" s="129" t="s">
        <v>1586</v>
      </c>
      <c r="G230" s="130" t="s">
        <v>148</v>
      </c>
      <c r="H230" s="131">
        <v>1</v>
      </c>
      <c r="I230" s="132"/>
      <c r="J230" s="133">
        <f>ROUND(I230*H230,2)</f>
        <v>0</v>
      </c>
      <c r="K230" s="129" t="s">
        <v>19</v>
      </c>
      <c r="L230" s="32"/>
      <c r="M230" s="134" t="s">
        <v>19</v>
      </c>
      <c r="N230" s="135" t="s">
        <v>43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150</v>
      </c>
      <c r="AT230" s="138" t="s">
        <v>145</v>
      </c>
      <c r="AU230" s="138" t="s">
        <v>82</v>
      </c>
      <c r="AY230" s="17" t="s">
        <v>142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80</v>
      </c>
      <c r="BK230" s="139">
        <f>ROUND(I230*H230,2)</f>
        <v>0</v>
      </c>
      <c r="BL230" s="17" t="s">
        <v>150</v>
      </c>
      <c r="BM230" s="138" t="s">
        <v>1587</v>
      </c>
    </row>
    <row r="231" spans="2:65" s="1" customFormat="1" ht="16.5" customHeight="1">
      <c r="B231" s="32"/>
      <c r="C231" s="127" t="s">
        <v>890</v>
      </c>
      <c r="D231" s="127" t="s">
        <v>145</v>
      </c>
      <c r="E231" s="128" t="s">
        <v>1588</v>
      </c>
      <c r="F231" s="129" t="s">
        <v>1589</v>
      </c>
      <c r="G231" s="130" t="s">
        <v>148</v>
      </c>
      <c r="H231" s="131">
        <v>1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43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150</v>
      </c>
      <c r="AT231" s="138" t="s">
        <v>145</v>
      </c>
      <c r="AU231" s="138" t="s">
        <v>82</v>
      </c>
      <c r="AY231" s="17" t="s">
        <v>142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80</v>
      </c>
      <c r="BK231" s="139">
        <f>ROUND(I231*H231,2)</f>
        <v>0</v>
      </c>
      <c r="BL231" s="17" t="s">
        <v>150</v>
      </c>
      <c r="BM231" s="138" t="s">
        <v>1590</v>
      </c>
    </row>
    <row r="232" spans="2:47" s="1" customFormat="1" ht="29.25">
      <c r="B232" s="32"/>
      <c r="D232" s="145" t="s">
        <v>397</v>
      </c>
      <c r="F232" s="175" t="s">
        <v>1591</v>
      </c>
      <c r="I232" s="142"/>
      <c r="L232" s="32"/>
      <c r="M232" s="143"/>
      <c r="T232" s="53"/>
      <c r="AT232" s="17" t="s">
        <v>397</v>
      </c>
      <c r="AU232" s="17" t="s">
        <v>82</v>
      </c>
    </row>
    <row r="233" spans="2:65" s="1" customFormat="1" ht="16.5" customHeight="1">
      <c r="B233" s="32"/>
      <c r="C233" s="127" t="s">
        <v>896</v>
      </c>
      <c r="D233" s="127" t="s">
        <v>145</v>
      </c>
      <c r="E233" s="128" t="s">
        <v>1592</v>
      </c>
      <c r="F233" s="129" t="s">
        <v>1593</v>
      </c>
      <c r="G233" s="130" t="s">
        <v>148</v>
      </c>
      <c r="H233" s="131">
        <v>3</v>
      </c>
      <c r="I233" s="132"/>
      <c r="J233" s="133">
        <f aca="true" t="shared" si="60" ref="J233:J238">ROUND(I233*H233,2)</f>
        <v>0</v>
      </c>
      <c r="K233" s="129" t="s">
        <v>19</v>
      </c>
      <c r="L233" s="32"/>
      <c r="M233" s="134" t="s">
        <v>19</v>
      </c>
      <c r="N233" s="135" t="s">
        <v>43</v>
      </c>
      <c r="P233" s="136">
        <f aca="true" t="shared" si="61" ref="P233:P238">O233*H233</f>
        <v>0</v>
      </c>
      <c r="Q233" s="136">
        <v>0</v>
      </c>
      <c r="R233" s="136">
        <f aca="true" t="shared" si="62" ref="R233:R238">Q233*H233</f>
        <v>0</v>
      </c>
      <c r="S233" s="136">
        <v>0</v>
      </c>
      <c r="T233" s="137">
        <f aca="true" t="shared" si="63" ref="T233:T238">S233*H233</f>
        <v>0</v>
      </c>
      <c r="AR233" s="138" t="s">
        <v>150</v>
      </c>
      <c r="AT233" s="138" t="s">
        <v>145</v>
      </c>
      <c r="AU233" s="138" t="s">
        <v>82</v>
      </c>
      <c r="AY233" s="17" t="s">
        <v>142</v>
      </c>
      <c r="BE233" s="139">
        <f aca="true" t="shared" si="64" ref="BE233:BE238">IF(N233="základní",J233,0)</f>
        <v>0</v>
      </c>
      <c r="BF233" s="139">
        <f aca="true" t="shared" si="65" ref="BF233:BF238">IF(N233="snížená",J233,0)</f>
        <v>0</v>
      </c>
      <c r="BG233" s="139">
        <f aca="true" t="shared" si="66" ref="BG233:BG238">IF(N233="zákl. přenesená",J233,0)</f>
        <v>0</v>
      </c>
      <c r="BH233" s="139">
        <f aca="true" t="shared" si="67" ref="BH233:BH238">IF(N233="sníž. přenesená",J233,0)</f>
        <v>0</v>
      </c>
      <c r="BI233" s="139">
        <f aca="true" t="shared" si="68" ref="BI233:BI238">IF(N233="nulová",J233,0)</f>
        <v>0</v>
      </c>
      <c r="BJ233" s="17" t="s">
        <v>80</v>
      </c>
      <c r="BK233" s="139">
        <f aca="true" t="shared" si="69" ref="BK233:BK238">ROUND(I233*H233,2)</f>
        <v>0</v>
      </c>
      <c r="BL233" s="17" t="s">
        <v>150</v>
      </c>
      <c r="BM233" s="138" t="s">
        <v>1594</v>
      </c>
    </row>
    <row r="234" spans="2:65" s="1" customFormat="1" ht="16.5" customHeight="1">
      <c r="B234" s="32"/>
      <c r="C234" s="127" t="s">
        <v>901</v>
      </c>
      <c r="D234" s="127" t="s">
        <v>145</v>
      </c>
      <c r="E234" s="128" t="s">
        <v>1595</v>
      </c>
      <c r="F234" s="129" t="s">
        <v>1596</v>
      </c>
      <c r="G234" s="130" t="s">
        <v>148</v>
      </c>
      <c r="H234" s="131">
        <v>1</v>
      </c>
      <c r="I234" s="132"/>
      <c r="J234" s="133">
        <f t="shared" si="60"/>
        <v>0</v>
      </c>
      <c r="K234" s="129" t="s">
        <v>19</v>
      </c>
      <c r="L234" s="32"/>
      <c r="M234" s="134" t="s">
        <v>19</v>
      </c>
      <c r="N234" s="135" t="s">
        <v>43</v>
      </c>
      <c r="P234" s="136">
        <f t="shared" si="61"/>
        <v>0</v>
      </c>
      <c r="Q234" s="136">
        <v>0</v>
      </c>
      <c r="R234" s="136">
        <f t="shared" si="62"/>
        <v>0</v>
      </c>
      <c r="S234" s="136">
        <v>0</v>
      </c>
      <c r="T234" s="137">
        <f t="shared" si="63"/>
        <v>0</v>
      </c>
      <c r="AR234" s="138" t="s">
        <v>150</v>
      </c>
      <c r="AT234" s="138" t="s">
        <v>145</v>
      </c>
      <c r="AU234" s="138" t="s">
        <v>82</v>
      </c>
      <c r="AY234" s="17" t="s">
        <v>142</v>
      </c>
      <c r="BE234" s="139">
        <f t="shared" si="64"/>
        <v>0</v>
      </c>
      <c r="BF234" s="139">
        <f t="shared" si="65"/>
        <v>0</v>
      </c>
      <c r="BG234" s="139">
        <f t="shared" si="66"/>
        <v>0</v>
      </c>
      <c r="BH234" s="139">
        <f t="shared" si="67"/>
        <v>0</v>
      </c>
      <c r="BI234" s="139">
        <f t="shared" si="68"/>
        <v>0</v>
      </c>
      <c r="BJ234" s="17" t="s">
        <v>80</v>
      </c>
      <c r="BK234" s="139">
        <f t="shared" si="69"/>
        <v>0</v>
      </c>
      <c r="BL234" s="17" t="s">
        <v>150</v>
      </c>
      <c r="BM234" s="138" t="s">
        <v>1597</v>
      </c>
    </row>
    <row r="235" spans="2:65" s="1" customFormat="1" ht="16.5" customHeight="1">
      <c r="B235" s="32"/>
      <c r="C235" s="127" t="s">
        <v>905</v>
      </c>
      <c r="D235" s="127" t="s">
        <v>145</v>
      </c>
      <c r="E235" s="128" t="s">
        <v>1598</v>
      </c>
      <c r="F235" s="129" t="s">
        <v>1599</v>
      </c>
      <c r="G235" s="130" t="s">
        <v>148</v>
      </c>
      <c r="H235" s="131">
        <v>1</v>
      </c>
      <c r="I235" s="132"/>
      <c r="J235" s="133">
        <f t="shared" si="60"/>
        <v>0</v>
      </c>
      <c r="K235" s="129" t="s">
        <v>19</v>
      </c>
      <c r="L235" s="32"/>
      <c r="M235" s="134" t="s">
        <v>19</v>
      </c>
      <c r="N235" s="135" t="s">
        <v>43</v>
      </c>
      <c r="P235" s="136">
        <f t="shared" si="61"/>
        <v>0</v>
      </c>
      <c r="Q235" s="136">
        <v>0</v>
      </c>
      <c r="R235" s="136">
        <f t="shared" si="62"/>
        <v>0</v>
      </c>
      <c r="S235" s="136">
        <v>0</v>
      </c>
      <c r="T235" s="137">
        <f t="shared" si="63"/>
        <v>0</v>
      </c>
      <c r="AR235" s="138" t="s">
        <v>150</v>
      </c>
      <c r="AT235" s="138" t="s">
        <v>145</v>
      </c>
      <c r="AU235" s="138" t="s">
        <v>82</v>
      </c>
      <c r="AY235" s="17" t="s">
        <v>142</v>
      </c>
      <c r="BE235" s="139">
        <f t="shared" si="64"/>
        <v>0</v>
      </c>
      <c r="BF235" s="139">
        <f t="shared" si="65"/>
        <v>0</v>
      </c>
      <c r="BG235" s="139">
        <f t="shared" si="66"/>
        <v>0</v>
      </c>
      <c r="BH235" s="139">
        <f t="shared" si="67"/>
        <v>0</v>
      </c>
      <c r="BI235" s="139">
        <f t="shared" si="68"/>
        <v>0</v>
      </c>
      <c r="BJ235" s="17" t="s">
        <v>80</v>
      </c>
      <c r="BK235" s="139">
        <f t="shared" si="69"/>
        <v>0</v>
      </c>
      <c r="BL235" s="17" t="s">
        <v>150</v>
      </c>
      <c r="BM235" s="138" t="s">
        <v>1600</v>
      </c>
    </row>
    <row r="236" spans="2:65" s="1" customFormat="1" ht="16.5" customHeight="1">
      <c r="B236" s="32"/>
      <c r="C236" s="127" t="s">
        <v>910</v>
      </c>
      <c r="D236" s="127" t="s">
        <v>145</v>
      </c>
      <c r="E236" s="128" t="s">
        <v>1601</v>
      </c>
      <c r="F236" s="129" t="s">
        <v>1602</v>
      </c>
      <c r="G236" s="130" t="s">
        <v>148</v>
      </c>
      <c r="H236" s="131">
        <v>1</v>
      </c>
      <c r="I236" s="132"/>
      <c r="J236" s="133">
        <f t="shared" si="60"/>
        <v>0</v>
      </c>
      <c r="K236" s="129" t="s">
        <v>19</v>
      </c>
      <c r="L236" s="32"/>
      <c r="M236" s="134" t="s">
        <v>19</v>
      </c>
      <c r="N236" s="135" t="s">
        <v>43</v>
      </c>
      <c r="P236" s="136">
        <f t="shared" si="61"/>
        <v>0</v>
      </c>
      <c r="Q236" s="136">
        <v>0</v>
      </c>
      <c r="R236" s="136">
        <f t="shared" si="62"/>
        <v>0</v>
      </c>
      <c r="S236" s="136">
        <v>0</v>
      </c>
      <c r="T236" s="137">
        <f t="shared" si="63"/>
        <v>0</v>
      </c>
      <c r="AR236" s="138" t="s">
        <v>150</v>
      </c>
      <c r="AT236" s="138" t="s">
        <v>145</v>
      </c>
      <c r="AU236" s="138" t="s">
        <v>82</v>
      </c>
      <c r="AY236" s="17" t="s">
        <v>142</v>
      </c>
      <c r="BE236" s="139">
        <f t="shared" si="64"/>
        <v>0</v>
      </c>
      <c r="BF236" s="139">
        <f t="shared" si="65"/>
        <v>0</v>
      </c>
      <c r="BG236" s="139">
        <f t="shared" si="66"/>
        <v>0</v>
      </c>
      <c r="BH236" s="139">
        <f t="shared" si="67"/>
        <v>0</v>
      </c>
      <c r="BI236" s="139">
        <f t="shared" si="68"/>
        <v>0</v>
      </c>
      <c r="BJ236" s="17" t="s">
        <v>80</v>
      </c>
      <c r="BK236" s="139">
        <f t="shared" si="69"/>
        <v>0</v>
      </c>
      <c r="BL236" s="17" t="s">
        <v>150</v>
      </c>
      <c r="BM236" s="138" t="s">
        <v>1603</v>
      </c>
    </row>
    <row r="237" spans="2:65" s="1" customFormat="1" ht="16.5" customHeight="1">
      <c r="B237" s="32"/>
      <c r="C237" s="127" t="s">
        <v>917</v>
      </c>
      <c r="D237" s="127" t="s">
        <v>145</v>
      </c>
      <c r="E237" s="128" t="s">
        <v>1604</v>
      </c>
      <c r="F237" s="129" t="s">
        <v>1605</v>
      </c>
      <c r="G237" s="130" t="s">
        <v>148</v>
      </c>
      <c r="H237" s="131">
        <v>1</v>
      </c>
      <c r="I237" s="132"/>
      <c r="J237" s="133">
        <f t="shared" si="60"/>
        <v>0</v>
      </c>
      <c r="K237" s="129" t="s">
        <v>19</v>
      </c>
      <c r="L237" s="32"/>
      <c r="M237" s="134" t="s">
        <v>19</v>
      </c>
      <c r="N237" s="135" t="s">
        <v>43</v>
      </c>
      <c r="P237" s="136">
        <f t="shared" si="61"/>
        <v>0</v>
      </c>
      <c r="Q237" s="136">
        <v>0</v>
      </c>
      <c r="R237" s="136">
        <f t="shared" si="62"/>
        <v>0</v>
      </c>
      <c r="S237" s="136">
        <v>0</v>
      </c>
      <c r="T237" s="137">
        <f t="shared" si="63"/>
        <v>0</v>
      </c>
      <c r="AR237" s="138" t="s">
        <v>150</v>
      </c>
      <c r="AT237" s="138" t="s">
        <v>145</v>
      </c>
      <c r="AU237" s="138" t="s">
        <v>82</v>
      </c>
      <c r="AY237" s="17" t="s">
        <v>142</v>
      </c>
      <c r="BE237" s="139">
        <f t="shared" si="64"/>
        <v>0</v>
      </c>
      <c r="BF237" s="139">
        <f t="shared" si="65"/>
        <v>0</v>
      </c>
      <c r="BG237" s="139">
        <f t="shared" si="66"/>
        <v>0</v>
      </c>
      <c r="BH237" s="139">
        <f t="shared" si="67"/>
        <v>0</v>
      </c>
      <c r="BI237" s="139">
        <f t="shared" si="68"/>
        <v>0</v>
      </c>
      <c r="BJ237" s="17" t="s">
        <v>80</v>
      </c>
      <c r="BK237" s="139">
        <f t="shared" si="69"/>
        <v>0</v>
      </c>
      <c r="BL237" s="17" t="s">
        <v>150</v>
      </c>
      <c r="BM237" s="138" t="s">
        <v>1606</v>
      </c>
    </row>
    <row r="238" spans="2:65" s="1" customFormat="1" ht="16.5" customHeight="1">
      <c r="B238" s="32"/>
      <c r="C238" s="127" t="s">
        <v>928</v>
      </c>
      <c r="D238" s="127" t="s">
        <v>145</v>
      </c>
      <c r="E238" s="128" t="s">
        <v>1607</v>
      </c>
      <c r="F238" s="129" t="s">
        <v>1608</v>
      </c>
      <c r="G238" s="130" t="s">
        <v>148</v>
      </c>
      <c r="H238" s="131">
        <v>1</v>
      </c>
      <c r="I238" s="132"/>
      <c r="J238" s="133">
        <f t="shared" si="60"/>
        <v>0</v>
      </c>
      <c r="K238" s="129" t="s">
        <v>19</v>
      </c>
      <c r="L238" s="32"/>
      <c r="M238" s="134" t="s">
        <v>19</v>
      </c>
      <c r="N238" s="135" t="s">
        <v>43</v>
      </c>
      <c r="P238" s="136">
        <f t="shared" si="61"/>
        <v>0</v>
      </c>
      <c r="Q238" s="136">
        <v>0</v>
      </c>
      <c r="R238" s="136">
        <f t="shared" si="62"/>
        <v>0</v>
      </c>
      <c r="S238" s="136">
        <v>0</v>
      </c>
      <c r="T238" s="137">
        <f t="shared" si="63"/>
        <v>0</v>
      </c>
      <c r="AR238" s="138" t="s">
        <v>150</v>
      </c>
      <c r="AT238" s="138" t="s">
        <v>145</v>
      </c>
      <c r="AU238" s="138" t="s">
        <v>82</v>
      </c>
      <c r="AY238" s="17" t="s">
        <v>142</v>
      </c>
      <c r="BE238" s="139">
        <f t="shared" si="64"/>
        <v>0</v>
      </c>
      <c r="BF238" s="139">
        <f t="shared" si="65"/>
        <v>0</v>
      </c>
      <c r="BG238" s="139">
        <f t="shared" si="66"/>
        <v>0</v>
      </c>
      <c r="BH238" s="139">
        <f t="shared" si="67"/>
        <v>0</v>
      </c>
      <c r="BI238" s="139">
        <f t="shared" si="68"/>
        <v>0</v>
      </c>
      <c r="BJ238" s="17" t="s">
        <v>80</v>
      </c>
      <c r="BK238" s="139">
        <f t="shared" si="69"/>
        <v>0</v>
      </c>
      <c r="BL238" s="17" t="s">
        <v>150</v>
      </c>
      <c r="BM238" s="138" t="s">
        <v>1609</v>
      </c>
    </row>
    <row r="239" spans="2:63" s="11" customFormat="1" ht="22.9" customHeight="1">
      <c r="B239" s="115"/>
      <c r="D239" s="116" t="s">
        <v>71</v>
      </c>
      <c r="E239" s="125" t="s">
        <v>1610</v>
      </c>
      <c r="F239" s="125" t="s">
        <v>1611</v>
      </c>
      <c r="I239" s="118"/>
      <c r="J239" s="126">
        <f>BK239</f>
        <v>0</v>
      </c>
      <c r="L239" s="115"/>
      <c r="M239" s="120"/>
      <c r="P239" s="121">
        <f>SUM(P240:P251)</f>
        <v>0</v>
      </c>
      <c r="R239" s="121">
        <f>SUM(R240:R251)</f>
        <v>0</v>
      </c>
      <c r="T239" s="122">
        <f>SUM(T240:T251)</f>
        <v>0</v>
      </c>
      <c r="AR239" s="116" t="s">
        <v>80</v>
      </c>
      <c r="AT239" s="123" t="s">
        <v>71</v>
      </c>
      <c r="AU239" s="123" t="s">
        <v>80</v>
      </c>
      <c r="AY239" s="116" t="s">
        <v>142</v>
      </c>
      <c r="BK239" s="124">
        <f>SUM(BK240:BK251)</f>
        <v>0</v>
      </c>
    </row>
    <row r="240" spans="2:65" s="1" customFormat="1" ht="16.5" customHeight="1">
      <c r="B240" s="32"/>
      <c r="C240" s="127" t="s">
        <v>799</v>
      </c>
      <c r="D240" s="127" t="s">
        <v>145</v>
      </c>
      <c r="E240" s="128" t="s">
        <v>1612</v>
      </c>
      <c r="F240" s="129" t="s">
        <v>1613</v>
      </c>
      <c r="G240" s="130" t="s">
        <v>674</v>
      </c>
      <c r="H240" s="131">
        <v>1</v>
      </c>
      <c r="I240" s="132"/>
      <c r="J240" s="133">
        <f>ROUND(I240*H240,2)</f>
        <v>0</v>
      </c>
      <c r="K240" s="129" t="s">
        <v>19</v>
      </c>
      <c r="L240" s="32"/>
      <c r="M240" s="134" t="s">
        <v>19</v>
      </c>
      <c r="N240" s="135" t="s">
        <v>43</v>
      </c>
      <c r="P240" s="136">
        <f>O240*H240</f>
        <v>0</v>
      </c>
      <c r="Q240" s="136">
        <v>0</v>
      </c>
      <c r="R240" s="136">
        <f>Q240*H240</f>
        <v>0</v>
      </c>
      <c r="S240" s="136">
        <v>0</v>
      </c>
      <c r="T240" s="137">
        <f>S240*H240</f>
        <v>0</v>
      </c>
      <c r="AR240" s="138" t="s">
        <v>150</v>
      </c>
      <c r="AT240" s="138" t="s">
        <v>145</v>
      </c>
      <c r="AU240" s="138" t="s">
        <v>82</v>
      </c>
      <c r="AY240" s="17" t="s">
        <v>142</v>
      </c>
      <c r="BE240" s="139">
        <f>IF(N240="základní",J240,0)</f>
        <v>0</v>
      </c>
      <c r="BF240" s="139">
        <f>IF(N240="snížená",J240,0)</f>
        <v>0</v>
      </c>
      <c r="BG240" s="139">
        <f>IF(N240="zákl. přenesená",J240,0)</f>
        <v>0</v>
      </c>
      <c r="BH240" s="139">
        <f>IF(N240="sníž. přenesená",J240,0)</f>
        <v>0</v>
      </c>
      <c r="BI240" s="139">
        <f>IF(N240="nulová",J240,0)</f>
        <v>0</v>
      </c>
      <c r="BJ240" s="17" t="s">
        <v>80</v>
      </c>
      <c r="BK240" s="139">
        <f>ROUND(I240*H240,2)</f>
        <v>0</v>
      </c>
      <c r="BL240" s="17" t="s">
        <v>150</v>
      </c>
      <c r="BM240" s="138" t="s">
        <v>1614</v>
      </c>
    </row>
    <row r="241" spans="2:65" s="1" customFormat="1" ht="16.5" customHeight="1">
      <c r="B241" s="32"/>
      <c r="C241" s="127" t="s">
        <v>804</v>
      </c>
      <c r="D241" s="127" t="s">
        <v>145</v>
      </c>
      <c r="E241" s="128" t="s">
        <v>1615</v>
      </c>
      <c r="F241" s="129" t="s">
        <v>1616</v>
      </c>
      <c r="G241" s="130" t="s">
        <v>674</v>
      </c>
      <c r="H241" s="131">
        <v>1</v>
      </c>
      <c r="I241" s="132"/>
      <c r="J241" s="133">
        <f>ROUND(I241*H241,2)</f>
        <v>0</v>
      </c>
      <c r="K241" s="129" t="s">
        <v>19</v>
      </c>
      <c r="L241" s="32"/>
      <c r="M241" s="134" t="s">
        <v>19</v>
      </c>
      <c r="N241" s="135" t="s">
        <v>43</v>
      </c>
      <c r="P241" s="136">
        <f>O241*H241</f>
        <v>0</v>
      </c>
      <c r="Q241" s="136">
        <v>0</v>
      </c>
      <c r="R241" s="136">
        <f>Q241*H241</f>
        <v>0</v>
      </c>
      <c r="S241" s="136">
        <v>0</v>
      </c>
      <c r="T241" s="137">
        <f>S241*H241</f>
        <v>0</v>
      </c>
      <c r="AR241" s="138" t="s">
        <v>150</v>
      </c>
      <c r="AT241" s="138" t="s">
        <v>145</v>
      </c>
      <c r="AU241" s="138" t="s">
        <v>82</v>
      </c>
      <c r="AY241" s="17" t="s">
        <v>142</v>
      </c>
      <c r="BE241" s="139">
        <f>IF(N241="základní",J241,0)</f>
        <v>0</v>
      </c>
      <c r="BF241" s="139">
        <f>IF(N241="snížená",J241,0)</f>
        <v>0</v>
      </c>
      <c r="BG241" s="139">
        <f>IF(N241="zákl. přenesená",J241,0)</f>
        <v>0</v>
      </c>
      <c r="BH241" s="139">
        <f>IF(N241="sníž. přenesená",J241,0)</f>
        <v>0</v>
      </c>
      <c r="BI241" s="139">
        <f>IF(N241="nulová",J241,0)</f>
        <v>0</v>
      </c>
      <c r="BJ241" s="17" t="s">
        <v>80</v>
      </c>
      <c r="BK241" s="139">
        <f>ROUND(I241*H241,2)</f>
        <v>0</v>
      </c>
      <c r="BL241" s="17" t="s">
        <v>150</v>
      </c>
      <c r="BM241" s="138" t="s">
        <v>1617</v>
      </c>
    </row>
    <row r="242" spans="2:65" s="1" customFormat="1" ht="16.5" customHeight="1">
      <c r="B242" s="32"/>
      <c r="C242" s="127" t="s">
        <v>810</v>
      </c>
      <c r="D242" s="127" t="s">
        <v>145</v>
      </c>
      <c r="E242" s="128" t="s">
        <v>1618</v>
      </c>
      <c r="F242" s="129" t="s">
        <v>1619</v>
      </c>
      <c r="G242" s="130" t="s">
        <v>1620</v>
      </c>
      <c r="H242" s="131">
        <v>42</v>
      </c>
      <c r="I242" s="132"/>
      <c r="J242" s="133">
        <f>ROUND(I242*H242,2)</f>
        <v>0</v>
      </c>
      <c r="K242" s="129" t="s">
        <v>19</v>
      </c>
      <c r="L242" s="32"/>
      <c r="M242" s="134" t="s">
        <v>19</v>
      </c>
      <c r="N242" s="135" t="s">
        <v>43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150</v>
      </c>
      <c r="AT242" s="138" t="s">
        <v>145</v>
      </c>
      <c r="AU242" s="138" t="s">
        <v>82</v>
      </c>
      <c r="AY242" s="17" t="s">
        <v>142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80</v>
      </c>
      <c r="BK242" s="139">
        <f>ROUND(I242*H242,2)</f>
        <v>0</v>
      </c>
      <c r="BL242" s="17" t="s">
        <v>150</v>
      </c>
      <c r="BM242" s="138" t="s">
        <v>1621</v>
      </c>
    </row>
    <row r="243" spans="2:65" s="1" customFormat="1" ht="16.5" customHeight="1">
      <c r="B243" s="32"/>
      <c r="C243" s="127" t="s">
        <v>815</v>
      </c>
      <c r="D243" s="127" t="s">
        <v>145</v>
      </c>
      <c r="E243" s="128" t="s">
        <v>1622</v>
      </c>
      <c r="F243" s="129" t="s">
        <v>1623</v>
      </c>
      <c r="G243" s="130" t="s">
        <v>1620</v>
      </c>
      <c r="H243" s="131">
        <v>80</v>
      </c>
      <c r="I243" s="132"/>
      <c r="J243" s="133">
        <f>ROUND(I243*H243,2)</f>
        <v>0</v>
      </c>
      <c r="K243" s="129" t="s">
        <v>19</v>
      </c>
      <c r="L243" s="32"/>
      <c r="M243" s="134" t="s">
        <v>19</v>
      </c>
      <c r="N243" s="135" t="s">
        <v>43</v>
      </c>
      <c r="P243" s="136">
        <f>O243*H243</f>
        <v>0</v>
      </c>
      <c r="Q243" s="136">
        <v>0</v>
      </c>
      <c r="R243" s="136">
        <f>Q243*H243</f>
        <v>0</v>
      </c>
      <c r="S243" s="136">
        <v>0</v>
      </c>
      <c r="T243" s="137">
        <f>S243*H243</f>
        <v>0</v>
      </c>
      <c r="AR243" s="138" t="s">
        <v>150</v>
      </c>
      <c r="AT243" s="138" t="s">
        <v>145</v>
      </c>
      <c r="AU243" s="138" t="s">
        <v>82</v>
      </c>
      <c r="AY243" s="17" t="s">
        <v>142</v>
      </c>
      <c r="BE243" s="139">
        <f>IF(N243="základní",J243,0)</f>
        <v>0</v>
      </c>
      <c r="BF243" s="139">
        <f>IF(N243="snížená",J243,0)</f>
        <v>0</v>
      </c>
      <c r="BG243" s="139">
        <f>IF(N243="zákl. přenesená",J243,0)</f>
        <v>0</v>
      </c>
      <c r="BH243" s="139">
        <f>IF(N243="sníž. přenesená",J243,0)</f>
        <v>0</v>
      </c>
      <c r="BI243" s="139">
        <f>IF(N243="nulová",J243,0)</f>
        <v>0</v>
      </c>
      <c r="BJ243" s="17" t="s">
        <v>80</v>
      </c>
      <c r="BK243" s="139">
        <f>ROUND(I243*H243,2)</f>
        <v>0</v>
      </c>
      <c r="BL243" s="17" t="s">
        <v>150</v>
      </c>
      <c r="BM243" s="138" t="s">
        <v>1624</v>
      </c>
    </row>
    <row r="244" spans="2:65" s="1" customFormat="1" ht="16.5" customHeight="1">
      <c r="B244" s="32"/>
      <c r="C244" s="127" t="s">
        <v>820</v>
      </c>
      <c r="D244" s="127" t="s">
        <v>145</v>
      </c>
      <c r="E244" s="128" t="s">
        <v>1625</v>
      </c>
      <c r="F244" s="129" t="s">
        <v>1626</v>
      </c>
      <c r="G244" s="130" t="s">
        <v>1620</v>
      </c>
      <c r="H244" s="131">
        <v>8</v>
      </c>
      <c r="I244" s="132"/>
      <c r="J244" s="133">
        <f>ROUND(I244*H244,2)</f>
        <v>0</v>
      </c>
      <c r="K244" s="129" t="s">
        <v>19</v>
      </c>
      <c r="L244" s="32"/>
      <c r="M244" s="134" t="s">
        <v>19</v>
      </c>
      <c r="N244" s="135" t="s">
        <v>43</v>
      </c>
      <c r="P244" s="136">
        <f>O244*H244</f>
        <v>0</v>
      </c>
      <c r="Q244" s="136">
        <v>0</v>
      </c>
      <c r="R244" s="136">
        <f>Q244*H244</f>
        <v>0</v>
      </c>
      <c r="S244" s="136">
        <v>0</v>
      </c>
      <c r="T244" s="137">
        <f>S244*H244</f>
        <v>0</v>
      </c>
      <c r="AR244" s="138" t="s">
        <v>150</v>
      </c>
      <c r="AT244" s="138" t="s">
        <v>145</v>
      </c>
      <c r="AU244" s="138" t="s">
        <v>82</v>
      </c>
      <c r="AY244" s="17" t="s">
        <v>142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7" t="s">
        <v>80</v>
      </c>
      <c r="BK244" s="139">
        <f>ROUND(I244*H244,2)</f>
        <v>0</v>
      </c>
      <c r="BL244" s="17" t="s">
        <v>150</v>
      </c>
      <c r="BM244" s="138" t="s">
        <v>1627</v>
      </c>
    </row>
    <row r="245" spans="2:47" s="1" customFormat="1" ht="19.5">
      <c r="B245" s="32"/>
      <c r="D245" s="145" t="s">
        <v>397</v>
      </c>
      <c r="F245" s="175" t="s">
        <v>1628</v>
      </c>
      <c r="I245" s="142"/>
      <c r="L245" s="32"/>
      <c r="M245" s="143"/>
      <c r="T245" s="53"/>
      <c r="AT245" s="17" t="s">
        <v>397</v>
      </c>
      <c r="AU245" s="17" t="s">
        <v>82</v>
      </c>
    </row>
    <row r="246" spans="2:65" s="1" customFormat="1" ht="16.5" customHeight="1">
      <c r="B246" s="32"/>
      <c r="C246" s="127" t="s">
        <v>825</v>
      </c>
      <c r="D246" s="127" t="s">
        <v>145</v>
      </c>
      <c r="E246" s="128" t="s">
        <v>1629</v>
      </c>
      <c r="F246" s="129" t="s">
        <v>1630</v>
      </c>
      <c r="G246" s="130" t="s">
        <v>1620</v>
      </c>
      <c r="H246" s="131">
        <v>20</v>
      </c>
      <c r="I246" s="132"/>
      <c r="J246" s="133">
        <f>ROUND(I246*H246,2)</f>
        <v>0</v>
      </c>
      <c r="K246" s="129" t="s">
        <v>19</v>
      </c>
      <c r="L246" s="32"/>
      <c r="M246" s="134" t="s">
        <v>19</v>
      </c>
      <c r="N246" s="135" t="s">
        <v>43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150</v>
      </c>
      <c r="AT246" s="138" t="s">
        <v>145</v>
      </c>
      <c r="AU246" s="138" t="s">
        <v>82</v>
      </c>
      <c r="AY246" s="17" t="s">
        <v>142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7" t="s">
        <v>80</v>
      </c>
      <c r="BK246" s="139">
        <f>ROUND(I246*H246,2)</f>
        <v>0</v>
      </c>
      <c r="BL246" s="17" t="s">
        <v>150</v>
      </c>
      <c r="BM246" s="138" t="s">
        <v>1631</v>
      </c>
    </row>
    <row r="247" spans="2:65" s="1" customFormat="1" ht="16.5" customHeight="1">
      <c r="B247" s="32"/>
      <c r="C247" s="127" t="s">
        <v>830</v>
      </c>
      <c r="D247" s="127" t="s">
        <v>145</v>
      </c>
      <c r="E247" s="128" t="s">
        <v>1632</v>
      </c>
      <c r="F247" s="129" t="s">
        <v>1633</v>
      </c>
      <c r="G247" s="130" t="s">
        <v>1620</v>
      </c>
      <c r="H247" s="131">
        <v>16</v>
      </c>
      <c r="I247" s="132"/>
      <c r="J247" s="133">
        <f>ROUND(I247*H247,2)</f>
        <v>0</v>
      </c>
      <c r="K247" s="129" t="s">
        <v>19</v>
      </c>
      <c r="L247" s="32"/>
      <c r="M247" s="134" t="s">
        <v>19</v>
      </c>
      <c r="N247" s="135" t="s">
        <v>43</v>
      </c>
      <c r="P247" s="136">
        <f>O247*H247</f>
        <v>0</v>
      </c>
      <c r="Q247" s="136">
        <v>0</v>
      </c>
      <c r="R247" s="136">
        <f>Q247*H247</f>
        <v>0</v>
      </c>
      <c r="S247" s="136">
        <v>0</v>
      </c>
      <c r="T247" s="137">
        <f>S247*H247</f>
        <v>0</v>
      </c>
      <c r="AR247" s="138" t="s">
        <v>150</v>
      </c>
      <c r="AT247" s="138" t="s">
        <v>145</v>
      </c>
      <c r="AU247" s="138" t="s">
        <v>82</v>
      </c>
      <c r="AY247" s="17" t="s">
        <v>142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17" t="s">
        <v>80</v>
      </c>
      <c r="BK247" s="139">
        <f>ROUND(I247*H247,2)</f>
        <v>0</v>
      </c>
      <c r="BL247" s="17" t="s">
        <v>150</v>
      </c>
      <c r="BM247" s="138" t="s">
        <v>1634</v>
      </c>
    </row>
    <row r="248" spans="2:47" s="1" customFormat="1" ht="19.5">
      <c r="B248" s="32"/>
      <c r="D248" s="145" t="s">
        <v>397</v>
      </c>
      <c r="F248" s="175" t="s">
        <v>1635</v>
      </c>
      <c r="I248" s="142"/>
      <c r="L248" s="32"/>
      <c r="M248" s="143"/>
      <c r="T248" s="53"/>
      <c r="AT248" s="17" t="s">
        <v>397</v>
      </c>
      <c r="AU248" s="17" t="s">
        <v>82</v>
      </c>
    </row>
    <row r="249" spans="2:65" s="1" customFormat="1" ht="16.5" customHeight="1">
      <c r="B249" s="32"/>
      <c r="C249" s="127" t="s">
        <v>835</v>
      </c>
      <c r="D249" s="127" t="s">
        <v>145</v>
      </c>
      <c r="E249" s="128" t="s">
        <v>1288</v>
      </c>
      <c r="F249" s="129" t="s">
        <v>1289</v>
      </c>
      <c r="G249" s="130" t="s">
        <v>674</v>
      </c>
      <c r="H249" s="131">
        <v>1</v>
      </c>
      <c r="I249" s="132"/>
      <c r="J249" s="133">
        <f>ROUND(I249*H249,2)</f>
        <v>0</v>
      </c>
      <c r="K249" s="129" t="s">
        <v>19</v>
      </c>
      <c r="L249" s="32"/>
      <c r="M249" s="134" t="s">
        <v>19</v>
      </c>
      <c r="N249" s="135" t="s">
        <v>43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150</v>
      </c>
      <c r="AT249" s="138" t="s">
        <v>145</v>
      </c>
      <c r="AU249" s="138" t="s">
        <v>82</v>
      </c>
      <c r="AY249" s="17" t="s">
        <v>142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80</v>
      </c>
      <c r="BK249" s="139">
        <f>ROUND(I249*H249,2)</f>
        <v>0</v>
      </c>
      <c r="BL249" s="17" t="s">
        <v>150</v>
      </c>
      <c r="BM249" s="138" t="s">
        <v>1636</v>
      </c>
    </row>
    <row r="250" spans="2:65" s="1" customFormat="1" ht="16.5" customHeight="1">
      <c r="B250" s="32"/>
      <c r="C250" s="127" t="s">
        <v>840</v>
      </c>
      <c r="D250" s="127" t="s">
        <v>145</v>
      </c>
      <c r="E250" s="128" t="s">
        <v>1279</v>
      </c>
      <c r="F250" s="129" t="s">
        <v>1637</v>
      </c>
      <c r="G250" s="130" t="s">
        <v>674</v>
      </c>
      <c r="H250" s="131">
        <v>1</v>
      </c>
      <c r="I250" s="132"/>
      <c r="J250" s="133">
        <f>ROUND(I250*H250,2)</f>
        <v>0</v>
      </c>
      <c r="K250" s="129" t="s">
        <v>19</v>
      </c>
      <c r="L250" s="32"/>
      <c r="M250" s="134" t="s">
        <v>19</v>
      </c>
      <c r="N250" s="135" t="s">
        <v>43</v>
      </c>
      <c r="P250" s="136">
        <f>O250*H250</f>
        <v>0</v>
      </c>
      <c r="Q250" s="136">
        <v>0</v>
      </c>
      <c r="R250" s="136">
        <f>Q250*H250</f>
        <v>0</v>
      </c>
      <c r="S250" s="136">
        <v>0</v>
      </c>
      <c r="T250" s="137">
        <f>S250*H250</f>
        <v>0</v>
      </c>
      <c r="AR250" s="138" t="s">
        <v>150</v>
      </c>
      <c r="AT250" s="138" t="s">
        <v>145</v>
      </c>
      <c r="AU250" s="138" t="s">
        <v>82</v>
      </c>
      <c r="AY250" s="17" t="s">
        <v>142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7" t="s">
        <v>80</v>
      </c>
      <c r="BK250" s="139">
        <f>ROUND(I250*H250,2)</f>
        <v>0</v>
      </c>
      <c r="BL250" s="17" t="s">
        <v>150</v>
      </c>
      <c r="BM250" s="138" t="s">
        <v>1638</v>
      </c>
    </row>
    <row r="251" spans="2:65" s="1" customFormat="1" ht="16.5" customHeight="1">
      <c r="B251" s="32"/>
      <c r="C251" s="127" t="s">
        <v>845</v>
      </c>
      <c r="D251" s="127" t="s">
        <v>145</v>
      </c>
      <c r="E251" s="128" t="s">
        <v>1285</v>
      </c>
      <c r="F251" s="129" t="s">
        <v>1286</v>
      </c>
      <c r="G251" s="130" t="s">
        <v>674</v>
      </c>
      <c r="H251" s="131">
        <v>1</v>
      </c>
      <c r="I251" s="132"/>
      <c r="J251" s="133">
        <f>ROUND(I251*H251,2)</f>
        <v>0</v>
      </c>
      <c r="K251" s="129" t="s">
        <v>19</v>
      </c>
      <c r="L251" s="32"/>
      <c r="M251" s="179" t="s">
        <v>19</v>
      </c>
      <c r="N251" s="180" t="s">
        <v>43</v>
      </c>
      <c r="O251" s="181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138" t="s">
        <v>150</v>
      </c>
      <c r="AT251" s="138" t="s">
        <v>145</v>
      </c>
      <c r="AU251" s="138" t="s">
        <v>82</v>
      </c>
      <c r="AY251" s="17" t="s">
        <v>142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7" t="s">
        <v>80</v>
      </c>
      <c r="BK251" s="139">
        <f>ROUND(I251*H251,2)</f>
        <v>0</v>
      </c>
      <c r="BL251" s="17" t="s">
        <v>150</v>
      </c>
      <c r="BM251" s="138" t="s">
        <v>316</v>
      </c>
    </row>
    <row r="252" spans="2:12" s="1" customFormat="1" ht="6.95" customHeight="1">
      <c r="B252" s="41"/>
      <c r="C252" s="42"/>
      <c r="D252" s="42"/>
      <c r="E252" s="42"/>
      <c r="F252" s="42"/>
      <c r="G252" s="42"/>
      <c r="H252" s="42"/>
      <c r="I252" s="42"/>
      <c r="J252" s="42"/>
      <c r="K252" s="42"/>
      <c r="L252" s="32"/>
    </row>
  </sheetData>
  <sheetProtection algorithmName="SHA-512" hashValue="L1KpgtySnTwiNPTduuZpsg/5U5xbS4ecwaq34jB1AD3sPeOcdz8TzETSBb+NymPhaHhB6aAjIg9O4qbuunPn6w==" saltValue="filjLs/U4BXq6fuC1IR0bRBOjpFUwT1Y4edgtbo4HkOAqGFpkXFUCLkF1gLc+AgXFv+vBBPBQRjJArAGUONUTw==" spinCount="100000" sheet="1" objects="1" scenarios="1" formatColumns="0" formatRows="0" autoFilter="0"/>
  <autoFilter ref="C87:K25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1639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ROUND(J123,2)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ROUND((SUM(BE123:BE260)),2)</f>
        <v>0</v>
      </c>
      <c r="I33" s="89">
        <v>0.21</v>
      </c>
      <c r="J33" s="88">
        <f>ROUND(((SUM(BE123:BE260))*I33),2)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ROUND((SUM(BF123:BF260)),2)</f>
        <v>0</v>
      </c>
      <c r="I34" s="89">
        <v>0.12</v>
      </c>
      <c r="J34" s="88">
        <f>ROUND(((SUM(BF123:BF260))*I34),2)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ROUND((SUM(BG123:BG260)),2)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ROUND((SUM(BH123:BH260)),2)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ROUND((SUM(BI123:BI260)),2)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05 - Vzduchotechnika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J123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1640</v>
      </c>
      <c r="E60" s="101"/>
      <c r="F60" s="101"/>
      <c r="G60" s="101"/>
      <c r="H60" s="101"/>
      <c r="I60" s="101"/>
      <c r="J60" s="102">
        <f>J124</f>
        <v>0</v>
      </c>
      <c r="L60" s="99"/>
    </row>
    <row r="61" spans="2:12" s="9" customFormat="1" ht="19.9" customHeight="1">
      <c r="B61" s="103"/>
      <c r="D61" s="104" t="s">
        <v>1641</v>
      </c>
      <c r="E61" s="105"/>
      <c r="F61" s="105"/>
      <c r="G61" s="105"/>
      <c r="H61" s="105"/>
      <c r="I61" s="105"/>
      <c r="J61" s="106">
        <f>J125</f>
        <v>0</v>
      </c>
      <c r="L61" s="103"/>
    </row>
    <row r="62" spans="2:12" s="9" customFormat="1" ht="19.9" customHeight="1">
      <c r="B62" s="103"/>
      <c r="D62" s="104" t="s">
        <v>1642</v>
      </c>
      <c r="E62" s="105"/>
      <c r="F62" s="105"/>
      <c r="G62" s="105"/>
      <c r="H62" s="105"/>
      <c r="I62" s="105"/>
      <c r="J62" s="106">
        <f>J128</f>
        <v>0</v>
      </c>
      <c r="L62" s="103"/>
    </row>
    <row r="63" spans="2:12" s="9" customFormat="1" ht="19.9" customHeight="1">
      <c r="B63" s="103"/>
      <c r="D63" s="104" t="s">
        <v>1643</v>
      </c>
      <c r="E63" s="105"/>
      <c r="F63" s="105"/>
      <c r="G63" s="105"/>
      <c r="H63" s="105"/>
      <c r="I63" s="105"/>
      <c r="J63" s="106">
        <f>J136</f>
        <v>0</v>
      </c>
      <c r="L63" s="103"/>
    </row>
    <row r="64" spans="2:12" s="9" customFormat="1" ht="19.9" customHeight="1">
      <c r="B64" s="103"/>
      <c r="D64" s="104" t="s">
        <v>1644</v>
      </c>
      <c r="E64" s="105"/>
      <c r="F64" s="105"/>
      <c r="G64" s="105"/>
      <c r="H64" s="105"/>
      <c r="I64" s="105"/>
      <c r="J64" s="106">
        <f>J140</f>
        <v>0</v>
      </c>
      <c r="L64" s="103"/>
    </row>
    <row r="65" spans="2:12" s="9" customFormat="1" ht="19.9" customHeight="1">
      <c r="B65" s="103"/>
      <c r="D65" s="104" t="s">
        <v>1645</v>
      </c>
      <c r="E65" s="105"/>
      <c r="F65" s="105"/>
      <c r="G65" s="105"/>
      <c r="H65" s="105"/>
      <c r="I65" s="105"/>
      <c r="J65" s="106">
        <f>J142</f>
        <v>0</v>
      </c>
      <c r="L65" s="103"/>
    </row>
    <row r="66" spans="2:12" s="9" customFormat="1" ht="19.9" customHeight="1">
      <c r="B66" s="103"/>
      <c r="D66" s="104" t="s">
        <v>1646</v>
      </c>
      <c r="E66" s="105"/>
      <c r="F66" s="105"/>
      <c r="G66" s="105"/>
      <c r="H66" s="105"/>
      <c r="I66" s="105"/>
      <c r="J66" s="106">
        <f>J149</f>
        <v>0</v>
      </c>
      <c r="L66" s="103"/>
    </row>
    <row r="67" spans="2:12" s="9" customFormat="1" ht="19.9" customHeight="1">
      <c r="B67" s="103"/>
      <c r="D67" s="104" t="s">
        <v>1647</v>
      </c>
      <c r="E67" s="105"/>
      <c r="F67" s="105"/>
      <c r="G67" s="105"/>
      <c r="H67" s="105"/>
      <c r="I67" s="105"/>
      <c r="J67" s="106">
        <f>J153</f>
        <v>0</v>
      </c>
      <c r="L67" s="103"/>
    </row>
    <row r="68" spans="2:12" s="9" customFormat="1" ht="19.9" customHeight="1">
      <c r="B68" s="103"/>
      <c r="D68" s="104" t="s">
        <v>1648</v>
      </c>
      <c r="E68" s="105"/>
      <c r="F68" s="105"/>
      <c r="G68" s="105"/>
      <c r="H68" s="105"/>
      <c r="I68" s="105"/>
      <c r="J68" s="106">
        <f>J157</f>
        <v>0</v>
      </c>
      <c r="L68" s="103"/>
    </row>
    <row r="69" spans="2:12" s="9" customFormat="1" ht="19.9" customHeight="1">
      <c r="B69" s="103"/>
      <c r="D69" s="104" t="s">
        <v>1649</v>
      </c>
      <c r="E69" s="105"/>
      <c r="F69" s="105"/>
      <c r="G69" s="105"/>
      <c r="H69" s="105"/>
      <c r="I69" s="105"/>
      <c r="J69" s="106">
        <f>J161</f>
        <v>0</v>
      </c>
      <c r="L69" s="103"/>
    </row>
    <row r="70" spans="2:12" s="9" customFormat="1" ht="19.9" customHeight="1">
      <c r="B70" s="103"/>
      <c r="D70" s="104" t="s">
        <v>1650</v>
      </c>
      <c r="E70" s="105"/>
      <c r="F70" s="105"/>
      <c r="G70" s="105"/>
      <c r="H70" s="105"/>
      <c r="I70" s="105"/>
      <c r="J70" s="106">
        <f>J163</f>
        <v>0</v>
      </c>
      <c r="L70" s="103"/>
    </row>
    <row r="71" spans="2:12" s="8" customFormat="1" ht="24.95" customHeight="1">
      <c r="B71" s="99"/>
      <c r="D71" s="100" t="s">
        <v>1651</v>
      </c>
      <c r="E71" s="101"/>
      <c r="F71" s="101"/>
      <c r="G71" s="101"/>
      <c r="H71" s="101"/>
      <c r="I71" s="101"/>
      <c r="J71" s="102">
        <f>J165</f>
        <v>0</v>
      </c>
      <c r="L71" s="99"/>
    </row>
    <row r="72" spans="2:12" s="9" customFormat="1" ht="19.9" customHeight="1">
      <c r="B72" s="103"/>
      <c r="D72" s="104" t="s">
        <v>1652</v>
      </c>
      <c r="E72" s="105"/>
      <c r="F72" s="105"/>
      <c r="G72" s="105"/>
      <c r="H72" s="105"/>
      <c r="I72" s="105"/>
      <c r="J72" s="106">
        <f>J166</f>
        <v>0</v>
      </c>
      <c r="L72" s="103"/>
    </row>
    <row r="73" spans="2:12" s="9" customFormat="1" ht="19.9" customHeight="1">
      <c r="B73" s="103"/>
      <c r="D73" s="104" t="s">
        <v>1649</v>
      </c>
      <c r="E73" s="105"/>
      <c r="F73" s="105"/>
      <c r="G73" s="105"/>
      <c r="H73" s="105"/>
      <c r="I73" s="105"/>
      <c r="J73" s="106">
        <f>J175</f>
        <v>0</v>
      </c>
      <c r="L73" s="103"/>
    </row>
    <row r="74" spans="2:12" s="8" customFormat="1" ht="24.95" customHeight="1">
      <c r="B74" s="99"/>
      <c r="D74" s="100" t="s">
        <v>1653</v>
      </c>
      <c r="E74" s="101"/>
      <c r="F74" s="101"/>
      <c r="G74" s="101"/>
      <c r="H74" s="101"/>
      <c r="I74" s="101"/>
      <c r="J74" s="102">
        <f>J177</f>
        <v>0</v>
      </c>
      <c r="L74" s="99"/>
    </row>
    <row r="75" spans="2:12" s="9" customFormat="1" ht="19.9" customHeight="1">
      <c r="B75" s="103"/>
      <c r="D75" s="104" t="s">
        <v>1654</v>
      </c>
      <c r="E75" s="105"/>
      <c r="F75" s="105"/>
      <c r="G75" s="105"/>
      <c r="H75" s="105"/>
      <c r="I75" s="105"/>
      <c r="J75" s="106">
        <f>J178</f>
        <v>0</v>
      </c>
      <c r="L75" s="103"/>
    </row>
    <row r="76" spans="2:12" s="9" customFormat="1" ht="19.9" customHeight="1">
      <c r="B76" s="103"/>
      <c r="D76" s="104" t="s">
        <v>1642</v>
      </c>
      <c r="E76" s="105"/>
      <c r="F76" s="105"/>
      <c r="G76" s="105"/>
      <c r="H76" s="105"/>
      <c r="I76" s="105"/>
      <c r="J76" s="106">
        <f>J181</f>
        <v>0</v>
      </c>
      <c r="L76" s="103"/>
    </row>
    <row r="77" spans="2:12" s="9" customFormat="1" ht="19.9" customHeight="1">
      <c r="B77" s="103"/>
      <c r="D77" s="104" t="s">
        <v>1655</v>
      </c>
      <c r="E77" s="105"/>
      <c r="F77" s="105"/>
      <c r="G77" s="105"/>
      <c r="H77" s="105"/>
      <c r="I77" s="105"/>
      <c r="J77" s="106">
        <f>J183</f>
        <v>0</v>
      </c>
      <c r="L77" s="103"/>
    </row>
    <row r="78" spans="2:12" s="9" customFormat="1" ht="19.9" customHeight="1">
      <c r="B78" s="103"/>
      <c r="D78" s="104" t="s">
        <v>1656</v>
      </c>
      <c r="E78" s="105"/>
      <c r="F78" s="105"/>
      <c r="G78" s="105"/>
      <c r="H78" s="105"/>
      <c r="I78" s="105"/>
      <c r="J78" s="106">
        <f>J186</f>
        <v>0</v>
      </c>
      <c r="L78" s="103"/>
    </row>
    <row r="79" spans="2:12" s="9" customFormat="1" ht="19.9" customHeight="1">
      <c r="B79" s="103"/>
      <c r="D79" s="104" t="s">
        <v>1648</v>
      </c>
      <c r="E79" s="105"/>
      <c r="F79" s="105"/>
      <c r="G79" s="105"/>
      <c r="H79" s="105"/>
      <c r="I79" s="105"/>
      <c r="J79" s="106">
        <f>J188</f>
        <v>0</v>
      </c>
      <c r="L79" s="103"/>
    </row>
    <row r="80" spans="2:12" s="9" customFormat="1" ht="19.9" customHeight="1">
      <c r="B80" s="103"/>
      <c r="D80" s="104" t="s">
        <v>1649</v>
      </c>
      <c r="E80" s="105"/>
      <c r="F80" s="105"/>
      <c r="G80" s="105"/>
      <c r="H80" s="105"/>
      <c r="I80" s="105"/>
      <c r="J80" s="106">
        <f>J190</f>
        <v>0</v>
      </c>
      <c r="L80" s="103"/>
    </row>
    <row r="81" spans="2:12" s="9" customFormat="1" ht="19.9" customHeight="1">
      <c r="B81" s="103"/>
      <c r="D81" s="104" t="s">
        <v>1650</v>
      </c>
      <c r="E81" s="105"/>
      <c r="F81" s="105"/>
      <c r="G81" s="105"/>
      <c r="H81" s="105"/>
      <c r="I81" s="105"/>
      <c r="J81" s="106">
        <f>J192</f>
        <v>0</v>
      </c>
      <c r="L81" s="103"/>
    </row>
    <row r="82" spans="2:12" s="8" customFormat="1" ht="24.95" customHeight="1">
      <c r="B82" s="99"/>
      <c r="D82" s="100" t="s">
        <v>1657</v>
      </c>
      <c r="E82" s="101"/>
      <c r="F82" s="101"/>
      <c r="G82" s="101"/>
      <c r="H82" s="101"/>
      <c r="I82" s="101"/>
      <c r="J82" s="102">
        <f>J194</f>
        <v>0</v>
      </c>
      <c r="L82" s="99"/>
    </row>
    <row r="83" spans="2:12" s="9" customFormat="1" ht="19.9" customHeight="1">
      <c r="B83" s="103"/>
      <c r="D83" s="104" t="s">
        <v>1654</v>
      </c>
      <c r="E83" s="105"/>
      <c r="F83" s="105"/>
      <c r="G83" s="105"/>
      <c r="H83" s="105"/>
      <c r="I83" s="105"/>
      <c r="J83" s="106">
        <f>J195</f>
        <v>0</v>
      </c>
      <c r="L83" s="103"/>
    </row>
    <row r="84" spans="2:12" s="9" customFormat="1" ht="19.9" customHeight="1">
      <c r="B84" s="103"/>
      <c r="D84" s="104" t="s">
        <v>1642</v>
      </c>
      <c r="E84" s="105"/>
      <c r="F84" s="105"/>
      <c r="G84" s="105"/>
      <c r="H84" s="105"/>
      <c r="I84" s="105"/>
      <c r="J84" s="106">
        <f>J198</f>
        <v>0</v>
      </c>
      <c r="L84" s="103"/>
    </row>
    <row r="85" spans="2:12" s="9" customFormat="1" ht="19.9" customHeight="1">
      <c r="B85" s="103"/>
      <c r="D85" s="104" t="s">
        <v>1655</v>
      </c>
      <c r="E85" s="105"/>
      <c r="F85" s="105"/>
      <c r="G85" s="105"/>
      <c r="H85" s="105"/>
      <c r="I85" s="105"/>
      <c r="J85" s="106">
        <f>J200</f>
        <v>0</v>
      </c>
      <c r="L85" s="103"/>
    </row>
    <row r="86" spans="2:12" s="9" customFormat="1" ht="19.9" customHeight="1">
      <c r="B86" s="103"/>
      <c r="D86" s="104" t="s">
        <v>1658</v>
      </c>
      <c r="E86" s="105"/>
      <c r="F86" s="105"/>
      <c r="G86" s="105"/>
      <c r="H86" s="105"/>
      <c r="I86" s="105"/>
      <c r="J86" s="106">
        <f>J203</f>
        <v>0</v>
      </c>
      <c r="L86" s="103"/>
    </row>
    <row r="87" spans="2:12" s="9" customFormat="1" ht="19.9" customHeight="1">
      <c r="B87" s="103"/>
      <c r="D87" s="104" t="s">
        <v>1659</v>
      </c>
      <c r="E87" s="105"/>
      <c r="F87" s="105"/>
      <c r="G87" s="105"/>
      <c r="H87" s="105"/>
      <c r="I87" s="105"/>
      <c r="J87" s="106">
        <f>J205</f>
        <v>0</v>
      </c>
      <c r="L87" s="103"/>
    </row>
    <row r="88" spans="2:12" s="9" customFormat="1" ht="19.9" customHeight="1">
      <c r="B88" s="103"/>
      <c r="D88" s="104" t="s">
        <v>1648</v>
      </c>
      <c r="E88" s="105"/>
      <c r="F88" s="105"/>
      <c r="G88" s="105"/>
      <c r="H88" s="105"/>
      <c r="I88" s="105"/>
      <c r="J88" s="106">
        <f>J207</f>
        <v>0</v>
      </c>
      <c r="L88" s="103"/>
    </row>
    <row r="89" spans="2:12" s="9" customFormat="1" ht="19.9" customHeight="1">
      <c r="B89" s="103"/>
      <c r="D89" s="104" t="s">
        <v>1649</v>
      </c>
      <c r="E89" s="105"/>
      <c r="F89" s="105"/>
      <c r="G89" s="105"/>
      <c r="H89" s="105"/>
      <c r="I89" s="105"/>
      <c r="J89" s="106">
        <f>J209</f>
        <v>0</v>
      </c>
      <c r="L89" s="103"/>
    </row>
    <row r="90" spans="2:12" s="9" customFormat="1" ht="19.9" customHeight="1">
      <c r="B90" s="103"/>
      <c r="D90" s="104" t="s">
        <v>1650</v>
      </c>
      <c r="E90" s="105"/>
      <c r="F90" s="105"/>
      <c r="G90" s="105"/>
      <c r="H90" s="105"/>
      <c r="I90" s="105"/>
      <c r="J90" s="106">
        <f>J211</f>
        <v>0</v>
      </c>
      <c r="L90" s="103"/>
    </row>
    <row r="91" spans="2:12" s="8" customFormat="1" ht="24.95" customHeight="1">
      <c r="B91" s="99"/>
      <c r="D91" s="100" t="s">
        <v>1660</v>
      </c>
      <c r="E91" s="101"/>
      <c r="F91" s="101"/>
      <c r="G91" s="101"/>
      <c r="H91" s="101"/>
      <c r="I91" s="101"/>
      <c r="J91" s="102">
        <f>J213</f>
        <v>0</v>
      </c>
      <c r="L91" s="99"/>
    </row>
    <row r="92" spans="2:12" s="9" customFormat="1" ht="19.9" customHeight="1">
      <c r="B92" s="103"/>
      <c r="D92" s="104" t="s">
        <v>1654</v>
      </c>
      <c r="E92" s="105"/>
      <c r="F92" s="105"/>
      <c r="G92" s="105"/>
      <c r="H92" s="105"/>
      <c r="I92" s="105"/>
      <c r="J92" s="106">
        <f>J214</f>
        <v>0</v>
      </c>
      <c r="L92" s="103"/>
    </row>
    <row r="93" spans="2:12" s="9" customFormat="1" ht="19.9" customHeight="1">
      <c r="B93" s="103"/>
      <c r="D93" s="104" t="s">
        <v>1642</v>
      </c>
      <c r="E93" s="105"/>
      <c r="F93" s="105"/>
      <c r="G93" s="105"/>
      <c r="H93" s="105"/>
      <c r="I93" s="105"/>
      <c r="J93" s="106">
        <f>J217</f>
        <v>0</v>
      </c>
      <c r="L93" s="103"/>
    </row>
    <row r="94" spans="2:12" s="9" customFormat="1" ht="19.9" customHeight="1">
      <c r="B94" s="103"/>
      <c r="D94" s="104" t="s">
        <v>1655</v>
      </c>
      <c r="E94" s="105"/>
      <c r="F94" s="105"/>
      <c r="G94" s="105"/>
      <c r="H94" s="105"/>
      <c r="I94" s="105"/>
      <c r="J94" s="106">
        <f>J220</f>
        <v>0</v>
      </c>
      <c r="L94" s="103"/>
    </row>
    <row r="95" spans="2:12" s="9" customFormat="1" ht="19.9" customHeight="1">
      <c r="B95" s="103"/>
      <c r="D95" s="104" t="s">
        <v>1656</v>
      </c>
      <c r="E95" s="105"/>
      <c r="F95" s="105"/>
      <c r="G95" s="105"/>
      <c r="H95" s="105"/>
      <c r="I95" s="105"/>
      <c r="J95" s="106">
        <f>J223</f>
        <v>0</v>
      </c>
      <c r="L95" s="103"/>
    </row>
    <row r="96" spans="2:12" s="9" customFormat="1" ht="19.9" customHeight="1">
      <c r="B96" s="103"/>
      <c r="D96" s="104" t="s">
        <v>1659</v>
      </c>
      <c r="E96" s="105"/>
      <c r="F96" s="105"/>
      <c r="G96" s="105"/>
      <c r="H96" s="105"/>
      <c r="I96" s="105"/>
      <c r="J96" s="106">
        <f>J228</f>
        <v>0</v>
      </c>
      <c r="L96" s="103"/>
    </row>
    <row r="97" spans="2:12" s="9" customFormat="1" ht="19.9" customHeight="1">
      <c r="B97" s="103"/>
      <c r="D97" s="104" t="s">
        <v>1648</v>
      </c>
      <c r="E97" s="105"/>
      <c r="F97" s="105"/>
      <c r="G97" s="105"/>
      <c r="H97" s="105"/>
      <c r="I97" s="105"/>
      <c r="J97" s="106">
        <f>J233</f>
        <v>0</v>
      </c>
      <c r="L97" s="103"/>
    </row>
    <row r="98" spans="2:12" s="9" customFormat="1" ht="19.9" customHeight="1">
      <c r="B98" s="103"/>
      <c r="D98" s="104" t="s">
        <v>1649</v>
      </c>
      <c r="E98" s="105"/>
      <c r="F98" s="105"/>
      <c r="G98" s="105"/>
      <c r="H98" s="105"/>
      <c r="I98" s="105"/>
      <c r="J98" s="106">
        <f>J235</f>
        <v>0</v>
      </c>
      <c r="L98" s="103"/>
    </row>
    <row r="99" spans="2:12" s="9" customFormat="1" ht="19.9" customHeight="1">
      <c r="B99" s="103"/>
      <c r="D99" s="104" t="s">
        <v>1650</v>
      </c>
      <c r="E99" s="105"/>
      <c r="F99" s="105"/>
      <c r="G99" s="105"/>
      <c r="H99" s="105"/>
      <c r="I99" s="105"/>
      <c r="J99" s="106">
        <f>J237</f>
        <v>0</v>
      </c>
      <c r="L99" s="103"/>
    </row>
    <row r="100" spans="2:12" s="8" customFormat="1" ht="24.95" customHeight="1">
      <c r="B100" s="99"/>
      <c r="D100" s="100" t="s">
        <v>1661</v>
      </c>
      <c r="E100" s="101"/>
      <c r="F100" s="101"/>
      <c r="G100" s="101"/>
      <c r="H100" s="101"/>
      <c r="I100" s="101"/>
      <c r="J100" s="102">
        <f>J239</f>
        <v>0</v>
      </c>
      <c r="L100" s="99"/>
    </row>
    <row r="101" spans="2:12" s="8" customFormat="1" ht="24.95" customHeight="1">
      <c r="B101" s="99"/>
      <c r="D101" s="100" t="s">
        <v>1662</v>
      </c>
      <c r="E101" s="101"/>
      <c r="F101" s="101"/>
      <c r="G101" s="101"/>
      <c r="H101" s="101"/>
      <c r="I101" s="101"/>
      <c r="J101" s="102">
        <f>J247</f>
        <v>0</v>
      </c>
      <c r="L101" s="99"/>
    </row>
    <row r="102" spans="2:12" s="9" customFormat="1" ht="19.9" customHeight="1">
      <c r="B102" s="103"/>
      <c r="D102" s="104" t="s">
        <v>1663</v>
      </c>
      <c r="E102" s="105"/>
      <c r="F102" s="105"/>
      <c r="G102" s="105"/>
      <c r="H102" s="105"/>
      <c r="I102" s="105"/>
      <c r="J102" s="106">
        <f>J248</f>
        <v>0</v>
      </c>
      <c r="L102" s="103"/>
    </row>
    <row r="103" spans="2:12" s="9" customFormat="1" ht="19.9" customHeight="1">
      <c r="B103" s="103"/>
      <c r="D103" s="104" t="s">
        <v>1664</v>
      </c>
      <c r="E103" s="105"/>
      <c r="F103" s="105"/>
      <c r="G103" s="105"/>
      <c r="H103" s="105"/>
      <c r="I103" s="105"/>
      <c r="J103" s="106">
        <f>J250</f>
        <v>0</v>
      </c>
      <c r="L103" s="103"/>
    </row>
    <row r="104" spans="2:12" s="1" customFormat="1" ht="21.75" customHeight="1">
      <c r="B104" s="32"/>
      <c r="L104" s="32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2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2"/>
    </row>
    <row r="110" spans="2:12" s="1" customFormat="1" ht="24.95" customHeight="1">
      <c r="B110" s="32"/>
      <c r="C110" s="21" t="s">
        <v>127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306" t="str">
        <f>E7</f>
        <v>Rekonstrukce kuchyně ZŠ speciální a MŠ Chomutov, ul. Palachova</v>
      </c>
      <c r="F113" s="307"/>
      <c r="G113" s="307"/>
      <c r="H113" s="307"/>
      <c r="L113" s="32"/>
    </row>
    <row r="114" spans="2:12" s="1" customFormat="1" ht="12" customHeight="1">
      <c r="B114" s="32"/>
      <c r="C114" s="27" t="s">
        <v>105</v>
      </c>
      <c r="L114" s="32"/>
    </row>
    <row r="115" spans="2:12" s="1" customFormat="1" ht="16.5" customHeight="1">
      <c r="B115" s="32"/>
      <c r="E115" s="269" t="str">
        <f>E9</f>
        <v>SO 05 - Vzduchotechnika - Uznatelné</v>
      </c>
      <c r="F115" s="308"/>
      <c r="G115" s="308"/>
      <c r="H115" s="308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21</v>
      </c>
      <c r="F117" s="25" t="str">
        <f>F12</f>
        <v>Chomutov</v>
      </c>
      <c r="I117" s="27" t="s">
        <v>23</v>
      </c>
      <c r="J117" s="49" t="str">
        <f>IF(J12="","",J12)</f>
        <v>22. 4. 2024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25</v>
      </c>
      <c r="F119" s="25" t="str">
        <f>E15</f>
        <v>Statutární město Chomutov</v>
      </c>
      <c r="I119" s="27" t="s">
        <v>31</v>
      </c>
      <c r="J119" s="30" t="str">
        <f>E21</f>
        <v>ISONOE INVEST a.s.</v>
      </c>
      <c r="L119" s="32"/>
    </row>
    <row r="120" spans="2:12" s="1" customFormat="1" ht="15.2" customHeight="1">
      <c r="B120" s="32"/>
      <c r="C120" s="27" t="s">
        <v>29</v>
      </c>
      <c r="F120" s="25" t="str">
        <f>IF(E18="","",E18)</f>
        <v>Vyplň údaj</v>
      </c>
      <c r="I120" s="27" t="s">
        <v>34</v>
      </c>
      <c r="J120" s="30" t="str">
        <f>E24</f>
        <v>Jaroslav Kudláček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07"/>
      <c r="C122" s="108" t="s">
        <v>128</v>
      </c>
      <c r="D122" s="109" t="s">
        <v>57</v>
      </c>
      <c r="E122" s="109" t="s">
        <v>53</v>
      </c>
      <c r="F122" s="109" t="s">
        <v>54</v>
      </c>
      <c r="G122" s="109" t="s">
        <v>129</v>
      </c>
      <c r="H122" s="109" t="s">
        <v>130</v>
      </c>
      <c r="I122" s="109" t="s">
        <v>131</v>
      </c>
      <c r="J122" s="109" t="s">
        <v>109</v>
      </c>
      <c r="K122" s="110" t="s">
        <v>132</v>
      </c>
      <c r="L122" s="107"/>
      <c r="M122" s="56" t="s">
        <v>19</v>
      </c>
      <c r="N122" s="57" t="s">
        <v>42</v>
      </c>
      <c r="O122" s="57" t="s">
        <v>133</v>
      </c>
      <c r="P122" s="57" t="s">
        <v>134</v>
      </c>
      <c r="Q122" s="57" t="s">
        <v>135</v>
      </c>
      <c r="R122" s="57" t="s">
        <v>136</v>
      </c>
      <c r="S122" s="57" t="s">
        <v>137</v>
      </c>
      <c r="T122" s="58" t="s">
        <v>138</v>
      </c>
    </row>
    <row r="123" spans="2:63" s="1" customFormat="1" ht="22.9" customHeight="1">
      <c r="B123" s="32"/>
      <c r="C123" s="61" t="s">
        <v>139</v>
      </c>
      <c r="J123" s="111">
        <f>BK123</f>
        <v>0</v>
      </c>
      <c r="L123" s="32"/>
      <c r="M123" s="59"/>
      <c r="N123" s="50"/>
      <c r="O123" s="50"/>
      <c r="P123" s="112">
        <f>P124+P165+P177+P194+P213+P239+P247</f>
        <v>0</v>
      </c>
      <c r="Q123" s="50"/>
      <c r="R123" s="112">
        <f>R124+R165+R177+R194+R213+R239+R247</f>
        <v>0</v>
      </c>
      <c r="S123" s="50"/>
      <c r="T123" s="113">
        <f>T124+T165+T177+T194+T213+T239+T247</f>
        <v>0</v>
      </c>
      <c r="AT123" s="17" t="s">
        <v>71</v>
      </c>
      <c r="AU123" s="17" t="s">
        <v>110</v>
      </c>
      <c r="BK123" s="114">
        <f>BK124+BK165+BK177+BK194+BK213+BK239+BK247</f>
        <v>0</v>
      </c>
    </row>
    <row r="124" spans="2:63" s="11" customFormat="1" ht="25.9" customHeight="1">
      <c r="B124" s="115"/>
      <c r="D124" s="116" t="s">
        <v>71</v>
      </c>
      <c r="E124" s="117" t="s">
        <v>649</v>
      </c>
      <c r="F124" s="117" t="s">
        <v>1665</v>
      </c>
      <c r="I124" s="118"/>
      <c r="J124" s="119">
        <f>BK124</f>
        <v>0</v>
      </c>
      <c r="L124" s="115"/>
      <c r="M124" s="120"/>
      <c r="P124" s="121">
        <f>P125+P128+P136+P140+P142+P149+P153+P157+P161+P163</f>
        <v>0</v>
      </c>
      <c r="R124" s="121">
        <f>R125+R128+R136+R140+R142+R149+R153+R157+R161+R163</f>
        <v>0</v>
      </c>
      <c r="T124" s="122">
        <f>T125+T128+T136+T140+T142+T149+T153+T157+T161+T163</f>
        <v>0</v>
      </c>
      <c r="AR124" s="116" t="s">
        <v>80</v>
      </c>
      <c r="AT124" s="123" t="s">
        <v>71</v>
      </c>
      <c r="AU124" s="123" t="s">
        <v>72</v>
      </c>
      <c r="AY124" s="116" t="s">
        <v>142</v>
      </c>
      <c r="BK124" s="124">
        <f>BK125+BK128+BK136+BK140+BK142+BK149+BK153+BK157+BK161+BK163</f>
        <v>0</v>
      </c>
    </row>
    <row r="125" spans="2:63" s="11" customFormat="1" ht="22.9" customHeight="1">
      <c r="B125" s="115"/>
      <c r="D125" s="116" t="s">
        <v>71</v>
      </c>
      <c r="E125" s="125" t="s">
        <v>652</v>
      </c>
      <c r="F125" s="125" t="s">
        <v>1666</v>
      </c>
      <c r="I125" s="118"/>
      <c r="J125" s="126">
        <f>BK125</f>
        <v>0</v>
      </c>
      <c r="L125" s="115"/>
      <c r="M125" s="120"/>
      <c r="P125" s="121">
        <f>SUM(P126:P127)</f>
        <v>0</v>
      </c>
      <c r="R125" s="121">
        <f>SUM(R126:R127)</f>
        <v>0</v>
      </c>
      <c r="T125" s="122">
        <f>SUM(T126:T127)</f>
        <v>0</v>
      </c>
      <c r="AR125" s="116" t="s">
        <v>80</v>
      </c>
      <c r="AT125" s="123" t="s">
        <v>71</v>
      </c>
      <c r="AU125" s="123" t="s">
        <v>80</v>
      </c>
      <c r="AY125" s="116" t="s">
        <v>142</v>
      </c>
      <c r="BK125" s="124">
        <f>SUM(BK126:BK127)</f>
        <v>0</v>
      </c>
    </row>
    <row r="126" spans="2:65" s="1" customFormat="1" ht="16.5" customHeight="1">
      <c r="B126" s="32"/>
      <c r="C126" s="127" t="s">
        <v>80</v>
      </c>
      <c r="D126" s="127" t="s">
        <v>145</v>
      </c>
      <c r="E126" s="128" t="s">
        <v>1667</v>
      </c>
      <c r="F126" s="129" t="s">
        <v>1668</v>
      </c>
      <c r="G126" s="130" t="s">
        <v>1306</v>
      </c>
      <c r="H126" s="131">
        <v>1</v>
      </c>
      <c r="I126" s="132"/>
      <c r="J126" s="133">
        <f>ROUND(I126*H126,2)</f>
        <v>0</v>
      </c>
      <c r="K126" s="129" t="s">
        <v>19</v>
      </c>
      <c r="L126" s="32"/>
      <c r="M126" s="134" t="s">
        <v>19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150</v>
      </c>
      <c r="AT126" s="138" t="s">
        <v>145</v>
      </c>
      <c r="AU126" s="138" t="s">
        <v>82</v>
      </c>
      <c r="AY126" s="17" t="s">
        <v>142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150</v>
      </c>
      <c r="BM126" s="138" t="s">
        <v>1669</v>
      </c>
    </row>
    <row r="127" spans="2:47" s="1" customFormat="1" ht="48.75">
      <c r="B127" s="32"/>
      <c r="D127" s="145" t="s">
        <v>397</v>
      </c>
      <c r="F127" s="175" t="s">
        <v>1670</v>
      </c>
      <c r="I127" s="142"/>
      <c r="L127" s="32"/>
      <c r="M127" s="143"/>
      <c r="T127" s="53"/>
      <c r="AT127" s="17" t="s">
        <v>397</v>
      </c>
      <c r="AU127" s="17" t="s">
        <v>82</v>
      </c>
    </row>
    <row r="128" spans="2:63" s="11" customFormat="1" ht="22.9" customHeight="1">
      <c r="B128" s="115"/>
      <c r="D128" s="116" t="s">
        <v>71</v>
      </c>
      <c r="E128" s="125" t="s">
        <v>656</v>
      </c>
      <c r="F128" s="125" t="s">
        <v>1671</v>
      </c>
      <c r="I128" s="118"/>
      <c r="J128" s="126">
        <f>BK128</f>
        <v>0</v>
      </c>
      <c r="L128" s="115"/>
      <c r="M128" s="120"/>
      <c r="P128" s="121">
        <f>SUM(P129:P135)</f>
        <v>0</v>
      </c>
      <c r="R128" s="121">
        <f>SUM(R129:R135)</f>
        <v>0</v>
      </c>
      <c r="T128" s="122">
        <f>SUM(T129:T135)</f>
        <v>0</v>
      </c>
      <c r="AR128" s="116" t="s">
        <v>80</v>
      </c>
      <c r="AT128" s="123" t="s">
        <v>71</v>
      </c>
      <c r="AU128" s="123" t="s">
        <v>80</v>
      </c>
      <c r="AY128" s="116" t="s">
        <v>142</v>
      </c>
      <c r="BK128" s="124">
        <f>SUM(BK129:BK135)</f>
        <v>0</v>
      </c>
    </row>
    <row r="129" spans="2:65" s="1" customFormat="1" ht="24.2" customHeight="1">
      <c r="B129" s="32"/>
      <c r="C129" s="127" t="s">
        <v>82</v>
      </c>
      <c r="D129" s="127" t="s">
        <v>145</v>
      </c>
      <c r="E129" s="128" t="s">
        <v>1672</v>
      </c>
      <c r="F129" s="129" t="s">
        <v>1673</v>
      </c>
      <c r="G129" s="130" t="s">
        <v>1306</v>
      </c>
      <c r="H129" s="131">
        <v>1</v>
      </c>
      <c r="I129" s="132"/>
      <c r="J129" s="133">
        <f aca="true" t="shared" si="0" ref="J129:J135">ROUND(I129*H129,2)</f>
        <v>0</v>
      </c>
      <c r="K129" s="129" t="s">
        <v>19</v>
      </c>
      <c r="L129" s="32"/>
      <c r="M129" s="134" t="s">
        <v>19</v>
      </c>
      <c r="N129" s="135" t="s">
        <v>43</v>
      </c>
      <c r="P129" s="136">
        <f aca="true" t="shared" si="1" ref="P129:P135">O129*H129</f>
        <v>0</v>
      </c>
      <c r="Q129" s="136">
        <v>0</v>
      </c>
      <c r="R129" s="136">
        <f aca="true" t="shared" si="2" ref="R129:R135">Q129*H129</f>
        <v>0</v>
      </c>
      <c r="S129" s="136">
        <v>0</v>
      </c>
      <c r="T129" s="137">
        <f aca="true" t="shared" si="3" ref="T129:T135">S129*H129</f>
        <v>0</v>
      </c>
      <c r="AR129" s="138" t="s">
        <v>150</v>
      </c>
      <c r="AT129" s="138" t="s">
        <v>145</v>
      </c>
      <c r="AU129" s="138" t="s">
        <v>82</v>
      </c>
      <c r="AY129" s="17" t="s">
        <v>142</v>
      </c>
      <c r="BE129" s="139">
        <f aca="true" t="shared" si="4" ref="BE129:BE135">IF(N129="základní",J129,0)</f>
        <v>0</v>
      </c>
      <c r="BF129" s="139">
        <f aca="true" t="shared" si="5" ref="BF129:BF135">IF(N129="snížená",J129,0)</f>
        <v>0</v>
      </c>
      <c r="BG129" s="139">
        <f aca="true" t="shared" si="6" ref="BG129:BG135">IF(N129="zákl. přenesená",J129,0)</f>
        <v>0</v>
      </c>
      <c r="BH129" s="139">
        <f aca="true" t="shared" si="7" ref="BH129:BH135">IF(N129="sníž. přenesená",J129,0)</f>
        <v>0</v>
      </c>
      <c r="BI129" s="139">
        <f aca="true" t="shared" si="8" ref="BI129:BI135">IF(N129="nulová",J129,0)</f>
        <v>0</v>
      </c>
      <c r="BJ129" s="17" t="s">
        <v>80</v>
      </c>
      <c r="BK129" s="139">
        <f aca="true" t="shared" si="9" ref="BK129:BK135">ROUND(I129*H129,2)</f>
        <v>0</v>
      </c>
      <c r="BL129" s="17" t="s">
        <v>150</v>
      </c>
      <c r="BM129" s="138" t="s">
        <v>1674</v>
      </c>
    </row>
    <row r="130" spans="2:65" s="1" customFormat="1" ht="24.2" customHeight="1">
      <c r="B130" s="32"/>
      <c r="C130" s="127" t="s">
        <v>143</v>
      </c>
      <c r="D130" s="127" t="s">
        <v>145</v>
      </c>
      <c r="E130" s="128" t="s">
        <v>1675</v>
      </c>
      <c r="F130" s="129" t="s">
        <v>1676</v>
      </c>
      <c r="G130" s="130" t="s">
        <v>1306</v>
      </c>
      <c r="H130" s="131">
        <v>1</v>
      </c>
      <c r="I130" s="132"/>
      <c r="J130" s="133">
        <f t="shared" si="0"/>
        <v>0</v>
      </c>
      <c r="K130" s="129" t="s">
        <v>19</v>
      </c>
      <c r="L130" s="32"/>
      <c r="M130" s="134" t="s">
        <v>19</v>
      </c>
      <c r="N130" s="135" t="s">
        <v>43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AR130" s="138" t="s">
        <v>150</v>
      </c>
      <c r="AT130" s="138" t="s">
        <v>145</v>
      </c>
      <c r="AU130" s="138" t="s">
        <v>82</v>
      </c>
      <c r="AY130" s="17" t="s">
        <v>142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7" t="s">
        <v>80</v>
      </c>
      <c r="BK130" s="139">
        <f t="shared" si="9"/>
        <v>0</v>
      </c>
      <c r="BL130" s="17" t="s">
        <v>150</v>
      </c>
      <c r="BM130" s="138" t="s">
        <v>1677</v>
      </c>
    </row>
    <row r="131" spans="2:65" s="1" customFormat="1" ht="37.9" customHeight="1">
      <c r="B131" s="32"/>
      <c r="C131" s="127" t="s">
        <v>150</v>
      </c>
      <c r="D131" s="127" t="s">
        <v>145</v>
      </c>
      <c r="E131" s="128" t="s">
        <v>1678</v>
      </c>
      <c r="F131" s="129" t="s">
        <v>1679</v>
      </c>
      <c r="G131" s="130" t="s">
        <v>1306</v>
      </c>
      <c r="H131" s="131">
        <v>1</v>
      </c>
      <c r="I131" s="132"/>
      <c r="J131" s="133">
        <f t="shared" si="0"/>
        <v>0</v>
      </c>
      <c r="K131" s="129" t="s">
        <v>19</v>
      </c>
      <c r="L131" s="32"/>
      <c r="M131" s="134" t="s">
        <v>19</v>
      </c>
      <c r="N131" s="135" t="s">
        <v>43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AR131" s="138" t="s">
        <v>150</v>
      </c>
      <c r="AT131" s="138" t="s">
        <v>145</v>
      </c>
      <c r="AU131" s="138" t="s">
        <v>82</v>
      </c>
      <c r="AY131" s="17" t="s">
        <v>142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7" t="s">
        <v>80</v>
      </c>
      <c r="BK131" s="139">
        <f t="shared" si="9"/>
        <v>0</v>
      </c>
      <c r="BL131" s="17" t="s">
        <v>150</v>
      </c>
      <c r="BM131" s="138" t="s">
        <v>1680</v>
      </c>
    </row>
    <row r="132" spans="2:65" s="1" customFormat="1" ht="33" customHeight="1">
      <c r="B132" s="32"/>
      <c r="C132" s="127" t="s">
        <v>182</v>
      </c>
      <c r="D132" s="127" t="s">
        <v>145</v>
      </c>
      <c r="E132" s="128" t="s">
        <v>1681</v>
      </c>
      <c r="F132" s="129" t="s">
        <v>1682</v>
      </c>
      <c r="G132" s="130" t="s">
        <v>1306</v>
      </c>
      <c r="H132" s="131">
        <v>1</v>
      </c>
      <c r="I132" s="132"/>
      <c r="J132" s="133">
        <f t="shared" si="0"/>
        <v>0</v>
      </c>
      <c r="K132" s="129" t="s">
        <v>19</v>
      </c>
      <c r="L132" s="32"/>
      <c r="M132" s="134" t="s">
        <v>19</v>
      </c>
      <c r="N132" s="135" t="s">
        <v>43</v>
      </c>
      <c r="P132" s="136">
        <f t="shared" si="1"/>
        <v>0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AR132" s="138" t="s">
        <v>150</v>
      </c>
      <c r="AT132" s="138" t="s">
        <v>145</v>
      </c>
      <c r="AU132" s="138" t="s">
        <v>82</v>
      </c>
      <c r="AY132" s="17" t="s">
        <v>142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7" t="s">
        <v>80</v>
      </c>
      <c r="BK132" s="139">
        <f t="shared" si="9"/>
        <v>0</v>
      </c>
      <c r="BL132" s="17" t="s">
        <v>150</v>
      </c>
      <c r="BM132" s="138" t="s">
        <v>1683</v>
      </c>
    </row>
    <row r="133" spans="2:65" s="1" customFormat="1" ht="37.9" customHeight="1">
      <c r="B133" s="32"/>
      <c r="C133" s="127" t="s">
        <v>190</v>
      </c>
      <c r="D133" s="127" t="s">
        <v>145</v>
      </c>
      <c r="E133" s="128" t="s">
        <v>1684</v>
      </c>
      <c r="F133" s="129" t="s">
        <v>1685</v>
      </c>
      <c r="G133" s="130" t="s">
        <v>1306</v>
      </c>
      <c r="H133" s="131">
        <v>1</v>
      </c>
      <c r="I133" s="132"/>
      <c r="J133" s="133">
        <f t="shared" si="0"/>
        <v>0</v>
      </c>
      <c r="K133" s="129" t="s">
        <v>19</v>
      </c>
      <c r="L133" s="32"/>
      <c r="M133" s="134" t="s">
        <v>19</v>
      </c>
      <c r="N133" s="135" t="s">
        <v>43</v>
      </c>
      <c r="P133" s="136">
        <f t="shared" si="1"/>
        <v>0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AR133" s="138" t="s">
        <v>150</v>
      </c>
      <c r="AT133" s="138" t="s">
        <v>145</v>
      </c>
      <c r="AU133" s="138" t="s">
        <v>82</v>
      </c>
      <c r="AY133" s="17" t="s">
        <v>142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7" t="s">
        <v>80</v>
      </c>
      <c r="BK133" s="139">
        <f t="shared" si="9"/>
        <v>0</v>
      </c>
      <c r="BL133" s="17" t="s">
        <v>150</v>
      </c>
      <c r="BM133" s="138" t="s">
        <v>1686</v>
      </c>
    </row>
    <row r="134" spans="2:65" s="1" customFormat="1" ht="24.2" customHeight="1">
      <c r="B134" s="32"/>
      <c r="C134" s="127" t="s">
        <v>195</v>
      </c>
      <c r="D134" s="127" t="s">
        <v>145</v>
      </c>
      <c r="E134" s="128" t="s">
        <v>1687</v>
      </c>
      <c r="F134" s="129" t="s">
        <v>1688</v>
      </c>
      <c r="G134" s="130" t="s">
        <v>1306</v>
      </c>
      <c r="H134" s="131">
        <v>1</v>
      </c>
      <c r="I134" s="132"/>
      <c r="J134" s="133">
        <f t="shared" si="0"/>
        <v>0</v>
      </c>
      <c r="K134" s="129" t="s">
        <v>19</v>
      </c>
      <c r="L134" s="32"/>
      <c r="M134" s="134" t="s">
        <v>19</v>
      </c>
      <c r="N134" s="135" t="s">
        <v>43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AR134" s="138" t="s">
        <v>150</v>
      </c>
      <c r="AT134" s="138" t="s">
        <v>145</v>
      </c>
      <c r="AU134" s="138" t="s">
        <v>82</v>
      </c>
      <c r="AY134" s="17" t="s">
        <v>142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7" t="s">
        <v>80</v>
      </c>
      <c r="BK134" s="139">
        <f t="shared" si="9"/>
        <v>0</v>
      </c>
      <c r="BL134" s="17" t="s">
        <v>150</v>
      </c>
      <c r="BM134" s="138" t="s">
        <v>1689</v>
      </c>
    </row>
    <row r="135" spans="2:65" s="1" customFormat="1" ht="37.9" customHeight="1">
      <c r="B135" s="32"/>
      <c r="C135" s="127" t="s">
        <v>165</v>
      </c>
      <c r="D135" s="127" t="s">
        <v>145</v>
      </c>
      <c r="E135" s="128" t="s">
        <v>1690</v>
      </c>
      <c r="F135" s="129" t="s">
        <v>1691</v>
      </c>
      <c r="G135" s="130" t="s">
        <v>1306</v>
      </c>
      <c r="H135" s="131">
        <v>1</v>
      </c>
      <c r="I135" s="132"/>
      <c r="J135" s="133">
        <f t="shared" si="0"/>
        <v>0</v>
      </c>
      <c r="K135" s="129" t="s">
        <v>19</v>
      </c>
      <c r="L135" s="32"/>
      <c r="M135" s="134" t="s">
        <v>19</v>
      </c>
      <c r="N135" s="135" t="s">
        <v>43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AR135" s="138" t="s">
        <v>150</v>
      </c>
      <c r="AT135" s="138" t="s">
        <v>145</v>
      </c>
      <c r="AU135" s="138" t="s">
        <v>82</v>
      </c>
      <c r="AY135" s="17" t="s">
        <v>142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7" t="s">
        <v>80</v>
      </c>
      <c r="BK135" s="139">
        <f t="shared" si="9"/>
        <v>0</v>
      </c>
      <c r="BL135" s="17" t="s">
        <v>150</v>
      </c>
      <c r="BM135" s="138" t="s">
        <v>1692</v>
      </c>
    </row>
    <row r="136" spans="2:63" s="11" customFormat="1" ht="22.9" customHeight="1">
      <c r="B136" s="115"/>
      <c r="D136" s="116" t="s">
        <v>71</v>
      </c>
      <c r="E136" s="125" t="s">
        <v>660</v>
      </c>
      <c r="F136" s="125" t="s">
        <v>1693</v>
      </c>
      <c r="I136" s="118"/>
      <c r="J136" s="126">
        <f>BK136</f>
        <v>0</v>
      </c>
      <c r="L136" s="115"/>
      <c r="M136" s="120"/>
      <c r="P136" s="121">
        <f>SUM(P137:P139)</f>
        <v>0</v>
      </c>
      <c r="R136" s="121">
        <f>SUM(R137:R139)</f>
        <v>0</v>
      </c>
      <c r="T136" s="122">
        <f>SUM(T137:T139)</f>
        <v>0</v>
      </c>
      <c r="AR136" s="116" t="s">
        <v>80</v>
      </c>
      <c r="AT136" s="123" t="s">
        <v>71</v>
      </c>
      <c r="AU136" s="123" t="s">
        <v>80</v>
      </c>
      <c r="AY136" s="116" t="s">
        <v>142</v>
      </c>
      <c r="BK136" s="124">
        <f>SUM(BK137:BK139)</f>
        <v>0</v>
      </c>
    </row>
    <row r="137" spans="2:65" s="1" customFormat="1" ht="16.5" customHeight="1">
      <c r="B137" s="32"/>
      <c r="C137" s="127" t="s">
        <v>209</v>
      </c>
      <c r="D137" s="127" t="s">
        <v>145</v>
      </c>
      <c r="E137" s="128" t="s">
        <v>1694</v>
      </c>
      <c r="F137" s="129" t="s">
        <v>1695</v>
      </c>
      <c r="G137" s="130" t="s">
        <v>1306</v>
      </c>
      <c r="H137" s="131">
        <v>3</v>
      </c>
      <c r="I137" s="132"/>
      <c r="J137" s="133">
        <f>ROUND(I137*H137,2)</f>
        <v>0</v>
      </c>
      <c r="K137" s="129" t="s">
        <v>19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150</v>
      </c>
      <c r="AT137" s="138" t="s">
        <v>145</v>
      </c>
      <c r="AU137" s="138" t="s">
        <v>82</v>
      </c>
      <c r="AY137" s="17" t="s">
        <v>142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150</v>
      </c>
      <c r="BM137" s="138" t="s">
        <v>1696</v>
      </c>
    </row>
    <row r="138" spans="2:65" s="1" customFormat="1" ht="16.5" customHeight="1">
      <c r="B138" s="32"/>
      <c r="C138" s="127" t="s">
        <v>214</v>
      </c>
      <c r="D138" s="127" t="s">
        <v>145</v>
      </c>
      <c r="E138" s="128" t="s">
        <v>1697</v>
      </c>
      <c r="F138" s="129" t="s">
        <v>1698</v>
      </c>
      <c r="G138" s="130" t="s">
        <v>1306</v>
      </c>
      <c r="H138" s="131">
        <v>1</v>
      </c>
      <c r="I138" s="132"/>
      <c r="J138" s="133">
        <f>ROUND(I138*H138,2)</f>
        <v>0</v>
      </c>
      <c r="K138" s="129" t="s">
        <v>19</v>
      </c>
      <c r="L138" s="32"/>
      <c r="M138" s="134" t="s">
        <v>19</v>
      </c>
      <c r="N138" s="135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150</v>
      </c>
      <c r="AT138" s="138" t="s">
        <v>145</v>
      </c>
      <c r="AU138" s="138" t="s">
        <v>82</v>
      </c>
      <c r="AY138" s="17" t="s">
        <v>142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150</v>
      </c>
      <c r="BM138" s="138" t="s">
        <v>1699</v>
      </c>
    </row>
    <row r="139" spans="2:65" s="1" customFormat="1" ht="16.5" customHeight="1">
      <c r="B139" s="32"/>
      <c r="C139" s="127" t="s">
        <v>221</v>
      </c>
      <c r="D139" s="127" t="s">
        <v>145</v>
      </c>
      <c r="E139" s="128" t="s">
        <v>1700</v>
      </c>
      <c r="F139" s="129" t="s">
        <v>1701</v>
      </c>
      <c r="G139" s="130" t="s">
        <v>1306</v>
      </c>
      <c r="H139" s="131">
        <v>1</v>
      </c>
      <c r="I139" s="132"/>
      <c r="J139" s="133">
        <f>ROUND(I139*H139,2)</f>
        <v>0</v>
      </c>
      <c r="K139" s="129" t="s">
        <v>19</v>
      </c>
      <c r="L139" s="32"/>
      <c r="M139" s="134" t="s">
        <v>19</v>
      </c>
      <c r="N139" s="135" t="s">
        <v>43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150</v>
      </c>
      <c r="AT139" s="138" t="s">
        <v>145</v>
      </c>
      <c r="AU139" s="138" t="s">
        <v>82</v>
      </c>
      <c r="AY139" s="17" t="s">
        <v>142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80</v>
      </c>
      <c r="BK139" s="139">
        <f>ROUND(I139*H139,2)</f>
        <v>0</v>
      </c>
      <c r="BL139" s="17" t="s">
        <v>150</v>
      </c>
      <c r="BM139" s="138" t="s">
        <v>1702</v>
      </c>
    </row>
    <row r="140" spans="2:63" s="11" customFormat="1" ht="22.9" customHeight="1">
      <c r="B140" s="115"/>
      <c r="D140" s="116" t="s">
        <v>71</v>
      </c>
      <c r="E140" s="125" t="s">
        <v>664</v>
      </c>
      <c r="F140" s="125" t="s">
        <v>1703</v>
      </c>
      <c r="I140" s="118"/>
      <c r="J140" s="126">
        <f>BK140</f>
        <v>0</v>
      </c>
      <c r="L140" s="115"/>
      <c r="M140" s="120"/>
      <c r="P140" s="121">
        <f>P141</f>
        <v>0</v>
      </c>
      <c r="R140" s="121">
        <f>R141</f>
        <v>0</v>
      </c>
      <c r="T140" s="122">
        <f>T141</f>
        <v>0</v>
      </c>
      <c r="AR140" s="116" t="s">
        <v>80</v>
      </c>
      <c r="AT140" s="123" t="s">
        <v>71</v>
      </c>
      <c r="AU140" s="123" t="s">
        <v>80</v>
      </c>
      <c r="AY140" s="116" t="s">
        <v>142</v>
      </c>
      <c r="BK140" s="124">
        <f>BK141</f>
        <v>0</v>
      </c>
    </row>
    <row r="141" spans="2:65" s="1" customFormat="1" ht="33" customHeight="1">
      <c r="B141" s="32"/>
      <c r="C141" s="127" t="s">
        <v>8</v>
      </c>
      <c r="D141" s="127" t="s">
        <v>145</v>
      </c>
      <c r="E141" s="128" t="s">
        <v>1704</v>
      </c>
      <c r="F141" s="129" t="s">
        <v>1705</v>
      </c>
      <c r="G141" s="130" t="s">
        <v>1306</v>
      </c>
      <c r="H141" s="131">
        <v>60</v>
      </c>
      <c r="I141" s="132"/>
      <c r="J141" s="133">
        <f>ROUND(I141*H141,2)</f>
        <v>0</v>
      </c>
      <c r="K141" s="129" t="s">
        <v>19</v>
      </c>
      <c r="L141" s="32"/>
      <c r="M141" s="134" t="s">
        <v>19</v>
      </c>
      <c r="N141" s="135" t="s">
        <v>43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150</v>
      </c>
      <c r="AT141" s="138" t="s">
        <v>145</v>
      </c>
      <c r="AU141" s="138" t="s">
        <v>82</v>
      </c>
      <c r="AY141" s="17" t="s">
        <v>142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80</v>
      </c>
      <c r="BK141" s="139">
        <f>ROUND(I141*H141,2)</f>
        <v>0</v>
      </c>
      <c r="BL141" s="17" t="s">
        <v>150</v>
      </c>
      <c r="BM141" s="138" t="s">
        <v>1706</v>
      </c>
    </row>
    <row r="142" spans="2:63" s="11" customFormat="1" ht="22.9" customHeight="1">
      <c r="B142" s="115"/>
      <c r="D142" s="116" t="s">
        <v>71</v>
      </c>
      <c r="E142" s="125" t="s">
        <v>668</v>
      </c>
      <c r="F142" s="125" t="s">
        <v>1707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SUM(BK143:BK148)</f>
        <v>0</v>
      </c>
    </row>
    <row r="143" spans="2:65" s="1" customFormat="1" ht="16.5" customHeight="1">
      <c r="B143" s="32"/>
      <c r="C143" s="127" t="s">
        <v>230</v>
      </c>
      <c r="D143" s="127" t="s">
        <v>145</v>
      </c>
      <c r="E143" s="128" t="s">
        <v>1708</v>
      </c>
      <c r="F143" s="129" t="s">
        <v>1709</v>
      </c>
      <c r="G143" s="130" t="s">
        <v>1306</v>
      </c>
      <c r="H143" s="131">
        <v>1</v>
      </c>
      <c r="I143" s="132"/>
      <c r="J143" s="133">
        <f>ROUND(I143*H143,2)</f>
        <v>0</v>
      </c>
      <c r="K143" s="129" t="s">
        <v>19</v>
      </c>
      <c r="L143" s="32"/>
      <c r="M143" s="134" t="s">
        <v>19</v>
      </c>
      <c r="N143" s="135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150</v>
      </c>
      <c r="AT143" s="138" t="s">
        <v>145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1710</v>
      </c>
    </row>
    <row r="144" spans="2:47" s="1" customFormat="1" ht="19.5">
      <c r="B144" s="32"/>
      <c r="D144" s="145" t="s">
        <v>397</v>
      </c>
      <c r="F144" s="175" t="s">
        <v>1711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24.2" customHeight="1">
      <c r="B145" s="32"/>
      <c r="C145" s="127" t="s">
        <v>241</v>
      </c>
      <c r="D145" s="127" t="s">
        <v>145</v>
      </c>
      <c r="E145" s="128" t="s">
        <v>1712</v>
      </c>
      <c r="F145" s="129" t="s">
        <v>1713</v>
      </c>
      <c r="G145" s="130" t="s">
        <v>1306</v>
      </c>
      <c r="H145" s="131">
        <v>1</v>
      </c>
      <c r="I145" s="132"/>
      <c r="J145" s="133">
        <f>ROUND(I145*H145,2)</f>
        <v>0</v>
      </c>
      <c r="K145" s="129" t="s">
        <v>19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150</v>
      </c>
      <c r="AT145" s="138" t="s">
        <v>145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1714</v>
      </c>
    </row>
    <row r="146" spans="2:47" s="1" customFormat="1" ht="19.5">
      <c r="B146" s="32"/>
      <c r="D146" s="145" t="s">
        <v>397</v>
      </c>
      <c r="F146" s="175" t="s">
        <v>1711</v>
      </c>
      <c r="I146" s="142"/>
      <c r="L146" s="32"/>
      <c r="M146" s="143"/>
      <c r="T146" s="53"/>
      <c r="AT146" s="17" t="s">
        <v>397</v>
      </c>
      <c r="AU146" s="17" t="s">
        <v>82</v>
      </c>
    </row>
    <row r="147" spans="2:65" s="1" customFormat="1" ht="24.2" customHeight="1">
      <c r="B147" s="32"/>
      <c r="C147" s="127" t="s">
        <v>246</v>
      </c>
      <c r="D147" s="127" t="s">
        <v>145</v>
      </c>
      <c r="E147" s="128" t="s">
        <v>1715</v>
      </c>
      <c r="F147" s="129" t="s">
        <v>1716</v>
      </c>
      <c r="G147" s="130" t="s">
        <v>1306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34" t="s">
        <v>19</v>
      </c>
      <c r="N147" s="135" t="s">
        <v>43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150</v>
      </c>
      <c r="AT147" s="138" t="s">
        <v>145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1717</v>
      </c>
    </row>
    <row r="148" spans="2:47" s="1" customFormat="1" ht="19.5">
      <c r="B148" s="32"/>
      <c r="D148" s="145" t="s">
        <v>397</v>
      </c>
      <c r="F148" s="175" t="s">
        <v>1711</v>
      </c>
      <c r="I148" s="142"/>
      <c r="L148" s="32"/>
      <c r="M148" s="143"/>
      <c r="T148" s="53"/>
      <c r="AT148" s="17" t="s">
        <v>397</v>
      </c>
      <c r="AU148" s="17" t="s">
        <v>82</v>
      </c>
    </row>
    <row r="149" spans="2:63" s="11" customFormat="1" ht="22.9" customHeight="1">
      <c r="B149" s="115"/>
      <c r="D149" s="116" t="s">
        <v>71</v>
      </c>
      <c r="E149" s="125" t="s">
        <v>1718</v>
      </c>
      <c r="F149" s="125" t="s">
        <v>1719</v>
      </c>
      <c r="I149" s="118"/>
      <c r="J149" s="126">
        <f>BK149</f>
        <v>0</v>
      </c>
      <c r="L149" s="115"/>
      <c r="M149" s="120"/>
      <c r="P149" s="121">
        <f>SUM(P150:P152)</f>
        <v>0</v>
      </c>
      <c r="R149" s="121">
        <f>SUM(R150:R152)</f>
        <v>0</v>
      </c>
      <c r="T149" s="122">
        <f>SUM(T150:T152)</f>
        <v>0</v>
      </c>
      <c r="AR149" s="116" t="s">
        <v>80</v>
      </c>
      <c r="AT149" s="123" t="s">
        <v>71</v>
      </c>
      <c r="AU149" s="123" t="s">
        <v>80</v>
      </c>
      <c r="AY149" s="116" t="s">
        <v>142</v>
      </c>
      <c r="BK149" s="124">
        <f>SUM(BK150:BK152)</f>
        <v>0</v>
      </c>
    </row>
    <row r="150" spans="2:65" s="1" customFormat="1" ht="16.5" customHeight="1">
      <c r="B150" s="32"/>
      <c r="C150" s="127" t="s">
        <v>251</v>
      </c>
      <c r="D150" s="127" t="s">
        <v>145</v>
      </c>
      <c r="E150" s="128" t="s">
        <v>1720</v>
      </c>
      <c r="F150" s="129" t="s">
        <v>1721</v>
      </c>
      <c r="G150" s="130" t="s">
        <v>1722</v>
      </c>
      <c r="H150" s="131">
        <v>46</v>
      </c>
      <c r="I150" s="132"/>
      <c r="J150" s="133">
        <f>ROUND(I150*H150,2)</f>
        <v>0</v>
      </c>
      <c r="K150" s="129" t="s">
        <v>19</v>
      </c>
      <c r="L150" s="32"/>
      <c r="M150" s="134" t="s">
        <v>19</v>
      </c>
      <c r="N150" s="135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150</v>
      </c>
      <c r="AT150" s="138" t="s">
        <v>145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150</v>
      </c>
      <c r="BM150" s="138" t="s">
        <v>1723</v>
      </c>
    </row>
    <row r="151" spans="2:65" s="1" customFormat="1" ht="16.5" customHeight="1">
      <c r="B151" s="32"/>
      <c r="C151" s="127" t="s">
        <v>256</v>
      </c>
      <c r="D151" s="127" t="s">
        <v>145</v>
      </c>
      <c r="E151" s="128" t="s">
        <v>1724</v>
      </c>
      <c r="F151" s="129" t="s">
        <v>1725</v>
      </c>
      <c r="G151" s="130" t="s">
        <v>1722</v>
      </c>
      <c r="H151" s="131">
        <v>12.48</v>
      </c>
      <c r="I151" s="132"/>
      <c r="J151" s="133">
        <f>ROUND(I151*H151,2)</f>
        <v>0</v>
      </c>
      <c r="K151" s="129" t="s">
        <v>19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150</v>
      </c>
      <c r="AT151" s="138" t="s">
        <v>145</v>
      </c>
      <c r="AU151" s="138" t="s">
        <v>82</v>
      </c>
      <c r="AY151" s="17" t="s">
        <v>142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150</v>
      </c>
      <c r="BM151" s="138" t="s">
        <v>1726</v>
      </c>
    </row>
    <row r="152" spans="2:65" s="1" customFormat="1" ht="16.5" customHeight="1">
      <c r="B152" s="32"/>
      <c r="C152" s="127" t="s">
        <v>261</v>
      </c>
      <c r="D152" s="127" t="s">
        <v>145</v>
      </c>
      <c r="E152" s="128" t="s">
        <v>1727</v>
      </c>
      <c r="F152" s="129" t="s">
        <v>1728</v>
      </c>
      <c r="G152" s="130" t="s">
        <v>1722</v>
      </c>
      <c r="H152" s="131">
        <v>38.5</v>
      </c>
      <c r="I152" s="132"/>
      <c r="J152" s="133">
        <f>ROUND(I152*H152,2)</f>
        <v>0</v>
      </c>
      <c r="K152" s="129" t="s">
        <v>19</v>
      </c>
      <c r="L152" s="32"/>
      <c r="M152" s="134" t="s">
        <v>19</v>
      </c>
      <c r="N152" s="135" t="s">
        <v>43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150</v>
      </c>
      <c r="AT152" s="138" t="s">
        <v>145</v>
      </c>
      <c r="AU152" s="138" t="s">
        <v>82</v>
      </c>
      <c r="AY152" s="17" t="s">
        <v>142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80</v>
      </c>
      <c r="BK152" s="139">
        <f>ROUND(I152*H152,2)</f>
        <v>0</v>
      </c>
      <c r="BL152" s="17" t="s">
        <v>150</v>
      </c>
      <c r="BM152" s="138" t="s">
        <v>1729</v>
      </c>
    </row>
    <row r="153" spans="2:63" s="11" customFormat="1" ht="22.9" customHeight="1">
      <c r="B153" s="115"/>
      <c r="D153" s="116" t="s">
        <v>71</v>
      </c>
      <c r="E153" s="125" t="s">
        <v>1730</v>
      </c>
      <c r="F153" s="125" t="s">
        <v>1731</v>
      </c>
      <c r="I153" s="118"/>
      <c r="J153" s="126">
        <f>BK153</f>
        <v>0</v>
      </c>
      <c r="L153" s="115"/>
      <c r="M153" s="120"/>
      <c r="P153" s="121">
        <f>SUM(P154:P156)</f>
        <v>0</v>
      </c>
      <c r="R153" s="121">
        <f>SUM(R154:R156)</f>
        <v>0</v>
      </c>
      <c r="T153" s="122">
        <f>SUM(T154:T156)</f>
        <v>0</v>
      </c>
      <c r="AR153" s="116" t="s">
        <v>80</v>
      </c>
      <c r="AT153" s="123" t="s">
        <v>71</v>
      </c>
      <c r="AU153" s="123" t="s">
        <v>80</v>
      </c>
      <c r="AY153" s="116" t="s">
        <v>142</v>
      </c>
      <c r="BK153" s="124">
        <f>SUM(BK154:BK156)</f>
        <v>0</v>
      </c>
    </row>
    <row r="154" spans="2:65" s="1" customFormat="1" ht="16.5" customHeight="1">
      <c r="B154" s="32"/>
      <c r="C154" s="127" t="s">
        <v>275</v>
      </c>
      <c r="D154" s="127" t="s">
        <v>145</v>
      </c>
      <c r="E154" s="128" t="s">
        <v>1732</v>
      </c>
      <c r="F154" s="129" t="s">
        <v>1733</v>
      </c>
      <c r="G154" s="130" t="s">
        <v>1722</v>
      </c>
      <c r="H154" s="131">
        <v>42.29</v>
      </c>
      <c r="I154" s="132"/>
      <c r="J154" s="133">
        <f>ROUND(I154*H154,2)</f>
        <v>0</v>
      </c>
      <c r="K154" s="129" t="s">
        <v>19</v>
      </c>
      <c r="L154" s="32"/>
      <c r="M154" s="134" t="s">
        <v>19</v>
      </c>
      <c r="N154" s="135" t="s">
        <v>43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150</v>
      </c>
      <c r="AT154" s="138" t="s">
        <v>145</v>
      </c>
      <c r="AU154" s="138" t="s">
        <v>82</v>
      </c>
      <c r="AY154" s="17" t="s">
        <v>142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7" t="s">
        <v>80</v>
      </c>
      <c r="BK154" s="139">
        <f>ROUND(I154*H154,2)</f>
        <v>0</v>
      </c>
      <c r="BL154" s="17" t="s">
        <v>150</v>
      </c>
      <c r="BM154" s="138" t="s">
        <v>1734</v>
      </c>
    </row>
    <row r="155" spans="2:65" s="1" customFormat="1" ht="16.5" customHeight="1">
      <c r="B155" s="32"/>
      <c r="C155" s="127" t="s">
        <v>279</v>
      </c>
      <c r="D155" s="127" t="s">
        <v>145</v>
      </c>
      <c r="E155" s="128" t="s">
        <v>1735</v>
      </c>
      <c r="F155" s="129" t="s">
        <v>1736</v>
      </c>
      <c r="G155" s="130" t="s">
        <v>1722</v>
      </c>
      <c r="H155" s="131">
        <v>14.89</v>
      </c>
      <c r="I155" s="132"/>
      <c r="J155" s="133">
        <f>ROUND(I155*H155,2)</f>
        <v>0</v>
      </c>
      <c r="K155" s="129" t="s">
        <v>19</v>
      </c>
      <c r="L155" s="32"/>
      <c r="M155" s="134" t="s">
        <v>19</v>
      </c>
      <c r="N155" s="135" t="s">
        <v>43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150</v>
      </c>
      <c r="AT155" s="138" t="s">
        <v>145</v>
      </c>
      <c r="AU155" s="138" t="s">
        <v>82</v>
      </c>
      <c r="AY155" s="17" t="s">
        <v>142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80</v>
      </c>
      <c r="BK155" s="139">
        <f>ROUND(I155*H155,2)</f>
        <v>0</v>
      </c>
      <c r="BL155" s="17" t="s">
        <v>150</v>
      </c>
      <c r="BM155" s="138" t="s">
        <v>1737</v>
      </c>
    </row>
    <row r="156" spans="2:65" s="1" customFormat="1" ht="16.5" customHeight="1">
      <c r="B156" s="32"/>
      <c r="C156" s="127" t="s">
        <v>7</v>
      </c>
      <c r="D156" s="127" t="s">
        <v>145</v>
      </c>
      <c r="E156" s="128" t="s">
        <v>1738</v>
      </c>
      <c r="F156" s="129" t="s">
        <v>1739</v>
      </c>
      <c r="G156" s="130" t="s">
        <v>1722</v>
      </c>
      <c r="H156" s="131">
        <v>13.87</v>
      </c>
      <c r="I156" s="132"/>
      <c r="J156" s="133">
        <f>ROUND(I156*H156,2)</f>
        <v>0</v>
      </c>
      <c r="K156" s="129" t="s">
        <v>19</v>
      </c>
      <c r="L156" s="32"/>
      <c r="M156" s="134" t="s">
        <v>19</v>
      </c>
      <c r="N156" s="135" t="s">
        <v>43</v>
      </c>
      <c r="P156" s="136">
        <f>O156*H156</f>
        <v>0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150</v>
      </c>
      <c r="BM156" s="138" t="s">
        <v>1740</v>
      </c>
    </row>
    <row r="157" spans="2:63" s="11" customFormat="1" ht="22.9" customHeight="1">
      <c r="B157" s="115"/>
      <c r="D157" s="116" t="s">
        <v>71</v>
      </c>
      <c r="E157" s="125" t="s">
        <v>1741</v>
      </c>
      <c r="F157" s="125" t="s">
        <v>1742</v>
      </c>
      <c r="I157" s="118"/>
      <c r="J157" s="126">
        <f>BK157</f>
        <v>0</v>
      </c>
      <c r="L157" s="115"/>
      <c r="M157" s="120"/>
      <c r="P157" s="121">
        <f>SUM(P158:P160)</f>
        <v>0</v>
      </c>
      <c r="R157" s="121">
        <f>SUM(R158:R160)</f>
        <v>0</v>
      </c>
      <c r="T157" s="122">
        <f>SUM(T158:T160)</f>
        <v>0</v>
      </c>
      <c r="AR157" s="116" t="s">
        <v>80</v>
      </c>
      <c r="AT157" s="123" t="s">
        <v>71</v>
      </c>
      <c r="AU157" s="123" t="s">
        <v>80</v>
      </c>
      <c r="AY157" s="116" t="s">
        <v>142</v>
      </c>
      <c r="BK157" s="124">
        <f>SUM(BK158:BK160)</f>
        <v>0</v>
      </c>
    </row>
    <row r="158" spans="2:65" s="1" customFormat="1" ht="24.2" customHeight="1">
      <c r="B158" s="32"/>
      <c r="C158" s="127" t="s">
        <v>290</v>
      </c>
      <c r="D158" s="127" t="s">
        <v>145</v>
      </c>
      <c r="E158" s="128" t="s">
        <v>1743</v>
      </c>
      <c r="F158" s="129" t="s">
        <v>1744</v>
      </c>
      <c r="G158" s="130" t="s">
        <v>1722</v>
      </c>
      <c r="H158" s="131">
        <v>13.5</v>
      </c>
      <c r="I158" s="132"/>
      <c r="J158" s="133">
        <f>ROUND(I158*H158,2)</f>
        <v>0</v>
      </c>
      <c r="K158" s="129" t="s">
        <v>19</v>
      </c>
      <c r="L158" s="32"/>
      <c r="M158" s="134" t="s">
        <v>19</v>
      </c>
      <c r="N158" s="135" t="s">
        <v>43</v>
      </c>
      <c r="P158" s="136">
        <f>O158*H158</f>
        <v>0</v>
      </c>
      <c r="Q158" s="136">
        <v>0</v>
      </c>
      <c r="R158" s="136">
        <f>Q158*H158</f>
        <v>0</v>
      </c>
      <c r="S158" s="136">
        <v>0</v>
      </c>
      <c r="T158" s="137">
        <f>S158*H158</f>
        <v>0</v>
      </c>
      <c r="AR158" s="138" t="s">
        <v>150</v>
      </c>
      <c r="AT158" s="138" t="s">
        <v>145</v>
      </c>
      <c r="AU158" s="138" t="s">
        <v>82</v>
      </c>
      <c r="AY158" s="17" t="s">
        <v>142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7" t="s">
        <v>80</v>
      </c>
      <c r="BK158" s="139">
        <f>ROUND(I158*H158,2)</f>
        <v>0</v>
      </c>
      <c r="BL158" s="17" t="s">
        <v>150</v>
      </c>
      <c r="BM158" s="138" t="s">
        <v>1745</v>
      </c>
    </row>
    <row r="159" spans="2:65" s="1" customFormat="1" ht="24.2" customHeight="1">
      <c r="B159" s="32"/>
      <c r="C159" s="127" t="s">
        <v>296</v>
      </c>
      <c r="D159" s="127" t="s">
        <v>145</v>
      </c>
      <c r="E159" s="128" t="s">
        <v>1746</v>
      </c>
      <c r="F159" s="129" t="s">
        <v>1747</v>
      </c>
      <c r="G159" s="130" t="s">
        <v>1722</v>
      </c>
      <c r="H159" s="131">
        <v>25</v>
      </c>
      <c r="I159" s="132"/>
      <c r="J159" s="133">
        <f>ROUND(I159*H159,2)</f>
        <v>0</v>
      </c>
      <c r="K159" s="129" t="s">
        <v>19</v>
      </c>
      <c r="L159" s="32"/>
      <c r="M159" s="134" t="s">
        <v>19</v>
      </c>
      <c r="N159" s="135" t="s">
        <v>43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150</v>
      </c>
      <c r="AT159" s="138" t="s">
        <v>145</v>
      </c>
      <c r="AU159" s="138" t="s">
        <v>82</v>
      </c>
      <c r="AY159" s="17" t="s">
        <v>142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80</v>
      </c>
      <c r="BK159" s="139">
        <f>ROUND(I159*H159,2)</f>
        <v>0</v>
      </c>
      <c r="BL159" s="17" t="s">
        <v>150</v>
      </c>
      <c r="BM159" s="138" t="s">
        <v>1748</v>
      </c>
    </row>
    <row r="160" spans="2:65" s="1" customFormat="1" ht="24.2" customHeight="1">
      <c r="B160" s="32"/>
      <c r="C160" s="127" t="s">
        <v>302</v>
      </c>
      <c r="D160" s="127" t="s">
        <v>145</v>
      </c>
      <c r="E160" s="128" t="s">
        <v>1749</v>
      </c>
      <c r="F160" s="129" t="s">
        <v>1750</v>
      </c>
      <c r="G160" s="130" t="s">
        <v>1722</v>
      </c>
      <c r="H160" s="131">
        <v>58.4</v>
      </c>
      <c r="I160" s="132"/>
      <c r="J160" s="133">
        <f>ROUND(I160*H160,2)</f>
        <v>0</v>
      </c>
      <c r="K160" s="129" t="s">
        <v>19</v>
      </c>
      <c r="L160" s="32"/>
      <c r="M160" s="134" t="s">
        <v>19</v>
      </c>
      <c r="N160" s="135" t="s">
        <v>43</v>
      </c>
      <c r="P160" s="136">
        <f>O160*H160</f>
        <v>0</v>
      </c>
      <c r="Q160" s="136">
        <v>0</v>
      </c>
      <c r="R160" s="136">
        <f>Q160*H160</f>
        <v>0</v>
      </c>
      <c r="S160" s="136">
        <v>0</v>
      </c>
      <c r="T160" s="137">
        <f>S160*H160</f>
        <v>0</v>
      </c>
      <c r="AR160" s="138" t="s">
        <v>150</v>
      </c>
      <c r="AT160" s="138" t="s">
        <v>145</v>
      </c>
      <c r="AU160" s="138" t="s">
        <v>82</v>
      </c>
      <c r="AY160" s="17" t="s">
        <v>142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80</v>
      </c>
      <c r="BK160" s="139">
        <f>ROUND(I160*H160,2)</f>
        <v>0</v>
      </c>
      <c r="BL160" s="17" t="s">
        <v>150</v>
      </c>
      <c r="BM160" s="138" t="s">
        <v>1751</v>
      </c>
    </row>
    <row r="161" spans="2:63" s="11" customFormat="1" ht="22.9" customHeight="1">
      <c r="B161" s="115"/>
      <c r="D161" s="116" t="s">
        <v>71</v>
      </c>
      <c r="E161" s="125" t="s">
        <v>1752</v>
      </c>
      <c r="F161" s="125" t="s">
        <v>1753</v>
      </c>
      <c r="I161" s="118"/>
      <c r="J161" s="126">
        <f>BK161</f>
        <v>0</v>
      </c>
      <c r="L161" s="115"/>
      <c r="M161" s="120"/>
      <c r="P161" s="121">
        <f>P162</f>
        <v>0</v>
      </c>
      <c r="R161" s="121">
        <f>R162</f>
        <v>0</v>
      </c>
      <c r="T161" s="122">
        <f>T162</f>
        <v>0</v>
      </c>
      <c r="AR161" s="116" t="s">
        <v>80</v>
      </c>
      <c r="AT161" s="123" t="s">
        <v>71</v>
      </c>
      <c r="AU161" s="123" t="s">
        <v>80</v>
      </c>
      <c r="AY161" s="116" t="s">
        <v>142</v>
      </c>
      <c r="BK161" s="124">
        <f>BK162</f>
        <v>0</v>
      </c>
    </row>
    <row r="162" spans="2:65" s="1" customFormat="1" ht="21.75" customHeight="1">
      <c r="B162" s="32"/>
      <c r="C162" s="127" t="s">
        <v>311</v>
      </c>
      <c r="D162" s="127" t="s">
        <v>145</v>
      </c>
      <c r="E162" s="128" t="s">
        <v>1754</v>
      </c>
      <c r="F162" s="129" t="s">
        <v>1755</v>
      </c>
      <c r="G162" s="130" t="s">
        <v>674</v>
      </c>
      <c r="H162" s="131">
        <v>1</v>
      </c>
      <c r="I162" s="132"/>
      <c r="J162" s="133">
        <f>ROUND(I162*H162,2)</f>
        <v>0</v>
      </c>
      <c r="K162" s="129" t="s">
        <v>19</v>
      </c>
      <c r="L162" s="32"/>
      <c r="M162" s="134" t="s">
        <v>19</v>
      </c>
      <c r="N162" s="135" t="s">
        <v>43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150</v>
      </c>
      <c r="AT162" s="138" t="s">
        <v>145</v>
      </c>
      <c r="AU162" s="138" t="s">
        <v>82</v>
      </c>
      <c r="AY162" s="17" t="s">
        <v>142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80</v>
      </c>
      <c r="BK162" s="139">
        <f>ROUND(I162*H162,2)</f>
        <v>0</v>
      </c>
      <c r="BL162" s="17" t="s">
        <v>150</v>
      </c>
      <c r="BM162" s="138" t="s">
        <v>1756</v>
      </c>
    </row>
    <row r="163" spans="2:63" s="11" customFormat="1" ht="22.9" customHeight="1">
      <c r="B163" s="115"/>
      <c r="D163" s="116" t="s">
        <v>71</v>
      </c>
      <c r="E163" s="125" t="s">
        <v>1757</v>
      </c>
      <c r="F163" s="125" t="s">
        <v>1758</v>
      </c>
      <c r="I163" s="118"/>
      <c r="J163" s="126">
        <f>BK163</f>
        <v>0</v>
      </c>
      <c r="L163" s="115"/>
      <c r="M163" s="120"/>
      <c r="P163" s="121">
        <f>P164</f>
        <v>0</v>
      </c>
      <c r="R163" s="121">
        <f>R164</f>
        <v>0</v>
      </c>
      <c r="T163" s="122">
        <f>T164</f>
        <v>0</v>
      </c>
      <c r="AR163" s="116" t="s">
        <v>80</v>
      </c>
      <c r="AT163" s="123" t="s">
        <v>71</v>
      </c>
      <c r="AU163" s="123" t="s">
        <v>80</v>
      </c>
      <c r="AY163" s="116" t="s">
        <v>142</v>
      </c>
      <c r="BK163" s="124">
        <f>BK164</f>
        <v>0</v>
      </c>
    </row>
    <row r="164" spans="2:65" s="1" customFormat="1" ht="16.5" customHeight="1">
      <c r="B164" s="32"/>
      <c r="C164" s="127" t="s">
        <v>317</v>
      </c>
      <c r="D164" s="127" t="s">
        <v>145</v>
      </c>
      <c r="E164" s="128" t="s">
        <v>1759</v>
      </c>
      <c r="F164" s="129" t="s">
        <v>1760</v>
      </c>
      <c r="G164" s="130" t="s">
        <v>1722</v>
      </c>
      <c r="H164" s="131">
        <v>121.28</v>
      </c>
      <c r="I164" s="132"/>
      <c r="J164" s="133">
        <f>ROUND(I164*H164,2)</f>
        <v>0</v>
      </c>
      <c r="K164" s="129" t="s">
        <v>19</v>
      </c>
      <c r="L164" s="32"/>
      <c r="M164" s="134" t="s">
        <v>19</v>
      </c>
      <c r="N164" s="135" t="s">
        <v>43</v>
      </c>
      <c r="P164" s="136">
        <f>O164*H164</f>
        <v>0</v>
      </c>
      <c r="Q164" s="136">
        <v>0</v>
      </c>
      <c r="R164" s="136">
        <f>Q164*H164</f>
        <v>0</v>
      </c>
      <c r="S164" s="136">
        <v>0</v>
      </c>
      <c r="T164" s="137">
        <f>S164*H164</f>
        <v>0</v>
      </c>
      <c r="AR164" s="138" t="s">
        <v>150</v>
      </c>
      <c r="AT164" s="138" t="s">
        <v>145</v>
      </c>
      <c r="AU164" s="138" t="s">
        <v>82</v>
      </c>
      <c r="AY164" s="17" t="s">
        <v>142</v>
      </c>
      <c r="BE164" s="139">
        <f>IF(N164="základní",J164,0)</f>
        <v>0</v>
      </c>
      <c r="BF164" s="139">
        <f>IF(N164="snížená",J164,0)</f>
        <v>0</v>
      </c>
      <c r="BG164" s="139">
        <f>IF(N164="zákl. přenesená",J164,0)</f>
        <v>0</v>
      </c>
      <c r="BH164" s="139">
        <f>IF(N164="sníž. přenesená",J164,0)</f>
        <v>0</v>
      </c>
      <c r="BI164" s="139">
        <f>IF(N164="nulová",J164,0)</f>
        <v>0</v>
      </c>
      <c r="BJ164" s="17" t="s">
        <v>80</v>
      </c>
      <c r="BK164" s="139">
        <f>ROUND(I164*H164,2)</f>
        <v>0</v>
      </c>
      <c r="BL164" s="17" t="s">
        <v>150</v>
      </c>
      <c r="BM164" s="138" t="s">
        <v>1761</v>
      </c>
    </row>
    <row r="165" spans="2:63" s="11" customFormat="1" ht="25.9" customHeight="1">
      <c r="B165" s="115"/>
      <c r="D165" s="116" t="s">
        <v>71</v>
      </c>
      <c r="E165" s="117" t="s">
        <v>1762</v>
      </c>
      <c r="F165" s="117" t="s">
        <v>1762</v>
      </c>
      <c r="I165" s="118"/>
      <c r="J165" s="119">
        <f>BK165</f>
        <v>0</v>
      </c>
      <c r="L165" s="115"/>
      <c r="M165" s="120"/>
      <c r="P165" s="121">
        <f>P166+P175</f>
        <v>0</v>
      </c>
      <c r="R165" s="121">
        <f>R166+R175</f>
        <v>0</v>
      </c>
      <c r="T165" s="122">
        <f>T166+T175</f>
        <v>0</v>
      </c>
      <c r="AR165" s="116" t="s">
        <v>80</v>
      </c>
      <c r="AT165" s="123" t="s">
        <v>71</v>
      </c>
      <c r="AU165" s="123" t="s">
        <v>72</v>
      </c>
      <c r="AY165" s="116" t="s">
        <v>142</v>
      </c>
      <c r="BK165" s="124">
        <f>BK166+BK175</f>
        <v>0</v>
      </c>
    </row>
    <row r="166" spans="2:63" s="11" customFormat="1" ht="22.9" customHeight="1">
      <c r="B166" s="115"/>
      <c r="D166" s="116" t="s">
        <v>71</v>
      </c>
      <c r="E166" s="125" t="s">
        <v>1763</v>
      </c>
      <c r="F166" s="125" t="s">
        <v>1764</v>
      </c>
      <c r="I166" s="118"/>
      <c r="J166" s="126">
        <f>BK166</f>
        <v>0</v>
      </c>
      <c r="L166" s="115"/>
      <c r="M166" s="120"/>
      <c r="P166" s="121">
        <f>SUM(P167:P174)</f>
        <v>0</v>
      </c>
      <c r="R166" s="121">
        <f>SUM(R167:R174)</f>
        <v>0</v>
      </c>
      <c r="T166" s="122">
        <f>SUM(T167:T174)</f>
        <v>0</v>
      </c>
      <c r="AR166" s="116" t="s">
        <v>80</v>
      </c>
      <c r="AT166" s="123" t="s">
        <v>71</v>
      </c>
      <c r="AU166" s="123" t="s">
        <v>80</v>
      </c>
      <c r="AY166" s="116" t="s">
        <v>142</v>
      </c>
      <c r="BK166" s="124">
        <f>SUM(BK167:BK174)</f>
        <v>0</v>
      </c>
    </row>
    <row r="167" spans="2:65" s="1" customFormat="1" ht="37.9" customHeight="1">
      <c r="B167" s="32"/>
      <c r="C167" s="127" t="s">
        <v>322</v>
      </c>
      <c r="D167" s="127" t="s">
        <v>145</v>
      </c>
      <c r="E167" s="128" t="s">
        <v>1765</v>
      </c>
      <c r="F167" s="129" t="s">
        <v>1766</v>
      </c>
      <c r="G167" s="130" t="s">
        <v>1306</v>
      </c>
      <c r="H167" s="131">
        <v>2</v>
      </c>
      <c r="I167" s="132"/>
      <c r="J167" s="133">
        <f>ROUND(I167*H167,2)</f>
        <v>0</v>
      </c>
      <c r="K167" s="129" t="s">
        <v>19</v>
      </c>
      <c r="L167" s="32"/>
      <c r="M167" s="134" t="s">
        <v>19</v>
      </c>
      <c r="N167" s="135" t="s">
        <v>43</v>
      </c>
      <c r="P167" s="136">
        <f>O167*H167</f>
        <v>0</v>
      </c>
      <c r="Q167" s="136">
        <v>0</v>
      </c>
      <c r="R167" s="136">
        <f>Q167*H167</f>
        <v>0</v>
      </c>
      <c r="S167" s="136">
        <v>0</v>
      </c>
      <c r="T167" s="137">
        <f>S167*H167</f>
        <v>0</v>
      </c>
      <c r="AR167" s="138" t="s">
        <v>150</v>
      </c>
      <c r="AT167" s="138" t="s">
        <v>145</v>
      </c>
      <c r="AU167" s="138" t="s">
        <v>82</v>
      </c>
      <c r="AY167" s="17" t="s">
        <v>142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80</v>
      </c>
      <c r="BK167" s="139">
        <f>ROUND(I167*H167,2)</f>
        <v>0</v>
      </c>
      <c r="BL167" s="17" t="s">
        <v>150</v>
      </c>
      <c r="BM167" s="138" t="s">
        <v>1767</v>
      </c>
    </row>
    <row r="168" spans="2:47" s="1" customFormat="1" ht="29.25">
      <c r="B168" s="32"/>
      <c r="D168" s="145" t="s">
        <v>397</v>
      </c>
      <c r="F168" s="175" t="s">
        <v>1768</v>
      </c>
      <c r="I168" s="142"/>
      <c r="L168" s="32"/>
      <c r="M168" s="143"/>
      <c r="T168" s="53"/>
      <c r="AT168" s="17" t="s">
        <v>397</v>
      </c>
      <c r="AU168" s="17" t="s">
        <v>82</v>
      </c>
    </row>
    <row r="169" spans="2:65" s="1" customFormat="1" ht="37.9" customHeight="1">
      <c r="B169" s="32"/>
      <c r="C169" s="127" t="s">
        <v>331</v>
      </c>
      <c r="D169" s="127" t="s">
        <v>145</v>
      </c>
      <c r="E169" s="128" t="s">
        <v>1769</v>
      </c>
      <c r="F169" s="129" t="s">
        <v>1770</v>
      </c>
      <c r="G169" s="130" t="s">
        <v>1306</v>
      </c>
      <c r="H169" s="131">
        <v>1</v>
      </c>
      <c r="I169" s="132"/>
      <c r="J169" s="133">
        <f>ROUND(I169*H169,2)</f>
        <v>0</v>
      </c>
      <c r="K169" s="129" t="s">
        <v>19</v>
      </c>
      <c r="L169" s="32"/>
      <c r="M169" s="134" t="s">
        <v>19</v>
      </c>
      <c r="N169" s="135" t="s">
        <v>43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150</v>
      </c>
      <c r="AT169" s="138" t="s">
        <v>145</v>
      </c>
      <c r="AU169" s="138" t="s">
        <v>82</v>
      </c>
      <c r="AY169" s="17" t="s">
        <v>142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7" t="s">
        <v>80</v>
      </c>
      <c r="BK169" s="139">
        <f>ROUND(I169*H169,2)</f>
        <v>0</v>
      </c>
      <c r="BL169" s="17" t="s">
        <v>150</v>
      </c>
      <c r="BM169" s="138" t="s">
        <v>1771</v>
      </c>
    </row>
    <row r="170" spans="2:47" s="1" customFormat="1" ht="19.5">
      <c r="B170" s="32"/>
      <c r="D170" s="145" t="s">
        <v>397</v>
      </c>
      <c r="F170" s="175" t="s">
        <v>1772</v>
      </c>
      <c r="I170" s="142"/>
      <c r="L170" s="32"/>
      <c r="M170" s="143"/>
      <c r="T170" s="53"/>
      <c r="AT170" s="17" t="s">
        <v>397</v>
      </c>
      <c r="AU170" s="17" t="s">
        <v>82</v>
      </c>
    </row>
    <row r="171" spans="2:65" s="1" customFormat="1" ht="24.2" customHeight="1">
      <c r="B171" s="32"/>
      <c r="C171" s="127" t="s">
        <v>340</v>
      </c>
      <c r="D171" s="127" t="s">
        <v>145</v>
      </c>
      <c r="E171" s="128" t="s">
        <v>1773</v>
      </c>
      <c r="F171" s="129" t="s">
        <v>1774</v>
      </c>
      <c r="G171" s="130" t="s">
        <v>1306</v>
      </c>
      <c r="H171" s="131">
        <v>1</v>
      </c>
      <c r="I171" s="132"/>
      <c r="J171" s="133">
        <f>ROUND(I171*H171,2)</f>
        <v>0</v>
      </c>
      <c r="K171" s="129" t="s">
        <v>19</v>
      </c>
      <c r="L171" s="32"/>
      <c r="M171" s="134" t="s">
        <v>19</v>
      </c>
      <c r="N171" s="135" t="s">
        <v>43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150</v>
      </c>
      <c r="AT171" s="138" t="s">
        <v>145</v>
      </c>
      <c r="AU171" s="138" t="s">
        <v>82</v>
      </c>
      <c r="AY171" s="17" t="s">
        <v>142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7" t="s">
        <v>80</v>
      </c>
      <c r="BK171" s="139">
        <f>ROUND(I171*H171,2)</f>
        <v>0</v>
      </c>
      <c r="BL171" s="17" t="s">
        <v>150</v>
      </c>
      <c r="BM171" s="138" t="s">
        <v>1775</v>
      </c>
    </row>
    <row r="172" spans="2:47" s="1" customFormat="1" ht="19.5">
      <c r="B172" s="32"/>
      <c r="D172" s="145" t="s">
        <v>397</v>
      </c>
      <c r="F172" s="175" t="s">
        <v>1772</v>
      </c>
      <c r="I172" s="142"/>
      <c r="L172" s="32"/>
      <c r="M172" s="143"/>
      <c r="T172" s="53"/>
      <c r="AT172" s="17" t="s">
        <v>397</v>
      </c>
      <c r="AU172" s="17" t="s">
        <v>82</v>
      </c>
    </row>
    <row r="173" spans="2:65" s="1" customFormat="1" ht="16.5" customHeight="1">
      <c r="B173" s="32"/>
      <c r="C173" s="127" t="s">
        <v>346</v>
      </c>
      <c r="D173" s="127" t="s">
        <v>145</v>
      </c>
      <c r="E173" s="128" t="s">
        <v>1776</v>
      </c>
      <c r="F173" s="129" t="s">
        <v>1777</v>
      </c>
      <c r="G173" s="130" t="s">
        <v>1778</v>
      </c>
      <c r="H173" s="131">
        <v>12.8</v>
      </c>
      <c r="I173" s="132"/>
      <c r="J173" s="133">
        <f>ROUND(I173*H173,2)</f>
        <v>0</v>
      </c>
      <c r="K173" s="129" t="s">
        <v>19</v>
      </c>
      <c r="L173" s="32"/>
      <c r="M173" s="134" t="s">
        <v>19</v>
      </c>
      <c r="N173" s="135" t="s">
        <v>43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150</v>
      </c>
      <c r="AT173" s="138" t="s">
        <v>145</v>
      </c>
      <c r="AU173" s="138" t="s">
        <v>82</v>
      </c>
      <c r="AY173" s="17" t="s">
        <v>142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80</v>
      </c>
      <c r="BK173" s="139">
        <f>ROUND(I173*H173,2)</f>
        <v>0</v>
      </c>
      <c r="BL173" s="17" t="s">
        <v>150</v>
      </c>
      <c r="BM173" s="138" t="s">
        <v>1779</v>
      </c>
    </row>
    <row r="174" spans="2:65" s="1" customFormat="1" ht="16.5" customHeight="1">
      <c r="B174" s="32"/>
      <c r="C174" s="127" t="s">
        <v>355</v>
      </c>
      <c r="D174" s="127" t="s">
        <v>145</v>
      </c>
      <c r="E174" s="128" t="s">
        <v>1780</v>
      </c>
      <c r="F174" s="129" t="s">
        <v>1781</v>
      </c>
      <c r="G174" s="130" t="s">
        <v>1778</v>
      </c>
      <c r="H174" s="131">
        <v>12.8</v>
      </c>
      <c r="I174" s="132"/>
      <c r="J174" s="133">
        <f>ROUND(I174*H174,2)</f>
        <v>0</v>
      </c>
      <c r="K174" s="129" t="s">
        <v>19</v>
      </c>
      <c r="L174" s="32"/>
      <c r="M174" s="134" t="s">
        <v>19</v>
      </c>
      <c r="N174" s="135" t="s">
        <v>43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150</v>
      </c>
      <c r="AT174" s="138" t="s">
        <v>145</v>
      </c>
      <c r="AU174" s="138" t="s">
        <v>82</v>
      </c>
      <c r="AY174" s="17" t="s">
        <v>142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7" t="s">
        <v>80</v>
      </c>
      <c r="BK174" s="139">
        <f>ROUND(I174*H174,2)</f>
        <v>0</v>
      </c>
      <c r="BL174" s="17" t="s">
        <v>150</v>
      </c>
      <c r="BM174" s="138" t="s">
        <v>1782</v>
      </c>
    </row>
    <row r="175" spans="2:63" s="11" customFormat="1" ht="22.9" customHeight="1">
      <c r="B175" s="115"/>
      <c r="D175" s="116" t="s">
        <v>71</v>
      </c>
      <c r="E175" s="125" t="s">
        <v>1752</v>
      </c>
      <c r="F175" s="125" t="s">
        <v>1753</v>
      </c>
      <c r="I175" s="118"/>
      <c r="J175" s="126">
        <f>BK175</f>
        <v>0</v>
      </c>
      <c r="L175" s="115"/>
      <c r="M175" s="120"/>
      <c r="P175" s="121">
        <f>P176</f>
        <v>0</v>
      </c>
      <c r="R175" s="121">
        <f>R176</f>
        <v>0</v>
      </c>
      <c r="T175" s="122">
        <f>T176</f>
        <v>0</v>
      </c>
      <c r="AR175" s="116" t="s">
        <v>80</v>
      </c>
      <c r="AT175" s="123" t="s">
        <v>71</v>
      </c>
      <c r="AU175" s="123" t="s">
        <v>80</v>
      </c>
      <c r="AY175" s="116" t="s">
        <v>142</v>
      </c>
      <c r="BK175" s="124">
        <f>BK176</f>
        <v>0</v>
      </c>
    </row>
    <row r="176" spans="2:65" s="1" customFormat="1" ht="21.75" customHeight="1">
      <c r="B176" s="32"/>
      <c r="C176" s="127" t="s">
        <v>360</v>
      </c>
      <c r="D176" s="127" t="s">
        <v>145</v>
      </c>
      <c r="E176" s="128" t="s">
        <v>1783</v>
      </c>
      <c r="F176" s="129" t="s">
        <v>1755</v>
      </c>
      <c r="G176" s="130" t="s">
        <v>674</v>
      </c>
      <c r="H176" s="131">
        <v>1</v>
      </c>
      <c r="I176" s="132"/>
      <c r="J176" s="133">
        <f>ROUND(I176*H176,2)</f>
        <v>0</v>
      </c>
      <c r="K176" s="129" t="s">
        <v>19</v>
      </c>
      <c r="L176" s="32"/>
      <c r="M176" s="134" t="s">
        <v>19</v>
      </c>
      <c r="N176" s="135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150</v>
      </c>
      <c r="AT176" s="138" t="s">
        <v>145</v>
      </c>
      <c r="AU176" s="138" t="s">
        <v>82</v>
      </c>
      <c r="AY176" s="17" t="s">
        <v>142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7" t="s">
        <v>80</v>
      </c>
      <c r="BK176" s="139">
        <f>ROUND(I176*H176,2)</f>
        <v>0</v>
      </c>
      <c r="BL176" s="17" t="s">
        <v>150</v>
      </c>
      <c r="BM176" s="138" t="s">
        <v>1784</v>
      </c>
    </row>
    <row r="177" spans="2:63" s="11" customFormat="1" ht="25.9" customHeight="1">
      <c r="B177" s="115"/>
      <c r="D177" s="116" t="s">
        <v>71</v>
      </c>
      <c r="E177" s="117" t="s">
        <v>1785</v>
      </c>
      <c r="F177" s="117" t="s">
        <v>1785</v>
      </c>
      <c r="I177" s="118"/>
      <c r="J177" s="119">
        <f>BK177</f>
        <v>0</v>
      </c>
      <c r="L177" s="115"/>
      <c r="M177" s="120"/>
      <c r="P177" s="121">
        <f>P178+P181+P183+P186+P188+P190+P192</f>
        <v>0</v>
      </c>
      <c r="R177" s="121">
        <f>R178+R181+R183+R186+R188+R190+R192</f>
        <v>0</v>
      </c>
      <c r="T177" s="122">
        <f>T178+T181+T183+T186+T188+T190+T192</f>
        <v>0</v>
      </c>
      <c r="AR177" s="116" t="s">
        <v>80</v>
      </c>
      <c r="AT177" s="123" t="s">
        <v>71</v>
      </c>
      <c r="AU177" s="123" t="s">
        <v>72</v>
      </c>
      <c r="AY177" s="116" t="s">
        <v>142</v>
      </c>
      <c r="BK177" s="124">
        <f>BK178+BK181+BK183+BK186+BK188+BK190+BK192</f>
        <v>0</v>
      </c>
    </row>
    <row r="178" spans="2:63" s="11" customFormat="1" ht="22.9" customHeight="1">
      <c r="B178" s="115"/>
      <c r="D178" s="116" t="s">
        <v>71</v>
      </c>
      <c r="E178" s="125" t="s">
        <v>1786</v>
      </c>
      <c r="F178" s="125" t="s">
        <v>1787</v>
      </c>
      <c r="I178" s="118"/>
      <c r="J178" s="126">
        <f>BK178</f>
        <v>0</v>
      </c>
      <c r="L178" s="115"/>
      <c r="M178" s="120"/>
      <c r="P178" s="121">
        <f>SUM(P179:P180)</f>
        <v>0</v>
      </c>
      <c r="R178" s="121">
        <f>SUM(R179:R180)</f>
        <v>0</v>
      </c>
      <c r="T178" s="122">
        <f>SUM(T179:T180)</f>
        <v>0</v>
      </c>
      <c r="AR178" s="116" t="s">
        <v>80</v>
      </c>
      <c r="AT178" s="123" t="s">
        <v>71</v>
      </c>
      <c r="AU178" s="123" t="s">
        <v>80</v>
      </c>
      <c r="AY178" s="116" t="s">
        <v>142</v>
      </c>
      <c r="BK178" s="124">
        <f>SUM(BK179:BK180)</f>
        <v>0</v>
      </c>
    </row>
    <row r="179" spans="2:65" s="1" customFormat="1" ht="33" customHeight="1">
      <c r="B179" s="32"/>
      <c r="C179" s="127" t="s">
        <v>366</v>
      </c>
      <c r="D179" s="127" t="s">
        <v>145</v>
      </c>
      <c r="E179" s="128" t="s">
        <v>1788</v>
      </c>
      <c r="F179" s="129" t="s">
        <v>1789</v>
      </c>
      <c r="G179" s="130" t="s">
        <v>1306</v>
      </c>
      <c r="H179" s="131">
        <v>1</v>
      </c>
      <c r="I179" s="132"/>
      <c r="J179" s="133">
        <f>ROUND(I179*H179,2)</f>
        <v>0</v>
      </c>
      <c r="K179" s="129" t="s">
        <v>19</v>
      </c>
      <c r="L179" s="32"/>
      <c r="M179" s="134" t="s">
        <v>19</v>
      </c>
      <c r="N179" s="135" t="s">
        <v>43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150</v>
      </c>
      <c r="AT179" s="138" t="s">
        <v>145</v>
      </c>
      <c r="AU179" s="138" t="s">
        <v>82</v>
      </c>
      <c r="AY179" s="17" t="s">
        <v>142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80</v>
      </c>
      <c r="BK179" s="139">
        <f>ROUND(I179*H179,2)</f>
        <v>0</v>
      </c>
      <c r="BL179" s="17" t="s">
        <v>150</v>
      </c>
      <c r="BM179" s="138" t="s">
        <v>1790</v>
      </c>
    </row>
    <row r="180" spans="2:65" s="1" customFormat="1" ht="37.9" customHeight="1">
      <c r="B180" s="32"/>
      <c r="C180" s="127" t="s">
        <v>371</v>
      </c>
      <c r="D180" s="127" t="s">
        <v>145</v>
      </c>
      <c r="E180" s="128" t="s">
        <v>1791</v>
      </c>
      <c r="F180" s="129" t="s">
        <v>1792</v>
      </c>
      <c r="G180" s="130" t="s">
        <v>1306</v>
      </c>
      <c r="H180" s="131">
        <v>1</v>
      </c>
      <c r="I180" s="132"/>
      <c r="J180" s="133">
        <f>ROUND(I180*H180,2)</f>
        <v>0</v>
      </c>
      <c r="K180" s="129" t="s">
        <v>19</v>
      </c>
      <c r="L180" s="32"/>
      <c r="M180" s="134" t="s">
        <v>19</v>
      </c>
      <c r="N180" s="135" t="s">
        <v>43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150</v>
      </c>
      <c r="AT180" s="138" t="s">
        <v>145</v>
      </c>
      <c r="AU180" s="138" t="s">
        <v>82</v>
      </c>
      <c r="AY180" s="17" t="s">
        <v>142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7" t="s">
        <v>80</v>
      </c>
      <c r="BK180" s="139">
        <f>ROUND(I180*H180,2)</f>
        <v>0</v>
      </c>
      <c r="BL180" s="17" t="s">
        <v>150</v>
      </c>
      <c r="BM180" s="138" t="s">
        <v>1793</v>
      </c>
    </row>
    <row r="181" spans="2:63" s="11" customFormat="1" ht="22.9" customHeight="1">
      <c r="B181" s="115"/>
      <c r="D181" s="116" t="s">
        <v>71</v>
      </c>
      <c r="E181" s="125" t="s">
        <v>656</v>
      </c>
      <c r="F181" s="125" t="s">
        <v>1671</v>
      </c>
      <c r="I181" s="118"/>
      <c r="J181" s="126">
        <f>BK181</f>
        <v>0</v>
      </c>
      <c r="L181" s="115"/>
      <c r="M181" s="120"/>
      <c r="P181" s="121">
        <f>P182</f>
        <v>0</v>
      </c>
      <c r="R181" s="121">
        <f>R182</f>
        <v>0</v>
      </c>
      <c r="T181" s="122">
        <f>T182</f>
        <v>0</v>
      </c>
      <c r="AR181" s="116" t="s">
        <v>80</v>
      </c>
      <c r="AT181" s="123" t="s">
        <v>71</v>
      </c>
      <c r="AU181" s="123" t="s">
        <v>80</v>
      </c>
      <c r="AY181" s="116" t="s">
        <v>142</v>
      </c>
      <c r="BK181" s="124">
        <f>BK182</f>
        <v>0</v>
      </c>
    </row>
    <row r="182" spans="2:65" s="1" customFormat="1" ht="16.5" customHeight="1">
      <c r="B182" s="32"/>
      <c r="C182" s="127" t="s">
        <v>383</v>
      </c>
      <c r="D182" s="127" t="s">
        <v>145</v>
      </c>
      <c r="E182" s="128" t="s">
        <v>1794</v>
      </c>
      <c r="F182" s="129" t="s">
        <v>1795</v>
      </c>
      <c r="G182" s="130" t="s">
        <v>1306</v>
      </c>
      <c r="H182" s="131">
        <v>1</v>
      </c>
      <c r="I182" s="132"/>
      <c r="J182" s="133">
        <f>ROUND(I182*H182,2)</f>
        <v>0</v>
      </c>
      <c r="K182" s="129" t="s">
        <v>19</v>
      </c>
      <c r="L182" s="32"/>
      <c r="M182" s="134" t="s">
        <v>19</v>
      </c>
      <c r="N182" s="135" t="s">
        <v>43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150</v>
      </c>
      <c r="AT182" s="138" t="s">
        <v>145</v>
      </c>
      <c r="AU182" s="138" t="s">
        <v>82</v>
      </c>
      <c r="AY182" s="17" t="s">
        <v>142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7" t="s">
        <v>80</v>
      </c>
      <c r="BK182" s="139">
        <f>ROUND(I182*H182,2)</f>
        <v>0</v>
      </c>
      <c r="BL182" s="17" t="s">
        <v>150</v>
      </c>
      <c r="BM182" s="138" t="s">
        <v>1796</v>
      </c>
    </row>
    <row r="183" spans="2:63" s="11" customFormat="1" ht="22.9" customHeight="1">
      <c r="B183" s="115"/>
      <c r="D183" s="116" t="s">
        <v>71</v>
      </c>
      <c r="E183" s="125" t="s">
        <v>1797</v>
      </c>
      <c r="F183" s="125" t="s">
        <v>1798</v>
      </c>
      <c r="I183" s="118"/>
      <c r="J183" s="126">
        <f>BK183</f>
        <v>0</v>
      </c>
      <c r="L183" s="115"/>
      <c r="M183" s="120"/>
      <c r="P183" s="121">
        <f>SUM(P184:P185)</f>
        <v>0</v>
      </c>
      <c r="R183" s="121">
        <f>SUM(R184:R185)</f>
        <v>0</v>
      </c>
      <c r="T183" s="122">
        <f>SUM(T184:T185)</f>
        <v>0</v>
      </c>
      <c r="AR183" s="116" t="s">
        <v>80</v>
      </c>
      <c r="AT183" s="123" t="s">
        <v>71</v>
      </c>
      <c r="AU183" s="123" t="s">
        <v>80</v>
      </c>
      <c r="AY183" s="116" t="s">
        <v>142</v>
      </c>
      <c r="BK183" s="124">
        <f>SUM(BK184:BK185)</f>
        <v>0</v>
      </c>
    </row>
    <row r="184" spans="2:65" s="1" customFormat="1" ht="24.2" customHeight="1">
      <c r="B184" s="32"/>
      <c r="C184" s="127" t="s">
        <v>388</v>
      </c>
      <c r="D184" s="127" t="s">
        <v>145</v>
      </c>
      <c r="E184" s="128" t="s">
        <v>1799</v>
      </c>
      <c r="F184" s="129" t="s">
        <v>1800</v>
      </c>
      <c r="G184" s="130" t="s">
        <v>1306</v>
      </c>
      <c r="H184" s="131">
        <v>1</v>
      </c>
      <c r="I184" s="132"/>
      <c r="J184" s="133">
        <f>ROUND(I184*H184,2)</f>
        <v>0</v>
      </c>
      <c r="K184" s="129" t="s">
        <v>19</v>
      </c>
      <c r="L184" s="32"/>
      <c r="M184" s="134" t="s">
        <v>19</v>
      </c>
      <c r="N184" s="135" t="s">
        <v>43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150</v>
      </c>
      <c r="AT184" s="138" t="s">
        <v>145</v>
      </c>
      <c r="AU184" s="138" t="s">
        <v>82</v>
      </c>
      <c r="AY184" s="17" t="s">
        <v>142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7" t="s">
        <v>80</v>
      </c>
      <c r="BK184" s="139">
        <f>ROUND(I184*H184,2)</f>
        <v>0</v>
      </c>
      <c r="BL184" s="17" t="s">
        <v>150</v>
      </c>
      <c r="BM184" s="138" t="s">
        <v>1801</v>
      </c>
    </row>
    <row r="185" spans="2:65" s="1" customFormat="1" ht="16.5" customHeight="1">
      <c r="B185" s="32"/>
      <c r="C185" s="127" t="s">
        <v>393</v>
      </c>
      <c r="D185" s="127" t="s">
        <v>145</v>
      </c>
      <c r="E185" s="128" t="s">
        <v>1802</v>
      </c>
      <c r="F185" s="129" t="s">
        <v>1803</v>
      </c>
      <c r="G185" s="130" t="s">
        <v>1306</v>
      </c>
      <c r="H185" s="131">
        <v>1</v>
      </c>
      <c r="I185" s="132"/>
      <c r="J185" s="133">
        <f>ROUND(I185*H185,2)</f>
        <v>0</v>
      </c>
      <c r="K185" s="129" t="s">
        <v>19</v>
      </c>
      <c r="L185" s="32"/>
      <c r="M185" s="134" t="s">
        <v>19</v>
      </c>
      <c r="N185" s="135" t="s">
        <v>43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150</v>
      </c>
      <c r="AT185" s="138" t="s">
        <v>145</v>
      </c>
      <c r="AU185" s="138" t="s">
        <v>82</v>
      </c>
      <c r="AY185" s="17" t="s">
        <v>142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80</v>
      </c>
      <c r="BK185" s="139">
        <f>ROUND(I185*H185,2)</f>
        <v>0</v>
      </c>
      <c r="BL185" s="17" t="s">
        <v>150</v>
      </c>
      <c r="BM185" s="138" t="s">
        <v>1804</v>
      </c>
    </row>
    <row r="186" spans="2:63" s="11" customFormat="1" ht="22.9" customHeight="1">
      <c r="B186" s="115"/>
      <c r="D186" s="116" t="s">
        <v>71</v>
      </c>
      <c r="E186" s="125" t="s">
        <v>1805</v>
      </c>
      <c r="F186" s="125" t="s">
        <v>1806</v>
      </c>
      <c r="I186" s="118"/>
      <c r="J186" s="126">
        <f>BK186</f>
        <v>0</v>
      </c>
      <c r="L186" s="115"/>
      <c r="M186" s="120"/>
      <c r="P186" s="121">
        <f>P187</f>
        <v>0</v>
      </c>
      <c r="R186" s="121">
        <f>R187</f>
        <v>0</v>
      </c>
      <c r="T186" s="122">
        <f>T187</f>
        <v>0</v>
      </c>
      <c r="AR186" s="116" t="s">
        <v>80</v>
      </c>
      <c r="AT186" s="123" t="s">
        <v>71</v>
      </c>
      <c r="AU186" s="123" t="s">
        <v>80</v>
      </c>
      <c r="AY186" s="116" t="s">
        <v>142</v>
      </c>
      <c r="BK186" s="124">
        <f>BK187</f>
        <v>0</v>
      </c>
    </row>
    <row r="187" spans="2:65" s="1" customFormat="1" ht="16.5" customHeight="1">
      <c r="B187" s="32"/>
      <c r="C187" s="127" t="s">
        <v>399</v>
      </c>
      <c r="D187" s="127" t="s">
        <v>145</v>
      </c>
      <c r="E187" s="128" t="s">
        <v>1807</v>
      </c>
      <c r="F187" s="129" t="s">
        <v>1808</v>
      </c>
      <c r="G187" s="130" t="s">
        <v>1778</v>
      </c>
      <c r="H187" s="131">
        <v>2.25</v>
      </c>
      <c r="I187" s="132"/>
      <c r="J187" s="133">
        <f>ROUND(I187*H187,2)</f>
        <v>0</v>
      </c>
      <c r="K187" s="129" t="s">
        <v>19</v>
      </c>
      <c r="L187" s="32"/>
      <c r="M187" s="134" t="s">
        <v>19</v>
      </c>
      <c r="N187" s="135" t="s">
        <v>43</v>
      </c>
      <c r="P187" s="136">
        <f>O187*H187</f>
        <v>0</v>
      </c>
      <c r="Q187" s="136">
        <v>0</v>
      </c>
      <c r="R187" s="136">
        <f>Q187*H187</f>
        <v>0</v>
      </c>
      <c r="S187" s="136">
        <v>0</v>
      </c>
      <c r="T187" s="137">
        <f>S187*H187</f>
        <v>0</v>
      </c>
      <c r="AR187" s="138" t="s">
        <v>150</v>
      </c>
      <c r="AT187" s="138" t="s">
        <v>145</v>
      </c>
      <c r="AU187" s="138" t="s">
        <v>82</v>
      </c>
      <c r="AY187" s="17" t="s">
        <v>142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80</v>
      </c>
      <c r="BK187" s="139">
        <f>ROUND(I187*H187,2)</f>
        <v>0</v>
      </c>
      <c r="BL187" s="17" t="s">
        <v>150</v>
      </c>
      <c r="BM187" s="138" t="s">
        <v>1809</v>
      </c>
    </row>
    <row r="188" spans="2:63" s="11" customFormat="1" ht="22.9" customHeight="1">
      <c r="B188" s="115"/>
      <c r="D188" s="116" t="s">
        <v>71</v>
      </c>
      <c r="E188" s="125" t="s">
        <v>1741</v>
      </c>
      <c r="F188" s="125" t="s">
        <v>1742</v>
      </c>
      <c r="I188" s="118"/>
      <c r="J188" s="126">
        <f>BK188</f>
        <v>0</v>
      </c>
      <c r="L188" s="115"/>
      <c r="M188" s="120"/>
      <c r="P188" s="121">
        <f>P189</f>
        <v>0</v>
      </c>
      <c r="R188" s="121">
        <f>R189</f>
        <v>0</v>
      </c>
      <c r="T188" s="122">
        <f>T189</f>
        <v>0</v>
      </c>
      <c r="AR188" s="116" t="s">
        <v>80</v>
      </c>
      <c r="AT188" s="123" t="s">
        <v>71</v>
      </c>
      <c r="AU188" s="123" t="s">
        <v>80</v>
      </c>
      <c r="AY188" s="116" t="s">
        <v>142</v>
      </c>
      <c r="BK188" s="124">
        <f>BK189</f>
        <v>0</v>
      </c>
    </row>
    <row r="189" spans="2:65" s="1" customFormat="1" ht="24.2" customHeight="1">
      <c r="B189" s="32"/>
      <c r="C189" s="127" t="s">
        <v>403</v>
      </c>
      <c r="D189" s="127" t="s">
        <v>145</v>
      </c>
      <c r="E189" s="128" t="s">
        <v>1810</v>
      </c>
      <c r="F189" s="129" t="s">
        <v>1744</v>
      </c>
      <c r="G189" s="130" t="s">
        <v>1722</v>
      </c>
      <c r="H189" s="131">
        <v>0.8</v>
      </c>
      <c r="I189" s="132"/>
      <c r="J189" s="133">
        <f>ROUND(I189*H189,2)</f>
        <v>0</v>
      </c>
      <c r="K189" s="129" t="s">
        <v>19</v>
      </c>
      <c r="L189" s="32"/>
      <c r="M189" s="134" t="s">
        <v>19</v>
      </c>
      <c r="N189" s="135" t="s">
        <v>43</v>
      </c>
      <c r="P189" s="136">
        <f>O189*H189</f>
        <v>0</v>
      </c>
      <c r="Q189" s="136">
        <v>0</v>
      </c>
      <c r="R189" s="136">
        <f>Q189*H189</f>
        <v>0</v>
      </c>
      <c r="S189" s="136">
        <v>0</v>
      </c>
      <c r="T189" s="137">
        <f>S189*H189</f>
        <v>0</v>
      </c>
      <c r="AR189" s="138" t="s">
        <v>150</v>
      </c>
      <c r="AT189" s="138" t="s">
        <v>145</v>
      </c>
      <c r="AU189" s="138" t="s">
        <v>82</v>
      </c>
      <c r="AY189" s="17" t="s">
        <v>142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7" t="s">
        <v>80</v>
      </c>
      <c r="BK189" s="139">
        <f>ROUND(I189*H189,2)</f>
        <v>0</v>
      </c>
      <c r="BL189" s="17" t="s">
        <v>150</v>
      </c>
      <c r="BM189" s="138" t="s">
        <v>1811</v>
      </c>
    </row>
    <row r="190" spans="2:63" s="11" customFormat="1" ht="22.9" customHeight="1">
      <c r="B190" s="115"/>
      <c r="D190" s="116" t="s">
        <v>71</v>
      </c>
      <c r="E190" s="125" t="s">
        <v>1752</v>
      </c>
      <c r="F190" s="125" t="s">
        <v>1753</v>
      </c>
      <c r="I190" s="118"/>
      <c r="J190" s="126">
        <f>BK190</f>
        <v>0</v>
      </c>
      <c r="L190" s="115"/>
      <c r="M190" s="120"/>
      <c r="P190" s="121">
        <f>P191</f>
        <v>0</v>
      </c>
      <c r="R190" s="121">
        <f>R191</f>
        <v>0</v>
      </c>
      <c r="T190" s="122">
        <f>T191</f>
        <v>0</v>
      </c>
      <c r="AR190" s="116" t="s">
        <v>80</v>
      </c>
      <c r="AT190" s="123" t="s">
        <v>71</v>
      </c>
      <c r="AU190" s="123" t="s">
        <v>80</v>
      </c>
      <c r="AY190" s="116" t="s">
        <v>142</v>
      </c>
      <c r="BK190" s="124">
        <f>BK191</f>
        <v>0</v>
      </c>
    </row>
    <row r="191" spans="2:65" s="1" customFormat="1" ht="21.75" customHeight="1">
      <c r="B191" s="32"/>
      <c r="C191" s="127" t="s">
        <v>409</v>
      </c>
      <c r="D191" s="127" t="s">
        <v>145</v>
      </c>
      <c r="E191" s="128" t="s">
        <v>1812</v>
      </c>
      <c r="F191" s="129" t="s">
        <v>1755</v>
      </c>
      <c r="G191" s="130" t="s">
        <v>674</v>
      </c>
      <c r="H191" s="131">
        <v>1</v>
      </c>
      <c r="I191" s="132"/>
      <c r="J191" s="133">
        <f>ROUND(I191*H191,2)</f>
        <v>0</v>
      </c>
      <c r="K191" s="129" t="s">
        <v>19</v>
      </c>
      <c r="L191" s="32"/>
      <c r="M191" s="134" t="s">
        <v>19</v>
      </c>
      <c r="N191" s="135" t="s">
        <v>43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150</v>
      </c>
      <c r="AT191" s="138" t="s">
        <v>145</v>
      </c>
      <c r="AU191" s="138" t="s">
        <v>82</v>
      </c>
      <c r="AY191" s="17" t="s">
        <v>142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80</v>
      </c>
      <c r="BK191" s="139">
        <f>ROUND(I191*H191,2)</f>
        <v>0</v>
      </c>
      <c r="BL191" s="17" t="s">
        <v>150</v>
      </c>
      <c r="BM191" s="138" t="s">
        <v>1813</v>
      </c>
    </row>
    <row r="192" spans="2:63" s="11" customFormat="1" ht="22.9" customHeight="1">
      <c r="B192" s="115"/>
      <c r="D192" s="116" t="s">
        <v>71</v>
      </c>
      <c r="E192" s="125" t="s">
        <v>1757</v>
      </c>
      <c r="F192" s="125" t="s">
        <v>1758</v>
      </c>
      <c r="I192" s="118"/>
      <c r="J192" s="126">
        <f>BK192</f>
        <v>0</v>
      </c>
      <c r="L192" s="115"/>
      <c r="M192" s="120"/>
      <c r="P192" s="121">
        <f>P193</f>
        <v>0</v>
      </c>
      <c r="R192" s="121">
        <f>R193</f>
        <v>0</v>
      </c>
      <c r="T192" s="122">
        <f>T193</f>
        <v>0</v>
      </c>
      <c r="AR192" s="116" t="s">
        <v>80</v>
      </c>
      <c r="AT192" s="123" t="s">
        <v>71</v>
      </c>
      <c r="AU192" s="123" t="s">
        <v>80</v>
      </c>
      <c r="AY192" s="116" t="s">
        <v>142</v>
      </c>
      <c r="BK192" s="124">
        <f>BK193</f>
        <v>0</v>
      </c>
    </row>
    <row r="193" spans="2:65" s="1" customFormat="1" ht="16.5" customHeight="1">
      <c r="B193" s="32"/>
      <c r="C193" s="127" t="s">
        <v>414</v>
      </c>
      <c r="D193" s="127" t="s">
        <v>145</v>
      </c>
      <c r="E193" s="128" t="s">
        <v>1759</v>
      </c>
      <c r="F193" s="129" t="s">
        <v>1760</v>
      </c>
      <c r="G193" s="130" t="s">
        <v>1722</v>
      </c>
      <c r="H193" s="131">
        <v>5.2</v>
      </c>
      <c r="I193" s="132"/>
      <c r="J193" s="133">
        <f>ROUND(I193*H193,2)</f>
        <v>0</v>
      </c>
      <c r="K193" s="129" t="s">
        <v>19</v>
      </c>
      <c r="L193" s="32"/>
      <c r="M193" s="134" t="s">
        <v>19</v>
      </c>
      <c r="N193" s="135" t="s">
        <v>43</v>
      </c>
      <c r="P193" s="136">
        <f>O193*H193</f>
        <v>0</v>
      </c>
      <c r="Q193" s="136">
        <v>0</v>
      </c>
      <c r="R193" s="136">
        <f>Q193*H193</f>
        <v>0</v>
      </c>
      <c r="S193" s="136">
        <v>0</v>
      </c>
      <c r="T193" s="137">
        <f>S193*H193</f>
        <v>0</v>
      </c>
      <c r="AR193" s="138" t="s">
        <v>150</v>
      </c>
      <c r="AT193" s="138" t="s">
        <v>145</v>
      </c>
      <c r="AU193" s="138" t="s">
        <v>82</v>
      </c>
      <c r="AY193" s="17" t="s">
        <v>142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80</v>
      </c>
      <c r="BK193" s="139">
        <f>ROUND(I193*H193,2)</f>
        <v>0</v>
      </c>
      <c r="BL193" s="17" t="s">
        <v>150</v>
      </c>
      <c r="BM193" s="138" t="s">
        <v>1814</v>
      </c>
    </row>
    <row r="194" spans="2:63" s="11" customFormat="1" ht="25.9" customHeight="1">
      <c r="B194" s="115"/>
      <c r="D194" s="116" t="s">
        <v>71</v>
      </c>
      <c r="E194" s="117" t="s">
        <v>1815</v>
      </c>
      <c r="F194" s="117" t="s">
        <v>1815</v>
      </c>
      <c r="I194" s="118"/>
      <c r="J194" s="119">
        <f>BK194</f>
        <v>0</v>
      </c>
      <c r="L194" s="115"/>
      <c r="M194" s="120"/>
      <c r="P194" s="121">
        <f>P195+P198+P200+P203+P205+P207+P209+P211</f>
        <v>0</v>
      </c>
      <c r="R194" s="121">
        <f>R195+R198+R200+R203+R205+R207+R209+R211</f>
        <v>0</v>
      </c>
      <c r="T194" s="122">
        <f>T195+T198+T200+T203+T205+T207+T209+T211</f>
        <v>0</v>
      </c>
      <c r="AR194" s="116" t="s">
        <v>80</v>
      </c>
      <c r="AT194" s="123" t="s">
        <v>71</v>
      </c>
      <c r="AU194" s="123" t="s">
        <v>72</v>
      </c>
      <c r="AY194" s="116" t="s">
        <v>142</v>
      </c>
      <c r="BK194" s="124">
        <f>BK195+BK198+BK200+BK203+BK205+BK207+BK209+BK211</f>
        <v>0</v>
      </c>
    </row>
    <row r="195" spans="2:63" s="11" customFormat="1" ht="22.9" customHeight="1">
      <c r="B195" s="115"/>
      <c r="D195" s="116" t="s">
        <v>71</v>
      </c>
      <c r="E195" s="125" t="s">
        <v>1786</v>
      </c>
      <c r="F195" s="125" t="s">
        <v>1787</v>
      </c>
      <c r="I195" s="118"/>
      <c r="J195" s="126">
        <f>BK195</f>
        <v>0</v>
      </c>
      <c r="L195" s="115"/>
      <c r="M195" s="120"/>
      <c r="P195" s="121">
        <f>SUM(P196:P197)</f>
        <v>0</v>
      </c>
      <c r="R195" s="121">
        <f>SUM(R196:R197)</f>
        <v>0</v>
      </c>
      <c r="T195" s="122">
        <f>SUM(T196:T197)</f>
        <v>0</v>
      </c>
      <c r="AR195" s="116" t="s">
        <v>80</v>
      </c>
      <c r="AT195" s="123" t="s">
        <v>71</v>
      </c>
      <c r="AU195" s="123" t="s">
        <v>80</v>
      </c>
      <c r="AY195" s="116" t="s">
        <v>142</v>
      </c>
      <c r="BK195" s="124">
        <f>SUM(BK196:BK197)</f>
        <v>0</v>
      </c>
    </row>
    <row r="196" spans="2:65" s="1" customFormat="1" ht="33" customHeight="1">
      <c r="B196" s="32"/>
      <c r="C196" s="127" t="s">
        <v>419</v>
      </c>
      <c r="D196" s="127" t="s">
        <v>145</v>
      </c>
      <c r="E196" s="128" t="s">
        <v>1816</v>
      </c>
      <c r="F196" s="129" t="s">
        <v>1789</v>
      </c>
      <c r="G196" s="130" t="s">
        <v>1306</v>
      </c>
      <c r="H196" s="131">
        <v>1</v>
      </c>
      <c r="I196" s="132"/>
      <c r="J196" s="133">
        <f>ROUND(I196*H196,2)</f>
        <v>0</v>
      </c>
      <c r="K196" s="129" t="s">
        <v>19</v>
      </c>
      <c r="L196" s="32"/>
      <c r="M196" s="134" t="s">
        <v>19</v>
      </c>
      <c r="N196" s="135" t="s">
        <v>43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150</v>
      </c>
      <c r="AT196" s="138" t="s">
        <v>145</v>
      </c>
      <c r="AU196" s="138" t="s">
        <v>82</v>
      </c>
      <c r="AY196" s="17" t="s">
        <v>142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7" t="s">
        <v>80</v>
      </c>
      <c r="BK196" s="139">
        <f>ROUND(I196*H196,2)</f>
        <v>0</v>
      </c>
      <c r="BL196" s="17" t="s">
        <v>150</v>
      </c>
      <c r="BM196" s="138" t="s">
        <v>1817</v>
      </c>
    </row>
    <row r="197" spans="2:65" s="1" customFormat="1" ht="37.9" customHeight="1">
      <c r="B197" s="32"/>
      <c r="C197" s="127" t="s">
        <v>425</v>
      </c>
      <c r="D197" s="127" t="s">
        <v>145</v>
      </c>
      <c r="E197" s="128" t="s">
        <v>1818</v>
      </c>
      <c r="F197" s="129" t="s">
        <v>1792</v>
      </c>
      <c r="G197" s="130" t="s">
        <v>1306</v>
      </c>
      <c r="H197" s="131">
        <v>1</v>
      </c>
      <c r="I197" s="132"/>
      <c r="J197" s="133">
        <f>ROUND(I197*H197,2)</f>
        <v>0</v>
      </c>
      <c r="K197" s="129" t="s">
        <v>19</v>
      </c>
      <c r="L197" s="32"/>
      <c r="M197" s="134" t="s">
        <v>19</v>
      </c>
      <c r="N197" s="135" t="s">
        <v>43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150</v>
      </c>
      <c r="AT197" s="138" t="s">
        <v>145</v>
      </c>
      <c r="AU197" s="138" t="s">
        <v>82</v>
      </c>
      <c r="AY197" s="17" t="s">
        <v>142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7" t="s">
        <v>80</v>
      </c>
      <c r="BK197" s="139">
        <f>ROUND(I197*H197,2)</f>
        <v>0</v>
      </c>
      <c r="BL197" s="17" t="s">
        <v>150</v>
      </c>
      <c r="BM197" s="138" t="s">
        <v>1819</v>
      </c>
    </row>
    <row r="198" spans="2:63" s="11" customFormat="1" ht="22.9" customHeight="1">
      <c r="B198" s="115"/>
      <c r="D198" s="116" t="s">
        <v>71</v>
      </c>
      <c r="E198" s="125" t="s">
        <v>656</v>
      </c>
      <c r="F198" s="125" t="s">
        <v>1671</v>
      </c>
      <c r="I198" s="118"/>
      <c r="J198" s="126">
        <f>BK198</f>
        <v>0</v>
      </c>
      <c r="L198" s="115"/>
      <c r="M198" s="120"/>
      <c r="P198" s="121">
        <f>P199</f>
        <v>0</v>
      </c>
      <c r="R198" s="121">
        <f>R199</f>
        <v>0</v>
      </c>
      <c r="T198" s="122">
        <f>T199</f>
        <v>0</v>
      </c>
      <c r="AR198" s="116" t="s">
        <v>80</v>
      </c>
      <c r="AT198" s="123" t="s">
        <v>71</v>
      </c>
      <c r="AU198" s="123" t="s">
        <v>80</v>
      </c>
      <c r="AY198" s="116" t="s">
        <v>142</v>
      </c>
      <c r="BK198" s="124">
        <f>BK199</f>
        <v>0</v>
      </c>
    </row>
    <row r="199" spans="2:65" s="1" customFormat="1" ht="16.5" customHeight="1">
      <c r="B199" s="32"/>
      <c r="C199" s="127" t="s">
        <v>432</v>
      </c>
      <c r="D199" s="127" t="s">
        <v>145</v>
      </c>
      <c r="E199" s="128" t="s">
        <v>1820</v>
      </c>
      <c r="F199" s="129" t="s">
        <v>1795</v>
      </c>
      <c r="G199" s="130" t="s">
        <v>1306</v>
      </c>
      <c r="H199" s="131">
        <v>1</v>
      </c>
      <c r="I199" s="132"/>
      <c r="J199" s="133">
        <f>ROUND(I199*H199,2)</f>
        <v>0</v>
      </c>
      <c r="K199" s="129" t="s">
        <v>19</v>
      </c>
      <c r="L199" s="32"/>
      <c r="M199" s="134" t="s">
        <v>19</v>
      </c>
      <c r="N199" s="135" t="s">
        <v>43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150</v>
      </c>
      <c r="AT199" s="138" t="s">
        <v>145</v>
      </c>
      <c r="AU199" s="138" t="s">
        <v>82</v>
      </c>
      <c r="AY199" s="17" t="s">
        <v>142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80</v>
      </c>
      <c r="BK199" s="139">
        <f>ROUND(I199*H199,2)</f>
        <v>0</v>
      </c>
      <c r="BL199" s="17" t="s">
        <v>150</v>
      </c>
      <c r="BM199" s="138" t="s">
        <v>1821</v>
      </c>
    </row>
    <row r="200" spans="2:63" s="11" customFormat="1" ht="22.9" customHeight="1">
      <c r="B200" s="115"/>
      <c r="D200" s="116" t="s">
        <v>71</v>
      </c>
      <c r="E200" s="125" t="s">
        <v>1797</v>
      </c>
      <c r="F200" s="125" t="s">
        <v>1798</v>
      </c>
      <c r="I200" s="118"/>
      <c r="J200" s="126">
        <f>BK200</f>
        <v>0</v>
      </c>
      <c r="L200" s="115"/>
      <c r="M200" s="120"/>
      <c r="P200" s="121">
        <f>SUM(P201:P202)</f>
        <v>0</v>
      </c>
      <c r="R200" s="121">
        <f>SUM(R201:R202)</f>
        <v>0</v>
      </c>
      <c r="T200" s="122">
        <f>SUM(T201:T202)</f>
        <v>0</v>
      </c>
      <c r="AR200" s="116" t="s">
        <v>80</v>
      </c>
      <c r="AT200" s="123" t="s">
        <v>71</v>
      </c>
      <c r="AU200" s="123" t="s">
        <v>80</v>
      </c>
      <c r="AY200" s="116" t="s">
        <v>142</v>
      </c>
      <c r="BK200" s="124">
        <f>SUM(BK201:BK202)</f>
        <v>0</v>
      </c>
    </row>
    <row r="201" spans="2:65" s="1" customFormat="1" ht="24.2" customHeight="1">
      <c r="B201" s="32"/>
      <c r="C201" s="127" t="s">
        <v>438</v>
      </c>
      <c r="D201" s="127" t="s">
        <v>145</v>
      </c>
      <c r="E201" s="128" t="s">
        <v>1822</v>
      </c>
      <c r="F201" s="129" t="s">
        <v>1800</v>
      </c>
      <c r="G201" s="130" t="s">
        <v>1306</v>
      </c>
      <c r="H201" s="131">
        <v>1</v>
      </c>
      <c r="I201" s="132"/>
      <c r="J201" s="133">
        <f>ROUND(I201*H201,2)</f>
        <v>0</v>
      </c>
      <c r="K201" s="129" t="s">
        <v>19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150</v>
      </c>
      <c r="AT201" s="138" t="s">
        <v>145</v>
      </c>
      <c r="AU201" s="138" t="s">
        <v>82</v>
      </c>
      <c r="AY201" s="17" t="s">
        <v>142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150</v>
      </c>
      <c r="BM201" s="138" t="s">
        <v>1823</v>
      </c>
    </row>
    <row r="202" spans="2:65" s="1" customFormat="1" ht="16.5" customHeight="1">
      <c r="B202" s="32"/>
      <c r="C202" s="127" t="s">
        <v>445</v>
      </c>
      <c r="D202" s="127" t="s">
        <v>145</v>
      </c>
      <c r="E202" s="128" t="s">
        <v>1824</v>
      </c>
      <c r="F202" s="129" t="s">
        <v>1803</v>
      </c>
      <c r="G202" s="130" t="s">
        <v>1306</v>
      </c>
      <c r="H202" s="131">
        <v>1</v>
      </c>
      <c r="I202" s="132"/>
      <c r="J202" s="133">
        <f>ROUND(I202*H202,2)</f>
        <v>0</v>
      </c>
      <c r="K202" s="129" t="s">
        <v>19</v>
      </c>
      <c r="L202" s="32"/>
      <c r="M202" s="134" t="s">
        <v>19</v>
      </c>
      <c r="N202" s="135" t="s">
        <v>43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150</v>
      </c>
      <c r="AT202" s="138" t="s">
        <v>145</v>
      </c>
      <c r="AU202" s="138" t="s">
        <v>82</v>
      </c>
      <c r="AY202" s="17" t="s">
        <v>142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7" t="s">
        <v>80</v>
      </c>
      <c r="BK202" s="139">
        <f>ROUND(I202*H202,2)</f>
        <v>0</v>
      </c>
      <c r="BL202" s="17" t="s">
        <v>150</v>
      </c>
      <c r="BM202" s="138" t="s">
        <v>1825</v>
      </c>
    </row>
    <row r="203" spans="2:63" s="11" customFormat="1" ht="22.9" customHeight="1">
      <c r="B203" s="115"/>
      <c r="D203" s="116" t="s">
        <v>71</v>
      </c>
      <c r="E203" s="125" t="s">
        <v>1826</v>
      </c>
      <c r="F203" s="125" t="s">
        <v>1826</v>
      </c>
      <c r="I203" s="118"/>
      <c r="J203" s="126">
        <f>BK203</f>
        <v>0</v>
      </c>
      <c r="L203" s="115"/>
      <c r="M203" s="120"/>
      <c r="P203" s="121">
        <f>P204</f>
        <v>0</v>
      </c>
      <c r="R203" s="121">
        <f>R204</f>
        <v>0</v>
      </c>
      <c r="T203" s="122">
        <f>T204</f>
        <v>0</v>
      </c>
      <c r="AR203" s="116" t="s">
        <v>80</v>
      </c>
      <c r="AT203" s="123" t="s">
        <v>71</v>
      </c>
      <c r="AU203" s="123" t="s">
        <v>80</v>
      </c>
      <c r="AY203" s="116" t="s">
        <v>142</v>
      </c>
      <c r="BK203" s="124">
        <f>BK204</f>
        <v>0</v>
      </c>
    </row>
    <row r="204" spans="2:65" s="1" customFormat="1" ht="16.5" customHeight="1">
      <c r="B204" s="32"/>
      <c r="C204" s="127" t="s">
        <v>450</v>
      </c>
      <c r="D204" s="127" t="s">
        <v>145</v>
      </c>
      <c r="E204" s="128" t="s">
        <v>1827</v>
      </c>
      <c r="F204" s="129" t="s">
        <v>1808</v>
      </c>
      <c r="G204" s="130" t="s">
        <v>1778</v>
      </c>
      <c r="H204" s="131">
        <v>3.25</v>
      </c>
      <c r="I204" s="132"/>
      <c r="J204" s="133">
        <f>ROUND(I204*H204,2)</f>
        <v>0</v>
      </c>
      <c r="K204" s="129" t="s">
        <v>19</v>
      </c>
      <c r="L204" s="32"/>
      <c r="M204" s="134" t="s">
        <v>19</v>
      </c>
      <c r="N204" s="135" t="s">
        <v>43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150</v>
      </c>
      <c r="AT204" s="138" t="s">
        <v>145</v>
      </c>
      <c r="AU204" s="138" t="s">
        <v>82</v>
      </c>
      <c r="AY204" s="17" t="s">
        <v>142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7" t="s">
        <v>80</v>
      </c>
      <c r="BK204" s="139">
        <f>ROUND(I204*H204,2)</f>
        <v>0</v>
      </c>
      <c r="BL204" s="17" t="s">
        <v>150</v>
      </c>
      <c r="BM204" s="138" t="s">
        <v>1828</v>
      </c>
    </row>
    <row r="205" spans="2:63" s="11" customFormat="1" ht="22.9" customHeight="1">
      <c r="B205" s="115"/>
      <c r="D205" s="116" t="s">
        <v>71</v>
      </c>
      <c r="E205" s="125" t="s">
        <v>1829</v>
      </c>
      <c r="F205" s="125" t="s">
        <v>1830</v>
      </c>
      <c r="I205" s="118"/>
      <c r="J205" s="126">
        <f>BK205</f>
        <v>0</v>
      </c>
      <c r="L205" s="115"/>
      <c r="M205" s="120"/>
      <c r="P205" s="121">
        <f>P206</f>
        <v>0</v>
      </c>
      <c r="R205" s="121">
        <f>R206</f>
        <v>0</v>
      </c>
      <c r="T205" s="122">
        <f>T206</f>
        <v>0</v>
      </c>
      <c r="AR205" s="116" t="s">
        <v>80</v>
      </c>
      <c r="AT205" s="123" t="s">
        <v>71</v>
      </c>
      <c r="AU205" s="123" t="s">
        <v>80</v>
      </c>
      <c r="AY205" s="116" t="s">
        <v>142</v>
      </c>
      <c r="BK205" s="124">
        <f>BK206</f>
        <v>0</v>
      </c>
    </row>
    <row r="206" spans="2:65" s="1" customFormat="1" ht="16.5" customHeight="1">
      <c r="B206" s="32"/>
      <c r="C206" s="127" t="s">
        <v>455</v>
      </c>
      <c r="D206" s="127" t="s">
        <v>145</v>
      </c>
      <c r="E206" s="128" t="s">
        <v>1831</v>
      </c>
      <c r="F206" s="129" t="s">
        <v>1832</v>
      </c>
      <c r="G206" s="130" t="s">
        <v>1722</v>
      </c>
      <c r="H206" s="131">
        <v>0.18</v>
      </c>
      <c r="I206" s="132"/>
      <c r="J206" s="133">
        <f>ROUND(I206*H206,2)</f>
        <v>0</v>
      </c>
      <c r="K206" s="129" t="s">
        <v>19</v>
      </c>
      <c r="L206" s="32"/>
      <c r="M206" s="134" t="s">
        <v>19</v>
      </c>
      <c r="N206" s="135" t="s">
        <v>43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150</v>
      </c>
      <c r="AT206" s="138" t="s">
        <v>145</v>
      </c>
      <c r="AU206" s="138" t="s">
        <v>82</v>
      </c>
      <c r="AY206" s="17" t="s">
        <v>142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80</v>
      </c>
      <c r="BK206" s="139">
        <f>ROUND(I206*H206,2)</f>
        <v>0</v>
      </c>
      <c r="BL206" s="17" t="s">
        <v>150</v>
      </c>
      <c r="BM206" s="138" t="s">
        <v>1833</v>
      </c>
    </row>
    <row r="207" spans="2:63" s="11" customFormat="1" ht="22.9" customHeight="1">
      <c r="B207" s="115"/>
      <c r="D207" s="116" t="s">
        <v>71</v>
      </c>
      <c r="E207" s="125" t="s">
        <v>1741</v>
      </c>
      <c r="F207" s="125" t="s">
        <v>1742</v>
      </c>
      <c r="I207" s="118"/>
      <c r="J207" s="126">
        <f>BK207</f>
        <v>0</v>
      </c>
      <c r="L207" s="115"/>
      <c r="M207" s="120"/>
      <c r="P207" s="121">
        <f>P208</f>
        <v>0</v>
      </c>
      <c r="R207" s="121">
        <f>R208</f>
        <v>0</v>
      </c>
      <c r="T207" s="122">
        <f>T208</f>
        <v>0</v>
      </c>
      <c r="AR207" s="116" t="s">
        <v>80</v>
      </c>
      <c r="AT207" s="123" t="s">
        <v>71</v>
      </c>
      <c r="AU207" s="123" t="s">
        <v>80</v>
      </c>
      <c r="AY207" s="116" t="s">
        <v>142</v>
      </c>
      <c r="BK207" s="124">
        <f>BK208</f>
        <v>0</v>
      </c>
    </row>
    <row r="208" spans="2:65" s="1" customFormat="1" ht="24.2" customHeight="1">
      <c r="B208" s="32"/>
      <c r="C208" s="127" t="s">
        <v>461</v>
      </c>
      <c r="D208" s="127" t="s">
        <v>145</v>
      </c>
      <c r="E208" s="128" t="s">
        <v>1834</v>
      </c>
      <c r="F208" s="129" t="s">
        <v>1744</v>
      </c>
      <c r="G208" s="130" t="s">
        <v>1722</v>
      </c>
      <c r="H208" s="131">
        <v>0.8</v>
      </c>
      <c r="I208" s="132"/>
      <c r="J208" s="133">
        <f>ROUND(I208*H208,2)</f>
        <v>0</v>
      </c>
      <c r="K208" s="129" t="s">
        <v>19</v>
      </c>
      <c r="L208" s="32"/>
      <c r="M208" s="134" t="s">
        <v>19</v>
      </c>
      <c r="N208" s="135" t="s">
        <v>43</v>
      </c>
      <c r="P208" s="136">
        <f>O208*H208</f>
        <v>0</v>
      </c>
      <c r="Q208" s="136">
        <v>0</v>
      </c>
      <c r="R208" s="136">
        <f>Q208*H208</f>
        <v>0</v>
      </c>
      <c r="S208" s="136">
        <v>0</v>
      </c>
      <c r="T208" s="137">
        <f>S208*H208</f>
        <v>0</v>
      </c>
      <c r="AR208" s="138" t="s">
        <v>150</v>
      </c>
      <c r="AT208" s="138" t="s">
        <v>145</v>
      </c>
      <c r="AU208" s="138" t="s">
        <v>82</v>
      </c>
      <c r="AY208" s="17" t="s">
        <v>142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80</v>
      </c>
      <c r="BK208" s="139">
        <f>ROUND(I208*H208,2)</f>
        <v>0</v>
      </c>
      <c r="BL208" s="17" t="s">
        <v>150</v>
      </c>
      <c r="BM208" s="138" t="s">
        <v>1835</v>
      </c>
    </row>
    <row r="209" spans="2:63" s="11" customFormat="1" ht="22.9" customHeight="1">
      <c r="B209" s="115"/>
      <c r="D209" s="116" t="s">
        <v>71</v>
      </c>
      <c r="E209" s="125" t="s">
        <v>1752</v>
      </c>
      <c r="F209" s="125" t="s">
        <v>1753</v>
      </c>
      <c r="I209" s="118"/>
      <c r="J209" s="126">
        <f>BK209</f>
        <v>0</v>
      </c>
      <c r="L209" s="115"/>
      <c r="M209" s="120"/>
      <c r="P209" s="121">
        <f>P210</f>
        <v>0</v>
      </c>
      <c r="R209" s="121">
        <f>R210</f>
        <v>0</v>
      </c>
      <c r="T209" s="122">
        <f>T210</f>
        <v>0</v>
      </c>
      <c r="AR209" s="116" t="s">
        <v>80</v>
      </c>
      <c r="AT209" s="123" t="s">
        <v>71</v>
      </c>
      <c r="AU209" s="123" t="s">
        <v>80</v>
      </c>
      <c r="AY209" s="116" t="s">
        <v>142</v>
      </c>
      <c r="BK209" s="124">
        <f>BK210</f>
        <v>0</v>
      </c>
    </row>
    <row r="210" spans="2:65" s="1" customFormat="1" ht="21.75" customHeight="1">
      <c r="B210" s="32"/>
      <c r="C210" s="127" t="s">
        <v>469</v>
      </c>
      <c r="D210" s="127" t="s">
        <v>145</v>
      </c>
      <c r="E210" s="128" t="s">
        <v>1836</v>
      </c>
      <c r="F210" s="129" t="s">
        <v>1755</v>
      </c>
      <c r="G210" s="130" t="s">
        <v>674</v>
      </c>
      <c r="H210" s="131">
        <v>1</v>
      </c>
      <c r="I210" s="132"/>
      <c r="J210" s="133">
        <f>ROUND(I210*H210,2)</f>
        <v>0</v>
      </c>
      <c r="K210" s="129" t="s">
        <v>19</v>
      </c>
      <c r="L210" s="32"/>
      <c r="M210" s="134" t="s">
        <v>19</v>
      </c>
      <c r="N210" s="135" t="s">
        <v>43</v>
      </c>
      <c r="P210" s="136">
        <f>O210*H210</f>
        <v>0</v>
      </c>
      <c r="Q210" s="136">
        <v>0</v>
      </c>
      <c r="R210" s="136">
        <f>Q210*H210</f>
        <v>0</v>
      </c>
      <c r="S210" s="136">
        <v>0</v>
      </c>
      <c r="T210" s="137">
        <f>S210*H210</f>
        <v>0</v>
      </c>
      <c r="AR210" s="138" t="s">
        <v>150</v>
      </c>
      <c r="AT210" s="138" t="s">
        <v>145</v>
      </c>
      <c r="AU210" s="138" t="s">
        <v>82</v>
      </c>
      <c r="AY210" s="17" t="s">
        <v>142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7" t="s">
        <v>80</v>
      </c>
      <c r="BK210" s="139">
        <f>ROUND(I210*H210,2)</f>
        <v>0</v>
      </c>
      <c r="BL210" s="17" t="s">
        <v>150</v>
      </c>
      <c r="BM210" s="138" t="s">
        <v>1837</v>
      </c>
    </row>
    <row r="211" spans="2:63" s="11" customFormat="1" ht="22.9" customHeight="1">
      <c r="B211" s="115"/>
      <c r="D211" s="116" t="s">
        <v>71</v>
      </c>
      <c r="E211" s="125" t="s">
        <v>1757</v>
      </c>
      <c r="F211" s="125" t="s">
        <v>1758</v>
      </c>
      <c r="I211" s="118"/>
      <c r="J211" s="126">
        <f>BK211</f>
        <v>0</v>
      </c>
      <c r="L211" s="115"/>
      <c r="M211" s="120"/>
      <c r="P211" s="121">
        <f>P212</f>
        <v>0</v>
      </c>
      <c r="R211" s="121">
        <f>R212</f>
        <v>0</v>
      </c>
      <c r="T211" s="122">
        <f>T212</f>
        <v>0</v>
      </c>
      <c r="AR211" s="116" t="s">
        <v>80</v>
      </c>
      <c r="AT211" s="123" t="s">
        <v>71</v>
      </c>
      <c r="AU211" s="123" t="s">
        <v>80</v>
      </c>
      <c r="AY211" s="116" t="s">
        <v>142</v>
      </c>
      <c r="BK211" s="124">
        <f>BK212</f>
        <v>0</v>
      </c>
    </row>
    <row r="212" spans="2:65" s="1" customFormat="1" ht="16.5" customHeight="1">
      <c r="B212" s="32"/>
      <c r="C212" s="127" t="s">
        <v>478</v>
      </c>
      <c r="D212" s="127" t="s">
        <v>145</v>
      </c>
      <c r="E212" s="128" t="s">
        <v>1759</v>
      </c>
      <c r="F212" s="129" t="s">
        <v>1760</v>
      </c>
      <c r="G212" s="130" t="s">
        <v>1722</v>
      </c>
      <c r="H212" s="131">
        <v>5.4</v>
      </c>
      <c r="I212" s="132"/>
      <c r="J212" s="133">
        <f>ROUND(I212*H212,2)</f>
        <v>0</v>
      </c>
      <c r="K212" s="129" t="s">
        <v>19</v>
      </c>
      <c r="L212" s="32"/>
      <c r="M212" s="134" t="s">
        <v>19</v>
      </c>
      <c r="N212" s="135" t="s">
        <v>43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AR212" s="138" t="s">
        <v>150</v>
      </c>
      <c r="AT212" s="138" t="s">
        <v>145</v>
      </c>
      <c r="AU212" s="138" t="s">
        <v>82</v>
      </c>
      <c r="AY212" s="17" t="s">
        <v>142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80</v>
      </c>
      <c r="BK212" s="139">
        <f>ROUND(I212*H212,2)</f>
        <v>0</v>
      </c>
      <c r="BL212" s="17" t="s">
        <v>150</v>
      </c>
      <c r="BM212" s="138" t="s">
        <v>1838</v>
      </c>
    </row>
    <row r="213" spans="2:63" s="11" customFormat="1" ht="25.9" customHeight="1">
      <c r="B213" s="115"/>
      <c r="D213" s="116" t="s">
        <v>71</v>
      </c>
      <c r="E213" s="117" t="s">
        <v>1839</v>
      </c>
      <c r="F213" s="117" t="s">
        <v>1839</v>
      </c>
      <c r="I213" s="118"/>
      <c r="J213" s="119">
        <f>BK213</f>
        <v>0</v>
      </c>
      <c r="L213" s="115"/>
      <c r="M213" s="120"/>
      <c r="P213" s="121">
        <f>P214+P217+P220+P223+P228+P233+P235+P237</f>
        <v>0</v>
      </c>
      <c r="R213" s="121">
        <f>R214+R217+R220+R223+R228+R233+R235+R237</f>
        <v>0</v>
      </c>
      <c r="T213" s="122">
        <f>T214+T217+T220+T223+T228+T233+T235+T237</f>
        <v>0</v>
      </c>
      <c r="AR213" s="116" t="s">
        <v>80</v>
      </c>
      <c r="AT213" s="123" t="s">
        <v>71</v>
      </c>
      <c r="AU213" s="123" t="s">
        <v>72</v>
      </c>
      <c r="AY213" s="116" t="s">
        <v>142</v>
      </c>
      <c r="BK213" s="124">
        <f>BK214+BK217+BK220+BK223+BK228+BK233+BK235+BK237</f>
        <v>0</v>
      </c>
    </row>
    <row r="214" spans="2:63" s="11" customFormat="1" ht="22.9" customHeight="1">
      <c r="B214" s="115"/>
      <c r="D214" s="116" t="s">
        <v>71</v>
      </c>
      <c r="E214" s="125" t="s">
        <v>1786</v>
      </c>
      <c r="F214" s="125" t="s">
        <v>1787</v>
      </c>
      <c r="I214" s="118"/>
      <c r="J214" s="126">
        <f>BK214</f>
        <v>0</v>
      </c>
      <c r="L214" s="115"/>
      <c r="M214" s="120"/>
      <c r="P214" s="121">
        <f>SUM(P215:P216)</f>
        <v>0</v>
      </c>
      <c r="R214" s="121">
        <f>SUM(R215:R216)</f>
        <v>0</v>
      </c>
      <c r="T214" s="122">
        <f>SUM(T215:T216)</f>
        <v>0</v>
      </c>
      <c r="AR214" s="116" t="s">
        <v>80</v>
      </c>
      <c r="AT214" s="123" t="s">
        <v>71</v>
      </c>
      <c r="AU214" s="123" t="s">
        <v>80</v>
      </c>
      <c r="AY214" s="116" t="s">
        <v>142</v>
      </c>
      <c r="BK214" s="124">
        <f>SUM(BK215:BK216)</f>
        <v>0</v>
      </c>
    </row>
    <row r="215" spans="2:65" s="1" customFormat="1" ht="33" customHeight="1">
      <c r="B215" s="32"/>
      <c r="C215" s="127" t="s">
        <v>484</v>
      </c>
      <c r="D215" s="127" t="s">
        <v>145</v>
      </c>
      <c r="E215" s="128" t="s">
        <v>1840</v>
      </c>
      <c r="F215" s="129" t="s">
        <v>1841</v>
      </c>
      <c r="G215" s="130" t="s">
        <v>1306</v>
      </c>
      <c r="H215" s="131">
        <v>1</v>
      </c>
      <c r="I215" s="132"/>
      <c r="J215" s="133">
        <f>ROUND(I215*H215,2)</f>
        <v>0</v>
      </c>
      <c r="K215" s="129" t="s">
        <v>19</v>
      </c>
      <c r="L215" s="32"/>
      <c r="M215" s="134" t="s">
        <v>19</v>
      </c>
      <c r="N215" s="135" t="s">
        <v>43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150</v>
      </c>
      <c r="AT215" s="138" t="s">
        <v>145</v>
      </c>
      <c r="AU215" s="138" t="s">
        <v>82</v>
      </c>
      <c r="AY215" s="17" t="s">
        <v>142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7" t="s">
        <v>80</v>
      </c>
      <c r="BK215" s="139">
        <f>ROUND(I215*H215,2)</f>
        <v>0</v>
      </c>
      <c r="BL215" s="17" t="s">
        <v>150</v>
      </c>
      <c r="BM215" s="138" t="s">
        <v>1842</v>
      </c>
    </row>
    <row r="216" spans="2:65" s="1" customFormat="1" ht="37.9" customHeight="1">
      <c r="B216" s="32"/>
      <c r="C216" s="127" t="s">
        <v>489</v>
      </c>
      <c r="D216" s="127" t="s">
        <v>145</v>
      </c>
      <c r="E216" s="128" t="s">
        <v>1843</v>
      </c>
      <c r="F216" s="129" t="s">
        <v>1844</v>
      </c>
      <c r="G216" s="130" t="s">
        <v>1306</v>
      </c>
      <c r="H216" s="131">
        <v>1</v>
      </c>
      <c r="I216" s="132"/>
      <c r="J216" s="133">
        <f>ROUND(I216*H216,2)</f>
        <v>0</v>
      </c>
      <c r="K216" s="129" t="s">
        <v>19</v>
      </c>
      <c r="L216" s="32"/>
      <c r="M216" s="134" t="s">
        <v>19</v>
      </c>
      <c r="N216" s="135" t="s">
        <v>43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150</v>
      </c>
      <c r="AT216" s="138" t="s">
        <v>145</v>
      </c>
      <c r="AU216" s="138" t="s">
        <v>82</v>
      </c>
      <c r="AY216" s="17" t="s">
        <v>142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7" t="s">
        <v>80</v>
      </c>
      <c r="BK216" s="139">
        <f>ROUND(I216*H216,2)</f>
        <v>0</v>
      </c>
      <c r="BL216" s="17" t="s">
        <v>150</v>
      </c>
      <c r="BM216" s="138" t="s">
        <v>1845</v>
      </c>
    </row>
    <row r="217" spans="2:63" s="11" customFormat="1" ht="22.9" customHeight="1">
      <c r="B217" s="115"/>
      <c r="D217" s="116" t="s">
        <v>71</v>
      </c>
      <c r="E217" s="125" t="s">
        <v>656</v>
      </c>
      <c r="F217" s="125" t="s">
        <v>1671</v>
      </c>
      <c r="I217" s="118"/>
      <c r="J217" s="126">
        <f>BK217</f>
        <v>0</v>
      </c>
      <c r="L217" s="115"/>
      <c r="M217" s="120"/>
      <c r="P217" s="121">
        <f>SUM(P218:P219)</f>
        <v>0</v>
      </c>
      <c r="R217" s="121">
        <f>SUM(R218:R219)</f>
        <v>0</v>
      </c>
      <c r="T217" s="122">
        <f>SUM(T218:T219)</f>
        <v>0</v>
      </c>
      <c r="AR217" s="116" t="s">
        <v>80</v>
      </c>
      <c r="AT217" s="123" t="s">
        <v>71</v>
      </c>
      <c r="AU217" s="123" t="s">
        <v>80</v>
      </c>
      <c r="AY217" s="116" t="s">
        <v>142</v>
      </c>
      <c r="BK217" s="124">
        <f>SUM(BK218:BK219)</f>
        <v>0</v>
      </c>
    </row>
    <row r="218" spans="2:65" s="1" customFormat="1" ht="16.5" customHeight="1">
      <c r="B218" s="32"/>
      <c r="C218" s="127" t="s">
        <v>497</v>
      </c>
      <c r="D218" s="127" t="s">
        <v>145</v>
      </c>
      <c r="E218" s="128" t="s">
        <v>1846</v>
      </c>
      <c r="F218" s="129" t="s">
        <v>1847</v>
      </c>
      <c r="G218" s="130" t="s">
        <v>1306</v>
      </c>
      <c r="H218" s="131">
        <v>2</v>
      </c>
      <c r="I218" s="132"/>
      <c r="J218" s="133">
        <f>ROUND(I218*H218,2)</f>
        <v>0</v>
      </c>
      <c r="K218" s="129" t="s">
        <v>19</v>
      </c>
      <c r="L218" s="32"/>
      <c r="M218" s="134" t="s">
        <v>19</v>
      </c>
      <c r="N218" s="135" t="s">
        <v>43</v>
      </c>
      <c r="P218" s="136">
        <f>O218*H218</f>
        <v>0</v>
      </c>
      <c r="Q218" s="136">
        <v>0</v>
      </c>
      <c r="R218" s="136">
        <f>Q218*H218</f>
        <v>0</v>
      </c>
      <c r="S218" s="136">
        <v>0</v>
      </c>
      <c r="T218" s="137">
        <f>S218*H218</f>
        <v>0</v>
      </c>
      <c r="AR218" s="138" t="s">
        <v>150</v>
      </c>
      <c r="AT218" s="138" t="s">
        <v>145</v>
      </c>
      <c r="AU218" s="138" t="s">
        <v>82</v>
      </c>
      <c r="AY218" s="17" t="s">
        <v>142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7" t="s">
        <v>80</v>
      </c>
      <c r="BK218" s="139">
        <f>ROUND(I218*H218,2)</f>
        <v>0</v>
      </c>
      <c r="BL218" s="17" t="s">
        <v>150</v>
      </c>
      <c r="BM218" s="138" t="s">
        <v>1848</v>
      </c>
    </row>
    <row r="219" spans="2:65" s="1" customFormat="1" ht="16.5" customHeight="1">
      <c r="B219" s="32"/>
      <c r="C219" s="127" t="s">
        <v>500</v>
      </c>
      <c r="D219" s="127" t="s">
        <v>145</v>
      </c>
      <c r="E219" s="128" t="s">
        <v>1849</v>
      </c>
      <c r="F219" s="129" t="s">
        <v>1795</v>
      </c>
      <c r="G219" s="130" t="s">
        <v>1306</v>
      </c>
      <c r="H219" s="131">
        <v>2</v>
      </c>
      <c r="I219" s="132"/>
      <c r="J219" s="133">
        <f>ROUND(I219*H219,2)</f>
        <v>0</v>
      </c>
      <c r="K219" s="129" t="s">
        <v>19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150</v>
      </c>
      <c r="AT219" s="138" t="s">
        <v>145</v>
      </c>
      <c r="AU219" s="138" t="s">
        <v>82</v>
      </c>
      <c r="AY219" s="17" t="s">
        <v>142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150</v>
      </c>
      <c r="BM219" s="138" t="s">
        <v>1850</v>
      </c>
    </row>
    <row r="220" spans="2:63" s="11" customFormat="1" ht="22.9" customHeight="1">
      <c r="B220" s="115"/>
      <c r="D220" s="116" t="s">
        <v>71</v>
      </c>
      <c r="E220" s="125" t="s">
        <v>1797</v>
      </c>
      <c r="F220" s="125" t="s">
        <v>1798</v>
      </c>
      <c r="I220" s="118"/>
      <c r="J220" s="126">
        <f>BK220</f>
        <v>0</v>
      </c>
      <c r="L220" s="115"/>
      <c r="M220" s="120"/>
      <c r="P220" s="121">
        <f>SUM(P221:P222)</f>
        <v>0</v>
      </c>
      <c r="R220" s="121">
        <f>SUM(R221:R222)</f>
        <v>0</v>
      </c>
      <c r="T220" s="122">
        <f>SUM(T221:T222)</f>
        <v>0</v>
      </c>
      <c r="AR220" s="116" t="s">
        <v>80</v>
      </c>
      <c r="AT220" s="123" t="s">
        <v>71</v>
      </c>
      <c r="AU220" s="123" t="s">
        <v>80</v>
      </c>
      <c r="AY220" s="116" t="s">
        <v>142</v>
      </c>
      <c r="BK220" s="124">
        <f>SUM(BK221:BK222)</f>
        <v>0</v>
      </c>
    </row>
    <row r="221" spans="2:65" s="1" customFormat="1" ht="24.2" customHeight="1">
      <c r="B221" s="32"/>
      <c r="C221" s="127" t="s">
        <v>507</v>
      </c>
      <c r="D221" s="127" t="s">
        <v>145</v>
      </c>
      <c r="E221" s="128" t="s">
        <v>1851</v>
      </c>
      <c r="F221" s="129" t="s">
        <v>1852</v>
      </c>
      <c r="G221" s="130" t="s">
        <v>1306</v>
      </c>
      <c r="H221" s="131">
        <v>1</v>
      </c>
      <c r="I221" s="132"/>
      <c r="J221" s="133">
        <f>ROUND(I221*H221,2)</f>
        <v>0</v>
      </c>
      <c r="K221" s="129" t="s">
        <v>19</v>
      </c>
      <c r="L221" s="32"/>
      <c r="M221" s="134" t="s">
        <v>19</v>
      </c>
      <c r="N221" s="135" t="s">
        <v>43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150</v>
      </c>
      <c r="AT221" s="138" t="s">
        <v>145</v>
      </c>
      <c r="AU221" s="138" t="s">
        <v>82</v>
      </c>
      <c r="AY221" s="17" t="s">
        <v>142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80</v>
      </c>
      <c r="BK221" s="139">
        <f>ROUND(I221*H221,2)</f>
        <v>0</v>
      </c>
      <c r="BL221" s="17" t="s">
        <v>150</v>
      </c>
      <c r="BM221" s="138" t="s">
        <v>1853</v>
      </c>
    </row>
    <row r="222" spans="2:65" s="1" customFormat="1" ht="16.5" customHeight="1">
      <c r="B222" s="32"/>
      <c r="C222" s="127" t="s">
        <v>512</v>
      </c>
      <c r="D222" s="127" t="s">
        <v>145</v>
      </c>
      <c r="E222" s="128" t="s">
        <v>1854</v>
      </c>
      <c r="F222" s="129" t="s">
        <v>1855</v>
      </c>
      <c r="G222" s="130" t="s">
        <v>1306</v>
      </c>
      <c r="H222" s="131">
        <v>1</v>
      </c>
      <c r="I222" s="132"/>
      <c r="J222" s="133">
        <f>ROUND(I222*H222,2)</f>
        <v>0</v>
      </c>
      <c r="K222" s="129" t="s">
        <v>19</v>
      </c>
      <c r="L222" s="32"/>
      <c r="M222" s="134" t="s">
        <v>19</v>
      </c>
      <c r="N222" s="135" t="s">
        <v>43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150</v>
      </c>
      <c r="AT222" s="138" t="s">
        <v>145</v>
      </c>
      <c r="AU222" s="138" t="s">
        <v>82</v>
      </c>
      <c r="AY222" s="17" t="s">
        <v>142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80</v>
      </c>
      <c r="BK222" s="139">
        <f>ROUND(I222*H222,2)</f>
        <v>0</v>
      </c>
      <c r="BL222" s="17" t="s">
        <v>150</v>
      </c>
      <c r="BM222" s="138" t="s">
        <v>1856</v>
      </c>
    </row>
    <row r="223" spans="2:63" s="11" customFormat="1" ht="22.9" customHeight="1">
      <c r="B223" s="115"/>
      <c r="D223" s="116" t="s">
        <v>71</v>
      </c>
      <c r="E223" s="125" t="s">
        <v>1805</v>
      </c>
      <c r="F223" s="125" t="s">
        <v>1806</v>
      </c>
      <c r="I223" s="118"/>
      <c r="J223" s="126">
        <f>BK223</f>
        <v>0</v>
      </c>
      <c r="L223" s="115"/>
      <c r="M223" s="120"/>
      <c r="P223" s="121">
        <f>SUM(P224:P227)</f>
        <v>0</v>
      </c>
      <c r="R223" s="121">
        <f>SUM(R224:R227)</f>
        <v>0</v>
      </c>
      <c r="T223" s="122">
        <f>SUM(T224:T227)</f>
        <v>0</v>
      </c>
      <c r="AR223" s="116" t="s">
        <v>80</v>
      </c>
      <c r="AT223" s="123" t="s">
        <v>71</v>
      </c>
      <c r="AU223" s="123" t="s">
        <v>80</v>
      </c>
      <c r="AY223" s="116" t="s">
        <v>142</v>
      </c>
      <c r="BK223" s="124">
        <f>SUM(BK224:BK227)</f>
        <v>0</v>
      </c>
    </row>
    <row r="224" spans="2:65" s="1" customFormat="1" ht="16.5" customHeight="1">
      <c r="B224" s="32"/>
      <c r="C224" s="127" t="s">
        <v>517</v>
      </c>
      <c r="D224" s="127" t="s">
        <v>145</v>
      </c>
      <c r="E224" s="128" t="s">
        <v>1857</v>
      </c>
      <c r="F224" s="129" t="s">
        <v>1808</v>
      </c>
      <c r="G224" s="130" t="s">
        <v>1778</v>
      </c>
      <c r="H224" s="131">
        <v>1</v>
      </c>
      <c r="I224" s="132"/>
      <c r="J224" s="133">
        <f>ROUND(I224*H224,2)</f>
        <v>0</v>
      </c>
      <c r="K224" s="129" t="s">
        <v>19</v>
      </c>
      <c r="L224" s="32"/>
      <c r="M224" s="134" t="s">
        <v>19</v>
      </c>
      <c r="N224" s="135" t="s">
        <v>43</v>
      </c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150</v>
      </c>
      <c r="AT224" s="138" t="s">
        <v>145</v>
      </c>
      <c r="AU224" s="138" t="s">
        <v>82</v>
      </c>
      <c r="AY224" s="17" t="s">
        <v>142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7" t="s">
        <v>80</v>
      </c>
      <c r="BK224" s="139">
        <f>ROUND(I224*H224,2)</f>
        <v>0</v>
      </c>
      <c r="BL224" s="17" t="s">
        <v>150</v>
      </c>
      <c r="BM224" s="138" t="s">
        <v>1858</v>
      </c>
    </row>
    <row r="225" spans="2:65" s="1" customFormat="1" ht="16.5" customHeight="1">
      <c r="B225" s="32"/>
      <c r="C225" s="127" t="s">
        <v>522</v>
      </c>
      <c r="D225" s="127" t="s">
        <v>145</v>
      </c>
      <c r="E225" s="128" t="s">
        <v>1859</v>
      </c>
      <c r="F225" s="129" t="s">
        <v>1860</v>
      </c>
      <c r="G225" s="130" t="s">
        <v>1778</v>
      </c>
      <c r="H225" s="131">
        <v>2</v>
      </c>
      <c r="I225" s="132"/>
      <c r="J225" s="133">
        <f>ROUND(I225*H225,2)</f>
        <v>0</v>
      </c>
      <c r="K225" s="129" t="s">
        <v>19</v>
      </c>
      <c r="L225" s="32"/>
      <c r="M225" s="134" t="s">
        <v>19</v>
      </c>
      <c r="N225" s="135" t="s">
        <v>43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150</v>
      </c>
      <c r="AT225" s="138" t="s">
        <v>145</v>
      </c>
      <c r="AU225" s="138" t="s">
        <v>82</v>
      </c>
      <c r="AY225" s="17" t="s">
        <v>142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7" t="s">
        <v>80</v>
      </c>
      <c r="BK225" s="139">
        <f>ROUND(I225*H225,2)</f>
        <v>0</v>
      </c>
      <c r="BL225" s="17" t="s">
        <v>150</v>
      </c>
      <c r="BM225" s="138" t="s">
        <v>1861</v>
      </c>
    </row>
    <row r="226" spans="2:65" s="1" customFormat="1" ht="16.5" customHeight="1">
      <c r="B226" s="32"/>
      <c r="C226" s="127" t="s">
        <v>525</v>
      </c>
      <c r="D226" s="127" t="s">
        <v>145</v>
      </c>
      <c r="E226" s="128" t="s">
        <v>1862</v>
      </c>
      <c r="F226" s="129" t="s">
        <v>1863</v>
      </c>
      <c r="G226" s="130" t="s">
        <v>1778</v>
      </c>
      <c r="H226" s="131">
        <v>3</v>
      </c>
      <c r="I226" s="132"/>
      <c r="J226" s="133">
        <f>ROUND(I226*H226,2)</f>
        <v>0</v>
      </c>
      <c r="K226" s="129" t="s">
        <v>19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0</v>
      </c>
      <c r="R226" s="136">
        <f>Q226*H226</f>
        <v>0</v>
      </c>
      <c r="S226" s="136">
        <v>0</v>
      </c>
      <c r="T226" s="137">
        <f>S226*H226</f>
        <v>0</v>
      </c>
      <c r="AR226" s="138" t="s">
        <v>150</v>
      </c>
      <c r="AT226" s="138" t="s">
        <v>145</v>
      </c>
      <c r="AU226" s="138" t="s">
        <v>82</v>
      </c>
      <c r="AY226" s="17" t="s">
        <v>142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150</v>
      </c>
      <c r="BM226" s="138" t="s">
        <v>1864</v>
      </c>
    </row>
    <row r="227" spans="2:65" s="1" customFormat="1" ht="16.5" customHeight="1">
      <c r="B227" s="32"/>
      <c r="C227" s="127" t="s">
        <v>532</v>
      </c>
      <c r="D227" s="127" t="s">
        <v>145</v>
      </c>
      <c r="E227" s="128" t="s">
        <v>1865</v>
      </c>
      <c r="F227" s="129" t="s">
        <v>1866</v>
      </c>
      <c r="G227" s="130" t="s">
        <v>1778</v>
      </c>
      <c r="H227" s="131">
        <v>2.25</v>
      </c>
      <c r="I227" s="132"/>
      <c r="J227" s="133">
        <f>ROUND(I227*H227,2)</f>
        <v>0</v>
      </c>
      <c r="K227" s="129" t="s">
        <v>19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</v>
      </c>
      <c r="R227" s="136">
        <f>Q227*H227</f>
        <v>0</v>
      </c>
      <c r="S227" s="136">
        <v>0</v>
      </c>
      <c r="T227" s="137">
        <f>S227*H227</f>
        <v>0</v>
      </c>
      <c r="AR227" s="138" t="s">
        <v>150</v>
      </c>
      <c r="AT227" s="138" t="s">
        <v>145</v>
      </c>
      <c r="AU227" s="138" t="s">
        <v>82</v>
      </c>
      <c r="AY227" s="17" t="s">
        <v>142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150</v>
      </c>
      <c r="BM227" s="138" t="s">
        <v>1867</v>
      </c>
    </row>
    <row r="228" spans="2:63" s="11" customFormat="1" ht="22.9" customHeight="1">
      <c r="B228" s="115"/>
      <c r="D228" s="116" t="s">
        <v>71</v>
      </c>
      <c r="E228" s="125" t="s">
        <v>1829</v>
      </c>
      <c r="F228" s="125" t="s">
        <v>1830</v>
      </c>
      <c r="I228" s="118"/>
      <c r="J228" s="126">
        <f>BK228</f>
        <v>0</v>
      </c>
      <c r="L228" s="115"/>
      <c r="M228" s="120"/>
      <c r="P228" s="121">
        <f>SUM(P229:P232)</f>
        <v>0</v>
      </c>
      <c r="R228" s="121">
        <f>SUM(R229:R232)</f>
        <v>0</v>
      </c>
      <c r="T228" s="122">
        <f>SUM(T229:T232)</f>
        <v>0</v>
      </c>
      <c r="AR228" s="116" t="s">
        <v>80</v>
      </c>
      <c r="AT228" s="123" t="s">
        <v>71</v>
      </c>
      <c r="AU228" s="123" t="s">
        <v>80</v>
      </c>
      <c r="AY228" s="116" t="s">
        <v>142</v>
      </c>
      <c r="BK228" s="124">
        <f>SUM(BK229:BK232)</f>
        <v>0</v>
      </c>
    </row>
    <row r="229" spans="2:65" s="1" customFormat="1" ht="16.5" customHeight="1">
      <c r="B229" s="32"/>
      <c r="C229" s="127" t="s">
        <v>539</v>
      </c>
      <c r="D229" s="127" t="s">
        <v>145</v>
      </c>
      <c r="E229" s="128" t="s">
        <v>1868</v>
      </c>
      <c r="F229" s="129" t="s">
        <v>1832</v>
      </c>
      <c r="G229" s="130" t="s">
        <v>1722</v>
      </c>
      <c r="H229" s="131">
        <v>0.26</v>
      </c>
      <c r="I229" s="132"/>
      <c r="J229" s="133">
        <f>ROUND(I229*H229,2)</f>
        <v>0</v>
      </c>
      <c r="K229" s="129" t="s">
        <v>19</v>
      </c>
      <c r="L229" s="32"/>
      <c r="M229" s="134" t="s">
        <v>19</v>
      </c>
      <c r="N229" s="135" t="s">
        <v>43</v>
      </c>
      <c r="P229" s="136">
        <f>O229*H229</f>
        <v>0</v>
      </c>
      <c r="Q229" s="136">
        <v>0</v>
      </c>
      <c r="R229" s="136">
        <f>Q229*H229</f>
        <v>0</v>
      </c>
      <c r="S229" s="136">
        <v>0</v>
      </c>
      <c r="T229" s="137">
        <f>S229*H229</f>
        <v>0</v>
      </c>
      <c r="AR229" s="138" t="s">
        <v>150</v>
      </c>
      <c r="AT229" s="138" t="s">
        <v>145</v>
      </c>
      <c r="AU229" s="138" t="s">
        <v>82</v>
      </c>
      <c r="AY229" s="17" t="s">
        <v>142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7" t="s">
        <v>80</v>
      </c>
      <c r="BK229" s="139">
        <f>ROUND(I229*H229,2)</f>
        <v>0</v>
      </c>
      <c r="BL229" s="17" t="s">
        <v>150</v>
      </c>
      <c r="BM229" s="138" t="s">
        <v>1869</v>
      </c>
    </row>
    <row r="230" spans="2:65" s="1" customFormat="1" ht="16.5" customHeight="1">
      <c r="B230" s="32"/>
      <c r="C230" s="127" t="s">
        <v>544</v>
      </c>
      <c r="D230" s="127" t="s">
        <v>145</v>
      </c>
      <c r="E230" s="128" t="s">
        <v>1870</v>
      </c>
      <c r="F230" s="129" t="s">
        <v>1871</v>
      </c>
      <c r="G230" s="130" t="s">
        <v>1722</v>
      </c>
      <c r="H230" s="131">
        <v>0.43</v>
      </c>
      <c r="I230" s="132"/>
      <c r="J230" s="133">
        <f>ROUND(I230*H230,2)</f>
        <v>0</v>
      </c>
      <c r="K230" s="129" t="s">
        <v>19</v>
      </c>
      <c r="L230" s="32"/>
      <c r="M230" s="134" t="s">
        <v>19</v>
      </c>
      <c r="N230" s="135" t="s">
        <v>43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150</v>
      </c>
      <c r="AT230" s="138" t="s">
        <v>145</v>
      </c>
      <c r="AU230" s="138" t="s">
        <v>82</v>
      </c>
      <c r="AY230" s="17" t="s">
        <v>142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80</v>
      </c>
      <c r="BK230" s="139">
        <f>ROUND(I230*H230,2)</f>
        <v>0</v>
      </c>
      <c r="BL230" s="17" t="s">
        <v>150</v>
      </c>
      <c r="BM230" s="138" t="s">
        <v>1872</v>
      </c>
    </row>
    <row r="231" spans="2:65" s="1" customFormat="1" ht="16.5" customHeight="1">
      <c r="B231" s="32"/>
      <c r="C231" s="127" t="s">
        <v>549</v>
      </c>
      <c r="D231" s="127" t="s">
        <v>145</v>
      </c>
      <c r="E231" s="128" t="s">
        <v>1873</v>
      </c>
      <c r="F231" s="129" t="s">
        <v>1874</v>
      </c>
      <c r="G231" s="130" t="s">
        <v>1722</v>
      </c>
      <c r="H231" s="131">
        <v>0.42</v>
      </c>
      <c r="I231" s="132"/>
      <c r="J231" s="133">
        <f>ROUND(I231*H231,2)</f>
        <v>0</v>
      </c>
      <c r="K231" s="129" t="s">
        <v>19</v>
      </c>
      <c r="L231" s="32"/>
      <c r="M231" s="134" t="s">
        <v>19</v>
      </c>
      <c r="N231" s="135" t="s">
        <v>43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150</v>
      </c>
      <c r="AT231" s="138" t="s">
        <v>145</v>
      </c>
      <c r="AU231" s="138" t="s">
        <v>82</v>
      </c>
      <c r="AY231" s="17" t="s">
        <v>142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7" t="s">
        <v>80</v>
      </c>
      <c r="BK231" s="139">
        <f>ROUND(I231*H231,2)</f>
        <v>0</v>
      </c>
      <c r="BL231" s="17" t="s">
        <v>150</v>
      </c>
      <c r="BM231" s="138" t="s">
        <v>1875</v>
      </c>
    </row>
    <row r="232" spans="2:65" s="1" customFormat="1" ht="16.5" customHeight="1">
      <c r="B232" s="32"/>
      <c r="C232" s="127" t="s">
        <v>553</v>
      </c>
      <c r="D232" s="127" t="s">
        <v>145</v>
      </c>
      <c r="E232" s="128" t="s">
        <v>1876</v>
      </c>
      <c r="F232" s="129" t="s">
        <v>1877</v>
      </c>
      <c r="G232" s="130" t="s">
        <v>1722</v>
      </c>
      <c r="H232" s="131">
        <v>0.44</v>
      </c>
      <c r="I232" s="132"/>
      <c r="J232" s="133">
        <f>ROUND(I232*H232,2)</f>
        <v>0</v>
      </c>
      <c r="K232" s="129" t="s">
        <v>19</v>
      </c>
      <c r="L232" s="32"/>
      <c r="M232" s="134" t="s">
        <v>19</v>
      </c>
      <c r="N232" s="135" t="s">
        <v>43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150</v>
      </c>
      <c r="AT232" s="138" t="s">
        <v>145</v>
      </c>
      <c r="AU232" s="138" t="s">
        <v>82</v>
      </c>
      <c r="AY232" s="17" t="s">
        <v>142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80</v>
      </c>
      <c r="BK232" s="139">
        <f>ROUND(I232*H232,2)</f>
        <v>0</v>
      </c>
      <c r="BL232" s="17" t="s">
        <v>150</v>
      </c>
      <c r="BM232" s="138" t="s">
        <v>1878</v>
      </c>
    </row>
    <row r="233" spans="2:63" s="11" customFormat="1" ht="22.9" customHeight="1">
      <c r="B233" s="115"/>
      <c r="D233" s="116" t="s">
        <v>71</v>
      </c>
      <c r="E233" s="125" t="s">
        <v>1741</v>
      </c>
      <c r="F233" s="125" t="s">
        <v>1742</v>
      </c>
      <c r="I233" s="118"/>
      <c r="J233" s="126">
        <f>BK233</f>
        <v>0</v>
      </c>
      <c r="L233" s="115"/>
      <c r="M233" s="120"/>
      <c r="P233" s="121">
        <f>P234</f>
        <v>0</v>
      </c>
      <c r="R233" s="121">
        <f>R234</f>
        <v>0</v>
      </c>
      <c r="T233" s="122">
        <f>T234</f>
        <v>0</v>
      </c>
      <c r="AR233" s="116" t="s">
        <v>80</v>
      </c>
      <c r="AT233" s="123" t="s">
        <v>71</v>
      </c>
      <c r="AU233" s="123" t="s">
        <v>80</v>
      </c>
      <c r="AY233" s="116" t="s">
        <v>142</v>
      </c>
      <c r="BK233" s="124">
        <f>BK234</f>
        <v>0</v>
      </c>
    </row>
    <row r="234" spans="2:65" s="1" customFormat="1" ht="24.2" customHeight="1">
      <c r="B234" s="32"/>
      <c r="C234" s="127" t="s">
        <v>558</v>
      </c>
      <c r="D234" s="127" t="s">
        <v>145</v>
      </c>
      <c r="E234" s="128" t="s">
        <v>1834</v>
      </c>
      <c r="F234" s="129" t="s">
        <v>1744</v>
      </c>
      <c r="G234" s="130" t="s">
        <v>1722</v>
      </c>
      <c r="H234" s="131">
        <v>1.4</v>
      </c>
      <c r="I234" s="132"/>
      <c r="J234" s="133">
        <f>ROUND(I234*H234,2)</f>
        <v>0</v>
      </c>
      <c r="K234" s="129" t="s">
        <v>19</v>
      </c>
      <c r="L234" s="32"/>
      <c r="M234" s="134" t="s">
        <v>19</v>
      </c>
      <c r="N234" s="135" t="s">
        <v>43</v>
      </c>
      <c r="P234" s="136">
        <f>O234*H234</f>
        <v>0</v>
      </c>
      <c r="Q234" s="136">
        <v>0</v>
      </c>
      <c r="R234" s="136">
        <f>Q234*H234</f>
        <v>0</v>
      </c>
      <c r="S234" s="136">
        <v>0</v>
      </c>
      <c r="T234" s="137">
        <f>S234*H234</f>
        <v>0</v>
      </c>
      <c r="AR234" s="138" t="s">
        <v>150</v>
      </c>
      <c r="AT234" s="138" t="s">
        <v>145</v>
      </c>
      <c r="AU234" s="138" t="s">
        <v>82</v>
      </c>
      <c r="AY234" s="17" t="s">
        <v>142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7" t="s">
        <v>80</v>
      </c>
      <c r="BK234" s="139">
        <f>ROUND(I234*H234,2)</f>
        <v>0</v>
      </c>
      <c r="BL234" s="17" t="s">
        <v>150</v>
      </c>
      <c r="BM234" s="138" t="s">
        <v>1879</v>
      </c>
    </row>
    <row r="235" spans="2:63" s="11" customFormat="1" ht="22.9" customHeight="1">
      <c r="B235" s="115"/>
      <c r="D235" s="116" t="s">
        <v>71</v>
      </c>
      <c r="E235" s="125" t="s">
        <v>1752</v>
      </c>
      <c r="F235" s="125" t="s">
        <v>1753</v>
      </c>
      <c r="I235" s="118"/>
      <c r="J235" s="126">
        <f>BK235</f>
        <v>0</v>
      </c>
      <c r="L235" s="115"/>
      <c r="M235" s="120"/>
      <c r="P235" s="121">
        <f>P236</f>
        <v>0</v>
      </c>
      <c r="R235" s="121">
        <f>R236</f>
        <v>0</v>
      </c>
      <c r="T235" s="122">
        <f>T236</f>
        <v>0</v>
      </c>
      <c r="AR235" s="116" t="s">
        <v>80</v>
      </c>
      <c r="AT235" s="123" t="s">
        <v>71</v>
      </c>
      <c r="AU235" s="123" t="s">
        <v>80</v>
      </c>
      <c r="AY235" s="116" t="s">
        <v>142</v>
      </c>
      <c r="BK235" s="124">
        <f>BK236</f>
        <v>0</v>
      </c>
    </row>
    <row r="236" spans="2:65" s="1" customFormat="1" ht="21.75" customHeight="1">
      <c r="B236" s="32"/>
      <c r="C236" s="127" t="s">
        <v>563</v>
      </c>
      <c r="D236" s="127" t="s">
        <v>145</v>
      </c>
      <c r="E236" s="128" t="s">
        <v>1880</v>
      </c>
      <c r="F236" s="129" t="s">
        <v>1755</v>
      </c>
      <c r="G236" s="130" t="s">
        <v>674</v>
      </c>
      <c r="H236" s="131">
        <v>1</v>
      </c>
      <c r="I236" s="132"/>
      <c r="J236" s="133">
        <f>ROUND(I236*H236,2)</f>
        <v>0</v>
      </c>
      <c r="K236" s="129" t="s">
        <v>19</v>
      </c>
      <c r="L236" s="32"/>
      <c r="M236" s="134" t="s">
        <v>19</v>
      </c>
      <c r="N236" s="135" t="s">
        <v>43</v>
      </c>
      <c r="P236" s="136">
        <f>O236*H236</f>
        <v>0</v>
      </c>
      <c r="Q236" s="136">
        <v>0</v>
      </c>
      <c r="R236" s="136">
        <f>Q236*H236</f>
        <v>0</v>
      </c>
      <c r="S236" s="136">
        <v>0</v>
      </c>
      <c r="T236" s="137">
        <f>S236*H236</f>
        <v>0</v>
      </c>
      <c r="AR236" s="138" t="s">
        <v>150</v>
      </c>
      <c r="AT236" s="138" t="s">
        <v>145</v>
      </c>
      <c r="AU236" s="138" t="s">
        <v>82</v>
      </c>
      <c r="AY236" s="17" t="s">
        <v>142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17" t="s">
        <v>80</v>
      </c>
      <c r="BK236" s="139">
        <f>ROUND(I236*H236,2)</f>
        <v>0</v>
      </c>
      <c r="BL236" s="17" t="s">
        <v>150</v>
      </c>
      <c r="BM236" s="138" t="s">
        <v>1881</v>
      </c>
    </row>
    <row r="237" spans="2:63" s="11" customFormat="1" ht="22.9" customHeight="1">
      <c r="B237" s="115"/>
      <c r="D237" s="116" t="s">
        <v>71</v>
      </c>
      <c r="E237" s="125" t="s">
        <v>1757</v>
      </c>
      <c r="F237" s="125" t="s">
        <v>1758</v>
      </c>
      <c r="I237" s="118"/>
      <c r="J237" s="126">
        <f>BK237</f>
        <v>0</v>
      </c>
      <c r="L237" s="115"/>
      <c r="M237" s="120"/>
      <c r="P237" s="121">
        <f>P238</f>
        <v>0</v>
      </c>
      <c r="R237" s="121">
        <f>R238</f>
        <v>0</v>
      </c>
      <c r="T237" s="122">
        <f>T238</f>
        <v>0</v>
      </c>
      <c r="AR237" s="116" t="s">
        <v>80</v>
      </c>
      <c r="AT237" s="123" t="s">
        <v>71</v>
      </c>
      <c r="AU237" s="123" t="s">
        <v>80</v>
      </c>
      <c r="AY237" s="116" t="s">
        <v>142</v>
      </c>
      <c r="BK237" s="124">
        <f>BK238</f>
        <v>0</v>
      </c>
    </row>
    <row r="238" spans="2:65" s="1" customFormat="1" ht="16.5" customHeight="1">
      <c r="B238" s="32"/>
      <c r="C238" s="127" t="s">
        <v>567</v>
      </c>
      <c r="D238" s="127" t="s">
        <v>145</v>
      </c>
      <c r="E238" s="128" t="s">
        <v>1759</v>
      </c>
      <c r="F238" s="129" t="s">
        <v>1760</v>
      </c>
      <c r="G238" s="130" t="s">
        <v>1722</v>
      </c>
      <c r="H238" s="131">
        <v>18</v>
      </c>
      <c r="I238" s="132"/>
      <c r="J238" s="133">
        <f>ROUND(I238*H238,2)</f>
        <v>0</v>
      </c>
      <c r="K238" s="129" t="s">
        <v>19</v>
      </c>
      <c r="L238" s="32"/>
      <c r="M238" s="134" t="s">
        <v>19</v>
      </c>
      <c r="N238" s="135" t="s">
        <v>43</v>
      </c>
      <c r="P238" s="136">
        <f>O238*H238</f>
        <v>0</v>
      </c>
      <c r="Q238" s="136">
        <v>0</v>
      </c>
      <c r="R238" s="136">
        <f>Q238*H238</f>
        <v>0</v>
      </c>
      <c r="S238" s="136">
        <v>0</v>
      </c>
      <c r="T238" s="137">
        <f>S238*H238</f>
        <v>0</v>
      </c>
      <c r="AR238" s="138" t="s">
        <v>150</v>
      </c>
      <c r="AT238" s="138" t="s">
        <v>145</v>
      </c>
      <c r="AU238" s="138" t="s">
        <v>82</v>
      </c>
      <c r="AY238" s="17" t="s">
        <v>142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7" t="s">
        <v>80</v>
      </c>
      <c r="BK238" s="139">
        <f>ROUND(I238*H238,2)</f>
        <v>0</v>
      </c>
      <c r="BL238" s="17" t="s">
        <v>150</v>
      </c>
      <c r="BM238" s="138" t="s">
        <v>1882</v>
      </c>
    </row>
    <row r="239" spans="2:63" s="11" customFormat="1" ht="25.9" customHeight="1">
      <c r="B239" s="115"/>
      <c r="D239" s="116" t="s">
        <v>71</v>
      </c>
      <c r="E239" s="117" t="s">
        <v>1883</v>
      </c>
      <c r="F239" s="117" t="s">
        <v>1884</v>
      </c>
      <c r="I239" s="118"/>
      <c r="J239" s="119">
        <f>BK239</f>
        <v>0</v>
      </c>
      <c r="L239" s="115"/>
      <c r="M239" s="120"/>
      <c r="P239" s="121">
        <f>SUM(P240:P246)</f>
        <v>0</v>
      </c>
      <c r="R239" s="121">
        <f>SUM(R240:R246)</f>
        <v>0</v>
      </c>
      <c r="T239" s="122">
        <f>SUM(T240:T246)</f>
        <v>0</v>
      </c>
      <c r="AR239" s="116" t="s">
        <v>80</v>
      </c>
      <c r="AT239" s="123" t="s">
        <v>71</v>
      </c>
      <c r="AU239" s="123" t="s">
        <v>72</v>
      </c>
      <c r="AY239" s="116" t="s">
        <v>142</v>
      </c>
      <c r="BK239" s="124">
        <f>SUM(BK240:BK246)</f>
        <v>0</v>
      </c>
    </row>
    <row r="240" spans="2:65" s="1" customFormat="1" ht="16.5" customHeight="1">
      <c r="B240" s="32"/>
      <c r="C240" s="127" t="s">
        <v>574</v>
      </c>
      <c r="D240" s="127" t="s">
        <v>145</v>
      </c>
      <c r="E240" s="128" t="s">
        <v>1304</v>
      </c>
      <c r="F240" s="129" t="s">
        <v>1885</v>
      </c>
      <c r="G240" s="130" t="s">
        <v>1778</v>
      </c>
      <c r="H240" s="131">
        <v>29</v>
      </c>
      <c r="I240" s="132"/>
      <c r="J240" s="133">
        <f aca="true" t="shared" si="10" ref="J240:J246">ROUND(I240*H240,2)</f>
        <v>0</v>
      </c>
      <c r="K240" s="129" t="s">
        <v>19</v>
      </c>
      <c r="L240" s="32"/>
      <c r="M240" s="134" t="s">
        <v>19</v>
      </c>
      <c r="N240" s="135" t="s">
        <v>43</v>
      </c>
      <c r="P240" s="136">
        <f aca="true" t="shared" si="11" ref="P240:P246">O240*H240</f>
        <v>0</v>
      </c>
      <c r="Q240" s="136">
        <v>0</v>
      </c>
      <c r="R240" s="136">
        <f aca="true" t="shared" si="12" ref="R240:R246">Q240*H240</f>
        <v>0</v>
      </c>
      <c r="S240" s="136">
        <v>0</v>
      </c>
      <c r="T240" s="137">
        <f aca="true" t="shared" si="13" ref="T240:T246">S240*H240</f>
        <v>0</v>
      </c>
      <c r="AR240" s="138" t="s">
        <v>150</v>
      </c>
      <c r="AT240" s="138" t="s">
        <v>145</v>
      </c>
      <c r="AU240" s="138" t="s">
        <v>80</v>
      </c>
      <c r="AY240" s="17" t="s">
        <v>142</v>
      </c>
      <c r="BE240" s="139">
        <f aca="true" t="shared" si="14" ref="BE240:BE246">IF(N240="základní",J240,0)</f>
        <v>0</v>
      </c>
      <c r="BF240" s="139">
        <f aca="true" t="shared" si="15" ref="BF240:BF246">IF(N240="snížená",J240,0)</f>
        <v>0</v>
      </c>
      <c r="BG240" s="139">
        <f aca="true" t="shared" si="16" ref="BG240:BG246">IF(N240="zákl. přenesená",J240,0)</f>
        <v>0</v>
      </c>
      <c r="BH240" s="139">
        <f aca="true" t="shared" si="17" ref="BH240:BH246">IF(N240="sníž. přenesená",J240,0)</f>
        <v>0</v>
      </c>
      <c r="BI240" s="139">
        <f aca="true" t="shared" si="18" ref="BI240:BI246">IF(N240="nulová",J240,0)</f>
        <v>0</v>
      </c>
      <c r="BJ240" s="17" t="s">
        <v>80</v>
      </c>
      <c r="BK240" s="139">
        <f aca="true" t="shared" si="19" ref="BK240:BK246">ROUND(I240*H240,2)</f>
        <v>0</v>
      </c>
      <c r="BL240" s="17" t="s">
        <v>150</v>
      </c>
      <c r="BM240" s="138" t="s">
        <v>1886</v>
      </c>
    </row>
    <row r="241" spans="2:65" s="1" customFormat="1" ht="16.5" customHeight="1">
      <c r="B241" s="32"/>
      <c r="C241" s="127" t="s">
        <v>581</v>
      </c>
      <c r="D241" s="127" t="s">
        <v>145</v>
      </c>
      <c r="E241" s="128" t="s">
        <v>1308</v>
      </c>
      <c r="F241" s="129" t="s">
        <v>1887</v>
      </c>
      <c r="G241" s="130" t="s">
        <v>1306</v>
      </c>
      <c r="H241" s="131">
        <v>1</v>
      </c>
      <c r="I241" s="132"/>
      <c r="J241" s="133">
        <f t="shared" si="10"/>
        <v>0</v>
      </c>
      <c r="K241" s="129" t="s">
        <v>19</v>
      </c>
      <c r="L241" s="32"/>
      <c r="M241" s="134" t="s">
        <v>19</v>
      </c>
      <c r="N241" s="135" t="s">
        <v>43</v>
      </c>
      <c r="P241" s="136">
        <f t="shared" si="11"/>
        <v>0</v>
      </c>
      <c r="Q241" s="136">
        <v>0</v>
      </c>
      <c r="R241" s="136">
        <f t="shared" si="12"/>
        <v>0</v>
      </c>
      <c r="S241" s="136">
        <v>0</v>
      </c>
      <c r="T241" s="137">
        <f t="shared" si="13"/>
        <v>0</v>
      </c>
      <c r="AR241" s="138" t="s">
        <v>150</v>
      </c>
      <c r="AT241" s="138" t="s">
        <v>145</v>
      </c>
      <c r="AU241" s="138" t="s">
        <v>80</v>
      </c>
      <c r="AY241" s="17" t="s">
        <v>142</v>
      </c>
      <c r="BE241" s="139">
        <f t="shared" si="14"/>
        <v>0</v>
      </c>
      <c r="BF241" s="139">
        <f t="shared" si="15"/>
        <v>0</v>
      </c>
      <c r="BG241" s="139">
        <f t="shared" si="16"/>
        <v>0</v>
      </c>
      <c r="BH241" s="139">
        <f t="shared" si="17"/>
        <v>0</v>
      </c>
      <c r="BI241" s="139">
        <f t="shared" si="18"/>
        <v>0</v>
      </c>
      <c r="BJ241" s="17" t="s">
        <v>80</v>
      </c>
      <c r="BK241" s="139">
        <f t="shared" si="19"/>
        <v>0</v>
      </c>
      <c r="BL241" s="17" t="s">
        <v>150</v>
      </c>
      <c r="BM241" s="138" t="s">
        <v>1888</v>
      </c>
    </row>
    <row r="242" spans="2:65" s="1" customFormat="1" ht="16.5" customHeight="1">
      <c r="B242" s="32"/>
      <c r="C242" s="127" t="s">
        <v>586</v>
      </c>
      <c r="D242" s="127" t="s">
        <v>145</v>
      </c>
      <c r="E242" s="128" t="s">
        <v>1310</v>
      </c>
      <c r="F242" s="129" t="s">
        <v>1889</v>
      </c>
      <c r="G242" s="130" t="s">
        <v>1306</v>
      </c>
      <c r="H242" s="131">
        <v>1</v>
      </c>
      <c r="I242" s="132"/>
      <c r="J242" s="133">
        <f t="shared" si="10"/>
        <v>0</v>
      </c>
      <c r="K242" s="129" t="s">
        <v>19</v>
      </c>
      <c r="L242" s="32"/>
      <c r="M242" s="134" t="s">
        <v>19</v>
      </c>
      <c r="N242" s="135" t="s">
        <v>43</v>
      </c>
      <c r="P242" s="136">
        <f t="shared" si="11"/>
        <v>0</v>
      </c>
      <c r="Q242" s="136">
        <v>0</v>
      </c>
      <c r="R242" s="136">
        <f t="shared" si="12"/>
        <v>0</v>
      </c>
      <c r="S242" s="136">
        <v>0</v>
      </c>
      <c r="T242" s="137">
        <f t="shared" si="13"/>
        <v>0</v>
      </c>
      <c r="AR242" s="138" t="s">
        <v>150</v>
      </c>
      <c r="AT242" s="138" t="s">
        <v>145</v>
      </c>
      <c r="AU242" s="138" t="s">
        <v>80</v>
      </c>
      <c r="AY242" s="17" t="s">
        <v>142</v>
      </c>
      <c r="BE242" s="139">
        <f t="shared" si="14"/>
        <v>0</v>
      </c>
      <c r="BF242" s="139">
        <f t="shared" si="15"/>
        <v>0</v>
      </c>
      <c r="BG242" s="139">
        <f t="shared" si="16"/>
        <v>0</v>
      </c>
      <c r="BH242" s="139">
        <f t="shared" si="17"/>
        <v>0</v>
      </c>
      <c r="BI242" s="139">
        <f t="shared" si="18"/>
        <v>0</v>
      </c>
      <c r="BJ242" s="17" t="s">
        <v>80</v>
      </c>
      <c r="BK242" s="139">
        <f t="shared" si="19"/>
        <v>0</v>
      </c>
      <c r="BL242" s="17" t="s">
        <v>150</v>
      </c>
      <c r="BM242" s="138" t="s">
        <v>1890</v>
      </c>
    </row>
    <row r="243" spans="2:65" s="1" customFormat="1" ht="16.5" customHeight="1">
      <c r="B243" s="32"/>
      <c r="C243" s="127" t="s">
        <v>595</v>
      </c>
      <c r="D243" s="127" t="s">
        <v>145</v>
      </c>
      <c r="E243" s="128" t="s">
        <v>1312</v>
      </c>
      <c r="F243" s="129" t="s">
        <v>1891</v>
      </c>
      <c r="G243" s="130" t="s">
        <v>1306</v>
      </c>
      <c r="H243" s="131">
        <v>1</v>
      </c>
      <c r="I243" s="132"/>
      <c r="J243" s="133">
        <f t="shared" si="10"/>
        <v>0</v>
      </c>
      <c r="K243" s="129" t="s">
        <v>19</v>
      </c>
      <c r="L243" s="32"/>
      <c r="M243" s="134" t="s">
        <v>19</v>
      </c>
      <c r="N243" s="135" t="s">
        <v>43</v>
      </c>
      <c r="P243" s="136">
        <f t="shared" si="11"/>
        <v>0</v>
      </c>
      <c r="Q243" s="136">
        <v>0</v>
      </c>
      <c r="R243" s="136">
        <f t="shared" si="12"/>
        <v>0</v>
      </c>
      <c r="S243" s="136">
        <v>0</v>
      </c>
      <c r="T243" s="137">
        <f t="shared" si="13"/>
        <v>0</v>
      </c>
      <c r="AR243" s="138" t="s">
        <v>150</v>
      </c>
      <c r="AT243" s="138" t="s">
        <v>145</v>
      </c>
      <c r="AU243" s="138" t="s">
        <v>80</v>
      </c>
      <c r="AY243" s="17" t="s">
        <v>142</v>
      </c>
      <c r="BE243" s="139">
        <f t="shared" si="14"/>
        <v>0</v>
      </c>
      <c r="BF243" s="139">
        <f t="shared" si="15"/>
        <v>0</v>
      </c>
      <c r="BG243" s="139">
        <f t="shared" si="16"/>
        <v>0</v>
      </c>
      <c r="BH243" s="139">
        <f t="shared" si="17"/>
        <v>0</v>
      </c>
      <c r="BI243" s="139">
        <f t="shared" si="18"/>
        <v>0</v>
      </c>
      <c r="BJ243" s="17" t="s">
        <v>80</v>
      </c>
      <c r="BK243" s="139">
        <f t="shared" si="19"/>
        <v>0</v>
      </c>
      <c r="BL243" s="17" t="s">
        <v>150</v>
      </c>
      <c r="BM243" s="138" t="s">
        <v>1892</v>
      </c>
    </row>
    <row r="244" spans="2:65" s="1" customFormat="1" ht="16.5" customHeight="1">
      <c r="B244" s="32"/>
      <c r="C244" s="127" t="s">
        <v>600</v>
      </c>
      <c r="D244" s="127" t="s">
        <v>145</v>
      </c>
      <c r="E244" s="128" t="s">
        <v>1314</v>
      </c>
      <c r="F244" s="129" t="s">
        <v>1893</v>
      </c>
      <c r="G244" s="130" t="s">
        <v>1306</v>
      </c>
      <c r="H244" s="131">
        <v>1</v>
      </c>
      <c r="I244" s="132"/>
      <c r="J244" s="133">
        <f t="shared" si="10"/>
        <v>0</v>
      </c>
      <c r="K244" s="129" t="s">
        <v>19</v>
      </c>
      <c r="L244" s="32"/>
      <c r="M244" s="134" t="s">
        <v>19</v>
      </c>
      <c r="N244" s="135" t="s">
        <v>43</v>
      </c>
      <c r="P244" s="136">
        <f t="shared" si="11"/>
        <v>0</v>
      </c>
      <c r="Q244" s="136">
        <v>0</v>
      </c>
      <c r="R244" s="136">
        <f t="shared" si="12"/>
        <v>0</v>
      </c>
      <c r="S244" s="136">
        <v>0</v>
      </c>
      <c r="T244" s="137">
        <f t="shared" si="13"/>
        <v>0</v>
      </c>
      <c r="AR244" s="138" t="s">
        <v>150</v>
      </c>
      <c r="AT244" s="138" t="s">
        <v>145</v>
      </c>
      <c r="AU244" s="138" t="s">
        <v>80</v>
      </c>
      <c r="AY244" s="17" t="s">
        <v>142</v>
      </c>
      <c r="BE244" s="139">
        <f t="shared" si="14"/>
        <v>0</v>
      </c>
      <c r="BF244" s="139">
        <f t="shared" si="15"/>
        <v>0</v>
      </c>
      <c r="BG244" s="139">
        <f t="shared" si="16"/>
        <v>0</v>
      </c>
      <c r="BH244" s="139">
        <f t="shared" si="17"/>
        <v>0</v>
      </c>
      <c r="BI244" s="139">
        <f t="shared" si="18"/>
        <v>0</v>
      </c>
      <c r="BJ244" s="17" t="s">
        <v>80</v>
      </c>
      <c r="BK244" s="139">
        <f t="shared" si="19"/>
        <v>0</v>
      </c>
      <c r="BL244" s="17" t="s">
        <v>150</v>
      </c>
      <c r="BM244" s="138" t="s">
        <v>1894</v>
      </c>
    </row>
    <row r="245" spans="2:65" s="1" customFormat="1" ht="16.5" customHeight="1">
      <c r="B245" s="32"/>
      <c r="C245" s="127" t="s">
        <v>605</v>
      </c>
      <c r="D245" s="127" t="s">
        <v>145</v>
      </c>
      <c r="E245" s="128" t="s">
        <v>1316</v>
      </c>
      <c r="F245" s="129" t="s">
        <v>1895</v>
      </c>
      <c r="G245" s="130" t="s">
        <v>1306</v>
      </c>
      <c r="H245" s="131">
        <v>1</v>
      </c>
      <c r="I245" s="132"/>
      <c r="J245" s="133">
        <f t="shared" si="10"/>
        <v>0</v>
      </c>
      <c r="K245" s="129" t="s">
        <v>19</v>
      </c>
      <c r="L245" s="32"/>
      <c r="M245" s="134" t="s">
        <v>19</v>
      </c>
      <c r="N245" s="135" t="s">
        <v>43</v>
      </c>
      <c r="P245" s="136">
        <f t="shared" si="11"/>
        <v>0</v>
      </c>
      <c r="Q245" s="136">
        <v>0</v>
      </c>
      <c r="R245" s="136">
        <f t="shared" si="12"/>
        <v>0</v>
      </c>
      <c r="S245" s="136">
        <v>0</v>
      </c>
      <c r="T245" s="137">
        <f t="shared" si="13"/>
        <v>0</v>
      </c>
      <c r="AR245" s="138" t="s">
        <v>150</v>
      </c>
      <c r="AT245" s="138" t="s">
        <v>145</v>
      </c>
      <c r="AU245" s="138" t="s">
        <v>80</v>
      </c>
      <c r="AY245" s="17" t="s">
        <v>142</v>
      </c>
      <c r="BE245" s="139">
        <f t="shared" si="14"/>
        <v>0</v>
      </c>
      <c r="BF245" s="139">
        <f t="shared" si="15"/>
        <v>0</v>
      </c>
      <c r="BG245" s="139">
        <f t="shared" si="16"/>
        <v>0</v>
      </c>
      <c r="BH245" s="139">
        <f t="shared" si="17"/>
        <v>0</v>
      </c>
      <c r="BI245" s="139">
        <f t="shared" si="18"/>
        <v>0</v>
      </c>
      <c r="BJ245" s="17" t="s">
        <v>80</v>
      </c>
      <c r="BK245" s="139">
        <f t="shared" si="19"/>
        <v>0</v>
      </c>
      <c r="BL245" s="17" t="s">
        <v>150</v>
      </c>
      <c r="BM245" s="138" t="s">
        <v>1896</v>
      </c>
    </row>
    <row r="246" spans="2:65" s="1" customFormat="1" ht="16.5" customHeight="1">
      <c r="B246" s="32"/>
      <c r="C246" s="127" t="s">
        <v>610</v>
      </c>
      <c r="D246" s="127" t="s">
        <v>145</v>
      </c>
      <c r="E246" s="128" t="s">
        <v>1318</v>
      </c>
      <c r="F246" s="129" t="s">
        <v>1897</v>
      </c>
      <c r="G246" s="130" t="s">
        <v>1306</v>
      </c>
      <c r="H246" s="131">
        <v>4</v>
      </c>
      <c r="I246" s="132"/>
      <c r="J246" s="133">
        <f t="shared" si="10"/>
        <v>0</v>
      </c>
      <c r="K246" s="129" t="s">
        <v>19</v>
      </c>
      <c r="L246" s="32"/>
      <c r="M246" s="134" t="s">
        <v>19</v>
      </c>
      <c r="N246" s="135" t="s">
        <v>43</v>
      </c>
      <c r="P246" s="136">
        <f t="shared" si="11"/>
        <v>0</v>
      </c>
      <c r="Q246" s="136">
        <v>0</v>
      </c>
      <c r="R246" s="136">
        <f t="shared" si="12"/>
        <v>0</v>
      </c>
      <c r="S246" s="136">
        <v>0</v>
      </c>
      <c r="T246" s="137">
        <f t="shared" si="13"/>
        <v>0</v>
      </c>
      <c r="AR246" s="138" t="s">
        <v>150</v>
      </c>
      <c r="AT246" s="138" t="s">
        <v>145</v>
      </c>
      <c r="AU246" s="138" t="s">
        <v>80</v>
      </c>
      <c r="AY246" s="17" t="s">
        <v>142</v>
      </c>
      <c r="BE246" s="139">
        <f t="shared" si="14"/>
        <v>0</v>
      </c>
      <c r="BF246" s="139">
        <f t="shared" si="15"/>
        <v>0</v>
      </c>
      <c r="BG246" s="139">
        <f t="shared" si="16"/>
        <v>0</v>
      </c>
      <c r="BH246" s="139">
        <f t="shared" si="17"/>
        <v>0</v>
      </c>
      <c r="BI246" s="139">
        <f t="shared" si="18"/>
        <v>0</v>
      </c>
      <c r="BJ246" s="17" t="s">
        <v>80</v>
      </c>
      <c r="BK246" s="139">
        <f t="shared" si="19"/>
        <v>0</v>
      </c>
      <c r="BL246" s="17" t="s">
        <v>150</v>
      </c>
      <c r="BM246" s="138" t="s">
        <v>1898</v>
      </c>
    </row>
    <row r="247" spans="2:63" s="11" customFormat="1" ht="25.9" customHeight="1">
      <c r="B247" s="115"/>
      <c r="D247" s="116" t="s">
        <v>71</v>
      </c>
      <c r="E247" s="117" t="s">
        <v>1899</v>
      </c>
      <c r="F247" s="117" t="s">
        <v>1022</v>
      </c>
      <c r="I247" s="118"/>
      <c r="J247" s="119">
        <f>BK247</f>
        <v>0</v>
      </c>
      <c r="L247" s="115"/>
      <c r="M247" s="120"/>
      <c r="P247" s="121">
        <f>P248+P250</f>
        <v>0</v>
      </c>
      <c r="R247" s="121">
        <f>R248+R250</f>
        <v>0</v>
      </c>
      <c r="T247" s="122">
        <f>T248+T250</f>
        <v>0</v>
      </c>
      <c r="AR247" s="116" t="s">
        <v>80</v>
      </c>
      <c r="AT247" s="123" t="s">
        <v>71</v>
      </c>
      <c r="AU247" s="123" t="s">
        <v>72</v>
      </c>
      <c r="AY247" s="116" t="s">
        <v>142</v>
      </c>
      <c r="BK247" s="124">
        <f>BK248+BK250</f>
        <v>0</v>
      </c>
    </row>
    <row r="248" spans="2:63" s="11" customFormat="1" ht="22.9" customHeight="1">
      <c r="B248" s="115"/>
      <c r="D248" s="116" t="s">
        <v>71</v>
      </c>
      <c r="E248" s="125" t="s">
        <v>1900</v>
      </c>
      <c r="F248" s="125" t="s">
        <v>1901</v>
      </c>
      <c r="I248" s="118"/>
      <c r="J248" s="126">
        <f>BK248</f>
        <v>0</v>
      </c>
      <c r="L248" s="115"/>
      <c r="M248" s="120"/>
      <c r="P248" s="121">
        <f>P249</f>
        <v>0</v>
      </c>
      <c r="R248" s="121">
        <f>R249</f>
        <v>0</v>
      </c>
      <c r="T248" s="122">
        <f>T249</f>
        <v>0</v>
      </c>
      <c r="AR248" s="116" t="s">
        <v>80</v>
      </c>
      <c r="AT248" s="123" t="s">
        <v>71</v>
      </c>
      <c r="AU248" s="123" t="s">
        <v>80</v>
      </c>
      <c r="AY248" s="116" t="s">
        <v>142</v>
      </c>
      <c r="BK248" s="124">
        <f>BK249</f>
        <v>0</v>
      </c>
    </row>
    <row r="249" spans="2:65" s="1" customFormat="1" ht="16.5" customHeight="1">
      <c r="B249" s="32"/>
      <c r="C249" s="127" t="s">
        <v>617</v>
      </c>
      <c r="D249" s="127" t="s">
        <v>145</v>
      </c>
      <c r="E249" s="128" t="s">
        <v>1902</v>
      </c>
      <c r="F249" s="129" t="s">
        <v>1903</v>
      </c>
      <c r="G249" s="130" t="s">
        <v>674</v>
      </c>
      <c r="H249" s="131">
        <v>1</v>
      </c>
      <c r="I249" s="132"/>
      <c r="J249" s="133">
        <f>ROUND(I249*H249,2)</f>
        <v>0</v>
      </c>
      <c r="K249" s="129" t="s">
        <v>19</v>
      </c>
      <c r="L249" s="32"/>
      <c r="M249" s="134" t="s">
        <v>19</v>
      </c>
      <c r="N249" s="135" t="s">
        <v>43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150</v>
      </c>
      <c r="AT249" s="138" t="s">
        <v>145</v>
      </c>
      <c r="AU249" s="138" t="s">
        <v>82</v>
      </c>
      <c r="AY249" s="17" t="s">
        <v>142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80</v>
      </c>
      <c r="BK249" s="139">
        <f>ROUND(I249*H249,2)</f>
        <v>0</v>
      </c>
      <c r="BL249" s="17" t="s">
        <v>150</v>
      </c>
      <c r="BM249" s="138" t="s">
        <v>1904</v>
      </c>
    </row>
    <row r="250" spans="2:63" s="11" customFormat="1" ht="22.9" customHeight="1">
      <c r="B250" s="115"/>
      <c r="D250" s="116" t="s">
        <v>71</v>
      </c>
      <c r="E250" s="125" t="s">
        <v>1905</v>
      </c>
      <c r="F250" s="125" t="s">
        <v>101</v>
      </c>
      <c r="I250" s="118"/>
      <c r="J250" s="126">
        <f>BK250</f>
        <v>0</v>
      </c>
      <c r="L250" s="115"/>
      <c r="M250" s="120"/>
      <c r="P250" s="121">
        <f>SUM(P251:P260)</f>
        <v>0</v>
      </c>
      <c r="R250" s="121">
        <f>SUM(R251:R260)</f>
        <v>0</v>
      </c>
      <c r="T250" s="122">
        <f>SUM(T251:T260)</f>
        <v>0</v>
      </c>
      <c r="AR250" s="116" t="s">
        <v>80</v>
      </c>
      <c r="AT250" s="123" t="s">
        <v>71</v>
      </c>
      <c r="AU250" s="123" t="s">
        <v>80</v>
      </c>
      <c r="AY250" s="116" t="s">
        <v>142</v>
      </c>
      <c r="BK250" s="124">
        <f>SUM(BK251:BK260)</f>
        <v>0</v>
      </c>
    </row>
    <row r="251" spans="2:65" s="1" customFormat="1" ht="16.5" customHeight="1">
      <c r="B251" s="32"/>
      <c r="C251" s="127" t="s">
        <v>623</v>
      </c>
      <c r="D251" s="127" t="s">
        <v>145</v>
      </c>
      <c r="E251" s="128" t="s">
        <v>1320</v>
      </c>
      <c r="F251" s="129" t="s">
        <v>1906</v>
      </c>
      <c r="G251" s="130" t="s">
        <v>674</v>
      </c>
      <c r="H251" s="131">
        <v>1</v>
      </c>
      <c r="I251" s="132"/>
      <c r="J251" s="133">
        <f aca="true" t="shared" si="20" ref="J251:J260">ROUND(I251*H251,2)</f>
        <v>0</v>
      </c>
      <c r="K251" s="129" t="s">
        <v>19</v>
      </c>
      <c r="L251" s="32"/>
      <c r="M251" s="134" t="s">
        <v>19</v>
      </c>
      <c r="N251" s="135" t="s">
        <v>43</v>
      </c>
      <c r="P251" s="136">
        <f aca="true" t="shared" si="21" ref="P251:P260">O251*H251</f>
        <v>0</v>
      </c>
      <c r="Q251" s="136">
        <v>0</v>
      </c>
      <c r="R251" s="136">
        <f aca="true" t="shared" si="22" ref="R251:R260">Q251*H251</f>
        <v>0</v>
      </c>
      <c r="S251" s="136">
        <v>0</v>
      </c>
      <c r="T251" s="137">
        <f aca="true" t="shared" si="23" ref="T251:T260">S251*H251</f>
        <v>0</v>
      </c>
      <c r="AR251" s="138" t="s">
        <v>150</v>
      </c>
      <c r="AT251" s="138" t="s">
        <v>145</v>
      </c>
      <c r="AU251" s="138" t="s">
        <v>82</v>
      </c>
      <c r="AY251" s="17" t="s">
        <v>142</v>
      </c>
      <c r="BE251" s="139">
        <f aca="true" t="shared" si="24" ref="BE251:BE260">IF(N251="základní",J251,0)</f>
        <v>0</v>
      </c>
      <c r="BF251" s="139">
        <f aca="true" t="shared" si="25" ref="BF251:BF260">IF(N251="snížená",J251,0)</f>
        <v>0</v>
      </c>
      <c r="BG251" s="139">
        <f aca="true" t="shared" si="26" ref="BG251:BG260">IF(N251="zákl. přenesená",J251,0)</f>
        <v>0</v>
      </c>
      <c r="BH251" s="139">
        <f aca="true" t="shared" si="27" ref="BH251:BH260">IF(N251="sníž. přenesená",J251,0)</f>
        <v>0</v>
      </c>
      <c r="BI251" s="139">
        <f aca="true" t="shared" si="28" ref="BI251:BI260">IF(N251="nulová",J251,0)</f>
        <v>0</v>
      </c>
      <c r="BJ251" s="17" t="s">
        <v>80</v>
      </c>
      <c r="BK251" s="139">
        <f aca="true" t="shared" si="29" ref="BK251:BK260">ROUND(I251*H251,2)</f>
        <v>0</v>
      </c>
      <c r="BL251" s="17" t="s">
        <v>150</v>
      </c>
      <c r="BM251" s="138" t="s">
        <v>1907</v>
      </c>
    </row>
    <row r="252" spans="2:65" s="1" customFormat="1" ht="16.5" customHeight="1">
      <c r="B252" s="32"/>
      <c r="C252" s="127" t="s">
        <v>628</v>
      </c>
      <c r="D252" s="127" t="s">
        <v>145</v>
      </c>
      <c r="E252" s="128" t="s">
        <v>1322</v>
      </c>
      <c r="F252" s="129" t="s">
        <v>1908</v>
      </c>
      <c r="G252" s="130" t="s">
        <v>674</v>
      </c>
      <c r="H252" s="131">
        <v>1</v>
      </c>
      <c r="I252" s="132"/>
      <c r="J252" s="133">
        <f t="shared" si="20"/>
        <v>0</v>
      </c>
      <c r="K252" s="129" t="s">
        <v>19</v>
      </c>
      <c r="L252" s="32"/>
      <c r="M252" s="134" t="s">
        <v>19</v>
      </c>
      <c r="N252" s="135" t="s">
        <v>43</v>
      </c>
      <c r="P252" s="136">
        <f t="shared" si="21"/>
        <v>0</v>
      </c>
      <c r="Q252" s="136">
        <v>0</v>
      </c>
      <c r="R252" s="136">
        <f t="shared" si="22"/>
        <v>0</v>
      </c>
      <c r="S252" s="136">
        <v>0</v>
      </c>
      <c r="T252" s="137">
        <f t="shared" si="23"/>
        <v>0</v>
      </c>
      <c r="AR252" s="138" t="s">
        <v>150</v>
      </c>
      <c r="AT252" s="138" t="s">
        <v>145</v>
      </c>
      <c r="AU252" s="138" t="s">
        <v>82</v>
      </c>
      <c r="AY252" s="17" t="s">
        <v>142</v>
      </c>
      <c r="BE252" s="139">
        <f t="shared" si="24"/>
        <v>0</v>
      </c>
      <c r="BF252" s="139">
        <f t="shared" si="25"/>
        <v>0</v>
      </c>
      <c r="BG252" s="139">
        <f t="shared" si="26"/>
        <v>0</v>
      </c>
      <c r="BH252" s="139">
        <f t="shared" si="27"/>
        <v>0</v>
      </c>
      <c r="BI252" s="139">
        <f t="shared" si="28"/>
        <v>0</v>
      </c>
      <c r="BJ252" s="17" t="s">
        <v>80</v>
      </c>
      <c r="BK252" s="139">
        <f t="shared" si="29"/>
        <v>0</v>
      </c>
      <c r="BL252" s="17" t="s">
        <v>150</v>
      </c>
      <c r="BM252" s="138" t="s">
        <v>1909</v>
      </c>
    </row>
    <row r="253" spans="2:65" s="1" customFormat="1" ht="16.5" customHeight="1">
      <c r="B253" s="32"/>
      <c r="C253" s="127" t="s">
        <v>634</v>
      </c>
      <c r="D253" s="127" t="s">
        <v>145</v>
      </c>
      <c r="E253" s="128" t="s">
        <v>1324</v>
      </c>
      <c r="F253" s="129" t="s">
        <v>1910</v>
      </c>
      <c r="G253" s="130" t="s">
        <v>674</v>
      </c>
      <c r="H253" s="131">
        <v>1</v>
      </c>
      <c r="I253" s="132"/>
      <c r="J253" s="133">
        <f t="shared" si="20"/>
        <v>0</v>
      </c>
      <c r="K253" s="129" t="s">
        <v>19</v>
      </c>
      <c r="L253" s="32"/>
      <c r="M253" s="134" t="s">
        <v>19</v>
      </c>
      <c r="N253" s="135" t="s">
        <v>43</v>
      </c>
      <c r="P253" s="136">
        <f t="shared" si="21"/>
        <v>0</v>
      </c>
      <c r="Q253" s="136">
        <v>0</v>
      </c>
      <c r="R253" s="136">
        <f t="shared" si="22"/>
        <v>0</v>
      </c>
      <c r="S253" s="136">
        <v>0</v>
      </c>
      <c r="T253" s="137">
        <f t="shared" si="23"/>
        <v>0</v>
      </c>
      <c r="AR253" s="138" t="s">
        <v>150</v>
      </c>
      <c r="AT253" s="138" t="s">
        <v>145</v>
      </c>
      <c r="AU253" s="138" t="s">
        <v>82</v>
      </c>
      <c r="AY253" s="17" t="s">
        <v>142</v>
      </c>
      <c r="BE253" s="139">
        <f t="shared" si="24"/>
        <v>0</v>
      </c>
      <c r="BF253" s="139">
        <f t="shared" si="25"/>
        <v>0</v>
      </c>
      <c r="BG253" s="139">
        <f t="shared" si="26"/>
        <v>0</v>
      </c>
      <c r="BH253" s="139">
        <f t="shared" si="27"/>
        <v>0</v>
      </c>
      <c r="BI253" s="139">
        <f t="shared" si="28"/>
        <v>0</v>
      </c>
      <c r="BJ253" s="17" t="s">
        <v>80</v>
      </c>
      <c r="BK253" s="139">
        <f t="shared" si="29"/>
        <v>0</v>
      </c>
      <c r="BL253" s="17" t="s">
        <v>150</v>
      </c>
      <c r="BM253" s="138" t="s">
        <v>1911</v>
      </c>
    </row>
    <row r="254" spans="2:65" s="1" customFormat="1" ht="16.5" customHeight="1">
      <c r="B254" s="32"/>
      <c r="C254" s="127" t="s">
        <v>639</v>
      </c>
      <c r="D254" s="127" t="s">
        <v>145</v>
      </c>
      <c r="E254" s="128" t="s">
        <v>1326</v>
      </c>
      <c r="F254" s="129" t="s">
        <v>1912</v>
      </c>
      <c r="G254" s="130" t="s">
        <v>674</v>
      </c>
      <c r="H254" s="131">
        <v>1</v>
      </c>
      <c r="I254" s="132"/>
      <c r="J254" s="133">
        <f t="shared" si="20"/>
        <v>0</v>
      </c>
      <c r="K254" s="129" t="s">
        <v>19</v>
      </c>
      <c r="L254" s="32"/>
      <c r="M254" s="134" t="s">
        <v>19</v>
      </c>
      <c r="N254" s="135" t="s">
        <v>43</v>
      </c>
      <c r="P254" s="136">
        <f t="shared" si="21"/>
        <v>0</v>
      </c>
      <c r="Q254" s="136">
        <v>0</v>
      </c>
      <c r="R254" s="136">
        <f t="shared" si="22"/>
        <v>0</v>
      </c>
      <c r="S254" s="136">
        <v>0</v>
      </c>
      <c r="T254" s="137">
        <f t="shared" si="23"/>
        <v>0</v>
      </c>
      <c r="AR254" s="138" t="s">
        <v>150</v>
      </c>
      <c r="AT254" s="138" t="s">
        <v>145</v>
      </c>
      <c r="AU254" s="138" t="s">
        <v>82</v>
      </c>
      <c r="AY254" s="17" t="s">
        <v>142</v>
      </c>
      <c r="BE254" s="139">
        <f t="shared" si="24"/>
        <v>0</v>
      </c>
      <c r="BF254" s="139">
        <f t="shared" si="25"/>
        <v>0</v>
      </c>
      <c r="BG254" s="139">
        <f t="shared" si="26"/>
        <v>0</v>
      </c>
      <c r="BH254" s="139">
        <f t="shared" si="27"/>
        <v>0</v>
      </c>
      <c r="BI254" s="139">
        <f t="shared" si="28"/>
        <v>0</v>
      </c>
      <c r="BJ254" s="17" t="s">
        <v>80</v>
      </c>
      <c r="BK254" s="139">
        <f t="shared" si="29"/>
        <v>0</v>
      </c>
      <c r="BL254" s="17" t="s">
        <v>150</v>
      </c>
      <c r="BM254" s="138" t="s">
        <v>1913</v>
      </c>
    </row>
    <row r="255" spans="2:65" s="1" customFormat="1" ht="16.5" customHeight="1">
      <c r="B255" s="32"/>
      <c r="C255" s="127" t="s">
        <v>644</v>
      </c>
      <c r="D255" s="127" t="s">
        <v>145</v>
      </c>
      <c r="E255" s="128" t="s">
        <v>1328</v>
      </c>
      <c r="F255" s="129" t="s">
        <v>1914</v>
      </c>
      <c r="G255" s="130" t="s">
        <v>674</v>
      </c>
      <c r="H255" s="131">
        <v>1</v>
      </c>
      <c r="I255" s="132"/>
      <c r="J255" s="133">
        <f t="shared" si="20"/>
        <v>0</v>
      </c>
      <c r="K255" s="129" t="s">
        <v>19</v>
      </c>
      <c r="L255" s="32"/>
      <c r="M255" s="134" t="s">
        <v>19</v>
      </c>
      <c r="N255" s="135" t="s">
        <v>43</v>
      </c>
      <c r="P255" s="136">
        <f t="shared" si="21"/>
        <v>0</v>
      </c>
      <c r="Q255" s="136">
        <v>0</v>
      </c>
      <c r="R255" s="136">
        <f t="shared" si="22"/>
        <v>0</v>
      </c>
      <c r="S255" s="136">
        <v>0</v>
      </c>
      <c r="T255" s="137">
        <f t="shared" si="23"/>
        <v>0</v>
      </c>
      <c r="AR255" s="138" t="s">
        <v>150</v>
      </c>
      <c r="AT255" s="138" t="s">
        <v>145</v>
      </c>
      <c r="AU255" s="138" t="s">
        <v>82</v>
      </c>
      <c r="AY255" s="17" t="s">
        <v>142</v>
      </c>
      <c r="BE255" s="139">
        <f t="shared" si="24"/>
        <v>0</v>
      </c>
      <c r="BF255" s="139">
        <f t="shared" si="25"/>
        <v>0</v>
      </c>
      <c r="BG255" s="139">
        <f t="shared" si="26"/>
        <v>0</v>
      </c>
      <c r="BH255" s="139">
        <f t="shared" si="27"/>
        <v>0</v>
      </c>
      <c r="BI255" s="139">
        <f t="shared" si="28"/>
        <v>0</v>
      </c>
      <c r="BJ255" s="17" t="s">
        <v>80</v>
      </c>
      <c r="BK255" s="139">
        <f t="shared" si="29"/>
        <v>0</v>
      </c>
      <c r="BL255" s="17" t="s">
        <v>150</v>
      </c>
      <c r="BM255" s="138" t="s">
        <v>1915</v>
      </c>
    </row>
    <row r="256" spans="2:65" s="1" customFormat="1" ht="16.5" customHeight="1">
      <c r="B256" s="32"/>
      <c r="C256" s="127" t="s">
        <v>648</v>
      </c>
      <c r="D256" s="127" t="s">
        <v>145</v>
      </c>
      <c r="E256" s="128" t="s">
        <v>1916</v>
      </c>
      <c r="F256" s="129" t="s">
        <v>1061</v>
      </c>
      <c r="G256" s="130" t="s">
        <v>148</v>
      </c>
      <c r="H256" s="131">
        <v>1</v>
      </c>
      <c r="I256" s="132"/>
      <c r="J256" s="133">
        <f t="shared" si="20"/>
        <v>0</v>
      </c>
      <c r="K256" s="129" t="s">
        <v>19</v>
      </c>
      <c r="L256" s="32"/>
      <c r="M256" s="134" t="s">
        <v>19</v>
      </c>
      <c r="N256" s="135" t="s">
        <v>43</v>
      </c>
      <c r="P256" s="136">
        <f t="shared" si="21"/>
        <v>0</v>
      </c>
      <c r="Q256" s="136">
        <v>0</v>
      </c>
      <c r="R256" s="136">
        <f t="shared" si="22"/>
        <v>0</v>
      </c>
      <c r="S256" s="136">
        <v>0</v>
      </c>
      <c r="T256" s="137">
        <f t="shared" si="23"/>
        <v>0</v>
      </c>
      <c r="AR256" s="138" t="s">
        <v>150</v>
      </c>
      <c r="AT256" s="138" t="s">
        <v>145</v>
      </c>
      <c r="AU256" s="138" t="s">
        <v>82</v>
      </c>
      <c r="AY256" s="17" t="s">
        <v>142</v>
      </c>
      <c r="BE256" s="139">
        <f t="shared" si="24"/>
        <v>0</v>
      </c>
      <c r="BF256" s="139">
        <f t="shared" si="25"/>
        <v>0</v>
      </c>
      <c r="BG256" s="139">
        <f t="shared" si="26"/>
        <v>0</v>
      </c>
      <c r="BH256" s="139">
        <f t="shared" si="27"/>
        <v>0</v>
      </c>
      <c r="BI256" s="139">
        <f t="shared" si="28"/>
        <v>0</v>
      </c>
      <c r="BJ256" s="17" t="s">
        <v>80</v>
      </c>
      <c r="BK256" s="139">
        <f t="shared" si="29"/>
        <v>0</v>
      </c>
      <c r="BL256" s="17" t="s">
        <v>150</v>
      </c>
      <c r="BM256" s="138" t="s">
        <v>1917</v>
      </c>
    </row>
    <row r="257" spans="2:65" s="1" customFormat="1" ht="16.5" customHeight="1">
      <c r="B257" s="32"/>
      <c r="C257" s="127" t="s">
        <v>651</v>
      </c>
      <c r="D257" s="127" t="s">
        <v>145</v>
      </c>
      <c r="E257" s="128" t="s">
        <v>1918</v>
      </c>
      <c r="F257" s="129" t="s">
        <v>468</v>
      </c>
      <c r="G257" s="130" t="s">
        <v>674</v>
      </c>
      <c r="H257" s="131">
        <v>1</v>
      </c>
      <c r="I257" s="132"/>
      <c r="J257" s="133">
        <f t="shared" si="20"/>
        <v>0</v>
      </c>
      <c r="K257" s="129" t="s">
        <v>19</v>
      </c>
      <c r="L257" s="32"/>
      <c r="M257" s="134" t="s">
        <v>19</v>
      </c>
      <c r="N257" s="135" t="s">
        <v>43</v>
      </c>
      <c r="P257" s="136">
        <f t="shared" si="21"/>
        <v>0</v>
      </c>
      <c r="Q257" s="136">
        <v>0</v>
      </c>
      <c r="R257" s="136">
        <f t="shared" si="22"/>
        <v>0</v>
      </c>
      <c r="S257" s="136">
        <v>0</v>
      </c>
      <c r="T257" s="137">
        <f t="shared" si="23"/>
        <v>0</v>
      </c>
      <c r="AR257" s="138" t="s">
        <v>150</v>
      </c>
      <c r="AT257" s="138" t="s">
        <v>145</v>
      </c>
      <c r="AU257" s="138" t="s">
        <v>82</v>
      </c>
      <c r="AY257" s="17" t="s">
        <v>142</v>
      </c>
      <c r="BE257" s="139">
        <f t="shared" si="24"/>
        <v>0</v>
      </c>
      <c r="BF257" s="139">
        <f t="shared" si="25"/>
        <v>0</v>
      </c>
      <c r="BG257" s="139">
        <f t="shared" si="26"/>
        <v>0</v>
      </c>
      <c r="BH257" s="139">
        <f t="shared" si="27"/>
        <v>0</v>
      </c>
      <c r="BI257" s="139">
        <f t="shared" si="28"/>
        <v>0</v>
      </c>
      <c r="BJ257" s="17" t="s">
        <v>80</v>
      </c>
      <c r="BK257" s="139">
        <f t="shared" si="29"/>
        <v>0</v>
      </c>
      <c r="BL257" s="17" t="s">
        <v>150</v>
      </c>
      <c r="BM257" s="138" t="s">
        <v>1919</v>
      </c>
    </row>
    <row r="258" spans="2:65" s="1" customFormat="1" ht="16.5" customHeight="1">
      <c r="B258" s="32"/>
      <c r="C258" s="127" t="s">
        <v>655</v>
      </c>
      <c r="D258" s="127" t="s">
        <v>145</v>
      </c>
      <c r="E258" s="128" t="s">
        <v>1275</v>
      </c>
      <c r="F258" s="129" t="s">
        <v>1276</v>
      </c>
      <c r="G258" s="130" t="s">
        <v>1277</v>
      </c>
      <c r="H258" s="131">
        <v>18</v>
      </c>
      <c r="I258" s="132"/>
      <c r="J258" s="133">
        <f t="shared" si="20"/>
        <v>0</v>
      </c>
      <c r="K258" s="129" t="s">
        <v>19</v>
      </c>
      <c r="L258" s="32"/>
      <c r="M258" s="134" t="s">
        <v>19</v>
      </c>
      <c r="N258" s="135" t="s">
        <v>43</v>
      </c>
      <c r="P258" s="136">
        <f t="shared" si="21"/>
        <v>0</v>
      </c>
      <c r="Q258" s="136">
        <v>0</v>
      </c>
      <c r="R258" s="136">
        <f t="shared" si="22"/>
        <v>0</v>
      </c>
      <c r="S258" s="136">
        <v>0</v>
      </c>
      <c r="T258" s="137">
        <f t="shared" si="23"/>
        <v>0</v>
      </c>
      <c r="AR258" s="138" t="s">
        <v>150</v>
      </c>
      <c r="AT258" s="138" t="s">
        <v>145</v>
      </c>
      <c r="AU258" s="138" t="s">
        <v>82</v>
      </c>
      <c r="AY258" s="17" t="s">
        <v>142</v>
      </c>
      <c r="BE258" s="139">
        <f t="shared" si="24"/>
        <v>0</v>
      </c>
      <c r="BF258" s="139">
        <f t="shared" si="25"/>
        <v>0</v>
      </c>
      <c r="BG258" s="139">
        <f t="shared" si="26"/>
        <v>0</v>
      </c>
      <c r="BH258" s="139">
        <f t="shared" si="27"/>
        <v>0</v>
      </c>
      <c r="BI258" s="139">
        <f t="shared" si="28"/>
        <v>0</v>
      </c>
      <c r="BJ258" s="17" t="s">
        <v>80</v>
      </c>
      <c r="BK258" s="139">
        <f t="shared" si="29"/>
        <v>0</v>
      </c>
      <c r="BL258" s="17" t="s">
        <v>150</v>
      </c>
      <c r="BM258" s="138" t="s">
        <v>1920</v>
      </c>
    </row>
    <row r="259" spans="2:65" s="1" customFormat="1" ht="16.5" customHeight="1">
      <c r="B259" s="32"/>
      <c r="C259" s="127" t="s">
        <v>659</v>
      </c>
      <c r="D259" s="127" t="s">
        <v>145</v>
      </c>
      <c r="E259" s="128" t="s">
        <v>1921</v>
      </c>
      <c r="F259" s="129" t="s">
        <v>1922</v>
      </c>
      <c r="G259" s="130" t="s">
        <v>674</v>
      </c>
      <c r="H259" s="131">
        <v>1</v>
      </c>
      <c r="I259" s="132"/>
      <c r="J259" s="133">
        <f t="shared" si="20"/>
        <v>0</v>
      </c>
      <c r="K259" s="129" t="s">
        <v>19</v>
      </c>
      <c r="L259" s="32"/>
      <c r="M259" s="134" t="s">
        <v>19</v>
      </c>
      <c r="N259" s="135" t="s">
        <v>43</v>
      </c>
      <c r="P259" s="136">
        <f t="shared" si="21"/>
        <v>0</v>
      </c>
      <c r="Q259" s="136">
        <v>0</v>
      </c>
      <c r="R259" s="136">
        <f t="shared" si="22"/>
        <v>0</v>
      </c>
      <c r="S259" s="136">
        <v>0</v>
      </c>
      <c r="T259" s="137">
        <f t="shared" si="23"/>
        <v>0</v>
      </c>
      <c r="AR259" s="138" t="s">
        <v>150</v>
      </c>
      <c r="AT259" s="138" t="s">
        <v>145</v>
      </c>
      <c r="AU259" s="138" t="s">
        <v>82</v>
      </c>
      <c r="AY259" s="17" t="s">
        <v>142</v>
      </c>
      <c r="BE259" s="139">
        <f t="shared" si="24"/>
        <v>0</v>
      </c>
      <c r="BF259" s="139">
        <f t="shared" si="25"/>
        <v>0</v>
      </c>
      <c r="BG259" s="139">
        <f t="shared" si="26"/>
        <v>0</v>
      </c>
      <c r="BH259" s="139">
        <f t="shared" si="27"/>
        <v>0</v>
      </c>
      <c r="BI259" s="139">
        <f t="shared" si="28"/>
        <v>0</v>
      </c>
      <c r="BJ259" s="17" t="s">
        <v>80</v>
      </c>
      <c r="BK259" s="139">
        <f t="shared" si="29"/>
        <v>0</v>
      </c>
      <c r="BL259" s="17" t="s">
        <v>150</v>
      </c>
      <c r="BM259" s="138" t="s">
        <v>1923</v>
      </c>
    </row>
    <row r="260" spans="2:65" s="1" customFormat="1" ht="16.5" customHeight="1">
      <c r="B260" s="32"/>
      <c r="C260" s="127" t="s">
        <v>663</v>
      </c>
      <c r="D260" s="127" t="s">
        <v>145</v>
      </c>
      <c r="E260" s="128" t="s">
        <v>1924</v>
      </c>
      <c r="F260" s="129" t="s">
        <v>1925</v>
      </c>
      <c r="G260" s="130" t="s">
        <v>148</v>
      </c>
      <c r="H260" s="131">
        <v>1</v>
      </c>
      <c r="I260" s="132"/>
      <c r="J260" s="133">
        <f t="shared" si="20"/>
        <v>0</v>
      </c>
      <c r="K260" s="129" t="s">
        <v>19</v>
      </c>
      <c r="L260" s="32"/>
      <c r="M260" s="179" t="s">
        <v>19</v>
      </c>
      <c r="N260" s="180" t="s">
        <v>43</v>
      </c>
      <c r="O260" s="181"/>
      <c r="P260" s="182">
        <f t="shared" si="21"/>
        <v>0</v>
      </c>
      <c r="Q260" s="182">
        <v>0</v>
      </c>
      <c r="R260" s="182">
        <f t="shared" si="22"/>
        <v>0</v>
      </c>
      <c r="S260" s="182">
        <v>0</v>
      </c>
      <c r="T260" s="183">
        <f t="shared" si="23"/>
        <v>0</v>
      </c>
      <c r="AR260" s="138" t="s">
        <v>150</v>
      </c>
      <c r="AT260" s="138" t="s">
        <v>145</v>
      </c>
      <c r="AU260" s="138" t="s">
        <v>82</v>
      </c>
      <c r="AY260" s="17" t="s">
        <v>142</v>
      </c>
      <c r="BE260" s="139">
        <f t="shared" si="24"/>
        <v>0</v>
      </c>
      <c r="BF260" s="139">
        <f t="shared" si="25"/>
        <v>0</v>
      </c>
      <c r="BG260" s="139">
        <f t="shared" si="26"/>
        <v>0</v>
      </c>
      <c r="BH260" s="139">
        <f t="shared" si="27"/>
        <v>0</v>
      </c>
      <c r="BI260" s="139">
        <f t="shared" si="28"/>
        <v>0</v>
      </c>
      <c r="BJ260" s="17" t="s">
        <v>80</v>
      </c>
      <c r="BK260" s="139">
        <f t="shared" si="29"/>
        <v>0</v>
      </c>
      <c r="BL260" s="17" t="s">
        <v>150</v>
      </c>
      <c r="BM260" s="138" t="s">
        <v>1926</v>
      </c>
    </row>
    <row r="261" spans="2:12" s="1" customFormat="1" ht="6.95" customHeight="1">
      <c r="B261" s="41"/>
      <c r="C261" s="42"/>
      <c r="D261" s="42"/>
      <c r="E261" s="42"/>
      <c r="F261" s="42"/>
      <c r="G261" s="42"/>
      <c r="H261" s="42"/>
      <c r="I261" s="42"/>
      <c r="J261" s="42"/>
      <c r="K261" s="42"/>
      <c r="L261" s="32"/>
    </row>
  </sheetData>
  <sheetProtection algorithmName="SHA-512" hashValue="JMYVypIUth0Z4Cp7uBwXAhiRmTshw8QOz9zuvgXZD3YGHSfassbvYPRZl9aOMYDUU2lhthPKrIwsp+bL8Phd+Q==" saltValue="N6+PZHF1qjGUIA1DItF0STyRXZNERgIca3Vd9ZlMM0HHTkVjlvTvpcEJjlavTwnx0/0RC2U6iiKKSs8tMK5t6g==" spinCount="100000" sheet="1" objects="1" scenarios="1" formatColumns="0" formatRows="0" autoFilter="0"/>
  <autoFilter ref="C122:K260"/>
  <mergeCells count="9">
    <mergeCell ref="E50:H50"/>
    <mergeCell ref="E113:H113"/>
    <mergeCell ref="E115:H11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1927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7.25" customHeight="1">
      <c r="B27" s="86"/>
      <c r="E27" s="295" t="s">
        <v>1928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ROUND((SUM(BE92:BE156)),2)</f>
        <v>0</v>
      </c>
      <c r="I33" s="89">
        <v>0.21</v>
      </c>
      <c r="J33" s="88">
        <f>ROUND(((SUM(BE92:BE156))*I33),2)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ROUND((SUM(BF92:BF156)),2)</f>
        <v>0</v>
      </c>
      <c r="I34" s="89">
        <v>0.12</v>
      </c>
      <c r="J34" s="88">
        <f>ROUND(((SUM(BF92:BF156))*I34),2)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ROUND((SUM(BG92:BG156)),2)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ROUND((SUM(BH92:BH156)),2)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ROUND((SUM(BI92:BI156)),2)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06 - GASTRO - 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J92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1293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9" customFormat="1" ht="19.9" customHeight="1">
      <c r="B61" s="103"/>
      <c r="D61" s="104" t="s">
        <v>1929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12" s="9" customFormat="1" ht="19.9" customHeight="1">
      <c r="B62" s="103"/>
      <c r="D62" s="104" t="s">
        <v>1930</v>
      </c>
      <c r="E62" s="105"/>
      <c r="F62" s="105"/>
      <c r="G62" s="105"/>
      <c r="H62" s="105"/>
      <c r="I62" s="105"/>
      <c r="J62" s="106">
        <f>J97</f>
        <v>0</v>
      </c>
      <c r="L62" s="103"/>
    </row>
    <row r="63" spans="2:12" s="9" customFormat="1" ht="19.9" customHeight="1">
      <c r="B63" s="103"/>
      <c r="D63" s="104" t="s">
        <v>1931</v>
      </c>
      <c r="E63" s="105"/>
      <c r="F63" s="105"/>
      <c r="G63" s="105"/>
      <c r="H63" s="105"/>
      <c r="I63" s="105"/>
      <c r="J63" s="106">
        <f>J102</f>
        <v>0</v>
      </c>
      <c r="L63" s="103"/>
    </row>
    <row r="64" spans="2:12" s="9" customFormat="1" ht="19.9" customHeight="1">
      <c r="B64" s="103"/>
      <c r="D64" s="104" t="s">
        <v>1932</v>
      </c>
      <c r="E64" s="105"/>
      <c r="F64" s="105"/>
      <c r="G64" s="105"/>
      <c r="H64" s="105"/>
      <c r="I64" s="105"/>
      <c r="J64" s="106">
        <f>J113</f>
        <v>0</v>
      </c>
      <c r="L64" s="103"/>
    </row>
    <row r="65" spans="2:12" s="9" customFormat="1" ht="19.9" customHeight="1">
      <c r="B65" s="103"/>
      <c r="D65" s="104" t="s">
        <v>1933</v>
      </c>
      <c r="E65" s="105"/>
      <c r="F65" s="105"/>
      <c r="G65" s="105"/>
      <c r="H65" s="105"/>
      <c r="I65" s="105"/>
      <c r="J65" s="106">
        <f>J116</f>
        <v>0</v>
      </c>
      <c r="L65" s="103"/>
    </row>
    <row r="66" spans="2:12" s="9" customFormat="1" ht="19.9" customHeight="1">
      <c r="B66" s="103"/>
      <c r="D66" s="104" t="s">
        <v>1934</v>
      </c>
      <c r="E66" s="105"/>
      <c r="F66" s="105"/>
      <c r="G66" s="105"/>
      <c r="H66" s="105"/>
      <c r="I66" s="105"/>
      <c r="J66" s="106">
        <f>J121</f>
        <v>0</v>
      </c>
      <c r="L66" s="103"/>
    </row>
    <row r="67" spans="2:12" s="9" customFormat="1" ht="19.9" customHeight="1">
      <c r="B67" s="103"/>
      <c r="D67" s="104" t="s">
        <v>1935</v>
      </c>
      <c r="E67" s="105"/>
      <c r="F67" s="105"/>
      <c r="G67" s="105"/>
      <c r="H67" s="105"/>
      <c r="I67" s="105"/>
      <c r="J67" s="106">
        <f>J124</f>
        <v>0</v>
      </c>
      <c r="L67" s="103"/>
    </row>
    <row r="68" spans="2:12" s="9" customFormat="1" ht="19.9" customHeight="1">
      <c r="B68" s="103"/>
      <c r="D68" s="104" t="s">
        <v>1936</v>
      </c>
      <c r="E68" s="105"/>
      <c r="F68" s="105"/>
      <c r="G68" s="105"/>
      <c r="H68" s="105"/>
      <c r="I68" s="105"/>
      <c r="J68" s="106">
        <f>J129</f>
        <v>0</v>
      </c>
      <c r="L68" s="103"/>
    </row>
    <row r="69" spans="2:12" s="9" customFormat="1" ht="19.9" customHeight="1">
      <c r="B69" s="103"/>
      <c r="D69" s="104" t="s">
        <v>1937</v>
      </c>
      <c r="E69" s="105"/>
      <c r="F69" s="105"/>
      <c r="G69" s="105"/>
      <c r="H69" s="105"/>
      <c r="I69" s="105"/>
      <c r="J69" s="106">
        <f>J142</f>
        <v>0</v>
      </c>
      <c r="L69" s="103"/>
    </row>
    <row r="70" spans="2:12" s="9" customFormat="1" ht="19.9" customHeight="1">
      <c r="B70" s="103"/>
      <c r="D70" s="104" t="s">
        <v>1938</v>
      </c>
      <c r="E70" s="105"/>
      <c r="F70" s="105"/>
      <c r="G70" s="105"/>
      <c r="H70" s="105"/>
      <c r="I70" s="105"/>
      <c r="J70" s="106">
        <f>J149</f>
        <v>0</v>
      </c>
      <c r="L70" s="103"/>
    </row>
    <row r="71" spans="2:12" s="9" customFormat="1" ht="19.9" customHeight="1">
      <c r="B71" s="103"/>
      <c r="D71" s="104" t="s">
        <v>1939</v>
      </c>
      <c r="E71" s="105"/>
      <c r="F71" s="105"/>
      <c r="G71" s="105"/>
      <c r="H71" s="105"/>
      <c r="I71" s="105"/>
      <c r="J71" s="106">
        <f>J152</f>
        <v>0</v>
      </c>
      <c r="L71" s="103"/>
    </row>
    <row r="72" spans="2:12" s="9" customFormat="1" ht="19.9" customHeight="1">
      <c r="B72" s="103"/>
      <c r="D72" s="104" t="s">
        <v>1940</v>
      </c>
      <c r="E72" s="105"/>
      <c r="F72" s="105"/>
      <c r="G72" s="105"/>
      <c r="H72" s="105"/>
      <c r="I72" s="105"/>
      <c r="J72" s="106">
        <f>J155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127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6" t="str">
        <f>E7</f>
        <v>Rekonstrukce kuchyně ZŠ speciální a MŠ Chomutov, ul. Palachova</v>
      </c>
      <c r="F82" s="307"/>
      <c r="G82" s="307"/>
      <c r="H82" s="307"/>
      <c r="L82" s="32"/>
    </row>
    <row r="83" spans="2:12" s="1" customFormat="1" ht="12" customHeight="1">
      <c r="B83" s="32"/>
      <c r="C83" s="27" t="s">
        <v>105</v>
      </c>
      <c r="L83" s="32"/>
    </row>
    <row r="84" spans="2:12" s="1" customFormat="1" ht="16.5" customHeight="1">
      <c r="B84" s="32"/>
      <c r="E84" s="269" t="str">
        <f>E9</f>
        <v>SO 06 - GASTRO - Uznatelné</v>
      </c>
      <c r="F84" s="308"/>
      <c r="G84" s="308"/>
      <c r="H84" s="308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22. 4. 2024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ISONOE INVEST a.s.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07"/>
      <c r="C91" s="108" t="s">
        <v>128</v>
      </c>
      <c r="D91" s="109" t="s">
        <v>57</v>
      </c>
      <c r="E91" s="109" t="s">
        <v>53</v>
      </c>
      <c r="F91" s="109" t="s">
        <v>54</v>
      </c>
      <c r="G91" s="109" t="s">
        <v>129</v>
      </c>
      <c r="H91" s="109" t="s">
        <v>130</v>
      </c>
      <c r="I91" s="109" t="s">
        <v>131</v>
      </c>
      <c r="J91" s="109" t="s">
        <v>109</v>
      </c>
      <c r="K91" s="110" t="s">
        <v>132</v>
      </c>
      <c r="L91" s="107"/>
      <c r="M91" s="56" t="s">
        <v>19</v>
      </c>
      <c r="N91" s="57" t="s">
        <v>42</v>
      </c>
      <c r="O91" s="57" t="s">
        <v>133</v>
      </c>
      <c r="P91" s="57" t="s">
        <v>134</v>
      </c>
      <c r="Q91" s="57" t="s">
        <v>135</v>
      </c>
      <c r="R91" s="57" t="s">
        <v>136</v>
      </c>
      <c r="S91" s="57" t="s">
        <v>137</v>
      </c>
      <c r="T91" s="58" t="s">
        <v>138</v>
      </c>
    </row>
    <row r="92" spans="2:63" s="1" customFormat="1" ht="22.9" customHeight="1">
      <c r="B92" s="32"/>
      <c r="C92" s="61" t="s">
        <v>139</v>
      </c>
      <c r="J92" s="111">
        <f>BK92</f>
        <v>0</v>
      </c>
      <c r="L92" s="32"/>
      <c r="M92" s="59"/>
      <c r="N92" s="50"/>
      <c r="O92" s="50"/>
      <c r="P92" s="112">
        <f>P93</f>
        <v>0</v>
      </c>
      <c r="Q92" s="50"/>
      <c r="R92" s="112">
        <f>R93</f>
        <v>0</v>
      </c>
      <c r="S92" s="50"/>
      <c r="T92" s="113">
        <f>T93</f>
        <v>0</v>
      </c>
      <c r="AT92" s="17" t="s">
        <v>71</v>
      </c>
      <c r="AU92" s="17" t="s">
        <v>110</v>
      </c>
      <c r="BK92" s="114">
        <f>BK93</f>
        <v>0</v>
      </c>
    </row>
    <row r="93" spans="2:63" s="11" customFormat="1" ht="25.9" customHeight="1">
      <c r="B93" s="115"/>
      <c r="D93" s="116" t="s">
        <v>71</v>
      </c>
      <c r="E93" s="117" t="s">
        <v>140</v>
      </c>
      <c r="F93" s="117" t="s">
        <v>140</v>
      </c>
      <c r="I93" s="118"/>
      <c r="J93" s="119">
        <f>BK93</f>
        <v>0</v>
      </c>
      <c r="L93" s="115"/>
      <c r="M93" s="120"/>
      <c r="P93" s="121">
        <f>P94+P97+P102+P113+P116+P121+P124+P129+P142+P149+P152+P155</f>
        <v>0</v>
      </c>
      <c r="R93" s="121">
        <f>R94+R97+R102+R113+R116+R121+R124+R129+R142+R149+R152+R155</f>
        <v>0</v>
      </c>
      <c r="T93" s="122">
        <f>T94+T97+T102+T113+T116+T121+T124+T129+T142+T149+T152+T155</f>
        <v>0</v>
      </c>
      <c r="AR93" s="116" t="s">
        <v>80</v>
      </c>
      <c r="AT93" s="123" t="s">
        <v>71</v>
      </c>
      <c r="AU93" s="123" t="s">
        <v>72</v>
      </c>
      <c r="AY93" s="116" t="s">
        <v>142</v>
      </c>
      <c r="BK93" s="124">
        <f>BK94+BK97+BK102+BK113+BK116+BK121+BK124+BK129+BK142+BK149+BK152+BK155</f>
        <v>0</v>
      </c>
    </row>
    <row r="94" spans="2:63" s="11" customFormat="1" ht="22.9" customHeight="1">
      <c r="B94" s="115"/>
      <c r="D94" s="116" t="s">
        <v>71</v>
      </c>
      <c r="E94" s="125" t="s">
        <v>1941</v>
      </c>
      <c r="F94" s="125" t="s">
        <v>1942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80</v>
      </c>
      <c r="AT94" s="123" t="s">
        <v>71</v>
      </c>
      <c r="AU94" s="123" t="s">
        <v>80</v>
      </c>
      <c r="AY94" s="116" t="s">
        <v>142</v>
      </c>
      <c r="BK94" s="124">
        <f>SUM(BK95:BK96)</f>
        <v>0</v>
      </c>
    </row>
    <row r="95" spans="2:65" s="1" customFormat="1" ht="49.15" customHeight="1">
      <c r="B95" s="32"/>
      <c r="C95" s="158" t="s">
        <v>80</v>
      </c>
      <c r="D95" s="158" t="s">
        <v>162</v>
      </c>
      <c r="E95" s="159" t="s">
        <v>1943</v>
      </c>
      <c r="F95" s="160" t="s">
        <v>1944</v>
      </c>
      <c r="G95" s="161" t="s">
        <v>148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165</v>
      </c>
      <c r="AT95" s="138" t="s">
        <v>162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1945</v>
      </c>
    </row>
    <row r="96" spans="2:47" s="1" customFormat="1" ht="39">
      <c r="B96" s="32"/>
      <c r="D96" s="145" t="s">
        <v>397</v>
      </c>
      <c r="F96" s="175" t="s">
        <v>1946</v>
      </c>
      <c r="I96" s="142"/>
      <c r="L96" s="32"/>
      <c r="M96" s="143"/>
      <c r="T96" s="53"/>
      <c r="AT96" s="17" t="s">
        <v>397</v>
      </c>
      <c r="AU96" s="17" t="s">
        <v>82</v>
      </c>
    </row>
    <row r="97" spans="2:63" s="11" customFormat="1" ht="22.9" customHeight="1">
      <c r="B97" s="115"/>
      <c r="D97" s="116" t="s">
        <v>71</v>
      </c>
      <c r="E97" s="125" t="s">
        <v>1947</v>
      </c>
      <c r="F97" s="125" t="s">
        <v>1948</v>
      </c>
      <c r="I97" s="118"/>
      <c r="J97" s="126">
        <f>BK97</f>
        <v>0</v>
      </c>
      <c r="L97" s="115"/>
      <c r="M97" s="120"/>
      <c r="P97" s="121">
        <f>SUM(P98:P101)</f>
        <v>0</v>
      </c>
      <c r="R97" s="121">
        <f>SUM(R98:R101)</f>
        <v>0</v>
      </c>
      <c r="T97" s="122">
        <f>SUM(T98:T101)</f>
        <v>0</v>
      </c>
      <c r="AR97" s="116" t="s">
        <v>80</v>
      </c>
      <c r="AT97" s="123" t="s">
        <v>71</v>
      </c>
      <c r="AU97" s="123" t="s">
        <v>80</v>
      </c>
      <c r="AY97" s="116" t="s">
        <v>142</v>
      </c>
      <c r="BK97" s="124">
        <f>SUM(BK98:BK101)</f>
        <v>0</v>
      </c>
    </row>
    <row r="98" spans="2:65" s="1" customFormat="1" ht="90" customHeight="1">
      <c r="B98" s="32"/>
      <c r="C98" s="158" t="s">
        <v>82</v>
      </c>
      <c r="D98" s="158" t="s">
        <v>162</v>
      </c>
      <c r="E98" s="159" t="s">
        <v>1949</v>
      </c>
      <c r="F98" s="160" t="s">
        <v>1950</v>
      </c>
      <c r="G98" s="161" t="s">
        <v>148</v>
      </c>
      <c r="H98" s="162">
        <v>1</v>
      </c>
      <c r="I98" s="163"/>
      <c r="J98" s="164">
        <f>ROUND(I98*H98,2)</f>
        <v>0</v>
      </c>
      <c r="K98" s="160" t="s">
        <v>19</v>
      </c>
      <c r="L98" s="165"/>
      <c r="M98" s="166" t="s">
        <v>19</v>
      </c>
      <c r="N98" s="167" t="s">
        <v>43</v>
      </c>
      <c r="P98" s="136">
        <f>O98*H98</f>
        <v>0</v>
      </c>
      <c r="Q98" s="136">
        <v>0</v>
      </c>
      <c r="R98" s="136">
        <f>Q98*H98</f>
        <v>0</v>
      </c>
      <c r="S98" s="136">
        <v>0</v>
      </c>
      <c r="T98" s="137">
        <f>S98*H98</f>
        <v>0</v>
      </c>
      <c r="AR98" s="138" t="s">
        <v>165</v>
      </c>
      <c r="AT98" s="138" t="s">
        <v>162</v>
      </c>
      <c r="AU98" s="138" t="s">
        <v>82</v>
      </c>
      <c r="AY98" s="17" t="s">
        <v>142</v>
      </c>
      <c r="BE98" s="139">
        <f>IF(N98="základní",J98,0)</f>
        <v>0</v>
      </c>
      <c r="BF98" s="139">
        <f>IF(N98="snížená",J98,0)</f>
        <v>0</v>
      </c>
      <c r="BG98" s="139">
        <f>IF(N98="zákl. přenesená",J98,0)</f>
        <v>0</v>
      </c>
      <c r="BH98" s="139">
        <f>IF(N98="sníž. přenesená",J98,0)</f>
        <v>0</v>
      </c>
      <c r="BI98" s="139">
        <f>IF(N98="nulová",J98,0)</f>
        <v>0</v>
      </c>
      <c r="BJ98" s="17" t="s">
        <v>80</v>
      </c>
      <c r="BK98" s="139">
        <f>ROUND(I98*H98,2)</f>
        <v>0</v>
      </c>
      <c r="BL98" s="17" t="s">
        <v>150</v>
      </c>
      <c r="BM98" s="138" t="s">
        <v>1951</v>
      </c>
    </row>
    <row r="99" spans="2:47" s="1" customFormat="1" ht="39">
      <c r="B99" s="32"/>
      <c r="D99" s="145" t="s">
        <v>397</v>
      </c>
      <c r="F99" s="175" t="s">
        <v>1952</v>
      </c>
      <c r="I99" s="142"/>
      <c r="L99" s="32"/>
      <c r="M99" s="143"/>
      <c r="T99" s="53"/>
      <c r="AT99" s="17" t="s">
        <v>397</v>
      </c>
      <c r="AU99" s="17" t="s">
        <v>82</v>
      </c>
    </row>
    <row r="100" spans="2:65" s="1" customFormat="1" ht="33" customHeight="1">
      <c r="B100" s="32"/>
      <c r="C100" s="158" t="s">
        <v>143</v>
      </c>
      <c r="D100" s="158" t="s">
        <v>162</v>
      </c>
      <c r="E100" s="159" t="s">
        <v>1953</v>
      </c>
      <c r="F100" s="160" t="s">
        <v>1954</v>
      </c>
      <c r="G100" s="161" t="s">
        <v>148</v>
      </c>
      <c r="H100" s="162">
        <v>1</v>
      </c>
      <c r="I100" s="163"/>
      <c r="J100" s="164">
        <f>ROUND(I100*H100,2)</f>
        <v>0</v>
      </c>
      <c r="K100" s="160" t="s">
        <v>19</v>
      </c>
      <c r="L100" s="165"/>
      <c r="M100" s="166" t="s">
        <v>19</v>
      </c>
      <c r="N100" s="167" t="s">
        <v>43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165</v>
      </c>
      <c r="AT100" s="138" t="s">
        <v>162</v>
      </c>
      <c r="AU100" s="138" t="s">
        <v>82</v>
      </c>
      <c r="AY100" s="17" t="s">
        <v>142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80</v>
      </c>
      <c r="BK100" s="139">
        <f>ROUND(I100*H100,2)</f>
        <v>0</v>
      </c>
      <c r="BL100" s="17" t="s">
        <v>150</v>
      </c>
      <c r="BM100" s="138" t="s">
        <v>1955</v>
      </c>
    </row>
    <row r="101" spans="2:47" s="1" customFormat="1" ht="39">
      <c r="B101" s="32"/>
      <c r="D101" s="145" t="s">
        <v>397</v>
      </c>
      <c r="F101" s="175" t="s">
        <v>1956</v>
      </c>
      <c r="I101" s="142"/>
      <c r="L101" s="32"/>
      <c r="M101" s="143"/>
      <c r="T101" s="53"/>
      <c r="AT101" s="17" t="s">
        <v>397</v>
      </c>
      <c r="AU101" s="17" t="s">
        <v>82</v>
      </c>
    </row>
    <row r="102" spans="2:63" s="11" customFormat="1" ht="22.9" customHeight="1">
      <c r="B102" s="115"/>
      <c r="D102" s="116" t="s">
        <v>71</v>
      </c>
      <c r="E102" s="125" t="s">
        <v>1957</v>
      </c>
      <c r="F102" s="125" t="s">
        <v>1958</v>
      </c>
      <c r="I102" s="118"/>
      <c r="J102" s="126">
        <f>BK102</f>
        <v>0</v>
      </c>
      <c r="L102" s="115"/>
      <c r="M102" s="120"/>
      <c r="P102" s="121">
        <f>SUM(P103:P112)</f>
        <v>0</v>
      </c>
      <c r="R102" s="121">
        <f>SUM(R103:R112)</f>
        <v>0</v>
      </c>
      <c r="T102" s="122">
        <f>SUM(T103:T112)</f>
        <v>0</v>
      </c>
      <c r="AR102" s="116" t="s">
        <v>80</v>
      </c>
      <c r="AT102" s="123" t="s">
        <v>71</v>
      </c>
      <c r="AU102" s="123" t="s">
        <v>80</v>
      </c>
      <c r="AY102" s="116" t="s">
        <v>142</v>
      </c>
      <c r="BK102" s="124">
        <f>SUM(BK103:BK112)</f>
        <v>0</v>
      </c>
    </row>
    <row r="103" spans="2:65" s="1" customFormat="1" ht="101.25" customHeight="1">
      <c r="B103" s="32"/>
      <c r="C103" s="158" t="s">
        <v>150</v>
      </c>
      <c r="D103" s="158" t="s">
        <v>162</v>
      </c>
      <c r="E103" s="159" t="s">
        <v>1959</v>
      </c>
      <c r="F103" s="160" t="s">
        <v>1960</v>
      </c>
      <c r="G103" s="161" t="s">
        <v>148</v>
      </c>
      <c r="H103" s="162">
        <v>1</v>
      </c>
      <c r="I103" s="163"/>
      <c r="J103" s="164">
        <f>ROUND(I103*H103,2)</f>
        <v>0</v>
      </c>
      <c r="K103" s="160" t="s">
        <v>19</v>
      </c>
      <c r="L103" s="165"/>
      <c r="M103" s="166" t="s">
        <v>19</v>
      </c>
      <c r="N103" s="167" t="s">
        <v>43</v>
      </c>
      <c r="P103" s="136">
        <f>O103*H103</f>
        <v>0</v>
      </c>
      <c r="Q103" s="136">
        <v>0</v>
      </c>
      <c r="R103" s="136">
        <f>Q103*H103</f>
        <v>0</v>
      </c>
      <c r="S103" s="136">
        <v>0</v>
      </c>
      <c r="T103" s="137">
        <f>S103*H103</f>
        <v>0</v>
      </c>
      <c r="AR103" s="138" t="s">
        <v>165</v>
      </c>
      <c r="AT103" s="138" t="s">
        <v>162</v>
      </c>
      <c r="AU103" s="138" t="s">
        <v>82</v>
      </c>
      <c r="AY103" s="17" t="s">
        <v>142</v>
      </c>
      <c r="BE103" s="139">
        <f>IF(N103="základní",J103,0)</f>
        <v>0</v>
      </c>
      <c r="BF103" s="139">
        <f>IF(N103="snížená",J103,0)</f>
        <v>0</v>
      </c>
      <c r="BG103" s="139">
        <f>IF(N103="zákl. přenesená",J103,0)</f>
        <v>0</v>
      </c>
      <c r="BH103" s="139">
        <f>IF(N103="sníž. přenesená",J103,0)</f>
        <v>0</v>
      </c>
      <c r="BI103" s="139">
        <f>IF(N103="nulová",J103,0)</f>
        <v>0</v>
      </c>
      <c r="BJ103" s="17" t="s">
        <v>80</v>
      </c>
      <c r="BK103" s="139">
        <f>ROUND(I103*H103,2)</f>
        <v>0</v>
      </c>
      <c r="BL103" s="17" t="s">
        <v>150</v>
      </c>
      <c r="BM103" s="138" t="s">
        <v>1961</v>
      </c>
    </row>
    <row r="104" spans="2:47" s="1" customFormat="1" ht="39">
      <c r="B104" s="32"/>
      <c r="D104" s="145" t="s">
        <v>397</v>
      </c>
      <c r="F104" s="175" t="s">
        <v>1952</v>
      </c>
      <c r="I104" s="142"/>
      <c r="L104" s="32"/>
      <c r="M104" s="143"/>
      <c r="T104" s="53"/>
      <c r="AT104" s="17" t="s">
        <v>397</v>
      </c>
      <c r="AU104" s="17" t="s">
        <v>82</v>
      </c>
    </row>
    <row r="105" spans="2:65" s="1" customFormat="1" ht="101.25" customHeight="1">
      <c r="B105" s="32"/>
      <c r="C105" s="158" t="s">
        <v>182</v>
      </c>
      <c r="D105" s="158" t="s">
        <v>162</v>
      </c>
      <c r="E105" s="159" t="s">
        <v>1962</v>
      </c>
      <c r="F105" s="160" t="s">
        <v>1963</v>
      </c>
      <c r="G105" s="161" t="s">
        <v>148</v>
      </c>
      <c r="H105" s="162">
        <v>1</v>
      </c>
      <c r="I105" s="163"/>
      <c r="J105" s="164">
        <f>ROUND(I105*H105,2)</f>
        <v>0</v>
      </c>
      <c r="K105" s="160" t="s">
        <v>19</v>
      </c>
      <c r="L105" s="165"/>
      <c r="M105" s="166" t="s">
        <v>19</v>
      </c>
      <c r="N105" s="167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165</v>
      </c>
      <c r="AT105" s="138" t="s">
        <v>162</v>
      </c>
      <c r="AU105" s="138" t="s">
        <v>82</v>
      </c>
      <c r="AY105" s="17" t="s">
        <v>142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150</v>
      </c>
      <c r="BM105" s="138" t="s">
        <v>1964</v>
      </c>
    </row>
    <row r="106" spans="2:47" s="1" customFormat="1" ht="39">
      <c r="B106" s="32"/>
      <c r="D106" s="145" t="s">
        <v>397</v>
      </c>
      <c r="F106" s="175" t="s">
        <v>1965</v>
      </c>
      <c r="I106" s="142"/>
      <c r="L106" s="32"/>
      <c r="M106" s="143"/>
      <c r="T106" s="53"/>
      <c r="AT106" s="17" t="s">
        <v>397</v>
      </c>
      <c r="AU106" s="17" t="s">
        <v>82</v>
      </c>
    </row>
    <row r="107" spans="2:65" s="1" customFormat="1" ht="114.95" customHeight="1">
      <c r="B107" s="32"/>
      <c r="C107" s="158" t="s">
        <v>190</v>
      </c>
      <c r="D107" s="158" t="s">
        <v>162</v>
      </c>
      <c r="E107" s="159" t="s">
        <v>1966</v>
      </c>
      <c r="F107" s="160" t="s">
        <v>1967</v>
      </c>
      <c r="G107" s="161" t="s">
        <v>148</v>
      </c>
      <c r="H107" s="162">
        <v>1</v>
      </c>
      <c r="I107" s="163"/>
      <c r="J107" s="164">
        <f>ROUND(I107*H107,2)</f>
        <v>0</v>
      </c>
      <c r="K107" s="160" t="s">
        <v>19</v>
      </c>
      <c r="L107" s="165"/>
      <c r="M107" s="166" t="s">
        <v>19</v>
      </c>
      <c r="N107" s="167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165</v>
      </c>
      <c r="AT107" s="138" t="s">
        <v>162</v>
      </c>
      <c r="AU107" s="138" t="s">
        <v>82</v>
      </c>
      <c r="AY107" s="17" t="s">
        <v>142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150</v>
      </c>
      <c r="BM107" s="138" t="s">
        <v>1968</v>
      </c>
    </row>
    <row r="108" spans="2:47" s="1" customFormat="1" ht="39">
      <c r="B108" s="32"/>
      <c r="D108" s="145" t="s">
        <v>397</v>
      </c>
      <c r="F108" s="175" t="s">
        <v>1969</v>
      </c>
      <c r="I108" s="142"/>
      <c r="L108" s="32"/>
      <c r="M108" s="143"/>
      <c r="T108" s="53"/>
      <c r="AT108" s="17" t="s">
        <v>397</v>
      </c>
      <c r="AU108" s="17" t="s">
        <v>82</v>
      </c>
    </row>
    <row r="109" spans="2:65" s="1" customFormat="1" ht="114.95" customHeight="1">
      <c r="B109" s="32"/>
      <c r="C109" s="158" t="s">
        <v>195</v>
      </c>
      <c r="D109" s="158" t="s">
        <v>162</v>
      </c>
      <c r="E109" s="159" t="s">
        <v>1970</v>
      </c>
      <c r="F109" s="160" t="s">
        <v>1967</v>
      </c>
      <c r="G109" s="161" t="s">
        <v>148</v>
      </c>
      <c r="H109" s="162">
        <v>1</v>
      </c>
      <c r="I109" s="163"/>
      <c r="J109" s="164">
        <f>ROUND(I109*H109,2)</f>
        <v>0</v>
      </c>
      <c r="K109" s="160" t="s">
        <v>19</v>
      </c>
      <c r="L109" s="165"/>
      <c r="M109" s="166" t="s">
        <v>19</v>
      </c>
      <c r="N109" s="167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165</v>
      </c>
      <c r="AT109" s="138" t="s">
        <v>162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150</v>
      </c>
      <c r="BM109" s="138" t="s">
        <v>1971</v>
      </c>
    </row>
    <row r="110" spans="2:47" s="1" customFormat="1" ht="39">
      <c r="B110" s="32"/>
      <c r="D110" s="145" t="s">
        <v>397</v>
      </c>
      <c r="F110" s="175" t="s">
        <v>1972</v>
      </c>
      <c r="I110" s="142"/>
      <c r="L110" s="32"/>
      <c r="M110" s="143"/>
      <c r="T110" s="53"/>
      <c r="AT110" s="17" t="s">
        <v>397</v>
      </c>
      <c r="AU110" s="17" t="s">
        <v>82</v>
      </c>
    </row>
    <row r="111" spans="2:65" s="1" customFormat="1" ht="114.95" customHeight="1">
      <c r="B111" s="32"/>
      <c r="C111" s="158" t="s">
        <v>165</v>
      </c>
      <c r="D111" s="158" t="s">
        <v>162</v>
      </c>
      <c r="E111" s="159" t="s">
        <v>1973</v>
      </c>
      <c r="F111" s="160" t="s">
        <v>1967</v>
      </c>
      <c r="G111" s="161" t="s">
        <v>148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165</v>
      </c>
      <c r="AT111" s="138" t="s">
        <v>162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1974</v>
      </c>
    </row>
    <row r="112" spans="2:47" s="1" customFormat="1" ht="39">
      <c r="B112" s="32"/>
      <c r="D112" s="145" t="s">
        <v>397</v>
      </c>
      <c r="F112" s="175" t="s">
        <v>1975</v>
      </c>
      <c r="I112" s="142"/>
      <c r="L112" s="32"/>
      <c r="M112" s="143"/>
      <c r="T112" s="53"/>
      <c r="AT112" s="17" t="s">
        <v>397</v>
      </c>
      <c r="AU112" s="17" t="s">
        <v>82</v>
      </c>
    </row>
    <row r="113" spans="2:63" s="11" customFormat="1" ht="22.9" customHeight="1">
      <c r="B113" s="115"/>
      <c r="D113" s="116" t="s">
        <v>71</v>
      </c>
      <c r="E113" s="125" t="s">
        <v>1976</v>
      </c>
      <c r="F113" s="125" t="s">
        <v>1977</v>
      </c>
      <c r="I113" s="118"/>
      <c r="J113" s="126">
        <f>BK113</f>
        <v>0</v>
      </c>
      <c r="L113" s="115"/>
      <c r="M113" s="120"/>
      <c r="P113" s="121">
        <f>SUM(P114:P115)</f>
        <v>0</v>
      </c>
      <c r="R113" s="121">
        <f>SUM(R114:R115)</f>
        <v>0</v>
      </c>
      <c r="T113" s="122">
        <f>SUM(T114:T115)</f>
        <v>0</v>
      </c>
      <c r="AR113" s="116" t="s">
        <v>80</v>
      </c>
      <c r="AT113" s="123" t="s">
        <v>71</v>
      </c>
      <c r="AU113" s="123" t="s">
        <v>80</v>
      </c>
      <c r="AY113" s="116" t="s">
        <v>142</v>
      </c>
      <c r="BK113" s="124">
        <f>SUM(BK114:BK115)</f>
        <v>0</v>
      </c>
    </row>
    <row r="114" spans="2:65" s="1" customFormat="1" ht="134.25" customHeight="1">
      <c r="B114" s="32"/>
      <c r="C114" s="158" t="s">
        <v>209</v>
      </c>
      <c r="D114" s="158" t="s">
        <v>162</v>
      </c>
      <c r="E114" s="159" t="s">
        <v>1978</v>
      </c>
      <c r="F114" s="160" t="s">
        <v>1979</v>
      </c>
      <c r="G114" s="161" t="s">
        <v>148</v>
      </c>
      <c r="H114" s="162">
        <v>1</v>
      </c>
      <c r="I114" s="163"/>
      <c r="J114" s="164">
        <f>ROUND(I114*H114,2)</f>
        <v>0</v>
      </c>
      <c r="K114" s="160" t="s">
        <v>19</v>
      </c>
      <c r="L114" s="165"/>
      <c r="M114" s="166" t="s">
        <v>19</v>
      </c>
      <c r="N114" s="167" t="s">
        <v>43</v>
      </c>
      <c r="P114" s="136">
        <f>O114*H114</f>
        <v>0</v>
      </c>
      <c r="Q114" s="136">
        <v>0</v>
      </c>
      <c r="R114" s="136">
        <f>Q114*H114</f>
        <v>0</v>
      </c>
      <c r="S114" s="136">
        <v>0</v>
      </c>
      <c r="T114" s="137">
        <f>S114*H114</f>
        <v>0</v>
      </c>
      <c r="AR114" s="138" t="s">
        <v>165</v>
      </c>
      <c r="AT114" s="138" t="s">
        <v>162</v>
      </c>
      <c r="AU114" s="138" t="s">
        <v>82</v>
      </c>
      <c r="AY114" s="17" t="s">
        <v>142</v>
      </c>
      <c r="BE114" s="139">
        <f>IF(N114="základní",J114,0)</f>
        <v>0</v>
      </c>
      <c r="BF114" s="139">
        <f>IF(N114="snížená",J114,0)</f>
        <v>0</v>
      </c>
      <c r="BG114" s="139">
        <f>IF(N114="zákl. přenesená",J114,0)</f>
        <v>0</v>
      </c>
      <c r="BH114" s="139">
        <f>IF(N114="sníž. přenesená",J114,0)</f>
        <v>0</v>
      </c>
      <c r="BI114" s="139">
        <f>IF(N114="nulová",J114,0)</f>
        <v>0</v>
      </c>
      <c r="BJ114" s="17" t="s">
        <v>80</v>
      </c>
      <c r="BK114" s="139">
        <f>ROUND(I114*H114,2)</f>
        <v>0</v>
      </c>
      <c r="BL114" s="17" t="s">
        <v>150</v>
      </c>
      <c r="BM114" s="138" t="s">
        <v>1980</v>
      </c>
    </row>
    <row r="115" spans="2:47" s="1" customFormat="1" ht="39">
      <c r="B115" s="32"/>
      <c r="D115" s="145" t="s">
        <v>397</v>
      </c>
      <c r="F115" s="175" t="s">
        <v>1981</v>
      </c>
      <c r="I115" s="142"/>
      <c r="L115" s="32"/>
      <c r="M115" s="143"/>
      <c r="T115" s="53"/>
      <c r="AT115" s="17" t="s">
        <v>397</v>
      </c>
      <c r="AU115" s="17" t="s">
        <v>82</v>
      </c>
    </row>
    <row r="116" spans="2:63" s="11" customFormat="1" ht="22.9" customHeight="1">
      <c r="B116" s="115"/>
      <c r="D116" s="116" t="s">
        <v>71</v>
      </c>
      <c r="E116" s="125" t="s">
        <v>1982</v>
      </c>
      <c r="F116" s="125" t="s">
        <v>1983</v>
      </c>
      <c r="I116" s="118"/>
      <c r="J116" s="126">
        <f>BK116</f>
        <v>0</v>
      </c>
      <c r="L116" s="115"/>
      <c r="M116" s="120"/>
      <c r="P116" s="121">
        <f>SUM(P117:P120)</f>
        <v>0</v>
      </c>
      <c r="R116" s="121">
        <f>SUM(R117:R120)</f>
        <v>0</v>
      </c>
      <c r="T116" s="122">
        <f>SUM(T117:T120)</f>
        <v>0</v>
      </c>
      <c r="AR116" s="116" t="s">
        <v>80</v>
      </c>
      <c r="AT116" s="123" t="s">
        <v>71</v>
      </c>
      <c r="AU116" s="123" t="s">
        <v>80</v>
      </c>
      <c r="AY116" s="116" t="s">
        <v>142</v>
      </c>
      <c r="BK116" s="124">
        <f>SUM(BK117:BK120)</f>
        <v>0</v>
      </c>
    </row>
    <row r="117" spans="2:65" s="1" customFormat="1" ht="114.95" customHeight="1">
      <c r="B117" s="32"/>
      <c r="C117" s="158" t="s">
        <v>214</v>
      </c>
      <c r="D117" s="158" t="s">
        <v>162</v>
      </c>
      <c r="E117" s="159" t="s">
        <v>1984</v>
      </c>
      <c r="F117" s="160" t="s">
        <v>1967</v>
      </c>
      <c r="G117" s="161" t="s">
        <v>148</v>
      </c>
      <c r="H117" s="162">
        <v>1</v>
      </c>
      <c r="I117" s="163"/>
      <c r="J117" s="164">
        <f>ROUND(I117*H117,2)</f>
        <v>0</v>
      </c>
      <c r="K117" s="160" t="s">
        <v>19</v>
      </c>
      <c r="L117" s="165"/>
      <c r="M117" s="166" t="s">
        <v>19</v>
      </c>
      <c r="N117" s="167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165</v>
      </c>
      <c r="AT117" s="138" t="s">
        <v>162</v>
      </c>
      <c r="AU117" s="138" t="s">
        <v>82</v>
      </c>
      <c r="AY117" s="17" t="s">
        <v>142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150</v>
      </c>
      <c r="BM117" s="138" t="s">
        <v>1985</v>
      </c>
    </row>
    <row r="118" spans="2:47" s="1" customFormat="1" ht="39">
      <c r="B118" s="32"/>
      <c r="D118" s="145" t="s">
        <v>397</v>
      </c>
      <c r="F118" s="175" t="s">
        <v>1969</v>
      </c>
      <c r="I118" s="142"/>
      <c r="L118" s="32"/>
      <c r="M118" s="143"/>
      <c r="T118" s="53"/>
      <c r="AT118" s="17" t="s">
        <v>397</v>
      </c>
      <c r="AU118" s="17" t="s">
        <v>82</v>
      </c>
    </row>
    <row r="119" spans="2:65" s="1" customFormat="1" ht="49.15" customHeight="1">
      <c r="B119" s="32"/>
      <c r="C119" s="158" t="s">
        <v>221</v>
      </c>
      <c r="D119" s="158" t="s">
        <v>162</v>
      </c>
      <c r="E119" s="159" t="s">
        <v>1986</v>
      </c>
      <c r="F119" s="160" t="s">
        <v>1987</v>
      </c>
      <c r="G119" s="161" t="s">
        <v>148</v>
      </c>
      <c r="H119" s="162">
        <v>1</v>
      </c>
      <c r="I119" s="163"/>
      <c r="J119" s="164">
        <f>ROUND(I119*H119,2)</f>
        <v>0</v>
      </c>
      <c r="K119" s="160" t="s">
        <v>19</v>
      </c>
      <c r="L119" s="165"/>
      <c r="M119" s="166" t="s">
        <v>19</v>
      </c>
      <c r="N119" s="167" t="s">
        <v>43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165</v>
      </c>
      <c r="AT119" s="138" t="s">
        <v>162</v>
      </c>
      <c r="AU119" s="138" t="s">
        <v>82</v>
      </c>
      <c r="AY119" s="17" t="s">
        <v>142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80</v>
      </c>
      <c r="BK119" s="139">
        <f>ROUND(I119*H119,2)</f>
        <v>0</v>
      </c>
      <c r="BL119" s="17" t="s">
        <v>150</v>
      </c>
      <c r="BM119" s="138" t="s">
        <v>1988</v>
      </c>
    </row>
    <row r="120" spans="2:47" s="1" customFormat="1" ht="39">
      <c r="B120" s="32"/>
      <c r="D120" s="145" t="s">
        <v>397</v>
      </c>
      <c r="F120" s="175" t="s">
        <v>1989</v>
      </c>
      <c r="I120" s="142"/>
      <c r="L120" s="32"/>
      <c r="M120" s="143"/>
      <c r="T120" s="53"/>
      <c r="AT120" s="17" t="s">
        <v>397</v>
      </c>
      <c r="AU120" s="17" t="s">
        <v>82</v>
      </c>
    </row>
    <row r="121" spans="2:63" s="11" customFormat="1" ht="22.9" customHeight="1">
      <c r="B121" s="115"/>
      <c r="D121" s="116" t="s">
        <v>71</v>
      </c>
      <c r="E121" s="125" t="s">
        <v>1990</v>
      </c>
      <c r="F121" s="125" t="s">
        <v>1991</v>
      </c>
      <c r="I121" s="118"/>
      <c r="J121" s="126">
        <f>BK121</f>
        <v>0</v>
      </c>
      <c r="L121" s="115"/>
      <c r="M121" s="120"/>
      <c r="P121" s="121">
        <f>SUM(P122:P123)</f>
        <v>0</v>
      </c>
      <c r="R121" s="121">
        <f>SUM(R122:R123)</f>
        <v>0</v>
      </c>
      <c r="T121" s="122">
        <f>SUM(T122:T123)</f>
        <v>0</v>
      </c>
      <c r="AR121" s="116" t="s">
        <v>80</v>
      </c>
      <c r="AT121" s="123" t="s">
        <v>71</v>
      </c>
      <c r="AU121" s="123" t="s">
        <v>80</v>
      </c>
      <c r="AY121" s="116" t="s">
        <v>142</v>
      </c>
      <c r="BK121" s="124">
        <f>SUM(BK122:BK123)</f>
        <v>0</v>
      </c>
    </row>
    <row r="122" spans="2:65" s="1" customFormat="1" ht="49.15" customHeight="1">
      <c r="B122" s="32"/>
      <c r="C122" s="158" t="s">
        <v>8</v>
      </c>
      <c r="D122" s="158" t="s">
        <v>162</v>
      </c>
      <c r="E122" s="159" t="s">
        <v>1992</v>
      </c>
      <c r="F122" s="160" t="s">
        <v>1987</v>
      </c>
      <c r="G122" s="161" t="s">
        <v>148</v>
      </c>
      <c r="H122" s="162">
        <v>1</v>
      </c>
      <c r="I122" s="163"/>
      <c r="J122" s="164">
        <f>ROUND(I122*H122,2)</f>
        <v>0</v>
      </c>
      <c r="K122" s="160" t="s">
        <v>19</v>
      </c>
      <c r="L122" s="165"/>
      <c r="M122" s="166" t="s">
        <v>19</v>
      </c>
      <c r="N122" s="167" t="s">
        <v>43</v>
      </c>
      <c r="P122" s="136">
        <f>O122*H122</f>
        <v>0</v>
      </c>
      <c r="Q122" s="136">
        <v>0</v>
      </c>
      <c r="R122" s="136">
        <f>Q122*H122</f>
        <v>0</v>
      </c>
      <c r="S122" s="136">
        <v>0</v>
      </c>
      <c r="T122" s="137">
        <f>S122*H122</f>
        <v>0</v>
      </c>
      <c r="AR122" s="138" t="s">
        <v>165</v>
      </c>
      <c r="AT122" s="138" t="s">
        <v>162</v>
      </c>
      <c r="AU122" s="138" t="s">
        <v>82</v>
      </c>
      <c r="AY122" s="17" t="s">
        <v>142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80</v>
      </c>
      <c r="BK122" s="139">
        <f>ROUND(I122*H122,2)</f>
        <v>0</v>
      </c>
      <c r="BL122" s="17" t="s">
        <v>150</v>
      </c>
      <c r="BM122" s="138" t="s">
        <v>1993</v>
      </c>
    </row>
    <row r="123" spans="2:47" s="1" customFormat="1" ht="39">
      <c r="B123" s="32"/>
      <c r="D123" s="145" t="s">
        <v>397</v>
      </c>
      <c r="F123" s="175" t="s">
        <v>1989</v>
      </c>
      <c r="I123" s="142"/>
      <c r="L123" s="32"/>
      <c r="M123" s="143"/>
      <c r="T123" s="53"/>
      <c r="AT123" s="17" t="s">
        <v>397</v>
      </c>
      <c r="AU123" s="17" t="s">
        <v>82</v>
      </c>
    </row>
    <row r="124" spans="2:63" s="11" customFormat="1" ht="22.9" customHeight="1">
      <c r="B124" s="115"/>
      <c r="D124" s="116" t="s">
        <v>71</v>
      </c>
      <c r="E124" s="125" t="s">
        <v>1994</v>
      </c>
      <c r="F124" s="125" t="s">
        <v>1995</v>
      </c>
      <c r="I124" s="118"/>
      <c r="J124" s="126">
        <f>BK124</f>
        <v>0</v>
      </c>
      <c r="L124" s="115"/>
      <c r="M124" s="120"/>
      <c r="P124" s="121">
        <f>SUM(P125:P128)</f>
        <v>0</v>
      </c>
      <c r="R124" s="121">
        <f>SUM(R125:R128)</f>
        <v>0</v>
      </c>
      <c r="T124" s="122">
        <f>SUM(T125:T128)</f>
        <v>0</v>
      </c>
      <c r="AR124" s="116" t="s">
        <v>80</v>
      </c>
      <c r="AT124" s="123" t="s">
        <v>71</v>
      </c>
      <c r="AU124" s="123" t="s">
        <v>80</v>
      </c>
      <c r="AY124" s="116" t="s">
        <v>142</v>
      </c>
      <c r="BK124" s="124">
        <f>SUM(BK125:BK128)</f>
        <v>0</v>
      </c>
    </row>
    <row r="125" spans="2:65" s="1" customFormat="1" ht="111.75" customHeight="1">
      <c r="B125" s="32"/>
      <c r="C125" s="158" t="s">
        <v>230</v>
      </c>
      <c r="D125" s="158" t="s">
        <v>162</v>
      </c>
      <c r="E125" s="159" t="s">
        <v>1996</v>
      </c>
      <c r="F125" s="160" t="s">
        <v>1997</v>
      </c>
      <c r="G125" s="161" t="s">
        <v>148</v>
      </c>
      <c r="H125" s="162">
        <v>1</v>
      </c>
      <c r="I125" s="163"/>
      <c r="J125" s="164">
        <f>ROUND(I125*H125,2)</f>
        <v>0</v>
      </c>
      <c r="K125" s="160" t="s">
        <v>19</v>
      </c>
      <c r="L125" s="165"/>
      <c r="M125" s="166" t="s">
        <v>19</v>
      </c>
      <c r="N125" s="167" t="s">
        <v>43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165</v>
      </c>
      <c r="AT125" s="138" t="s">
        <v>162</v>
      </c>
      <c r="AU125" s="138" t="s">
        <v>82</v>
      </c>
      <c r="AY125" s="17" t="s">
        <v>142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150</v>
      </c>
      <c r="BM125" s="138" t="s">
        <v>1998</v>
      </c>
    </row>
    <row r="126" spans="2:47" s="1" customFormat="1" ht="39">
      <c r="B126" s="32"/>
      <c r="D126" s="145" t="s">
        <v>397</v>
      </c>
      <c r="F126" s="175" t="s">
        <v>1999</v>
      </c>
      <c r="I126" s="142"/>
      <c r="L126" s="32"/>
      <c r="M126" s="143"/>
      <c r="T126" s="53"/>
      <c r="AT126" s="17" t="s">
        <v>397</v>
      </c>
      <c r="AU126" s="17" t="s">
        <v>82</v>
      </c>
    </row>
    <row r="127" spans="2:65" s="1" customFormat="1" ht="55.5" customHeight="1">
      <c r="B127" s="32"/>
      <c r="C127" s="158" t="s">
        <v>241</v>
      </c>
      <c r="D127" s="158" t="s">
        <v>162</v>
      </c>
      <c r="E127" s="159" t="s">
        <v>2000</v>
      </c>
      <c r="F127" s="160" t="s">
        <v>2001</v>
      </c>
      <c r="G127" s="161" t="s">
        <v>148</v>
      </c>
      <c r="H127" s="162">
        <v>1</v>
      </c>
      <c r="I127" s="163"/>
      <c r="J127" s="164">
        <f>ROUND(I127*H127,2)</f>
        <v>0</v>
      </c>
      <c r="K127" s="160" t="s">
        <v>19</v>
      </c>
      <c r="L127" s="165"/>
      <c r="M127" s="166" t="s">
        <v>19</v>
      </c>
      <c r="N127" s="167" t="s">
        <v>43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165</v>
      </c>
      <c r="AT127" s="138" t="s">
        <v>162</v>
      </c>
      <c r="AU127" s="138" t="s">
        <v>82</v>
      </c>
      <c r="AY127" s="17" t="s">
        <v>142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80</v>
      </c>
      <c r="BK127" s="139">
        <f>ROUND(I127*H127,2)</f>
        <v>0</v>
      </c>
      <c r="BL127" s="17" t="s">
        <v>150</v>
      </c>
      <c r="BM127" s="138" t="s">
        <v>2002</v>
      </c>
    </row>
    <row r="128" spans="2:47" s="1" customFormat="1" ht="48.75">
      <c r="B128" s="32"/>
      <c r="D128" s="145" t="s">
        <v>397</v>
      </c>
      <c r="F128" s="175" t="s">
        <v>2003</v>
      </c>
      <c r="I128" s="142"/>
      <c r="L128" s="32"/>
      <c r="M128" s="143"/>
      <c r="T128" s="53"/>
      <c r="AT128" s="17" t="s">
        <v>397</v>
      </c>
      <c r="AU128" s="17" t="s">
        <v>82</v>
      </c>
    </row>
    <row r="129" spans="2:63" s="11" customFormat="1" ht="22.9" customHeight="1">
      <c r="B129" s="115"/>
      <c r="D129" s="116" t="s">
        <v>71</v>
      </c>
      <c r="E129" s="125" t="s">
        <v>2004</v>
      </c>
      <c r="F129" s="125" t="s">
        <v>2005</v>
      </c>
      <c r="I129" s="118"/>
      <c r="J129" s="126">
        <f>BK129</f>
        <v>0</v>
      </c>
      <c r="L129" s="115"/>
      <c r="M129" s="120"/>
      <c r="P129" s="121">
        <f>SUM(P130:P141)</f>
        <v>0</v>
      </c>
      <c r="R129" s="121">
        <f>SUM(R130:R141)</f>
        <v>0</v>
      </c>
      <c r="T129" s="122">
        <f>SUM(T130:T141)</f>
        <v>0</v>
      </c>
      <c r="AR129" s="116" t="s">
        <v>80</v>
      </c>
      <c r="AT129" s="123" t="s">
        <v>71</v>
      </c>
      <c r="AU129" s="123" t="s">
        <v>80</v>
      </c>
      <c r="AY129" s="116" t="s">
        <v>142</v>
      </c>
      <c r="BK129" s="124">
        <f>SUM(BK130:BK141)</f>
        <v>0</v>
      </c>
    </row>
    <row r="130" spans="2:65" s="1" customFormat="1" ht="16.5" customHeight="1">
      <c r="B130" s="32"/>
      <c r="C130" s="158" t="s">
        <v>246</v>
      </c>
      <c r="D130" s="158" t="s">
        <v>162</v>
      </c>
      <c r="E130" s="159" t="s">
        <v>2006</v>
      </c>
      <c r="F130" s="160" t="s">
        <v>2007</v>
      </c>
      <c r="G130" s="161" t="s">
        <v>148</v>
      </c>
      <c r="H130" s="162">
        <v>1</v>
      </c>
      <c r="I130" s="163"/>
      <c r="J130" s="164">
        <f>ROUND(I130*H130,2)</f>
        <v>0</v>
      </c>
      <c r="K130" s="160" t="s">
        <v>19</v>
      </c>
      <c r="L130" s="165"/>
      <c r="M130" s="166" t="s">
        <v>19</v>
      </c>
      <c r="N130" s="167" t="s">
        <v>43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165</v>
      </c>
      <c r="AT130" s="138" t="s">
        <v>162</v>
      </c>
      <c r="AU130" s="138" t="s">
        <v>82</v>
      </c>
      <c r="AY130" s="17" t="s">
        <v>142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80</v>
      </c>
      <c r="BK130" s="139">
        <f>ROUND(I130*H130,2)</f>
        <v>0</v>
      </c>
      <c r="BL130" s="17" t="s">
        <v>150</v>
      </c>
      <c r="BM130" s="138" t="s">
        <v>2008</v>
      </c>
    </row>
    <row r="131" spans="2:47" s="1" customFormat="1" ht="39">
      <c r="B131" s="32"/>
      <c r="D131" s="145" t="s">
        <v>397</v>
      </c>
      <c r="F131" s="175" t="s">
        <v>2009</v>
      </c>
      <c r="I131" s="142"/>
      <c r="L131" s="32"/>
      <c r="M131" s="143"/>
      <c r="T131" s="53"/>
      <c r="AT131" s="17" t="s">
        <v>397</v>
      </c>
      <c r="AU131" s="17" t="s">
        <v>82</v>
      </c>
    </row>
    <row r="132" spans="2:65" s="1" customFormat="1" ht="101.25" customHeight="1">
      <c r="B132" s="32"/>
      <c r="C132" s="158" t="s">
        <v>251</v>
      </c>
      <c r="D132" s="158" t="s">
        <v>162</v>
      </c>
      <c r="E132" s="159" t="s">
        <v>2010</v>
      </c>
      <c r="F132" s="160" t="s">
        <v>2011</v>
      </c>
      <c r="G132" s="161" t="s">
        <v>148</v>
      </c>
      <c r="H132" s="162">
        <v>1</v>
      </c>
      <c r="I132" s="163"/>
      <c r="J132" s="164">
        <f>ROUND(I132*H132,2)</f>
        <v>0</v>
      </c>
      <c r="K132" s="160" t="s">
        <v>19</v>
      </c>
      <c r="L132" s="165"/>
      <c r="M132" s="166" t="s">
        <v>19</v>
      </c>
      <c r="N132" s="167" t="s">
        <v>43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165</v>
      </c>
      <c r="AT132" s="138" t="s">
        <v>162</v>
      </c>
      <c r="AU132" s="138" t="s">
        <v>82</v>
      </c>
      <c r="AY132" s="17" t="s">
        <v>142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150</v>
      </c>
      <c r="BM132" s="138" t="s">
        <v>2012</v>
      </c>
    </row>
    <row r="133" spans="2:47" s="1" customFormat="1" ht="39">
      <c r="B133" s="32"/>
      <c r="D133" s="145" t="s">
        <v>397</v>
      </c>
      <c r="F133" s="175" t="s">
        <v>2013</v>
      </c>
      <c r="I133" s="142"/>
      <c r="L133" s="32"/>
      <c r="M133" s="143"/>
      <c r="T133" s="53"/>
      <c r="AT133" s="17" t="s">
        <v>397</v>
      </c>
      <c r="AU133" s="17" t="s">
        <v>82</v>
      </c>
    </row>
    <row r="134" spans="2:65" s="1" customFormat="1" ht="204.95" customHeight="1">
      <c r="B134" s="32"/>
      <c r="C134" s="158" t="s">
        <v>256</v>
      </c>
      <c r="D134" s="158" t="s">
        <v>162</v>
      </c>
      <c r="E134" s="159" t="s">
        <v>2014</v>
      </c>
      <c r="F134" s="160" t="s">
        <v>2015</v>
      </c>
      <c r="G134" s="161" t="s">
        <v>148</v>
      </c>
      <c r="H134" s="162">
        <v>1</v>
      </c>
      <c r="I134" s="163"/>
      <c r="J134" s="164">
        <f>ROUND(I134*H134,2)</f>
        <v>0</v>
      </c>
      <c r="K134" s="160" t="s">
        <v>19</v>
      </c>
      <c r="L134" s="165"/>
      <c r="M134" s="166" t="s">
        <v>19</v>
      </c>
      <c r="N134" s="167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165</v>
      </c>
      <c r="AT134" s="138" t="s">
        <v>162</v>
      </c>
      <c r="AU134" s="138" t="s">
        <v>82</v>
      </c>
      <c r="AY134" s="17" t="s">
        <v>142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80</v>
      </c>
      <c r="BK134" s="139">
        <f>ROUND(I134*H134,2)</f>
        <v>0</v>
      </c>
      <c r="BL134" s="17" t="s">
        <v>150</v>
      </c>
      <c r="BM134" s="138" t="s">
        <v>2016</v>
      </c>
    </row>
    <row r="135" spans="2:47" s="1" customFormat="1" ht="39">
      <c r="B135" s="32"/>
      <c r="D135" s="145" t="s">
        <v>397</v>
      </c>
      <c r="F135" s="175" t="s">
        <v>2017</v>
      </c>
      <c r="I135" s="142"/>
      <c r="L135" s="32"/>
      <c r="M135" s="143"/>
      <c r="T135" s="53"/>
      <c r="AT135" s="17" t="s">
        <v>397</v>
      </c>
      <c r="AU135" s="17" t="s">
        <v>82</v>
      </c>
    </row>
    <row r="136" spans="2:65" s="1" customFormat="1" ht="167.1" customHeight="1">
      <c r="B136" s="32"/>
      <c r="C136" s="158" t="s">
        <v>261</v>
      </c>
      <c r="D136" s="158" t="s">
        <v>162</v>
      </c>
      <c r="E136" s="159" t="s">
        <v>2018</v>
      </c>
      <c r="F136" s="160" t="s">
        <v>2019</v>
      </c>
      <c r="G136" s="161" t="s">
        <v>148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43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165</v>
      </c>
      <c r="AT136" s="138" t="s">
        <v>162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2020</v>
      </c>
    </row>
    <row r="137" spans="2:47" s="1" customFormat="1" ht="39">
      <c r="B137" s="32"/>
      <c r="D137" s="145" t="s">
        <v>397</v>
      </c>
      <c r="F137" s="175" t="s">
        <v>2021</v>
      </c>
      <c r="I137" s="142"/>
      <c r="L137" s="32"/>
      <c r="M137" s="143"/>
      <c r="T137" s="53"/>
      <c r="AT137" s="17" t="s">
        <v>397</v>
      </c>
      <c r="AU137" s="17" t="s">
        <v>82</v>
      </c>
    </row>
    <row r="138" spans="2:65" s="1" customFormat="1" ht="142.15" customHeight="1">
      <c r="B138" s="32"/>
      <c r="C138" s="158" t="s">
        <v>275</v>
      </c>
      <c r="D138" s="158" t="s">
        <v>162</v>
      </c>
      <c r="E138" s="159" t="s">
        <v>2022</v>
      </c>
      <c r="F138" s="160" t="s">
        <v>2023</v>
      </c>
      <c r="G138" s="161" t="s">
        <v>148</v>
      </c>
      <c r="H138" s="162">
        <v>1</v>
      </c>
      <c r="I138" s="163"/>
      <c r="J138" s="164">
        <f>ROUND(I138*H138,2)</f>
        <v>0</v>
      </c>
      <c r="K138" s="160" t="s">
        <v>19</v>
      </c>
      <c r="L138" s="165"/>
      <c r="M138" s="166" t="s">
        <v>19</v>
      </c>
      <c r="N138" s="167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165</v>
      </c>
      <c r="AT138" s="138" t="s">
        <v>162</v>
      </c>
      <c r="AU138" s="138" t="s">
        <v>82</v>
      </c>
      <c r="AY138" s="17" t="s">
        <v>142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150</v>
      </c>
      <c r="BM138" s="138" t="s">
        <v>2024</v>
      </c>
    </row>
    <row r="139" spans="2:47" s="1" customFormat="1" ht="39">
      <c r="B139" s="32"/>
      <c r="D139" s="145" t="s">
        <v>397</v>
      </c>
      <c r="F139" s="175" t="s">
        <v>2025</v>
      </c>
      <c r="I139" s="142"/>
      <c r="L139" s="32"/>
      <c r="M139" s="143"/>
      <c r="T139" s="53"/>
      <c r="AT139" s="17" t="s">
        <v>397</v>
      </c>
      <c r="AU139" s="17" t="s">
        <v>82</v>
      </c>
    </row>
    <row r="140" spans="2:65" s="1" customFormat="1" ht="134.25" customHeight="1">
      <c r="B140" s="32"/>
      <c r="C140" s="158" t="s">
        <v>279</v>
      </c>
      <c r="D140" s="158" t="s">
        <v>162</v>
      </c>
      <c r="E140" s="159" t="s">
        <v>2026</v>
      </c>
      <c r="F140" s="160" t="s">
        <v>2027</v>
      </c>
      <c r="G140" s="161" t="s">
        <v>148</v>
      </c>
      <c r="H140" s="162">
        <v>1</v>
      </c>
      <c r="I140" s="163"/>
      <c r="J140" s="164">
        <f>ROUND(I140*H140,2)</f>
        <v>0</v>
      </c>
      <c r="K140" s="160" t="s">
        <v>19</v>
      </c>
      <c r="L140" s="165"/>
      <c r="M140" s="166" t="s">
        <v>19</v>
      </c>
      <c r="N140" s="167" t="s">
        <v>43</v>
      </c>
      <c r="P140" s="136">
        <f>O140*H140</f>
        <v>0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AR140" s="138" t="s">
        <v>165</v>
      </c>
      <c r="AT140" s="138" t="s">
        <v>162</v>
      </c>
      <c r="AU140" s="138" t="s">
        <v>82</v>
      </c>
      <c r="AY140" s="17" t="s">
        <v>142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7" t="s">
        <v>80</v>
      </c>
      <c r="BK140" s="139">
        <f>ROUND(I140*H140,2)</f>
        <v>0</v>
      </c>
      <c r="BL140" s="17" t="s">
        <v>150</v>
      </c>
      <c r="BM140" s="138" t="s">
        <v>2028</v>
      </c>
    </row>
    <row r="141" spans="2:47" s="1" customFormat="1" ht="39">
      <c r="B141" s="32"/>
      <c r="D141" s="145" t="s">
        <v>397</v>
      </c>
      <c r="F141" s="175" t="s">
        <v>2029</v>
      </c>
      <c r="I141" s="142"/>
      <c r="L141" s="32"/>
      <c r="M141" s="143"/>
      <c r="T141" s="53"/>
      <c r="AT141" s="17" t="s">
        <v>397</v>
      </c>
      <c r="AU141" s="17" t="s">
        <v>82</v>
      </c>
    </row>
    <row r="142" spans="2:63" s="11" customFormat="1" ht="22.9" customHeight="1">
      <c r="B142" s="115"/>
      <c r="D142" s="116" t="s">
        <v>71</v>
      </c>
      <c r="E142" s="125" t="s">
        <v>2030</v>
      </c>
      <c r="F142" s="125" t="s">
        <v>2031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0</v>
      </c>
      <c r="T142" s="122">
        <f>SUM(T143:T148)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SUM(BK143:BK148)</f>
        <v>0</v>
      </c>
    </row>
    <row r="143" spans="2:65" s="1" customFormat="1" ht="76.35" customHeight="1">
      <c r="B143" s="32"/>
      <c r="C143" s="158" t="s">
        <v>7</v>
      </c>
      <c r="D143" s="158" t="s">
        <v>162</v>
      </c>
      <c r="E143" s="159" t="s">
        <v>2032</v>
      </c>
      <c r="F143" s="160" t="s">
        <v>2033</v>
      </c>
      <c r="G143" s="161" t="s">
        <v>148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165</v>
      </c>
      <c r="AT143" s="138" t="s">
        <v>162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2034</v>
      </c>
    </row>
    <row r="144" spans="2:47" s="1" customFormat="1" ht="39">
      <c r="B144" s="32"/>
      <c r="D144" s="145" t="s">
        <v>397</v>
      </c>
      <c r="F144" s="175" t="s">
        <v>2035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55.5" customHeight="1">
      <c r="B145" s="32"/>
      <c r="C145" s="158" t="s">
        <v>290</v>
      </c>
      <c r="D145" s="158" t="s">
        <v>162</v>
      </c>
      <c r="E145" s="159" t="s">
        <v>2036</v>
      </c>
      <c r="F145" s="160" t="s">
        <v>2037</v>
      </c>
      <c r="G145" s="161" t="s">
        <v>148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165</v>
      </c>
      <c r="AT145" s="138" t="s">
        <v>162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2038</v>
      </c>
    </row>
    <row r="146" spans="2:47" s="1" customFormat="1" ht="39">
      <c r="B146" s="32"/>
      <c r="D146" s="145" t="s">
        <v>397</v>
      </c>
      <c r="F146" s="175" t="s">
        <v>2039</v>
      </c>
      <c r="I146" s="142"/>
      <c r="L146" s="32"/>
      <c r="M146" s="143"/>
      <c r="T146" s="53"/>
      <c r="AT146" s="17" t="s">
        <v>397</v>
      </c>
      <c r="AU146" s="17" t="s">
        <v>82</v>
      </c>
    </row>
    <row r="147" spans="2:65" s="1" customFormat="1" ht="114.95" customHeight="1">
      <c r="B147" s="32"/>
      <c r="C147" s="158" t="s">
        <v>296</v>
      </c>
      <c r="D147" s="158" t="s">
        <v>162</v>
      </c>
      <c r="E147" s="159" t="s">
        <v>2040</v>
      </c>
      <c r="F147" s="160" t="s">
        <v>1967</v>
      </c>
      <c r="G147" s="161" t="s">
        <v>148</v>
      </c>
      <c r="H147" s="162">
        <v>1</v>
      </c>
      <c r="I147" s="163"/>
      <c r="J147" s="164">
        <f>ROUND(I147*H147,2)</f>
        <v>0</v>
      </c>
      <c r="K147" s="160" t="s">
        <v>19</v>
      </c>
      <c r="L147" s="165"/>
      <c r="M147" s="166" t="s">
        <v>19</v>
      </c>
      <c r="N147" s="167" t="s">
        <v>43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165</v>
      </c>
      <c r="AT147" s="138" t="s">
        <v>162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2041</v>
      </c>
    </row>
    <row r="148" spans="2:47" s="1" customFormat="1" ht="39">
      <c r="B148" s="32"/>
      <c r="D148" s="145" t="s">
        <v>397</v>
      </c>
      <c r="F148" s="175" t="s">
        <v>2042</v>
      </c>
      <c r="I148" s="142"/>
      <c r="L148" s="32"/>
      <c r="M148" s="143"/>
      <c r="T148" s="53"/>
      <c r="AT148" s="17" t="s">
        <v>397</v>
      </c>
      <c r="AU148" s="17" t="s">
        <v>82</v>
      </c>
    </row>
    <row r="149" spans="2:63" s="11" customFormat="1" ht="22.9" customHeight="1">
      <c r="B149" s="115"/>
      <c r="D149" s="116" t="s">
        <v>71</v>
      </c>
      <c r="E149" s="125" t="s">
        <v>2043</v>
      </c>
      <c r="F149" s="125" t="s">
        <v>2044</v>
      </c>
      <c r="I149" s="118"/>
      <c r="J149" s="126">
        <f>BK149</f>
        <v>0</v>
      </c>
      <c r="L149" s="115"/>
      <c r="M149" s="120"/>
      <c r="P149" s="121">
        <f>SUM(P150:P151)</f>
        <v>0</v>
      </c>
      <c r="R149" s="121">
        <f>SUM(R150:R151)</f>
        <v>0</v>
      </c>
      <c r="T149" s="122">
        <f>SUM(T150:T151)</f>
        <v>0</v>
      </c>
      <c r="AR149" s="116" t="s">
        <v>80</v>
      </c>
      <c r="AT149" s="123" t="s">
        <v>71</v>
      </c>
      <c r="AU149" s="123" t="s">
        <v>80</v>
      </c>
      <c r="AY149" s="116" t="s">
        <v>142</v>
      </c>
      <c r="BK149" s="124">
        <f>SUM(BK150:BK151)</f>
        <v>0</v>
      </c>
    </row>
    <row r="150" spans="2:65" s="1" customFormat="1" ht="128.65" customHeight="1">
      <c r="B150" s="32"/>
      <c r="C150" s="158" t="s">
        <v>302</v>
      </c>
      <c r="D150" s="158" t="s">
        <v>162</v>
      </c>
      <c r="E150" s="159" t="s">
        <v>2045</v>
      </c>
      <c r="F150" s="160" t="s">
        <v>2046</v>
      </c>
      <c r="G150" s="161" t="s">
        <v>148</v>
      </c>
      <c r="H150" s="162">
        <v>1</v>
      </c>
      <c r="I150" s="163"/>
      <c r="J150" s="164">
        <f>ROUND(I150*H150,2)</f>
        <v>0</v>
      </c>
      <c r="K150" s="160" t="s">
        <v>19</v>
      </c>
      <c r="L150" s="165"/>
      <c r="M150" s="166" t="s">
        <v>19</v>
      </c>
      <c r="N150" s="167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165</v>
      </c>
      <c r="AT150" s="138" t="s">
        <v>162</v>
      </c>
      <c r="AU150" s="138" t="s">
        <v>82</v>
      </c>
      <c r="AY150" s="17" t="s">
        <v>142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150</v>
      </c>
      <c r="BM150" s="138" t="s">
        <v>2047</v>
      </c>
    </row>
    <row r="151" spans="2:47" s="1" customFormat="1" ht="39">
      <c r="B151" s="32"/>
      <c r="D151" s="145" t="s">
        <v>397</v>
      </c>
      <c r="F151" s="175" t="s">
        <v>2048</v>
      </c>
      <c r="I151" s="142"/>
      <c r="L151" s="32"/>
      <c r="M151" s="143"/>
      <c r="T151" s="53"/>
      <c r="AT151" s="17" t="s">
        <v>397</v>
      </c>
      <c r="AU151" s="17" t="s">
        <v>82</v>
      </c>
    </row>
    <row r="152" spans="2:63" s="11" customFormat="1" ht="22.9" customHeight="1">
      <c r="B152" s="115"/>
      <c r="D152" s="116" t="s">
        <v>71</v>
      </c>
      <c r="E152" s="125" t="s">
        <v>2049</v>
      </c>
      <c r="F152" s="125" t="s">
        <v>2050</v>
      </c>
      <c r="I152" s="118"/>
      <c r="J152" s="126">
        <f>BK152</f>
        <v>0</v>
      </c>
      <c r="L152" s="115"/>
      <c r="M152" s="120"/>
      <c r="P152" s="121">
        <f>SUM(P153:P154)</f>
        <v>0</v>
      </c>
      <c r="R152" s="121">
        <f>SUM(R153:R154)</f>
        <v>0</v>
      </c>
      <c r="T152" s="122">
        <f>SUM(T153:T154)</f>
        <v>0</v>
      </c>
      <c r="AR152" s="116" t="s">
        <v>80</v>
      </c>
      <c r="AT152" s="123" t="s">
        <v>71</v>
      </c>
      <c r="AU152" s="123" t="s">
        <v>80</v>
      </c>
      <c r="AY152" s="116" t="s">
        <v>142</v>
      </c>
      <c r="BK152" s="124">
        <f>SUM(BK153:BK154)</f>
        <v>0</v>
      </c>
    </row>
    <row r="153" spans="2:65" s="1" customFormat="1" ht="76.35" customHeight="1">
      <c r="B153" s="32"/>
      <c r="C153" s="158" t="s">
        <v>311</v>
      </c>
      <c r="D153" s="158" t="s">
        <v>162</v>
      </c>
      <c r="E153" s="159" t="s">
        <v>2051</v>
      </c>
      <c r="F153" s="160" t="s">
        <v>2052</v>
      </c>
      <c r="G153" s="161" t="s">
        <v>148</v>
      </c>
      <c r="H153" s="162">
        <v>3</v>
      </c>
      <c r="I153" s="163"/>
      <c r="J153" s="164">
        <f>ROUND(I153*H153,2)</f>
        <v>0</v>
      </c>
      <c r="K153" s="160" t="s">
        <v>19</v>
      </c>
      <c r="L153" s="165"/>
      <c r="M153" s="166" t="s">
        <v>19</v>
      </c>
      <c r="N153" s="167" t="s">
        <v>43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165</v>
      </c>
      <c r="AT153" s="138" t="s">
        <v>162</v>
      </c>
      <c r="AU153" s="138" t="s">
        <v>82</v>
      </c>
      <c r="AY153" s="17" t="s">
        <v>142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7" t="s">
        <v>80</v>
      </c>
      <c r="BK153" s="139">
        <f>ROUND(I153*H153,2)</f>
        <v>0</v>
      </c>
      <c r="BL153" s="17" t="s">
        <v>150</v>
      </c>
      <c r="BM153" s="138" t="s">
        <v>2053</v>
      </c>
    </row>
    <row r="154" spans="2:47" s="1" customFormat="1" ht="39">
      <c r="B154" s="32"/>
      <c r="D154" s="145" t="s">
        <v>397</v>
      </c>
      <c r="F154" s="175" t="s">
        <v>2054</v>
      </c>
      <c r="I154" s="142"/>
      <c r="L154" s="32"/>
      <c r="M154" s="143"/>
      <c r="T154" s="53"/>
      <c r="AT154" s="17" t="s">
        <v>397</v>
      </c>
      <c r="AU154" s="17" t="s">
        <v>82</v>
      </c>
    </row>
    <row r="155" spans="2:63" s="11" customFormat="1" ht="22.9" customHeight="1">
      <c r="B155" s="115"/>
      <c r="D155" s="116" t="s">
        <v>71</v>
      </c>
      <c r="E155" s="125" t="s">
        <v>2055</v>
      </c>
      <c r="F155" s="125" t="s">
        <v>2056</v>
      </c>
      <c r="I155" s="118"/>
      <c r="J155" s="126">
        <f>BK155</f>
        <v>0</v>
      </c>
      <c r="L155" s="115"/>
      <c r="M155" s="120"/>
      <c r="P155" s="121">
        <f>P156</f>
        <v>0</v>
      </c>
      <c r="R155" s="121">
        <f>R156</f>
        <v>0</v>
      </c>
      <c r="T155" s="122">
        <f>T156</f>
        <v>0</v>
      </c>
      <c r="AR155" s="116" t="s">
        <v>80</v>
      </c>
      <c r="AT155" s="123" t="s">
        <v>71</v>
      </c>
      <c r="AU155" s="123" t="s">
        <v>80</v>
      </c>
      <c r="AY155" s="116" t="s">
        <v>142</v>
      </c>
      <c r="BK155" s="124">
        <f>BK156</f>
        <v>0</v>
      </c>
    </row>
    <row r="156" spans="2:65" s="1" customFormat="1" ht="16.5" customHeight="1">
      <c r="B156" s="32"/>
      <c r="C156" s="127" t="s">
        <v>317</v>
      </c>
      <c r="D156" s="127" t="s">
        <v>145</v>
      </c>
      <c r="E156" s="128" t="s">
        <v>80</v>
      </c>
      <c r="F156" s="129" t="s">
        <v>2057</v>
      </c>
      <c r="G156" s="130" t="s">
        <v>674</v>
      </c>
      <c r="H156" s="131">
        <v>1</v>
      </c>
      <c r="I156" s="132"/>
      <c r="J156" s="133">
        <f>ROUND(I156*H156,2)</f>
        <v>0</v>
      </c>
      <c r="K156" s="129" t="s">
        <v>19</v>
      </c>
      <c r="L156" s="32"/>
      <c r="M156" s="179" t="s">
        <v>19</v>
      </c>
      <c r="N156" s="180" t="s">
        <v>43</v>
      </c>
      <c r="O156" s="181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38" t="s">
        <v>150</v>
      </c>
      <c r="AT156" s="138" t="s">
        <v>145</v>
      </c>
      <c r="AU156" s="138" t="s">
        <v>82</v>
      </c>
      <c r="AY156" s="17" t="s">
        <v>142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7" t="s">
        <v>80</v>
      </c>
      <c r="BK156" s="139">
        <f>ROUND(I156*H156,2)</f>
        <v>0</v>
      </c>
      <c r="BL156" s="17" t="s">
        <v>150</v>
      </c>
      <c r="BM156" s="138" t="s">
        <v>2058</v>
      </c>
    </row>
    <row r="157" spans="2:12" s="1" customFormat="1" ht="6.9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32"/>
    </row>
  </sheetData>
  <sheetProtection algorithmName="SHA-512" hashValue="cidY54uylLJNfxPAqjvwLlno2Ro3a8LufmPadoebwBkPPcr2UCO00oixO56ksFk+ZTp3X9/PIUPmFhioFkRuEQ==" saltValue="/t9WV3H4LqgLOkYUNXT5C33E1hDEFxB4ohIgRGYx2KIMvNvScYf5deIwwbSk0ut7IdRJ4CU3yinyxRNXQzp5iQ==" spinCount="100000" sheet="1" objects="1" scenarios="1" formatColumns="0" formatRows="0" autoFilter="0"/>
  <autoFilter ref="C91:K15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2059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7.25" customHeight="1">
      <c r="B27" s="86"/>
      <c r="E27" s="295" t="s">
        <v>1928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ROUND(J90,2)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ROUND((SUM(BE90:BE147)),2)</f>
        <v>0</v>
      </c>
      <c r="I33" s="89">
        <v>0.21</v>
      </c>
      <c r="J33" s="88">
        <f>ROUND(((SUM(BE90:BE147))*I33),2)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ROUND((SUM(BF90:BF147)),2)</f>
        <v>0</v>
      </c>
      <c r="I34" s="89">
        <v>0.12</v>
      </c>
      <c r="J34" s="88">
        <f>ROUND(((SUM(BF90:BF147))*I34),2)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ROUND((SUM(BG90:BG147)),2)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ROUND((SUM(BH90:BH147)),2)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ROUND((SUM(BI90:BI147)),2)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SO 07 - GASTRO - Neuznatelné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J90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1293</v>
      </c>
      <c r="E60" s="101"/>
      <c r="F60" s="101"/>
      <c r="G60" s="101"/>
      <c r="H60" s="101"/>
      <c r="I60" s="101"/>
      <c r="J60" s="102">
        <f>J91</f>
        <v>0</v>
      </c>
      <c r="L60" s="99"/>
    </row>
    <row r="61" spans="2:12" s="9" customFormat="1" ht="19.9" customHeight="1">
      <c r="B61" s="103"/>
      <c r="D61" s="104" t="s">
        <v>1930</v>
      </c>
      <c r="E61" s="105"/>
      <c r="F61" s="105"/>
      <c r="G61" s="105"/>
      <c r="H61" s="105"/>
      <c r="I61" s="105"/>
      <c r="J61" s="106">
        <f>J92</f>
        <v>0</v>
      </c>
      <c r="L61" s="103"/>
    </row>
    <row r="62" spans="2:12" s="9" customFormat="1" ht="19.9" customHeight="1">
      <c r="B62" s="103"/>
      <c r="D62" s="104" t="s">
        <v>2060</v>
      </c>
      <c r="E62" s="105"/>
      <c r="F62" s="105"/>
      <c r="G62" s="105"/>
      <c r="H62" s="105"/>
      <c r="I62" s="105"/>
      <c r="J62" s="106">
        <f>J98</f>
        <v>0</v>
      </c>
      <c r="L62" s="103"/>
    </row>
    <row r="63" spans="2:12" s="9" customFormat="1" ht="19.9" customHeight="1">
      <c r="B63" s="103"/>
      <c r="D63" s="104" t="s">
        <v>2061</v>
      </c>
      <c r="E63" s="105"/>
      <c r="F63" s="105"/>
      <c r="G63" s="105"/>
      <c r="H63" s="105"/>
      <c r="I63" s="105"/>
      <c r="J63" s="106">
        <f>J103</f>
        <v>0</v>
      </c>
      <c r="L63" s="103"/>
    </row>
    <row r="64" spans="2:12" s="9" customFormat="1" ht="19.9" customHeight="1">
      <c r="B64" s="103"/>
      <c r="D64" s="104" t="s">
        <v>1931</v>
      </c>
      <c r="E64" s="105"/>
      <c r="F64" s="105"/>
      <c r="G64" s="105"/>
      <c r="H64" s="105"/>
      <c r="I64" s="105"/>
      <c r="J64" s="106">
        <f>J106</f>
        <v>0</v>
      </c>
      <c r="L64" s="103"/>
    </row>
    <row r="65" spans="2:12" s="9" customFormat="1" ht="19.9" customHeight="1">
      <c r="B65" s="103"/>
      <c r="D65" s="104" t="s">
        <v>1932</v>
      </c>
      <c r="E65" s="105"/>
      <c r="F65" s="105"/>
      <c r="G65" s="105"/>
      <c r="H65" s="105"/>
      <c r="I65" s="105"/>
      <c r="J65" s="106">
        <f>J112</f>
        <v>0</v>
      </c>
      <c r="L65" s="103"/>
    </row>
    <row r="66" spans="2:12" s="9" customFormat="1" ht="19.9" customHeight="1">
      <c r="B66" s="103"/>
      <c r="D66" s="104" t="s">
        <v>1933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9" customFormat="1" ht="19.9" customHeight="1">
      <c r="B67" s="103"/>
      <c r="D67" s="104" t="s">
        <v>1934</v>
      </c>
      <c r="E67" s="105"/>
      <c r="F67" s="105"/>
      <c r="G67" s="105"/>
      <c r="H67" s="105"/>
      <c r="I67" s="105"/>
      <c r="J67" s="106">
        <f>J128</f>
        <v>0</v>
      </c>
      <c r="L67" s="103"/>
    </row>
    <row r="68" spans="2:12" s="9" customFormat="1" ht="19.9" customHeight="1">
      <c r="B68" s="103"/>
      <c r="D68" s="104" t="s">
        <v>1935</v>
      </c>
      <c r="E68" s="105"/>
      <c r="F68" s="105"/>
      <c r="G68" s="105"/>
      <c r="H68" s="105"/>
      <c r="I68" s="105"/>
      <c r="J68" s="106">
        <f>J138</f>
        <v>0</v>
      </c>
      <c r="L68" s="103"/>
    </row>
    <row r="69" spans="2:12" s="9" customFormat="1" ht="19.9" customHeight="1">
      <c r="B69" s="103"/>
      <c r="D69" s="104" t="s">
        <v>1938</v>
      </c>
      <c r="E69" s="105"/>
      <c r="F69" s="105"/>
      <c r="G69" s="105"/>
      <c r="H69" s="105"/>
      <c r="I69" s="105"/>
      <c r="J69" s="106">
        <f>J142</f>
        <v>0</v>
      </c>
      <c r="L69" s="103"/>
    </row>
    <row r="70" spans="2:12" s="9" customFormat="1" ht="19.9" customHeight="1">
      <c r="B70" s="103"/>
      <c r="D70" s="104" t="s">
        <v>1940</v>
      </c>
      <c r="E70" s="105"/>
      <c r="F70" s="105"/>
      <c r="G70" s="105"/>
      <c r="H70" s="105"/>
      <c r="I70" s="105"/>
      <c r="J70" s="106">
        <f>J146</f>
        <v>0</v>
      </c>
      <c r="L70" s="103"/>
    </row>
    <row r="71" spans="2:12" s="1" customFormat="1" ht="21.75" customHeight="1">
      <c r="B71" s="32"/>
      <c r="L71" s="32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6" spans="2:12" s="1" customFormat="1" ht="6.95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4.95" customHeight="1">
      <c r="B77" s="32"/>
      <c r="C77" s="21" t="s">
        <v>127</v>
      </c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6" t="str">
        <f>E7</f>
        <v>Rekonstrukce kuchyně ZŠ speciální a MŠ Chomutov, ul. Palachova</v>
      </c>
      <c r="F80" s="307"/>
      <c r="G80" s="307"/>
      <c r="H80" s="307"/>
      <c r="L80" s="32"/>
    </row>
    <row r="81" spans="2:12" s="1" customFormat="1" ht="12" customHeight="1">
      <c r="B81" s="32"/>
      <c r="C81" s="27" t="s">
        <v>105</v>
      </c>
      <c r="L81" s="32"/>
    </row>
    <row r="82" spans="2:12" s="1" customFormat="1" ht="16.5" customHeight="1">
      <c r="B82" s="32"/>
      <c r="E82" s="269" t="str">
        <f>E9</f>
        <v>SO 07 - GASTRO - Neuznatelné</v>
      </c>
      <c r="F82" s="308"/>
      <c r="G82" s="308"/>
      <c r="H82" s="308"/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F12</f>
        <v>Chomutov</v>
      </c>
      <c r="I84" s="27" t="s">
        <v>23</v>
      </c>
      <c r="J84" s="49" t="str">
        <f>IF(J12="","",J12)</f>
        <v>22. 4. 2024</v>
      </c>
      <c r="L84" s="32"/>
    </row>
    <row r="85" spans="2:12" s="1" customFormat="1" ht="6.95" customHeight="1">
      <c r="B85" s="32"/>
      <c r="L85" s="32"/>
    </row>
    <row r="86" spans="2:12" s="1" customFormat="1" ht="15.2" customHeight="1">
      <c r="B86" s="32"/>
      <c r="C86" s="27" t="s">
        <v>25</v>
      </c>
      <c r="F86" s="25" t="str">
        <f>E15</f>
        <v>Statutární město Chomutov</v>
      </c>
      <c r="I86" s="27" t="s">
        <v>31</v>
      </c>
      <c r="J86" s="30" t="str">
        <f>E21</f>
        <v>ISONOE INVEST a.s.</v>
      </c>
      <c r="L86" s="32"/>
    </row>
    <row r="87" spans="2:12" s="1" customFormat="1" ht="15.2" customHeight="1">
      <c r="B87" s="32"/>
      <c r="C87" s="27" t="s">
        <v>29</v>
      </c>
      <c r="F87" s="25" t="str">
        <f>IF(E18="","",E18)</f>
        <v>Vyplň údaj</v>
      </c>
      <c r="I87" s="27" t="s">
        <v>34</v>
      </c>
      <c r="J87" s="30" t="str">
        <f>E24</f>
        <v>Jaroslav Kudláček</v>
      </c>
      <c r="L87" s="32"/>
    </row>
    <row r="88" spans="2:12" s="1" customFormat="1" ht="10.35" customHeight="1">
      <c r="B88" s="32"/>
      <c r="L88" s="32"/>
    </row>
    <row r="89" spans="2:20" s="10" customFormat="1" ht="29.25" customHeight="1">
      <c r="B89" s="107"/>
      <c r="C89" s="108" t="s">
        <v>128</v>
      </c>
      <c r="D89" s="109" t="s">
        <v>57</v>
      </c>
      <c r="E89" s="109" t="s">
        <v>53</v>
      </c>
      <c r="F89" s="109" t="s">
        <v>54</v>
      </c>
      <c r="G89" s="109" t="s">
        <v>129</v>
      </c>
      <c r="H89" s="109" t="s">
        <v>130</v>
      </c>
      <c r="I89" s="109" t="s">
        <v>131</v>
      </c>
      <c r="J89" s="109" t="s">
        <v>109</v>
      </c>
      <c r="K89" s="110" t="s">
        <v>132</v>
      </c>
      <c r="L89" s="107"/>
      <c r="M89" s="56" t="s">
        <v>19</v>
      </c>
      <c r="N89" s="57" t="s">
        <v>42</v>
      </c>
      <c r="O89" s="57" t="s">
        <v>133</v>
      </c>
      <c r="P89" s="57" t="s">
        <v>134</v>
      </c>
      <c r="Q89" s="57" t="s">
        <v>135</v>
      </c>
      <c r="R89" s="57" t="s">
        <v>136</v>
      </c>
      <c r="S89" s="57" t="s">
        <v>137</v>
      </c>
      <c r="T89" s="58" t="s">
        <v>138</v>
      </c>
    </row>
    <row r="90" spans="2:63" s="1" customFormat="1" ht="22.9" customHeight="1">
      <c r="B90" s="32"/>
      <c r="C90" s="61" t="s">
        <v>139</v>
      </c>
      <c r="J90" s="111">
        <f>BK90</f>
        <v>0</v>
      </c>
      <c r="L90" s="32"/>
      <c r="M90" s="59"/>
      <c r="N90" s="50"/>
      <c r="O90" s="50"/>
      <c r="P90" s="112">
        <f>P91</f>
        <v>0</v>
      </c>
      <c r="Q90" s="50"/>
      <c r="R90" s="112">
        <f>R91</f>
        <v>0</v>
      </c>
      <c r="S90" s="50"/>
      <c r="T90" s="113">
        <f>T91</f>
        <v>0</v>
      </c>
      <c r="AT90" s="17" t="s">
        <v>71</v>
      </c>
      <c r="AU90" s="17" t="s">
        <v>110</v>
      </c>
      <c r="BK90" s="114">
        <f>BK91</f>
        <v>0</v>
      </c>
    </row>
    <row r="91" spans="2:63" s="11" customFormat="1" ht="25.9" customHeight="1">
      <c r="B91" s="115"/>
      <c r="D91" s="116" t="s">
        <v>71</v>
      </c>
      <c r="E91" s="117" t="s">
        <v>140</v>
      </c>
      <c r="F91" s="117" t="s">
        <v>140</v>
      </c>
      <c r="I91" s="118"/>
      <c r="J91" s="119">
        <f>BK91</f>
        <v>0</v>
      </c>
      <c r="L91" s="115"/>
      <c r="M91" s="120"/>
      <c r="P91" s="121">
        <f>P92+P98+P103+P106+P112+P118+P128+P138+P142+P146</f>
        <v>0</v>
      </c>
      <c r="R91" s="121">
        <f>R92+R98+R103+R106+R112+R118+R128+R138+R142+R146</f>
        <v>0</v>
      </c>
      <c r="T91" s="122">
        <f>T92+T98+T103+T106+T112+T118+T128+T138+T142+T146</f>
        <v>0</v>
      </c>
      <c r="AR91" s="116" t="s">
        <v>80</v>
      </c>
      <c r="AT91" s="123" t="s">
        <v>71</v>
      </c>
      <c r="AU91" s="123" t="s">
        <v>72</v>
      </c>
      <c r="AY91" s="116" t="s">
        <v>142</v>
      </c>
      <c r="BK91" s="124">
        <f>BK92+BK98+BK103+BK106+BK112+BK118+BK128+BK138+BK142+BK146</f>
        <v>0</v>
      </c>
    </row>
    <row r="92" spans="2:63" s="11" customFormat="1" ht="22.9" customHeight="1">
      <c r="B92" s="115"/>
      <c r="D92" s="116" t="s">
        <v>71</v>
      </c>
      <c r="E92" s="125" t="s">
        <v>1947</v>
      </c>
      <c r="F92" s="125" t="s">
        <v>1948</v>
      </c>
      <c r="I92" s="118"/>
      <c r="J92" s="126">
        <f>BK92</f>
        <v>0</v>
      </c>
      <c r="L92" s="115"/>
      <c r="M92" s="120"/>
      <c r="P92" s="121">
        <f>SUM(P93:P97)</f>
        <v>0</v>
      </c>
      <c r="R92" s="121">
        <f>SUM(R93:R97)</f>
        <v>0</v>
      </c>
      <c r="T92" s="122">
        <f>SUM(T93:T97)</f>
        <v>0</v>
      </c>
      <c r="AR92" s="116" t="s">
        <v>80</v>
      </c>
      <c r="AT92" s="123" t="s">
        <v>71</v>
      </c>
      <c r="AU92" s="123" t="s">
        <v>80</v>
      </c>
      <c r="AY92" s="116" t="s">
        <v>142</v>
      </c>
      <c r="BK92" s="124">
        <f>SUM(BK93:BK97)</f>
        <v>0</v>
      </c>
    </row>
    <row r="93" spans="2:65" s="1" customFormat="1" ht="16.5" customHeight="1">
      <c r="B93" s="32"/>
      <c r="C93" s="158" t="s">
        <v>80</v>
      </c>
      <c r="D93" s="158" t="s">
        <v>162</v>
      </c>
      <c r="E93" s="159" t="s">
        <v>2062</v>
      </c>
      <c r="F93" s="160" t="s">
        <v>2063</v>
      </c>
      <c r="G93" s="161" t="s">
        <v>148</v>
      </c>
      <c r="H93" s="162">
        <v>1</v>
      </c>
      <c r="I93" s="163"/>
      <c r="J93" s="164">
        <f>ROUND(I93*H93,2)</f>
        <v>0</v>
      </c>
      <c r="K93" s="160" t="s">
        <v>19</v>
      </c>
      <c r="L93" s="165"/>
      <c r="M93" s="166" t="s">
        <v>19</v>
      </c>
      <c r="N93" s="167" t="s">
        <v>43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165</v>
      </c>
      <c r="AT93" s="138" t="s">
        <v>162</v>
      </c>
      <c r="AU93" s="138" t="s">
        <v>82</v>
      </c>
      <c r="AY93" s="17" t="s">
        <v>142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80</v>
      </c>
      <c r="BK93" s="139">
        <f>ROUND(I93*H93,2)</f>
        <v>0</v>
      </c>
      <c r="BL93" s="17" t="s">
        <v>150</v>
      </c>
      <c r="BM93" s="138" t="s">
        <v>2064</v>
      </c>
    </row>
    <row r="94" spans="2:47" s="1" customFormat="1" ht="19.5">
      <c r="B94" s="32"/>
      <c r="D94" s="145" t="s">
        <v>397</v>
      </c>
      <c r="F94" s="175" t="s">
        <v>2065</v>
      </c>
      <c r="I94" s="142"/>
      <c r="L94" s="32"/>
      <c r="M94" s="143"/>
      <c r="T94" s="53"/>
      <c r="AT94" s="17" t="s">
        <v>397</v>
      </c>
      <c r="AU94" s="17" t="s">
        <v>82</v>
      </c>
    </row>
    <row r="95" spans="2:65" s="1" customFormat="1" ht="24.2" customHeight="1">
      <c r="B95" s="32"/>
      <c r="C95" s="158" t="s">
        <v>82</v>
      </c>
      <c r="D95" s="158" t="s">
        <v>162</v>
      </c>
      <c r="E95" s="159" t="s">
        <v>2066</v>
      </c>
      <c r="F95" s="160" t="s">
        <v>2067</v>
      </c>
      <c r="G95" s="161" t="s">
        <v>148</v>
      </c>
      <c r="H95" s="162">
        <v>1</v>
      </c>
      <c r="I95" s="163"/>
      <c r="J95" s="164">
        <f>ROUND(I95*H95,2)</f>
        <v>0</v>
      </c>
      <c r="K95" s="160" t="s">
        <v>19</v>
      </c>
      <c r="L95" s="165"/>
      <c r="M95" s="166" t="s">
        <v>19</v>
      </c>
      <c r="N95" s="167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165</v>
      </c>
      <c r="AT95" s="138" t="s">
        <v>162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2068</v>
      </c>
    </row>
    <row r="96" spans="2:47" s="1" customFormat="1" ht="19.5">
      <c r="B96" s="32"/>
      <c r="D96" s="145" t="s">
        <v>397</v>
      </c>
      <c r="F96" s="175" t="s">
        <v>2069</v>
      </c>
      <c r="I96" s="142"/>
      <c r="L96" s="32"/>
      <c r="M96" s="143"/>
      <c r="T96" s="53"/>
      <c r="AT96" s="17" t="s">
        <v>397</v>
      </c>
      <c r="AU96" s="17" t="s">
        <v>82</v>
      </c>
    </row>
    <row r="97" spans="2:65" s="1" customFormat="1" ht="37.9" customHeight="1">
      <c r="B97" s="32"/>
      <c r="C97" s="158" t="s">
        <v>143</v>
      </c>
      <c r="D97" s="158" t="s">
        <v>162</v>
      </c>
      <c r="E97" s="159" t="s">
        <v>2070</v>
      </c>
      <c r="F97" s="160" t="s">
        <v>2071</v>
      </c>
      <c r="G97" s="161" t="s">
        <v>148</v>
      </c>
      <c r="H97" s="162">
        <v>1</v>
      </c>
      <c r="I97" s="163"/>
      <c r="J97" s="164">
        <f>ROUND(I97*H97,2)</f>
        <v>0</v>
      </c>
      <c r="K97" s="160" t="s">
        <v>19</v>
      </c>
      <c r="L97" s="165"/>
      <c r="M97" s="166" t="s">
        <v>19</v>
      </c>
      <c r="N97" s="167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165</v>
      </c>
      <c r="AT97" s="138" t="s">
        <v>162</v>
      </c>
      <c r="AU97" s="138" t="s">
        <v>82</v>
      </c>
      <c r="AY97" s="17" t="s">
        <v>142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150</v>
      </c>
      <c r="BM97" s="138" t="s">
        <v>2072</v>
      </c>
    </row>
    <row r="98" spans="2:63" s="11" customFormat="1" ht="22.9" customHeight="1">
      <c r="B98" s="115"/>
      <c r="D98" s="116" t="s">
        <v>71</v>
      </c>
      <c r="E98" s="125" t="s">
        <v>2073</v>
      </c>
      <c r="F98" s="125" t="s">
        <v>2074</v>
      </c>
      <c r="I98" s="118"/>
      <c r="J98" s="126">
        <f>BK98</f>
        <v>0</v>
      </c>
      <c r="L98" s="115"/>
      <c r="M98" s="120"/>
      <c r="P98" s="121">
        <f>SUM(P99:P102)</f>
        <v>0</v>
      </c>
      <c r="R98" s="121">
        <f>SUM(R99:R102)</f>
        <v>0</v>
      </c>
      <c r="T98" s="122">
        <f>SUM(T99:T102)</f>
        <v>0</v>
      </c>
      <c r="AR98" s="116" t="s">
        <v>80</v>
      </c>
      <c r="AT98" s="123" t="s">
        <v>71</v>
      </c>
      <c r="AU98" s="123" t="s">
        <v>80</v>
      </c>
      <c r="AY98" s="116" t="s">
        <v>142</v>
      </c>
      <c r="BK98" s="124">
        <f>SUM(BK99:BK102)</f>
        <v>0</v>
      </c>
    </row>
    <row r="99" spans="2:65" s="1" customFormat="1" ht="16.5" customHeight="1">
      <c r="B99" s="32"/>
      <c r="C99" s="158" t="s">
        <v>150</v>
      </c>
      <c r="D99" s="158" t="s">
        <v>162</v>
      </c>
      <c r="E99" s="159" t="s">
        <v>2075</v>
      </c>
      <c r="F99" s="160" t="s">
        <v>2076</v>
      </c>
      <c r="G99" s="161" t="s">
        <v>148</v>
      </c>
      <c r="H99" s="162">
        <v>2</v>
      </c>
      <c r="I99" s="163"/>
      <c r="J99" s="164">
        <f>ROUND(I99*H99,2)</f>
        <v>0</v>
      </c>
      <c r="K99" s="160" t="s">
        <v>19</v>
      </c>
      <c r="L99" s="165"/>
      <c r="M99" s="166" t="s">
        <v>19</v>
      </c>
      <c r="N99" s="167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165</v>
      </c>
      <c r="AT99" s="138" t="s">
        <v>162</v>
      </c>
      <c r="AU99" s="138" t="s">
        <v>82</v>
      </c>
      <c r="AY99" s="17" t="s">
        <v>142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150</v>
      </c>
      <c r="BM99" s="138" t="s">
        <v>2077</v>
      </c>
    </row>
    <row r="100" spans="2:47" s="1" customFormat="1" ht="19.5">
      <c r="B100" s="32"/>
      <c r="D100" s="145" t="s">
        <v>397</v>
      </c>
      <c r="F100" s="175" t="s">
        <v>2078</v>
      </c>
      <c r="I100" s="142"/>
      <c r="L100" s="32"/>
      <c r="M100" s="143"/>
      <c r="T100" s="53"/>
      <c r="AT100" s="17" t="s">
        <v>397</v>
      </c>
      <c r="AU100" s="17" t="s">
        <v>82</v>
      </c>
    </row>
    <row r="101" spans="2:65" s="1" customFormat="1" ht="16.5" customHeight="1">
      <c r="B101" s="32"/>
      <c r="C101" s="158" t="s">
        <v>182</v>
      </c>
      <c r="D101" s="158" t="s">
        <v>162</v>
      </c>
      <c r="E101" s="159" t="s">
        <v>2079</v>
      </c>
      <c r="F101" s="160" t="s">
        <v>2076</v>
      </c>
      <c r="G101" s="161" t="s">
        <v>148</v>
      </c>
      <c r="H101" s="162">
        <v>1</v>
      </c>
      <c r="I101" s="163"/>
      <c r="J101" s="164">
        <f>ROUND(I101*H101,2)</f>
        <v>0</v>
      </c>
      <c r="K101" s="160" t="s">
        <v>19</v>
      </c>
      <c r="L101" s="165"/>
      <c r="M101" s="166" t="s">
        <v>19</v>
      </c>
      <c r="N101" s="167" t="s">
        <v>43</v>
      </c>
      <c r="P101" s="136">
        <f>O101*H101</f>
        <v>0</v>
      </c>
      <c r="Q101" s="136">
        <v>0</v>
      </c>
      <c r="R101" s="136">
        <f>Q101*H101</f>
        <v>0</v>
      </c>
      <c r="S101" s="136">
        <v>0</v>
      </c>
      <c r="T101" s="137">
        <f>S101*H101</f>
        <v>0</v>
      </c>
      <c r="AR101" s="138" t="s">
        <v>165</v>
      </c>
      <c r="AT101" s="138" t="s">
        <v>162</v>
      </c>
      <c r="AU101" s="138" t="s">
        <v>82</v>
      </c>
      <c r="AY101" s="17" t="s">
        <v>142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80</v>
      </c>
      <c r="BK101" s="139">
        <f>ROUND(I101*H101,2)</f>
        <v>0</v>
      </c>
      <c r="BL101" s="17" t="s">
        <v>150</v>
      </c>
      <c r="BM101" s="138" t="s">
        <v>2080</v>
      </c>
    </row>
    <row r="102" spans="2:47" s="1" customFormat="1" ht="19.5">
      <c r="B102" s="32"/>
      <c r="D102" s="145" t="s">
        <v>397</v>
      </c>
      <c r="F102" s="175" t="s">
        <v>2081</v>
      </c>
      <c r="I102" s="142"/>
      <c r="L102" s="32"/>
      <c r="M102" s="143"/>
      <c r="T102" s="53"/>
      <c r="AT102" s="17" t="s">
        <v>397</v>
      </c>
      <c r="AU102" s="17" t="s">
        <v>82</v>
      </c>
    </row>
    <row r="103" spans="2:63" s="11" customFormat="1" ht="22.9" customHeight="1">
      <c r="B103" s="115"/>
      <c r="D103" s="116" t="s">
        <v>71</v>
      </c>
      <c r="E103" s="125" t="s">
        <v>2082</v>
      </c>
      <c r="F103" s="125" t="s">
        <v>2083</v>
      </c>
      <c r="I103" s="118"/>
      <c r="J103" s="126">
        <f>BK103</f>
        <v>0</v>
      </c>
      <c r="L103" s="115"/>
      <c r="M103" s="120"/>
      <c r="P103" s="121">
        <f>SUM(P104:P105)</f>
        <v>0</v>
      </c>
      <c r="R103" s="121">
        <f>SUM(R104:R105)</f>
        <v>0</v>
      </c>
      <c r="T103" s="122">
        <f>SUM(T104:T105)</f>
        <v>0</v>
      </c>
      <c r="AR103" s="116" t="s">
        <v>80</v>
      </c>
      <c r="AT103" s="123" t="s">
        <v>71</v>
      </c>
      <c r="AU103" s="123" t="s">
        <v>80</v>
      </c>
      <c r="AY103" s="116" t="s">
        <v>142</v>
      </c>
      <c r="BK103" s="124">
        <f>SUM(BK104:BK105)</f>
        <v>0</v>
      </c>
    </row>
    <row r="104" spans="2:65" s="1" customFormat="1" ht="16.5" customHeight="1">
      <c r="B104" s="32"/>
      <c r="C104" s="158" t="s">
        <v>190</v>
      </c>
      <c r="D104" s="158" t="s">
        <v>162</v>
      </c>
      <c r="E104" s="159" t="s">
        <v>2084</v>
      </c>
      <c r="F104" s="160" t="s">
        <v>2076</v>
      </c>
      <c r="G104" s="161" t="s">
        <v>148</v>
      </c>
      <c r="H104" s="162">
        <v>2</v>
      </c>
      <c r="I104" s="163"/>
      <c r="J104" s="164">
        <f>ROUND(I104*H104,2)</f>
        <v>0</v>
      </c>
      <c r="K104" s="160" t="s">
        <v>19</v>
      </c>
      <c r="L104" s="165"/>
      <c r="M104" s="166" t="s">
        <v>19</v>
      </c>
      <c r="N104" s="167" t="s">
        <v>43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165</v>
      </c>
      <c r="AT104" s="138" t="s">
        <v>162</v>
      </c>
      <c r="AU104" s="138" t="s">
        <v>82</v>
      </c>
      <c r="AY104" s="17" t="s">
        <v>142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80</v>
      </c>
      <c r="BK104" s="139">
        <f>ROUND(I104*H104,2)</f>
        <v>0</v>
      </c>
      <c r="BL104" s="17" t="s">
        <v>150</v>
      </c>
      <c r="BM104" s="138" t="s">
        <v>2085</v>
      </c>
    </row>
    <row r="105" spans="2:47" s="1" customFormat="1" ht="19.5">
      <c r="B105" s="32"/>
      <c r="D105" s="145" t="s">
        <v>397</v>
      </c>
      <c r="F105" s="175" t="s">
        <v>2086</v>
      </c>
      <c r="I105" s="142"/>
      <c r="L105" s="32"/>
      <c r="M105" s="143"/>
      <c r="T105" s="53"/>
      <c r="AT105" s="17" t="s">
        <v>397</v>
      </c>
      <c r="AU105" s="17" t="s">
        <v>82</v>
      </c>
    </row>
    <row r="106" spans="2:63" s="11" customFormat="1" ht="22.9" customHeight="1">
      <c r="B106" s="115"/>
      <c r="D106" s="116" t="s">
        <v>71</v>
      </c>
      <c r="E106" s="125" t="s">
        <v>1957</v>
      </c>
      <c r="F106" s="125" t="s">
        <v>1958</v>
      </c>
      <c r="I106" s="118"/>
      <c r="J106" s="126">
        <f>BK106</f>
        <v>0</v>
      </c>
      <c r="L106" s="115"/>
      <c r="M106" s="120"/>
      <c r="P106" s="121">
        <f>SUM(P107:P111)</f>
        <v>0</v>
      </c>
      <c r="R106" s="121">
        <f>SUM(R107:R111)</f>
        <v>0</v>
      </c>
      <c r="T106" s="122">
        <f>SUM(T107:T111)</f>
        <v>0</v>
      </c>
      <c r="AR106" s="116" t="s">
        <v>80</v>
      </c>
      <c r="AT106" s="123" t="s">
        <v>71</v>
      </c>
      <c r="AU106" s="123" t="s">
        <v>80</v>
      </c>
      <c r="AY106" s="116" t="s">
        <v>142</v>
      </c>
      <c r="BK106" s="124">
        <f>SUM(BK107:BK111)</f>
        <v>0</v>
      </c>
    </row>
    <row r="107" spans="2:65" s="1" customFormat="1" ht="21.75" customHeight="1">
      <c r="B107" s="32"/>
      <c r="C107" s="158" t="s">
        <v>195</v>
      </c>
      <c r="D107" s="158" t="s">
        <v>162</v>
      </c>
      <c r="E107" s="159" t="s">
        <v>2087</v>
      </c>
      <c r="F107" s="160" t="s">
        <v>2088</v>
      </c>
      <c r="G107" s="161" t="s">
        <v>148</v>
      </c>
      <c r="H107" s="162">
        <v>1</v>
      </c>
      <c r="I107" s="163"/>
      <c r="J107" s="164">
        <f>ROUND(I107*H107,2)</f>
        <v>0</v>
      </c>
      <c r="K107" s="160" t="s">
        <v>19</v>
      </c>
      <c r="L107" s="165"/>
      <c r="M107" s="166" t="s">
        <v>19</v>
      </c>
      <c r="N107" s="167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165</v>
      </c>
      <c r="AT107" s="138" t="s">
        <v>162</v>
      </c>
      <c r="AU107" s="138" t="s">
        <v>82</v>
      </c>
      <c r="AY107" s="17" t="s">
        <v>142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150</v>
      </c>
      <c r="BM107" s="138" t="s">
        <v>2089</v>
      </c>
    </row>
    <row r="108" spans="2:47" s="1" customFormat="1" ht="19.5">
      <c r="B108" s="32"/>
      <c r="D108" s="145" t="s">
        <v>397</v>
      </c>
      <c r="F108" s="175" t="s">
        <v>2090</v>
      </c>
      <c r="I108" s="142"/>
      <c r="L108" s="32"/>
      <c r="M108" s="143"/>
      <c r="T108" s="53"/>
      <c r="AT108" s="17" t="s">
        <v>397</v>
      </c>
      <c r="AU108" s="17" t="s">
        <v>82</v>
      </c>
    </row>
    <row r="109" spans="2:65" s="1" customFormat="1" ht="21.75" customHeight="1">
      <c r="B109" s="32"/>
      <c r="C109" s="158" t="s">
        <v>165</v>
      </c>
      <c r="D109" s="158" t="s">
        <v>162</v>
      </c>
      <c r="E109" s="159" t="s">
        <v>2091</v>
      </c>
      <c r="F109" s="160" t="s">
        <v>2092</v>
      </c>
      <c r="G109" s="161" t="s">
        <v>148</v>
      </c>
      <c r="H109" s="162">
        <v>1</v>
      </c>
      <c r="I109" s="163"/>
      <c r="J109" s="164">
        <f>ROUND(I109*H109,2)</f>
        <v>0</v>
      </c>
      <c r="K109" s="160" t="s">
        <v>19</v>
      </c>
      <c r="L109" s="165"/>
      <c r="M109" s="166" t="s">
        <v>19</v>
      </c>
      <c r="N109" s="167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165</v>
      </c>
      <c r="AT109" s="138" t="s">
        <v>162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150</v>
      </c>
      <c r="BM109" s="138" t="s">
        <v>2093</v>
      </c>
    </row>
    <row r="110" spans="2:47" s="1" customFormat="1" ht="19.5">
      <c r="B110" s="32"/>
      <c r="D110" s="145" t="s">
        <v>397</v>
      </c>
      <c r="F110" s="175" t="s">
        <v>2094</v>
      </c>
      <c r="I110" s="142"/>
      <c r="L110" s="32"/>
      <c r="M110" s="143"/>
      <c r="T110" s="53"/>
      <c r="AT110" s="17" t="s">
        <v>397</v>
      </c>
      <c r="AU110" s="17" t="s">
        <v>82</v>
      </c>
    </row>
    <row r="111" spans="2:65" s="1" customFormat="1" ht="37.9" customHeight="1">
      <c r="B111" s="32"/>
      <c r="C111" s="158" t="s">
        <v>209</v>
      </c>
      <c r="D111" s="158" t="s">
        <v>162</v>
      </c>
      <c r="E111" s="159" t="s">
        <v>2095</v>
      </c>
      <c r="F111" s="160" t="s">
        <v>2071</v>
      </c>
      <c r="G111" s="161" t="s">
        <v>148</v>
      </c>
      <c r="H111" s="162">
        <v>1</v>
      </c>
      <c r="I111" s="163"/>
      <c r="J111" s="164">
        <f>ROUND(I111*H111,2)</f>
        <v>0</v>
      </c>
      <c r="K111" s="160" t="s">
        <v>19</v>
      </c>
      <c r="L111" s="165"/>
      <c r="M111" s="166" t="s">
        <v>19</v>
      </c>
      <c r="N111" s="167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165</v>
      </c>
      <c r="AT111" s="138" t="s">
        <v>162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2096</v>
      </c>
    </row>
    <row r="112" spans="2:63" s="11" customFormat="1" ht="22.9" customHeight="1">
      <c r="B112" s="115"/>
      <c r="D112" s="116" t="s">
        <v>71</v>
      </c>
      <c r="E112" s="125" t="s">
        <v>1976</v>
      </c>
      <c r="F112" s="125" t="s">
        <v>1977</v>
      </c>
      <c r="I112" s="118"/>
      <c r="J112" s="126">
        <f>BK112</f>
        <v>0</v>
      </c>
      <c r="L112" s="115"/>
      <c r="M112" s="120"/>
      <c r="P112" s="121">
        <f>SUM(P113:P117)</f>
        <v>0</v>
      </c>
      <c r="R112" s="121">
        <f>SUM(R113:R117)</f>
        <v>0</v>
      </c>
      <c r="T112" s="122">
        <f>SUM(T113:T117)</f>
        <v>0</v>
      </c>
      <c r="AR112" s="116" t="s">
        <v>80</v>
      </c>
      <c r="AT112" s="123" t="s">
        <v>71</v>
      </c>
      <c r="AU112" s="123" t="s">
        <v>80</v>
      </c>
      <c r="AY112" s="116" t="s">
        <v>142</v>
      </c>
      <c r="BK112" s="124">
        <f>SUM(BK113:BK117)</f>
        <v>0</v>
      </c>
    </row>
    <row r="113" spans="2:65" s="1" customFormat="1" ht="24.2" customHeight="1">
      <c r="B113" s="32"/>
      <c r="C113" s="158" t="s">
        <v>214</v>
      </c>
      <c r="D113" s="158" t="s">
        <v>162</v>
      </c>
      <c r="E113" s="159" t="s">
        <v>2097</v>
      </c>
      <c r="F113" s="160" t="s">
        <v>2098</v>
      </c>
      <c r="G113" s="161" t="s">
        <v>148</v>
      </c>
      <c r="H113" s="162">
        <v>1</v>
      </c>
      <c r="I113" s="163"/>
      <c r="J113" s="164">
        <f>ROUND(I113*H113,2)</f>
        <v>0</v>
      </c>
      <c r="K113" s="160" t="s">
        <v>19</v>
      </c>
      <c r="L113" s="165"/>
      <c r="M113" s="166" t="s">
        <v>19</v>
      </c>
      <c r="N113" s="167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165</v>
      </c>
      <c r="AT113" s="138" t="s">
        <v>162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150</v>
      </c>
      <c r="BM113" s="138" t="s">
        <v>2099</v>
      </c>
    </row>
    <row r="114" spans="2:47" s="1" customFormat="1" ht="19.5">
      <c r="B114" s="32"/>
      <c r="D114" s="145" t="s">
        <v>397</v>
      </c>
      <c r="F114" s="175" t="s">
        <v>2100</v>
      </c>
      <c r="I114" s="142"/>
      <c r="L114" s="32"/>
      <c r="M114" s="143"/>
      <c r="T114" s="53"/>
      <c r="AT114" s="17" t="s">
        <v>397</v>
      </c>
      <c r="AU114" s="17" t="s">
        <v>82</v>
      </c>
    </row>
    <row r="115" spans="2:65" s="1" customFormat="1" ht="55.5" customHeight="1">
      <c r="B115" s="32"/>
      <c r="C115" s="158" t="s">
        <v>221</v>
      </c>
      <c r="D115" s="158" t="s">
        <v>162</v>
      </c>
      <c r="E115" s="159" t="s">
        <v>2101</v>
      </c>
      <c r="F115" s="160" t="s">
        <v>2102</v>
      </c>
      <c r="G115" s="161" t="s">
        <v>148</v>
      </c>
      <c r="H115" s="162">
        <v>1</v>
      </c>
      <c r="I115" s="163"/>
      <c r="J115" s="164">
        <f>ROUND(I115*H115,2)</f>
        <v>0</v>
      </c>
      <c r="K115" s="160" t="s">
        <v>19</v>
      </c>
      <c r="L115" s="165"/>
      <c r="M115" s="166" t="s">
        <v>19</v>
      </c>
      <c r="N115" s="167" t="s">
        <v>43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165</v>
      </c>
      <c r="AT115" s="138" t="s">
        <v>162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150</v>
      </c>
      <c r="BM115" s="138" t="s">
        <v>2103</v>
      </c>
    </row>
    <row r="116" spans="2:65" s="1" customFormat="1" ht="16.5" customHeight="1">
      <c r="B116" s="32"/>
      <c r="C116" s="158" t="s">
        <v>8</v>
      </c>
      <c r="D116" s="158" t="s">
        <v>162</v>
      </c>
      <c r="E116" s="159" t="s">
        <v>2104</v>
      </c>
      <c r="F116" s="160" t="s">
        <v>2105</v>
      </c>
      <c r="G116" s="161" t="s">
        <v>148</v>
      </c>
      <c r="H116" s="162">
        <v>1</v>
      </c>
      <c r="I116" s="163"/>
      <c r="J116" s="164">
        <f>ROUND(I116*H116,2)</f>
        <v>0</v>
      </c>
      <c r="K116" s="160" t="s">
        <v>19</v>
      </c>
      <c r="L116" s="165"/>
      <c r="M116" s="166" t="s">
        <v>19</v>
      </c>
      <c r="N116" s="167" t="s">
        <v>43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165</v>
      </c>
      <c r="AT116" s="138" t="s">
        <v>162</v>
      </c>
      <c r="AU116" s="138" t="s">
        <v>82</v>
      </c>
      <c r="AY116" s="17" t="s">
        <v>142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80</v>
      </c>
      <c r="BK116" s="139">
        <f>ROUND(I116*H116,2)</f>
        <v>0</v>
      </c>
      <c r="BL116" s="17" t="s">
        <v>150</v>
      </c>
      <c r="BM116" s="138" t="s">
        <v>2106</v>
      </c>
    </row>
    <row r="117" spans="2:47" s="1" customFormat="1" ht="19.5">
      <c r="B117" s="32"/>
      <c r="D117" s="145" t="s">
        <v>397</v>
      </c>
      <c r="F117" s="175" t="s">
        <v>2107</v>
      </c>
      <c r="I117" s="142"/>
      <c r="L117" s="32"/>
      <c r="M117" s="143"/>
      <c r="T117" s="53"/>
      <c r="AT117" s="17" t="s">
        <v>397</v>
      </c>
      <c r="AU117" s="17" t="s">
        <v>82</v>
      </c>
    </row>
    <row r="118" spans="2:63" s="11" customFormat="1" ht="22.9" customHeight="1">
      <c r="B118" s="115"/>
      <c r="D118" s="116" t="s">
        <v>71</v>
      </c>
      <c r="E118" s="125" t="s">
        <v>1982</v>
      </c>
      <c r="F118" s="125" t="s">
        <v>1983</v>
      </c>
      <c r="I118" s="118"/>
      <c r="J118" s="126">
        <f>BK118</f>
        <v>0</v>
      </c>
      <c r="L118" s="115"/>
      <c r="M118" s="120"/>
      <c r="P118" s="121">
        <f>SUM(P119:P127)</f>
        <v>0</v>
      </c>
      <c r="R118" s="121">
        <f>SUM(R119:R127)</f>
        <v>0</v>
      </c>
      <c r="T118" s="122">
        <f>SUM(T119:T127)</f>
        <v>0</v>
      </c>
      <c r="AR118" s="116" t="s">
        <v>80</v>
      </c>
      <c r="AT118" s="123" t="s">
        <v>71</v>
      </c>
      <c r="AU118" s="123" t="s">
        <v>80</v>
      </c>
      <c r="AY118" s="116" t="s">
        <v>142</v>
      </c>
      <c r="BK118" s="124">
        <f>SUM(BK119:BK127)</f>
        <v>0</v>
      </c>
    </row>
    <row r="119" spans="2:65" s="1" customFormat="1" ht="16.5" customHeight="1">
      <c r="B119" s="32"/>
      <c r="C119" s="158" t="s">
        <v>230</v>
      </c>
      <c r="D119" s="158" t="s">
        <v>162</v>
      </c>
      <c r="E119" s="159" t="s">
        <v>2108</v>
      </c>
      <c r="F119" s="160" t="s">
        <v>2109</v>
      </c>
      <c r="G119" s="161" t="s">
        <v>148</v>
      </c>
      <c r="H119" s="162">
        <v>1</v>
      </c>
      <c r="I119" s="163"/>
      <c r="J119" s="164">
        <f>ROUND(I119*H119,2)</f>
        <v>0</v>
      </c>
      <c r="K119" s="160" t="s">
        <v>19</v>
      </c>
      <c r="L119" s="165"/>
      <c r="M119" s="166" t="s">
        <v>19</v>
      </c>
      <c r="N119" s="167" t="s">
        <v>43</v>
      </c>
      <c r="P119" s="136">
        <f>O119*H119</f>
        <v>0</v>
      </c>
      <c r="Q119" s="136">
        <v>0</v>
      </c>
      <c r="R119" s="136">
        <f>Q119*H119</f>
        <v>0</v>
      </c>
      <c r="S119" s="136">
        <v>0</v>
      </c>
      <c r="T119" s="137">
        <f>S119*H119</f>
        <v>0</v>
      </c>
      <c r="AR119" s="138" t="s">
        <v>165</v>
      </c>
      <c r="AT119" s="138" t="s">
        <v>162</v>
      </c>
      <c r="AU119" s="138" t="s">
        <v>82</v>
      </c>
      <c r="AY119" s="17" t="s">
        <v>142</v>
      </c>
      <c r="BE119" s="139">
        <f>IF(N119="základní",J119,0)</f>
        <v>0</v>
      </c>
      <c r="BF119" s="139">
        <f>IF(N119="snížená",J119,0)</f>
        <v>0</v>
      </c>
      <c r="BG119" s="139">
        <f>IF(N119="zákl. přenesená",J119,0)</f>
        <v>0</v>
      </c>
      <c r="BH119" s="139">
        <f>IF(N119="sníž. přenesená",J119,0)</f>
        <v>0</v>
      </c>
      <c r="BI119" s="139">
        <f>IF(N119="nulová",J119,0)</f>
        <v>0</v>
      </c>
      <c r="BJ119" s="17" t="s">
        <v>80</v>
      </c>
      <c r="BK119" s="139">
        <f>ROUND(I119*H119,2)</f>
        <v>0</v>
      </c>
      <c r="BL119" s="17" t="s">
        <v>150</v>
      </c>
      <c r="BM119" s="138" t="s">
        <v>2110</v>
      </c>
    </row>
    <row r="120" spans="2:47" s="1" customFormat="1" ht="19.5">
      <c r="B120" s="32"/>
      <c r="D120" s="145" t="s">
        <v>397</v>
      </c>
      <c r="F120" s="175" t="s">
        <v>2111</v>
      </c>
      <c r="I120" s="142"/>
      <c r="L120" s="32"/>
      <c r="M120" s="143"/>
      <c r="T120" s="53"/>
      <c r="AT120" s="17" t="s">
        <v>397</v>
      </c>
      <c r="AU120" s="17" t="s">
        <v>82</v>
      </c>
    </row>
    <row r="121" spans="2:65" s="1" customFormat="1" ht="16.5" customHeight="1">
      <c r="B121" s="32"/>
      <c r="C121" s="158" t="s">
        <v>241</v>
      </c>
      <c r="D121" s="158" t="s">
        <v>162</v>
      </c>
      <c r="E121" s="159" t="s">
        <v>2112</v>
      </c>
      <c r="F121" s="160" t="s">
        <v>2113</v>
      </c>
      <c r="G121" s="161" t="s">
        <v>148</v>
      </c>
      <c r="H121" s="162">
        <v>1</v>
      </c>
      <c r="I121" s="163"/>
      <c r="J121" s="164">
        <f>ROUND(I121*H121,2)</f>
        <v>0</v>
      </c>
      <c r="K121" s="160" t="s">
        <v>19</v>
      </c>
      <c r="L121" s="165"/>
      <c r="M121" s="166" t="s">
        <v>19</v>
      </c>
      <c r="N121" s="167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165</v>
      </c>
      <c r="AT121" s="138" t="s">
        <v>162</v>
      </c>
      <c r="AU121" s="138" t="s">
        <v>82</v>
      </c>
      <c r="AY121" s="17" t="s">
        <v>142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150</v>
      </c>
      <c r="BM121" s="138" t="s">
        <v>2114</v>
      </c>
    </row>
    <row r="122" spans="2:47" s="1" customFormat="1" ht="19.5">
      <c r="B122" s="32"/>
      <c r="D122" s="145" t="s">
        <v>397</v>
      </c>
      <c r="F122" s="175" t="s">
        <v>2115</v>
      </c>
      <c r="I122" s="142"/>
      <c r="L122" s="32"/>
      <c r="M122" s="143"/>
      <c r="T122" s="53"/>
      <c r="AT122" s="17" t="s">
        <v>397</v>
      </c>
      <c r="AU122" s="17" t="s">
        <v>82</v>
      </c>
    </row>
    <row r="123" spans="2:65" s="1" customFormat="1" ht="37.9" customHeight="1">
      <c r="B123" s="32"/>
      <c r="C123" s="158" t="s">
        <v>246</v>
      </c>
      <c r="D123" s="158" t="s">
        <v>162</v>
      </c>
      <c r="E123" s="159" t="s">
        <v>2116</v>
      </c>
      <c r="F123" s="160" t="s">
        <v>2071</v>
      </c>
      <c r="G123" s="161" t="s">
        <v>148</v>
      </c>
      <c r="H123" s="162">
        <v>1</v>
      </c>
      <c r="I123" s="163"/>
      <c r="J123" s="164">
        <f>ROUND(I123*H123,2)</f>
        <v>0</v>
      </c>
      <c r="K123" s="160" t="s">
        <v>19</v>
      </c>
      <c r="L123" s="165"/>
      <c r="M123" s="166" t="s">
        <v>19</v>
      </c>
      <c r="N123" s="167" t="s">
        <v>43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R123" s="138" t="s">
        <v>165</v>
      </c>
      <c r="AT123" s="138" t="s">
        <v>162</v>
      </c>
      <c r="AU123" s="138" t="s">
        <v>82</v>
      </c>
      <c r="AY123" s="17" t="s">
        <v>142</v>
      </c>
      <c r="BE123" s="139">
        <f>IF(N123="základní",J123,0)</f>
        <v>0</v>
      </c>
      <c r="BF123" s="139">
        <f>IF(N123="snížená",J123,0)</f>
        <v>0</v>
      </c>
      <c r="BG123" s="139">
        <f>IF(N123="zákl. přenesená",J123,0)</f>
        <v>0</v>
      </c>
      <c r="BH123" s="139">
        <f>IF(N123="sníž. přenesená",J123,0)</f>
        <v>0</v>
      </c>
      <c r="BI123" s="139">
        <f>IF(N123="nulová",J123,0)</f>
        <v>0</v>
      </c>
      <c r="BJ123" s="17" t="s">
        <v>80</v>
      </c>
      <c r="BK123" s="139">
        <f>ROUND(I123*H123,2)</f>
        <v>0</v>
      </c>
      <c r="BL123" s="17" t="s">
        <v>150</v>
      </c>
      <c r="BM123" s="138" t="s">
        <v>2117</v>
      </c>
    </row>
    <row r="124" spans="2:65" s="1" customFormat="1" ht="16.5" customHeight="1">
      <c r="B124" s="32"/>
      <c r="C124" s="158" t="s">
        <v>251</v>
      </c>
      <c r="D124" s="158" t="s">
        <v>162</v>
      </c>
      <c r="E124" s="159" t="s">
        <v>2118</v>
      </c>
      <c r="F124" s="160" t="s">
        <v>2119</v>
      </c>
      <c r="G124" s="161" t="s">
        <v>148</v>
      </c>
      <c r="H124" s="162">
        <v>1</v>
      </c>
      <c r="I124" s="163"/>
      <c r="J124" s="164">
        <f>ROUND(I124*H124,2)</f>
        <v>0</v>
      </c>
      <c r="K124" s="160" t="s">
        <v>19</v>
      </c>
      <c r="L124" s="165"/>
      <c r="M124" s="166" t="s">
        <v>19</v>
      </c>
      <c r="N124" s="167" t="s">
        <v>43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R124" s="138" t="s">
        <v>165</v>
      </c>
      <c r="AT124" s="138" t="s">
        <v>162</v>
      </c>
      <c r="AU124" s="138" t="s">
        <v>82</v>
      </c>
      <c r="AY124" s="17" t="s">
        <v>142</v>
      </c>
      <c r="BE124" s="139">
        <f>IF(N124="základní",J124,0)</f>
        <v>0</v>
      </c>
      <c r="BF124" s="139">
        <f>IF(N124="snížená",J124,0)</f>
        <v>0</v>
      </c>
      <c r="BG124" s="139">
        <f>IF(N124="zákl. přenesená",J124,0)</f>
        <v>0</v>
      </c>
      <c r="BH124" s="139">
        <f>IF(N124="sníž. přenesená",J124,0)</f>
        <v>0</v>
      </c>
      <c r="BI124" s="139">
        <f>IF(N124="nulová",J124,0)</f>
        <v>0</v>
      </c>
      <c r="BJ124" s="17" t="s">
        <v>80</v>
      </c>
      <c r="BK124" s="139">
        <f>ROUND(I124*H124,2)</f>
        <v>0</v>
      </c>
      <c r="BL124" s="17" t="s">
        <v>150</v>
      </c>
      <c r="BM124" s="138" t="s">
        <v>2120</v>
      </c>
    </row>
    <row r="125" spans="2:47" s="1" customFormat="1" ht="19.5">
      <c r="B125" s="32"/>
      <c r="D125" s="145" t="s">
        <v>397</v>
      </c>
      <c r="F125" s="175" t="s">
        <v>2121</v>
      </c>
      <c r="I125" s="142"/>
      <c r="L125" s="32"/>
      <c r="M125" s="143"/>
      <c r="T125" s="53"/>
      <c r="AT125" s="17" t="s">
        <v>397</v>
      </c>
      <c r="AU125" s="17" t="s">
        <v>82</v>
      </c>
    </row>
    <row r="126" spans="2:65" s="1" customFormat="1" ht="16.5" customHeight="1">
      <c r="B126" s="32"/>
      <c r="C126" s="158" t="s">
        <v>256</v>
      </c>
      <c r="D126" s="158" t="s">
        <v>162</v>
      </c>
      <c r="E126" s="159" t="s">
        <v>2122</v>
      </c>
      <c r="F126" s="160" t="s">
        <v>2119</v>
      </c>
      <c r="G126" s="161" t="s">
        <v>148</v>
      </c>
      <c r="H126" s="162">
        <v>1</v>
      </c>
      <c r="I126" s="163"/>
      <c r="J126" s="164">
        <f>ROUND(I126*H126,2)</f>
        <v>0</v>
      </c>
      <c r="K126" s="160" t="s">
        <v>19</v>
      </c>
      <c r="L126" s="165"/>
      <c r="M126" s="166" t="s">
        <v>19</v>
      </c>
      <c r="N126" s="167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165</v>
      </c>
      <c r="AT126" s="138" t="s">
        <v>162</v>
      </c>
      <c r="AU126" s="138" t="s">
        <v>82</v>
      </c>
      <c r="AY126" s="17" t="s">
        <v>142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150</v>
      </c>
      <c r="BM126" s="138" t="s">
        <v>2123</v>
      </c>
    </row>
    <row r="127" spans="2:47" s="1" customFormat="1" ht="19.5">
      <c r="B127" s="32"/>
      <c r="D127" s="145" t="s">
        <v>397</v>
      </c>
      <c r="F127" s="175" t="s">
        <v>2121</v>
      </c>
      <c r="I127" s="142"/>
      <c r="L127" s="32"/>
      <c r="M127" s="143"/>
      <c r="T127" s="53"/>
      <c r="AT127" s="17" t="s">
        <v>397</v>
      </c>
      <c r="AU127" s="17" t="s">
        <v>82</v>
      </c>
    </row>
    <row r="128" spans="2:63" s="11" customFormat="1" ht="22.9" customHeight="1">
      <c r="B128" s="115"/>
      <c r="D128" s="116" t="s">
        <v>71</v>
      </c>
      <c r="E128" s="125" t="s">
        <v>1990</v>
      </c>
      <c r="F128" s="125" t="s">
        <v>1991</v>
      </c>
      <c r="I128" s="118"/>
      <c r="J128" s="126">
        <f>BK128</f>
        <v>0</v>
      </c>
      <c r="L128" s="115"/>
      <c r="M128" s="120"/>
      <c r="P128" s="121">
        <f>SUM(P129:P137)</f>
        <v>0</v>
      </c>
      <c r="R128" s="121">
        <f>SUM(R129:R137)</f>
        <v>0</v>
      </c>
      <c r="T128" s="122">
        <f>SUM(T129:T137)</f>
        <v>0</v>
      </c>
      <c r="AR128" s="116" t="s">
        <v>80</v>
      </c>
      <c r="AT128" s="123" t="s">
        <v>71</v>
      </c>
      <c r="AU128" s="123" t="s">
        <v>80</v>
      </c>
      <c r="AY128" s="116" t="s">
        <v>142</v>
      </c>
      <c r="BK128" s="124">
        <f>SUM(BK129:BK137)</f>
        <v>0</v>
      </c>
    </row>
    <row r="129" spans="2:65" s="1" customFormat="1" ht="16.5" customHeight="1">
      <c r="B129" s="32"/>
      <c r="C129" s="158" t="s">
        <v>261</v>
      </c>
      <c r="D129" s="158" t="s">
        <v>162</v>
      </c>
      <c r="E129" s="159" t="s">
        <v>2124</v>
      </c>
      <c r="F129" s="160" t="s">
        <v>2113</v>
      </c>
      <c r="G129" s="161" t="s">
        <v>148</v>
      </c>
      <c r="H129" s="162">
        <v>1</v>
      </c>
      <c r="I129" s="163"/>
      <c r="J129" s="164">
        <f>ROUND(I129*H129,2)</f>
        <v>0</v>
      </c>
      <c r="K129" s="160" t="s">
        <v>19</v>
      </c>
      <c r="L129" s="165"/>
      <c r="M129" s="166" t="s">
        <v>19</v>
      </c>
      <c r="N129" s="167" t="s">
        <v>43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165</v>
      </c>
      <c r="AT129" s="138" t="s">
        <v>162</v>
      </c>
      <c r="AU129" s="138" t="s">
        <v>82</v>
      </c>
      <c r="AY129" s="17" t="s">
        <v>142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80</v>
      </c>
      <c r="BK129" s="139">
        <f>ROUND(I129*H129,2)</f>
        <v>0</v>
      </c>
      <c r="BL129" s="17" t="s">
        <v>150</v>
      </c>
      <c r="BM129" s="138" t="s">
        <v>2125</v>
      </c>
    </row>
    <row r="130" spans="2:47" s="1" customFormat="1" ht="19.5">
      <c r="B130" s="32"/>
      <c r="D130" s="145" t="s">
        <v>397</v>
      </c>
      <c r="F130" s="175" t="s">
        <v>2115</v>
      </c>
      <c r="I130" s="142"/>
      <c r="L130" s="32"/>
      <c r="M130" s="143"/>
      <c r="T130" s="53"/>
      <c r="AT130" s="17" t="s">
        <v>397</v>
      </c>
      <c r="AU130" s="17" t="s">
        <v>82</v>
      </c>
    </row>
    <row r="131" spans="2:65" s="1" customFormat="1" ht="37.9" customHeight="1">
      <c r="B131" s="32"/>
      <c r="C131" s="158" t="s">
        <v>275</v>
      </c>
      <c r="D131" s="158" t="s">
        <v>162</v>
      </c>
      <c r="E131" s="159" t="s">
        <v>2126</v>
      </c>
      <c r="F131" s="160" t="s">
        <v>2071</v>
      </c>
      <c r="G131" s="161" t="s">
        <v>148</v>
      </c>
      <c r="H131" s="162">
        <v>1</v>
      </c>
      <c r="I131" s="163"/>
      <c r="J131" s="164">
        <f>ROUND(I131*H131,2)</f>
        <v>0</v>
      </c>
      <c r="K131" s="160" t="s">
        <v>19</v>
      </c>
      <c r="L131" s="165"/>
      <c r="M131" s="166" t="s">
        <v>19</v>
      </c>
      <c r="N131" s="167" t="s">
        <v>43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165</v>
      </c>
      <c r="AT131" s="138" t="s">
        <v>162</v>
      </c>
      <c r="AU131" s="138" t="s">
        <v>82</v>
      </c>
      <c r="AY131" s="17" t="s">
        <v>142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80</v>
      </c>
      <c r="BK131" s="139">
        <f>ROUND(I131*H131,2)</f>
        <v>0</v>
      </c>
      <c r="BL131" s="17" t="s">
        <v>150</v>
      </c>
      <c r="BM131" s="138" t="s">
        <v>2127</v>
      </c>
    </row>
    <row r="132" spans="2:65" s="1" customFormat="1" ht="16.5" customHeight="1">
      <c r="B132" s="32"/>
      <c r="C132" s="158" t="s">
        <v>279</v>
      </c>
      <c r="D132" s="158" t="s">
        <v>162</v>
      </c>
      <c r="E132" s="159" t="s">
        <v>2128</v>
      </c>
      <c r="F132" s="160" t="s">
        <v>2129</v>
      </c>
      <c r="G132" s="161" t="s">
        <v>148</v>
      </c>
      <c r="H132" s="162">
        <v>1</v>
      </c>
      <c r="I132" s="163"/>
      <c r="J132" s="164">
        <f>ROUND(I132*H132,2)</f>
        <v>0</v>
      </c>
      <c r="K132" s="160" t="s">
        <v>19</v>
      </c>
      <c r="L132" s="165"/>
      <c r="M132" s="166" t="s">
        <v>19</v>
      </c>
      <c r="N132" s="167" t="s">
        <v>43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165</v>
      </c>
      <c r="AT132" s="138" t="s">
        <v>162</v>
      </c>
      <c r="AU132" s="138" t="s">
        <v>82</v>
      </c>
      <c r="AY132" s="17" t="s">
        <v>142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80</v>
      </c>
      <c r="BK132" s="139">
        <f>ROUND(I132*H132,2)</f>
        <v>0</v>
      </c>
      <c r="BL132" s="17" t="s">
        <v>150</v>
      </c>
      <c r="BM132" s="138" t="s">
        <v>2130</v>
      </c>
    </row>
    <row r="133" spans="2:47" s="1" customFormat="1" ht="19.5">
      <c r="B133" s="32"/>
      <c r="D133" s="145" t="s">
        <v>397</v>
      </c>
      <c r="F133" s="175" t="s">
        <v>2131</v>
      </c>
      <c r="I133" s="142"/>
      <c r="L133" s="32"/>
      <c r="M133" s="143"/>
      <c r="T133" s="53"/>
      <c r="AT133" s="17" t="s">
        <v>397</v>
      </c>
      <c r="AU133" s="17" t="s">
        <v>82</v>
      </c>
    </row>
    <row r="134" spans="2:65" s="1" customFormat="1" ht="16.5" customHeight="1">
      <c r="B134" s="32"/>
      <c r="C134" s="158" t="s">
        <v>7</v>
      </c>
      <c r="D134" s="158" t="s">
        <v>162</v>
      </c>
      <c r="E134" s="159" t="s">
        <v>2132</v>
      </c>
      <c r="F134" s="160" t="s">
        <v>2133</v>
      </c>
      <c r="G134" s="161" t="s">
        <v>148</v>
      </c>
      <c r="H134" s="162">
        <v>1</v>
      </c>
      <c r="I134" s="163"/>
      <c r="J134" s="164">
        <f>ROUND(I134*H134,2)</f>
        <v>0</v>
      </c>
      <c r="K134" s="160" t="s">
        <v>19</v>
      </c>
      <c r="L134" s="165"/>
      <c r="M134" s="166" t="s">
        <v>19</v>
      </c>
      <c r="N134" s="167" t="s">
        <v>43</v>
      </c>
      <c r="P134" s="136">
        <f>O134*H134</f>
        <v>0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AR134" s="138" t="s">
        <v>165</v>
      </c>
      <c r="AT134" s="138" t="s">
        <v>162</v>
      </c>
      <c r="AU134" s="138" t="s">
        <v>82</v>
      </c>
      <c r="AY134" s="17" t="s">
        <v>142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7" t="s">
        <v>80</v>
      </c>
      <c r="BK134" s="139">
        <f>ROUND(I134*H134,2)</f>
        <v>0</v>
      </c>
      <c r="BL134" s="17" t="s">
        <v>150</v>
      </c>
      <c r="BM134" s="138" t="s">
        <v>2134</v>
      </c>
    </row>
    <row r="135" spans="2:47" s="1" customFormat="1" ht="19.5">
      <c r="B135" s="32"/>
      <c r="D135" s="145" t="s">
        <v>397</v>
      </c>
      <c r="F135" s="175" t="s">
        <v>2135</v>
      </c>
      <c r="I135" s="142"/>
      <c r="L135" s="32"/>
      <c r="M135" s="143"/>
      <c r="T135" s="53"/>
      <c r="AT135" s="17" t="s">
        <v>397</v>
      </c>
      <c r="AU135" s="17" t="s">
        <v>82</v>
      </c>
    </row>
    <row r="136" spans="2:65" s="1" customFormat="1" ht="16.5" customHeight="1">
      <c r="B136" s="32"/>
      <c r="C136" s="158" t="s">
        <v>290</v>
      </c>
      <c r="D136" s="158" t="s">
        <v>162</v>
      </c>
      <c r="E136" s="159" t="s">
        <v>2136</v>
      </c>
      <c r="F136" s="160" t="s">
        <v>2137</v>
      </c>
      <c r="G136" s="161" t="s">
        <v>148</v>
      </c>
      <c r="H136" s="162">
        <v>1</v>
      </c>
      <c r="I136" s="163"/>
      <c r="J136" s="164">
        <f>ROUND(I136*H136,2)</f>
        <v>0</v>
      </c>
      <c r="K136" s="160" t="s">
        <v>19</v>
      </c>
      <c r="L136" s="165"/>
      <c r="M136" s="166" t="s">
        <v>19</v>
      </c>
      <c r="N136" s="167" t="s">
        <v>43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165</v>
      </c>
      <c r="AT136" s="138" t="s">
        <v>162</v>
      </c>
      <c r="AU136" s="138" t="s">
        <v>82</v>
      </c>
      <c r="AY136" s="17" t="s">
        <v>142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7" t="s">
        <v>80</v>
      </c>
      <c r="BK136" s="139">
        <f>ROUND(I136*H136,2)</f>
        <v>0</v>
      </c>
      <c r="BL136" s="17" t="s">
        <v>150</v>
      </c>
      <c r="BM136" s="138" t="s">
        <v>2138</v>
      </c>
    </row>
    <row r="137" spans="2:47" s="1" customFormat="1" ht="19.5">
      <c r="B137" s="32"/>
      <c r="D137" s="145" t="s">
        <v>397</v>
      </c>
      <c r="F137" s="175" t="s">
        <v>2131</v>
      </c>
      <c r="I137" s="142"/>
      <c r="L137" s="32"/>
      <c r="M137" s="143"/>
      <c r="T137" s="53"/>
      <c r="AT137" s="17" t="s">
        <v>397</v>
      </c>
      <c r="AU137" s="17" t="s">
        <v>82</v>
      </c>
    </row>
    <row r="138" spans="2:63" s="11" customFormat="1" ht="22.9" customHeight="1">
      <c r="B138" s="115"/>
      <c r="D138" s="116" t="s">
        <v>71</v>
      </c>
      <c r="E138" s="125" t="s">
        <v>1994</v>
      </c>
      <c r="F138" s="125" t="s">
        <v>1995</v>
      </c>
      <c r="I138" s="118"/>
      <c r="J138" s="126">
        <f>BK138</f>
        <v>0</v>
      </c>
      <c r="L138" s="115"/>
      <c r="M138" s="120"/>
      <c r="P138" s="121">
        <f>SUM(P139:P141)</f>
        <v>0</v>
      </c>
      <c r="R138" s="121">
        <f>SUM(R139:R141)</f>
        <v>0</v>
      </c>
      <c r="T138" s="122">
        <f>SUM(T139:T141)</f>
        <v>0</v>
      </c>
      <c r="AR138" s="116" t="s">
        <v>80</v>
      </c>
      <c r="AT138" s="123" t="s">
        <v>71</v>
      </c>
      <c r="AU138" s="123" t="s">
        <v>80</v>
      </c>
      <c r="AY138" s="116" t="s">
        <v>142</v>
      </c>
      <c r="BK138" s="124">
        <f>SUM(BK139:BK141)</f>
        <v>0</v>
      </c>
    </row>
    <row r="139" spans="2:65" s="1" customFormat="1" ht="16.5" customHeight="1">
      <c r="B139" s="32"/>
      <c r="C139" s="158" t="s">
        <v>296</v>
      </c>
      <c r="D139" s="158" t="s">
        <v>162</v>
      </c>
      <c r="E139" s="159" t="s">
        <v>2139</v>
      </c>
      <c r="F139" s="160" t="s">
        <v>2113</v>
      </c>
      <c r="G139" s="161" t="s">
        <v>148</v>
      </c>
      <c r="H139" s="162">
        <v>1</v>
      </c>
      <c r="I139" s="163"/>
      <c r="J139" s="164">
        <f>ROUND(I139*H139,2)</f>
        <v>0</v>
      </c>
      <c r="K139" s="160" t="s">
        <v>19</v>
      </c>
      <c r="L139" s="165"/>
      <c r="M139" s="166" t="s">
        <v>19</v>
      </c>
      <c r="N139" s="167" t="s">
        <v>43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165</v>
      </c>
      <c r="AT139" s="138" t="s">
        <v>162</v>
      </c>
      <c r="AU139" s="138" t="s">
        <v>82</v>
      </c>
      <c r="AY139" s="17" t="s">
        <v>142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7" t="s">
        <v>80</v>
      </c>
      <c r="BK139" s="139">
        <f>ROUND(I139*H139,2)</f>
        <v>0</v>
      </c>
      <c r="BL139" s="17" t="s">
        <v>150</v>
      </c>
      <c r="BM139" s="138" t="s">
        <v>2140</v>
      </c>
    </row>
    <row r="140" spans="2:47" s="1" customFormat="1" ht="19.5">
      <c r="B140" s="32"/>
      <c r="D140" s="145" t="s">
        <v>397</v>
      </c>
      <c r="F140" s="175" t="s">
        <v>2111</v>
      </c>
      <c r="I140" s="142"/>
      <c r="L140" s="32"/>
      <c r="M140" s="143"/>
      <c r="T140" s="53"/>
      <c r="AT140" s="17" t="s">
        <v>397</v>
      </c>
      <c r="AU140" s="17" t="s">
        <v>82</v>
      </c>
    </row>
    <row r="141" spans="2:65" s="1" customFormat="1" ht="37.9" customHeight="1">
      <c r="B141" s="32"/>
      <c r="C141" s="158" t="s">
        <v>302</v>
      </c>
      <c r="D141" s="158" t="s">
        <v>162</v>
      </c>
      <c r="E141" s="159" t="s">
        <v>2141</v>
      </c>
      <c r="F141" s="160" t="s">
        <v>2071</v>
      </c>
      <c r="G141" s="161" t="s">
        <v>148</v>
      </c>
      <c r="H141" s="162">
        <v>1</v>
      </c>
      <c r="I141" s="163"/>
      <c r="J141" s="164">
        <f>ROUND(I141*H141,2)</f>
        <v>0</v>
      </c>
      <c r="K141" s="160" t="s">
        <v>19</v>
      </c>
      <c r="L141" s="165"/>
      <c r="M141" s="166" t="s">
        <v>19</v>
      </c>
      <c r="N141" s="167" t="s">
        <v>43</v>
      </c>
      <c r="P141" s="136">
        <f>O141*H141</f>
        <v>0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AR141" s="138" t="s">
        <v>165</v>
      </c>
      <c r="AT141" s="138" t="s">
        <v>162</v>
      </c>
      <c r="AU141" s="138" t="s">
        <v>82</v>
      </c>
      <c r="AY141" s="17" t="s">
        <v>142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7" t="s">
        <v>80</v>
      </c>
      <c r="BK141" s="139">
        <f>ROUND(I141*H141,2)</f>
        <v>0</v>
      </c>
      <c r="BL141" s="17" t="s">
        <v>150</v>
      </c>
      <c r="BM141" s="138" t="s">
        <v>2142</v>
      </c>
    </row>
    <row r="142" spans="2:63" s="11" customFormat="1" ht="22.9" customHeight="1">
      <c r="B142" s="115"/>
      <c r="D142" s="116" t="s">
        <v>71</v>
      </c>
      <c r="E142" s="125" t="s">
        <v>2043</v>
      </c>
      <c r="F142" s="125" t="s">
        <v>2044</v>
      </c>
      <c r="I142" s="118"/>
      <c r="J142" s="126">
        <f>BK142</f>
        <v>0</v>
      </c>
      <c r="L142" s="115"/>
      <c r="M142" s="120"/>
      <c r="P142" s="121">
        <f>SUM(P143:P145)</f>
        <v>0</v>
      </c>
      <c r="R142" s="121">
        <f>SUM(R143:R145)</f>
        <v>0</v>
      </c>
      <c r="T142" s="122">
        <f>SUM(T143:T145)</f>
        <v>0</v>
      </c>
      <c r="AR142" s="116" t="s">
        <v>80</v>
      </c>
      <c r="AT142" s="123" t="s">
        <v>71</v>
      </c>
      <c r="AU142" s="123" t="s">
        <v>80</v>
      </c>
      <c r="AY142" s="116" t="s">
        <v>142</v>
      </c>
      <c r="BK142" s="124">
        <f>SUM(BK143:BK145)</f>
        <v>0</v>
      </c>
    </row>
    <row r="143" spans="2:65" s="1" customFormat="1" ht="21.75" customHeight="1">
      <c r="B143" s="32"/>
      <c r="C143" s="158" t="s">
        <v>311</v>
      </c>
      <c r="D143" s="158" t="s">
        <v>162</v>
      </c>
      <c r="E143" s="159" t="s">
        <v>2143</v>
      </c>
      <c r="F143" s="160" t="s">
        <v>2144</v>
      </c>
      <c r="G143" s="161" t="s">
        <v>148</v>
      </c>
      <c r="H143" s="162">
        <v>1</v>
      </c>
      <c r="I143" s="163"/>
      <c r="J143" s="164">
        <f>ROUND(I143*H143,2)</f>
        <v>0</v>
      </c>
      <c r="K143" s="160" t="s">
        <v>19</v>
      </c>
      <c r="L143" s="165"/>
      <c r="M143" s="166" t="s">
        <v>19</v>
      </c>
      <c r="N143" s="167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165</v>
      </c>
      <c r="AT143" s="138" t="s">
        <v>162</v>
      </c>
      <c r="AU143" s="138" t="s">
        <v>82</v>
      </c>
      <c r="AY143" s="17" t="s">
        <v>142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150</v>
      </c>
      <c r="BM143" s="138" t="s">
        <v>2145</v>
      </c>
    </row>
    <row r="144" spans="2:47" s="1" customFormat="1" ht="19.5">
      <c r="B144" s="32"/>
      <c r="D144" s="145" t="s">
        <v>397</v>
      </c>
      <c r="F144" s="175" t="s">
        <v>2146</v>
      </c>
      <c r="I144" s="142"/>
      <c r="L144" s="32"/>
      <c r="M144" s="143"/>
      <c r="T144" s="53"/>
      <c r="AT144" s="17" t="s">
        <v>397</v>
      </c>
      <c r="AU144" s="17" t="s">
        <v>82</v>
      </c>
    </row>
    <row r="145" spans="2:65" s="1" customFormat="1" ht="55.5" customHeight="1">
      <c r="B145" s="32"/>
      <c r="C145" s="158" t="s">
        <v>317</v>
      </c>
      <c r="D145" s="158" t="s">
        <v>162</v>
      </c>
      <c r="E145" s="159" t="s">
        <v>2147</v>
      </c>
      <c r="F145" s="160" t="s">
        <v>2102</v>
      </c>
      <c r="G145" s="161" t="s">
        <v>148</v>
      </c>
      <c r="H145" s="162">
        <v>1</v>
      </c>
      <c r="I145" s="163"/>
      <c r="J145" s="164">
        <f>ROUND(I145*H145,2)</f>
        <v>0</v>
      </c>
      <c r="K145" s="160" t="s">
        <v>19</v>
      </c>
      <c r="L145" s="165"/>
      <c r="M145" s="166" t="s">
        <v>19</v>
      </c>
      <c r="N145" s="167" t="s">
        <v>43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165</v>
      </c>
      <c r="AT145" s="138" t="s">
        <v>162</v>
      </c>
      <c r="AU145" s="138" t="s">
        <v>82</v>
      </c>
      <c r="AY145" s="17" t="s">
        <v>142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150</v>
      </c>
      <c r="BM145" s="138" t="s">
        <v>2148</v>
      </c>
    </row>
    <row r="146" spans="2:63" s="11" customFormat="1" ht="22.9" customHeight="1">
      <c r="B146" s="115"/>
      <c r="D146" s="116" t="s">
        <v>71</v>
      </c>
      <c r="E146" s="125" t="s">
        <v>2055</v>
      </c>
      <c r="F146" s="125" t="s">
        <v>2056</v>
      </c>
      <c r="I146" s="118"/>
      <c r="J146" s="126">
        <f>BK146</f>
        <v>0</v>
      </c>
      <c r="L146" s="115"/>
      <c r="M146" s="120"/>
      <c r="P146" s="121">
        <f>P147</f>
        <v>0</v>
      </c>
      <c r="R146" s="121">
        <f>R147</f>
        <v>0</v>
      </c>
      <c r="T146" s="122">
        <f>T147</f>
        <v>0</v>
      </c>
      <c r="AR146" s="116" t="s">
        <v>80</v>
      </c>
      <c r="AT146" s="123" t="s">
        <v>71</v>
      </c>
      <c r="AU146" s="123" t="s">
        <v>80</v>
      </c>
      <c r="AY146" s="116" t="s">
        <v>142</v>
      </c>
      <c r="BK146" s="124">
        <f>BK147</f>
        <v>0</v>
      </c>
    </row>
    <row r="147" spans="2:65" s="1" customFormat="1" ht="16.5" customHeight="1">
      <c r="B147" s="32"/>
      <c r="C147" s="127" t="s">
        <v>322</v>
      </c>
      <c r="D147" s="127" t="s">
        <v>145</v>
      </c>
      <c r="E147" s="128" t="s">
        <v>80</v>
      </c>
      <c r="F147" s="129" t="s">
        <v>2057</v>
      </c>
      <c r="G147" s="130" t="s">
        <v>674</v>
      </c>
      <c r="H147" s="131">
        <v>1</v>
      </c>
      <c r="I147" s="132"/>
      <c r="J147" s="133">
        <f>ROUND(I147*H147,2)</f>
        <v>0</v>
      </c>
      <c r="K147" s="129" t="s">
        <v>19</v>
      </c>
      <c r="L147" s="32"/>
      <c r="M147" s="179" t="s">
        <v>19</v>
      </c>
      <c r="N147" s="180" t="s">
        <v>43</v>
      </c>
      <c r="O147" s="18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138" t="s">
        <v>150</v>
      </c>
      <c r="AT147" s="138" t="s">
        <v>145</v>
      </c>
      <c r="AU147" s="138" t="s">
        <v>82</v>
      </c>
      <c r="AY147" s="17" t="s">
        <v>142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7" t="s">
        <v>80</v>
      </c>
      <c r="BK147" s="139">
        <f>ROUND(I147*H147,2)</f>
        <v>0</v>
      </c>
      <c r="BL147" s="17" t="s">
        <v>150</v>
      </c>
      <c r="BM147" s="138" t="s">
        <v>2149</v>
      </c>
    </row>
    <row r="148" spans="2:12" s="1" customFormat="1" ht="6.9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32"/>
    </row>
  </sheetData>
  <sheetProtection algorithmName="SHA-512" hashValue="XEpYvlHLlg7wuX6IRfmas6NIOoY7QpRowJqrW/Qwk4R9e7Ce6x3NI2XESxs0cB4RvUMp3cd/Tvd4mTRQCz669A==" saltValue="PipOzKhryIrMGEJHCb9NofZJiOmZnFrDLJ82txmLthQ6FINoJ477+JkcAbMltuKmPOYxqCQ5qpWIakCJOpxSSQ==" spinCount="100000" sheet="1" objects="1" scenarios="1" formatColumns="0" formatRows="0" autoFilter="0"/>
  <autoFilter ref="C89:K14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104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6" t="str">
        <f>'Rekapitulace stavby'!K6</f>
        <v>Rekonstrukce kuchyně ZŠ speciální a MŠ Chomutov, ul. Palachova</v>
      </c>
      <c r="F7" s="307"/>
      <c r="G7" s="307"/>
      <c r="H7" s="307"/>
      <c r="L7" s="20"/>
    </row>
    <row r="8" spans="2:12" s="1" customFormat="1" ht="12" customHeight="1">
      <c r="B8" s="32"/>
      <c r="D8" s="27" t="s">
        <v>105</v>
      </c>
      <c r="L8" s="32"/>
    </row>
    <row r="9" spans="2:12" s="1" customFormat="1" ht="16.5" customHeight="1">
      <c r="B9" s="32"/>
      <c r="E9" s="269" t="s">
        <v>1085</v>
      </c>
      <c r="F9" s="308"/>
      <c r="G9" s="308"/>
      <c r="H9" s="30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22. 4. 2024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9" t="str">
        <f>'Rekapitulace stavby'!E14</f>
        <v>Vyplň údaj</v>
      </c>
      <c r="F18" s="290"/>
      <c r="G18" s="290"/>
      <c r="H18" s="29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95" t="s">
        <v>19</v>
      </c>
      <c r="F27" s="295"/>
      <c r="G27" s="295"/>
      <c r="H27" s="295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ROUND((SUM(BE87:BE116)),2)</f>
        <v>0</v>
      </c>
      <c r="I33" s="89">
        <v>0.21</v>
      </c>
      <c r="J33" s="88">
        <f>ROUND(((SUM(BE87:BE116))*I33),2)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ROUND((SUM(BF87:BF116)),2)</f>
        <v>0</v>
      </c>
      <c r="I34" s="89">
        <v>0.12</v>
      </c>
      <c r="J34" s="88">
        <f>ROUND(((SUM(BF87:BF116))*I34),2)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ROUND((SUM(BG87:BG116)),2)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ROUND((SUM(BH87:BH116)),2)</f>
        <v>0</v>
      </c>
      <c r="I36" s="89">
        <v>0.12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ROUND((SUM(BI87:BI116)),2)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6" t="str">
        <f>E7</f>
        <v>Rekonstrukce kuchyně ZŠ speciální a MŠ Chomutov, ul. Palachova</v>
      </c>
      <c r="F48" s="307"/>
      <c r="G48" s="307"/>
      <c r="H48" s="307"/>
      <c r="L48" s="32"/>
    </row>
    <row r="49" spans="2:12" s="1" customFormat="1" ht="12" customHeight="1">
      <c r="B49" s="32"/>
      <c r="C49" s="27" t="s">
        <v>105</v>
      </c>
      <c r="L49" s="32"/>
    </row>
    <row r="50" spans="2:12" s="1" customFormat="1" ht="16.5" customHeight="1">
      <c r="B50" s="32"/>
      <c r="E50" s="269" t="str">
        <f>E9</f>
        <v>VRN - Vedlejší rozpočtové náklady</v>
      </c>
      <c r="F50" s="308"/>
      <c r="G50" s="308"/>
      <c r="H50" s="308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22. 4. 2024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ISONOE INVEST a.s.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108</v>
      </c>
      <c r="D57" s="90"/>
      <c r="E57" s="90"/>
      <c r="F57" s="90"/>
      <c r="G57" s="90"/>
      <c r="H57" s="90"/>
      <c r="I57" s="90"/>
      <c r="J57" s="97" t="s">
        <v>109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J87</f>
        <v>0</v>
      </c>
      <c r="L59" s="32"/>
      <c r="AU59" s="17" t="s">
        <v>110</v>
      </c>
    </row>
    <row r="60" spans="2:12" s="8" customFormat="1" ht="24.95" customHeight="1">
      <c r="B60" s="99"/>
      <c r="D60" s="100" t="s">
        <v>1085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12" s="9" customFormat="1" ht="19.9" customHeight="1">
      <c r="B61" s="103"/>
      <c r="D61" s="104" t="s">
        <v>2150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12" s="9" customFormat="1" ht="19.9" customHeight="1">
      <c r="B62" s="103"/>
      <c r="D62" s="104" t="s">
        <v>2151</v>
      </c>
      <c r="E62" s="105"/>
      <c r="F62" s="105"/>
      <c r="G62" s="105"/>
      <c r="H62" s="105"/>
      <c r="I62" s="105"/>
      <c r="J62" s="106">
        <f>J94</f>
        <v>0</v>
      </c>
      <c r="L62" s="103"/>
    </row>
    <row r="63" spans="2:12" s="9" customFormat="1" ht="19.9" customHeight="1">
      <c r="B63" s="103"/>
      <c r="D63" s="104" t="s">
        <v>1086</v>
      </c>
      <c r="E63" s="105"/>
      <c r="F63" s="105"/>
      <c r="G63" s="105"/>
      <c r="H63" s="105"/>
      <c r="I63" s="105"/>
      <c r="J63" s="106">
        <f>J97</f>
        <v>0</v>
      </c>
      <c r="L63" s="103"/>
    </row>
    <row r="64" spans="2:12" s="9" customFormat="1" ht="19.9" customHeight="1">
      <c r="B64" s="103"/>
      <c r="D64" s="104" t="s">
        <v>2152</v>
      </c>
      <c r="E64" s="105"/>
      <c r="F64" s="105"/>
      <c r="G64" s="105"/>
      <c r="H64" s="105"/>
      <c r="I64" s="105"/>
      <c r="J64" s="106">
        <f>J106</f>
        <v>0</v>
      </c>
      <c r="L64" s="103"/>
    </row>
    <row r="65" spans="2:12" s="9" customFormat="1" ht="19.9" customHeight="1">
      <c r="B65" s="103"/>
      <c r="D65" s="104" t="s">
        <v>2153</v>
      </c>
      <c r="E65" s="105"/>
      <c r="F65" s="105"/>
      <c r="G65" s="105"/>
      <c r="H65" s="105"/>
      <c r="I65" s="105"/>
      <c r="J65" s="106">
        <f>J108</f>
        <v>0</v>
      </c>
      <c r="L65" s="103"/>
    </row>
    <row r="66" spans="2:12" s="9" customFormat="1" ht="19.9" customHeight="1">
      <c r="B66" s="103"/>
      <c r="D66" s="104" t="s">
        <v>2154</v>
      </c>
      <c r="E66" s="105"/>
      <c r="F66" s="105"/>
      <c r="G66" s="105"/>
      <c r="H66" s="105"/>
      <c r="I66" s="105"/>
      <c r="J66" s="106">
        <f>J112</f>
        <v>0</v>
      </c>
      <c r="L66" s="103"/>
    </row>
    <row r="67" spans="2:12" s="9" customFormat="1" ht="19.9" customHeight="1">
      <c r="B67" s="103"/>
      <c r="D67" s="104" t="s">
        <v>2155</v>
      </c>
      <c r="E67" s="105"/>
      <c r="F67" s="105"/>
      <c r="G67" s="105"/>
      <c r="H67" s="105"/>
      <c r="I67" s="105"/>
      <c r="J67" s="106">
        <f>J114</f>
        <v>0</v>
      </c>
      <c r="L67" s="103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127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6" t="str">
        <f>E7</f>
        <v>Rekonstrukce kuchyně ZŠ speciální a MŠ Chomutov, ul. Palachova</v>
      </c>
      <c r="F77" s="307"/>
      <c r="G77" s="307"/>
      <c r="H77" s="307"/>
      <c r="L77" s="32"/>
    </row>
    <row r="78" spans="2:12" s="1" customFormat="1" ht="12" customHeight="1">
      <c r="B78" s="32"/>
      <c r="C78" s="27" t="s">
        <v>105</v>
      </c>
      <c r="L78" s="32"/>
    </row>
    <row r="79" spans="2:12" s="1" customFormat="1" ht="16.5" customHeight="1">
      <c r="B79" s="32"/>
      <c r="E79" s="269" t="str">
        <f>E9</f>
        <v>VRN - Vedlejší rozpočtové náklady</v>
      </c>
      <c r="F79" s="308"/>
      <c r="G79" s="308"/>
      <c r="H79" s="308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22. 4. 2024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ISONOE INVEST a.s.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07"/>
      <c r="C86" s="108" t="s">
        <v>128</v>
      </c>
      <c r="D86" s="109" t="s">
        <v>57</v>
      </c>
      <c r="E86" s="109" t="s">
        <v>53</v>
      </c>
      <c r="F86" s="109" t="s">
        <v>54</v>
      </c>
      <c r="G86" s="109" t="s">
        <v>129</v>
      </c>
      <c r="H86" s="109" t="s">
        <v>130</v>
      </c>
      <c r="I86" s="109" t="s">
        <v>131</v>
      </c>
      <c r="J86" s="109" t="s">
        <v>109</v>
      </c>
      <c r="K86" s="110" t="s">
        <v>132</v>
      </c>
      <c r="L86" s="107"/>
      <c r="M86" s="56" t="s">
        <v>19</v>
      </c>
      <c r="N86" s="57" t="s">
        <v>42</v>
      </c>
      <c r="O86" s="57" t="s">
        <v>133</v>
      </c>
      <c r="P86" s="57" t="s">
        <v>134</v>
      </c>
      <c r="Q86" s="57" t="s">
        <v>135</v>
      </c>
      <c r="R86" s="57" t="s">
        <v>136</v>
      </c>
      <c r="S86" s="57" t="s">
        <v>137</v>
      </c>
      <c r="T86" s="58" t="s">
        <v>138</v>
      </c>
    </row>
    <row r="87" spans="2:63" s="1" customFormat="1" ht="22.9" customHeight="1">
      <c r="B87" s="32"/>
      <c r="C87" s="61" t="s">
        <v>139</v>
      </c>
      <c r="J87" s="111">
        <f>BK87</f>
        <v>0</v>
      </c>
      <c r="L87" s="32"/>
      <c r="M87" s="59"/>
      <c r="N87" s="50"/>
      <c r="O87" s="50"/>
      <c r="P87" s="112">
        <f>P88</f>
        <v>0</v>
      </c>
      <c r="Q87" s="50"/>
      <c r="R87" s="112">
        <f>R88</f>
        <v>0</v>
      </c>
      <c r="S87" s="50"/>
      <c r="T87" s="113">
        <f>T88</f>
        <v>0</v>
      </c>
      <c r="AT87" s="17" t="s">
        <v>71</v>
      </c>
      <c r="AU87" s="17" t="s">
        <v>110</v>
      </c>
      <c r="BK87" s="114">
        <f>BK88</f>
        <v>0</v>
      </c>
    </row>
    <row r="88" spans="2:63" s="11" customFormat="1" ht="25.9" customHeight="1">
      <c r="B88" s="115"/>
      <c r="D88" s="116" t="s">
        <v>71</v>
      </c>
      <c r="E88" s="117" t="s">
        <v>101</v>
      </c>
      <c r="F88" s="117" t="s">
        <v>102</v>
      </c>
      <c r="I88" s="118"/>
      <c r="J88" s="119">
        <f>BK88</f>
        <v>0</v>
      </c>
      <c r="L88" s="115"/>
      <c r="M88" s="120"/>
      <c r="P88" s="121">
        <f>P89+P94+P97+P106+P108+P112+P114</f>
        <v>0</v>
      </c>
      <c r="R88" s="121">
        <f>R89+R94+R97+R106+R108+R112+R114</f>
        <v>0</v>
      </c>
      <c r="T88" s="122">
        <f>T89+T94+T97+T106+T108+T112+T114</f>
        <v>0</v>
      </c>
      <c r="AR88" s="116" t="s">
        <v>182</v>
      </c>
      <c r="AT88" s="123" t="s">
        <v>71</v>
      </c>
      <c r="AU88" s="123" t="s">
        <v>72</v>
      </c>
      <c r="AY88" s="116" t="s">
        <v>142</v>
      </c>
      <c r="BK88" s="124">
        <f>BK89+BK94+BK97+BK106+BK108+BK112+BK114</f>
        <v>0</v>
      </c>
    </row>
    <row r="89" spans="2:63" s="11" customFormat="1" ht="22.9" customHeight="1">
      <c r="B89" s="115"/>
      <c r="D89" s="116" t="s">
        <v>71</v>
      </c>
      <c r="E89" s="125" t="s">
        <v>2156</v>
      </c>
      <c r="F89" s="125" t="s">
        <v>2157</v>
      </c>
      <c r="I89" s="118"/>
      <c r="J89" s="126">
        <f>BK89</f>
        <v>0</v>
      </c>
      <c r="L89" s="115"/>
      <c r="M89" s="120"/>
      <c r="P89" s="121">
        <f>SUM(P90:P93)</f>
        <v>0</v>
      </c>
      <c r="R89" s="121">
        <f>SUM(R90:R93)</f>
        <v>0</v>
      </c>
      <c r="T89" s="122">
        <f>SUM(T90:T93)</f>
        <v>0</v>
      </c>
      <c r="AR89" s="116" t="s">
        <v>182</v>
      </c>
      <c r="AT89" s="123" t="s">
        <v>71</v>
      </c>
      <c r="AU89" s="123" t="s">
        <v>80</v>
      </c>
      <c r="AY89" s="116" t="s">
        <v>142</v>
      </c>
      <c r="BK89" s="124">
        <f>SUM(BK90:BK93)</f>
        <v>0</v>
      </c>
    </row>
    <row r="90" spans="2:65" s="1" customFormat="1" ht="16.5" customHeight="1">
      <c r="B90" s="32"/>
      <c r="C90" s="127" t="s">
        <v>80</v>
      </c>
      <c r="D90" s="127" t="s">
        <v>145</v>
      </c>
      <c r="E90" s="128" t="s">
        <v>2158</v>
      </c>
      <c r="F90" s="129" t="s">
        <v>2159</v>
      </c>
      <c r="G90" s="130" t="s">
        <v>1195</v>
      </c>
      <c r="H90" s="131">
        <v>1</v>
      </c>
      <c r="I90" s="132"/>
      <c r="J90" s="133">
        <f>ROUND(I90*H90,2)</f>
        <v>0</v>
      </c>
      <c r="K90" s="129" t="s">
        <v>149</v>
      </c>
      <c r="L90" s="32"/>
      <c r="M90" s="134" t="s">
        <v>19</v>
      </c>
      <c r="N90" s="135" t="s">
        <v>43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2160</v>
      </c>
      <c r="AT90" s="138" t="s">
        <v>145</v>
      </c>
      <c r="AU90" s="138" t="s">
        <v>82</v>
      </c>
      <c r="AY90" s="17" t="s">
        <v>142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2160</v>
      </c>
      <c r="BM90" s="138" t="s">
        <v>2161</v>
      </c>
    </row>
    <row r="91" spans="2:47" s="1" customFormat="1" ht="11.25">
      <c r="B91" s="32"/>
      <c r="D91" s="140" t="s">
        <v>152</v>
      </c>
      <c r="F91" s="141" t="s">
        <v>2162</v>
      </c>
      <c r="I91" s="142"/>
      <c r="L91" s="32"/>
      <c r="M91" s="143"/>
      <c r="T91" s="53"/>
      <c r="AT91" s="17" t="s">
        <v>152</v>
      </c>
      <c r="AU91" s="17" t="s">
        <v>82</v>
      </c>
    </row>
    <row r="92" spans="2:65" s="1" customFormat="1" ht="24.2" customHeight="1">
      <c r="B92" s="32"/>
      <c r="C92" s="127" t="s">
        <v>82</v>
      </c>
      <c r="D92" s="127" t="s">
        <v>145</v>
      </c>
      <c r="E92" s="128" t="s">
        <v>2163</v>
      </c>
      <c r="F92" s="129" t="s">
        <v>2164</v>
      </c>
      <c r="G92" s="130" t="s">
        <v>2165</v>
      </c>
      <c r="H92" s="131">
        <v>1</v>
      </c>
      <c r="I92" s="132"/>
      <c r="J92" s="133">
        <f>ROUND(I92*H92,2)</f>
        <v>0</v>
      </c>
      <c r="K92" s="129" t="s">
        <v>19</v>
      </c>
      <c r="L92" s="32"/>
      <c r="M92" s="134" t="s">
        <v>19</v>
      </c>
      <c r="N92" s="135" t="s">
        <v>43</v>
      </c>
      <c r="P92" s="136">
        <f>O92*H92</f>
        <v>0</v>
      </c>
      <c r="Q92" s="136">
        <v>0</v>
      </c>
      <c r="R92" s="136">
        <f>Q92*H92</f>
        <v>0</v>
      </c>
      <c r="S92" s="136">
        <v>0</v>
      </c>
      <c r="T92" s="137">
        <f>S92*H92</f>
        <v>0</v>
      </c>
      <c r="AR92" s="138" t="s">
        <v>150</v>
      </c>
      <c r="AT92" s="138" t="s">
        <v>145</v>
      </c>
      <c r="AU92" s="138" t="s">
        <v>82</v>
      </c>
      <c r="AY92" s="17" t="s">
        <v>142</v>
      </c>
      <c r="BE92" s="139">
        <f>IF(N92="základní",J92,0)</f>
        <v>0</v>
      </c>
      <c r="BF92" s="139">
        <f>IF(N92="snížená",J92,0)</f>
        <v>0</v>
      </c>
      <c r="BG92" s="139">
        <f>IF(N92="zákl. přenesená",J92,0)</f>
        <v>0</v>
      </c>
      <c r="BH92" s="139">
        <f>IF(N92="sníž. přenesená",J92,0)</f>
        <v>0</v>
      </c>
      <c r="BI92" s="139">
        <f>IF(N92="nulová",J92,0)</f>
        <v>0</v>
      </c>
      <c r="BJ92" s="17" t="s">
        <v>80</v>
      </c>
      <c r="BK92" s="139">
        <f>ROUND(I92*H92,2)</f>
        <v>0</v>
      </c>
      <c r="BL92" s="17" t="s">
        <v>150</v>
      </c>
      <c r="BM92" s="138" t="s">
        <v>2166</v>
      </c>
    </row>
    <row r="93" spans="2:65" s="1" customFormat="1" ht="24.2" customHeight="1">
      <c r="B93" s="32"/>
      <c r="C93" s="127" t="s">
        <v>143</v>
      </c>
      <c r="D93" s="127" t="s">
        <v>145</v>
      </c>
      <c r="E93" s="128" t="s">
        <v>2167</v>
      </c>
      <c r="F93" s="129" t="s">
        <v>2168</v>
      </c>
      <c r="G93" s="130" t="s">
        <v>2165</v>
      </c>
      <c r="H93" s="131">
        <v>1</v>
      </c>
      <c r="I93" s="132"/>
      <c r="J93" s="133">
        <f>ROUND(I93*H93,2)</f>
        <v>0</v>
      </c>
      <c r="K93" s="129" t="s">
        <v>19</v>
      </c>
      <c r="L93" s="32"/>
      <c r="M93" s="134" t="s">
        <v>19</v>
      </c>
      <c r="N93" s="135" t="s">
        <v>43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150</v>
      </c>
      <c r="AT93" s="138" t="s">
        <v>145</v>
      </c>
      <c r="AU93" s="138" t="s">
        <v>82</v>
      </c>
      <c r="AY93" s="17" t="s">
        <v>142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80</v>
      </c>
      <c r="BK93" s="139">
        <f>ROUND(I93*H93,2)</f>
        <v>0</v>
      </c>
      <c r="BL93" s="17" t="s">
        <v>150</v>
      </c>
      <c r="BM93" s="138" t="s">
        <v>2169</v>
      </c>
    </row>
    <row r="94" spans="2:63" s="11" customFormat="1" ht="22.9" customHeight="1">
      <c r="B94" s="115"/>
      <c r="D94" s="116" t="s">
        <v>71</v>
      </c>
      <c r="E94" s="125" t="s">
        <v>2170</v>
      </c>
      <c r="F94" s="125" t="s">
        <v>2171</v>
      </c>
      <c r="I94" s="118"/>
      <c r="J94" s="126">
        <f>BK94</f>
        <v>0</v>
      </c>
      <c r="L94" s="115"/>
      <c r="M94" s="120"/>
      <c r="P94" s="121">
        <f>SUM(P95:P96)</f>
        <v>0</v>
      </c>
      <c r="R94" s="121">
        <f>SUM(R95:R96)</f>
        <v>0</v>
      </c>
      <c r="T94" s="122">
        <f>SUM(T95:T96)</f>
        <v>0</v>
      </c>
      <c r="AR94" s="116" t="s">
        <v>182</v>
      </c>
      <c r="AT94" s="123" t="s">
        <v>71</v>
      </c>
      <c r="AU94" s="123" t="s">
        <v>80</v>
      </c>
      <c r="AY94" s="116" t="s">
        <v>142</v>
      </c>
      <c r="BK94" s="124">
        <f>SUM(BK95:BK96)</f>
        <v>0</v>
      </c>
    </row>
    <row r="95" spans="2:65" s="1" customFormat="1" ht="24.2" customHeight="1">
      <c r="B95" s="32"/>
      <c r="C95" s="127" t="s">
        <v>150</v>
      </c>
      <c r="D95" s="127" t="s">
        <v>145</v>
      </c>
      <c r="E95" s="128" t="s">
        <v>2172</v>
      </c>
      <c r="F95" s="129" t="s">
        <v>2173</v>
      </c>
      <c r="G95" s="130" t="s">
        <v>2165</v>
      </c>
      <c r="H95" s="131">
        <v>1</v>
      </c>
      <c r="I95" s="132"/>
      <c r="J95" s="133">
        <f>ROUND(I95*H95,2)</f>
        <v>0</v>
      </c>
      <c r="K95" s="129" t="s">
        <v>19</v>
      </c>
      <c r="L95" s="32"/>
      <c r="M95" s="134" t="s">
        <v>19</v>
      </c>
      <c r="N95" s="135" t="s">
        <v>43</v>
      </c>
      <c r="P95" s="136">
        <f>O95*H95</f>
        <v>0</v>
      </c>
      <c r="Q95" s="136">
        <v>0</v>
      </c>
      <c r="R95" s="136">
        <f>Q95*H95</f>
        <v>0</v>
      </c>
      <c r="S95" s="136">
        <v>0</v>
      </c>
      <c r="T95" s="137">
        <f>S95*H95</f>
        <v>0</v>
      </c>
      <c r="AR95" s="138" t="s">
        <v>150</v>
      </c>
      <c r="AT95" s="138" t="s">
        <v>145</v>
      </c>
      <c r="AU95" s="138" t="s">
        <v>82</v>
      </c>
      <c r="AY95" s="17" t="s">
        <v>142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7" t="s">
        <v>80</v>
      </c>
      <c r="BK95" s="139">
        <f>ROUND(I95*H95,2)</f>
        <v>0</v>
      </c>
      <c r="BL95" s="17" t="s">
        <v>150</v>
      </c>
      <c r="BM95" s="138" t="s">
        <v>2174</v>
      </c>
    </row>
    <row r="96" spans="2:65" s="1" customFormat="1" ht="37.9" customHeight="1">
      <c r="B96" s="32"/>
      <c r="C96" s="127" t="s">
        <v>182</v>
      </c>
      <c r="D96" s="127" t="s">
        <v>145</v>
      </c>
      <c r="E96" s="128" t="s">
        <v>2175</v>
      </c>
      <c r="F96" s="129" t="s">
        <v>2176</v>
      </c>
      <c r="G96" s="130" t="s">
        <v>674</v>
      </c>
      <c r="H96" s="131">
        <v>1</v>
      </c>
      <c r="I96" s="132"/>
      <c r="J96" s="133">
        <f>ROUND(I96*H96,2)</f>
        <v>0</v>
      </c>
      <c r="K96" s="129" t="s">
        <v>19</v>
      </c>
      <c r="L96" s="32"/>
      <c r="M96" s="134" t="s">
        <v>19</v>
      </c>
      <c r="N96" s="135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150</v>
      </c>
      <c r="AT96" s="138" t="s">
        <v>145</v>
      </c>
      <c r="AU96" s="138" t="s">
        <v>82</v>
      </c>
      <c r="AY96" s="17" t="s">
        <v>142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150</v>
      </c>
      <c r="BM96" s="138" t="s">
        <v>2177</v>
      </c>
    </row>
    <row r="97" spans="2:63" s="11" customFormat="1" ht="22.9" customHeight="1">
      <c r="B97" s="115"/>
      <c r="D97" s="116" t="s">
        <v>71</v>
      </c>
      <c r="E97" s="125" t="s">
        <v>1260</v>
      </c>
      <c r="F97" s="125" t="s">
        <v>1261</v>
      </c>
      <c r="I97" s="118"/>
      <c r="J97" s="126">
        <f>BK97</f>
        <v>0</v>
      </c>
      <c r="L97" s="115"/>
      <c r="M97" s="120"/>
      <c r="P97" s="121">
        <f>SUM(P98:P105)</f>
        <v>0</v>
      </c>
      <c r="R97" s="121">
        <f>SUM(R98:R105)</f>
        <v>0</v>
      </c>
      <c r="T97" s="122">
        <f>SUM(T98:T105)</f>
        <v>0</v>
      </c>
      <c r="AR97" s="116" t="s">
        <v>182</v>
      </c>
      <c r="AT97" s="123" t="s">
        <v>71</v>
      </c>
      <c r="AU97" s="123" t="s">
        <v>80</v>
      </c>
      <c r="AY97" s="116" t="s">
        <v>142</v>
      </c>
      <c r="BK97" s="124">
        <f>SUM(BK98:BK105)</f>
        <v>0</v>
      </c>
    </row>
    <row r="98" spans="2:65" s="1" customFormat="1" ht="16.5" customHeight="1">
      <c r="B98" s="32"/>
      <c r="C98" s="127" t="s">
        <v>190</v>
      </c>
      <c r="D98" s="127" t="s">
        <v>145</v>
      </c>
      <c r="E98" s="128" t="s">
        <v>2178</v>
      </c>
      <c r="F98" s="129" t="s">
        <v>1261</v>
      </c>
      <c r="G98" s="130" t="s">
        <v>674</v>
      </c>
      <c r="H98" s="131">
        <v>1</v>
      </c>
      <c r="I98" s="132"/>
      <c r="J98" s="133">
        <f aca="true" t="shared" si="0" ref="J98:J105">ROUND(I98*H98,2)</f>
        <v>0</v>
      </c>
      <c r="K98" s="129" t="s">
        <v>19</v>
      </c>
      <c r="L98" s="32"/>
      <c r="M98" s="134" t="s">
        <v>19</v>
      </c>
      <c r="N98" s="135" t="s">
        <v>43</v>
      </c>
      <c r="P98" s="136">
        <f aca="true" t="shared" si="1" ref="P98:P105">O98*H98</f>
        <v>0</v>
      </c>
      <c r="Q98" s="136">
        <v>0</v>
      </c>
      <c r="R98" s="136">
        <f aca="true" t="shared" si="2" ref="R98:R105">Q98*H98</f>
        <v>0</v>
      </c>
      <c r="S98" s="136">
        <v>0</v>
      </c>
      <c r="T98" s="137">
        <f aca="true" t="shared" si="3" ref="T98:T105">S98*H98</f>
        <v>0</v>
      </c>
      <c r="AR98" s="138" t="s">
        <v>2160</v>
      </c>
      <c r="AT98" s="138" t="s">
        <v>145</v>
      </c>
      <c r="AU98" s="138" t="s">
        <v>82</v>
      </c>
      <c r="AY98" s="17" t="s">
        <v>142</v>
      </c>
      <c r="BE98" s="139">
        <f aca="true" t="shared" si="4" ref="BE98:BE105">IF(N98="základní",J98,0)</f>
        <v>0</v>
      </c>
      <c r="BF98" s="139">
        <f aca="true" t="shared" si="5" ref="BF98:BF105">IF(N98="snížená",J98,0)</f>
        <v>0</v>
      </c>
      <c r="BG98" s="139">
        <f aca="true" t="shared" si="6" ref="BG98:BG105">IF(N98="zákl. přenesená",J98,0)</f>
        <v>0</v>
      </c>
      <c r="BH98" s="139">
        <f aca="true" t="shared" si="7" ref="BH98:BH105">IF(N98="sníž. přenesená",J98,0)</f>
        <v>0</v>
      </c>
      <c r="BI98" s="139">
        <f aca="true" t="shared" si="8" ref="BI98:BI105">IF(N98="nulová",J98,0)</f>
        <v>0</v>
      </c>
      <c r="BJ98" s="17" t="s">
        <v>80</v>
      </c>
      <c r="BK98" s="139">
        <f aca="true" t="shared" si="9" ref="BK98:BK105">ROUND(I98*H98,2)</f>
        <v>0</v>
      </c>
      <c r="BL98" s="17" t="s">
        <v>2160</v>
      </c>
      <c r="BM98" s="138" t="s">
        <v>2179</v>
      </c>
    </row>
    <row r="99" spans="2:65" s="1" customFormat="1" ht="16.5" customHeight="1">
      <c r="B99" s="32"/>
      <c r="C99" s="127" t="s">
        <v>195</v>
      </c>
      <c r="D99" s="127" t="s">
        <v>145</v>
      </c>
      <c r="E99" s="128" t="s">
        <v>2180</v>
      </c>
      <c r="F99" s="129" t="s">
        <v>2181</v>
      </c>
      <c r="G99" s="130" t="s">
        <v>674</v>
      </c>
      <c r="H99" s="131">
        <v>1</v>
      </c>
      <c r="I99" s="132"/>
      <c r="J99" s="133">
        <f t="shared" si="0"/>
        <v>0</v>
      </c>
      <c r="K99" s="129" t="s">
        <v>19</v>
      </c>
      <c r="L99" s="32"/>
      <c r="M99" s="134" t="s">
        <v>19</v>
      </c>
      <c r="N99" s="135" t="s">
        <v>43</v>
      </c>
      <c r="P99" s="136">
        <f t="shared" si="1"/>
        <v>0</v>
      </c>
      <c r="Q99" s="136">
        <v>0</v>
      </c>
      <c r="R99" s="136">
        <f t="shared" si="2"/>
        <v>0</v>
      </c>
      <c r="S99" s="136">
        <v>0</v>
      </c>
      <c r="T99" s="137">
        <f t="shared" si="3"/>
        <v>0</v>
      </c>
      <c r="AR99" s="138" t="s">
        <v>150</v>
      </c>
      <c r="AT99" s="138" t="s">
        <v>145</v>
      </c>
      <c r="AU99" s="138" t="s">
        <v>82</v>
      </c>
      <c r="AY99" s="17" t="s">
        <v>142</v>
      </c>
      <c r="BE99" s="139">
        <f t="shared" si="4"/>
        <v>0</v>
      </c>
      <c r="BF99" s="139">
        <f t="shared" si="5"/>
        <v>0</v>
      </c>
      <c r="BG99" s="139">
        <f t="shared" si="6"/>
        <v>0</v>
      </c>
      <c r="BH99" s="139">
        <f t="shared" si="7"/>
        <v>0</v>
      </c>
      <c r="BI99" s="139">
        <f t="shared" si="8"/>
        <v>0</v>
      </c>
      <c r="BJ99" s="17" t="s">
        <v>80</v>
      </c>
      <c r="BK99" s="139">
        <f t="shared" si="9"/>
        <v>0</v>
      </c>
      <c r="BL99" s="17" t="s">
        <v>150</v>
      </c>
      <c r="BM99" s="138" t="s">
        <v>2182</v>
      </c>
    </row>
    <row r="100" spans="2:65" s="1" customFormat="1" ht="24.2" customHeight="1">
      <c r="B100" s="32"/>
      <c r="C100" s="127" t="s">
        <v>165</v>
      </c>
      <c r="D100" s="127" t="s">
        <v>145</v>
      </c>
      <c r="E100" s="128" t="s">
        <v>2183</v>
      </c>
      <c r="F100" s="129" t="s">
        <v>2184</v>
      </c>
      <c r="G100" s="130" t="s">
        <v>2165</v>
      </c>
      <c r="H100" s="131">
        <v>1</v>
      </c>
      <c r="I100" s="132"/>
      <c r="J100" s="133">
        <f t="shared" si="0"/>
        <v>0</v>
      </c>
      <c r="K100" s="129" t="s">
        <v>19</v>
      </c>
      <c r="L100" s="32"/>
      <c r="M100" s="134" t="s">
        <v>19</v>
      </c>
      <c r="N100" s="135" t="s">
        <v>43</v>
      </c>
      <c r="P100" s="136">
        <f t="shared" si="1"/>
        <v>0</v>
      </c>
      <c r="Q100" s="136">
        <v>0</v>
      </c>
      <c r="R100" s="136">
        <f t="shared" si="2"/>
        <v>0</v>
      </c>
      <c r="S100" s="136">
        <v>0</v>
      </c>
      <c r="T100" s="137">
        <f t="shared" si="3"/>
        <v>0</v>
      </c>
      <c r="AR100" s="138" t="s">
        <v>150</v>
      </c>
      <c r="AT100" s="138" t="s">
        <v>145</v>
      </c>
      <c r="AU100" s="138" t="s">
        <v>82</v>
      </c>
      <c r="AY100" s="17" t="s">
        <v>142</v>
      </c>
      <c r="BE100" s="139">
        <f t="shared" si="4"/>
        <v>0</v>
      </c>
      <c r="BF100" s="139">
        <f t="shared" si="5"/>
        <v>0</v>
      </c>
      <c r="BG100" s="139">
        <f t="shared" si="6"/>
        <v>0</v>
      </c>
      <c r="BH100" s="139">
        <f t="shared" si="7"/>
        <v>0</v>
      </c>
      <c r="BI100" s="139">
        <f t="shared" si="8"/>
        <v>0</v>
      </c>
      <c r="BJ100" s="17" t="s">
        <v>80</v>
      </c>
      <c r="BK100" s="139">
        <f t="shared" si="9"/>
        <v>0</v>
      </c>
      <c r="BL100" s="17" t="s">
        <v>150</v>
      </c>
      <c r="BM100" s="138" t="s">
        <v>2185</v>
      </c>
    </row>
    <row r="101" spans="2:65" s="1" customFormat="1" ht="24.2" customHeight="1">
      <c r="B101" s="32"/>
      <c r="C101" s="127" t="s">
        <v>209</v>
      </c>
      <c r="D101" s="127" t="s">
        <v>145</v>
      </c>
      <c r="E101" s="128" t="s">
        <v>2186</v>
      </c>
      <c r="F101" s="129" t="s">
        <v>2187</v>
      </c>
      <c r="G101" s="130" t="s">
        <v>2165</v>
      </c>
      <c r="H101" s="131">
        <v>1</v>
      </c>
      <c r="I101" s="132"/>
      <c r="J101" s="133">
        <f t="shared" si="0"/>
        <v>0</v>
      </c>
      <c r="K101" s="129" t="s">
        <v>19</v>
      </c>
      <c r="L101" s="32"/>
      <c r="M101" s="134" t="s">
        <v>19</v>
      </c>
      <c r="N101" s="135" t="s">
        <v>43</v>
      </c>
      <c r="P101" s="136">
        <f t="shared" si="1"/>
        <v>0</v>
      </c>
      <c r="Q101" s="136">
        <v>0</v>
      </c>
      <c r="R101" s="136">
        <f t="shared" si="2"/>
        <v>0</v>
      </c>
      <c r="S101" s="136">
        <v>0</v>
      </c>
      <c r="T101" s="137">
        <f t="shared" si="3"/>
        <v>0</v>
      </c>
      <c r="AR101" s="138" t="s">
        <v>150</v>
      </c>
      <c r="AT101" s="138" t="s">
        <v>145</v>
      </c>
      <c r="AU101" s="138" t="s">
        <v>82</v>
      </c>
      <c r="AY101" s="17" t="s">
        <v>142</v>
      </c>
      <c r="BE101" s="139">
        <f t="shared" si="4"/>
        <v>0</v>
      </c>
      <c r="BF101" s="139">
        <f t="shared" si="5"/>
        <v>0</v>
      </c>
      <c r="BG101" s="139">
        <f t="shared" si="6"/>
        <v>0</v>
      </c>
      <c r="BH101" s="139">
        <f t="shared" si="7"/>
        <v>0</v>
      </c>
      <c r="BI101" s="139">
        <f t="shared" si="8"/>
        <v>0</v>
      </c>
      <c r="BJ101" s="17" t="s">
        <v>80</v>
      </c>
      <c r="BK101" s="139">
        <f t="shared" si="9"/>
        <v>0</v>
      </c>
      <c r="BL101" s="17" t="s">
        <v>150</v>
      </c>
      <c r="BM101" s="138" t="s">
        <v>2188</v>
      </c>
    </row>
    <row r="102" spans="2:65" s="1" customFormat="1" ht="24.2" customHeight="1">
      <c r="B102" s="32"/>
      <c r="C102" s="127" t="s">
        <v>214</v>
      </c>
      <c r="D102" s="127" t="s">
        <v>145</v>
      </c>
      <c r="E102" s="128" t="s">
        <v>2189</v>
      </c>
      <c r="F102" s="129" t="s">
        <v>2190</v>
      </c>
      <c r="G102" s="130" t="s">
        <v>2165</v>
      </c>
      <c r="H102" s="131">
        <v>1</v>
      </c>
      <c r="I102" s="132"/>
      <c r="J102" s="133">
        <f t="shared" si="0"/>
        <v>0</v>
      </c>
      <c r="K102" s="129" t="s">
        <v>19</v>
      </c>
      <c r="L102" s="32"/>
      <c r="M102" s="134" t="s">
        <v>19</v>
      </c>
      <c r="N102" s="135" t="s">
        <v>43</v>
      </c>
      <c r="P102" s="136">
        <f t="shared" si="1"/>
        <v>0</v>
      </c>
      <c r="Q102" s="136">
        <v>0</v>
      </c>
      <c r="R102" s="136">
        <f t="shared" si="2"/>
        <v>0</v>
      </c>
      <c r="S102" s="136">
        <v>0</v>
      </c>
      <c r="T102" s="137">
        <f t="shared" si="3"/>
        <v>0</v>
      </c>
      <c r="AR102" s="138" t="s">
        <v>150</v>
      </c>
      <c r="AT102" s="138" t="s">
        <v>145</v>
      </c>
      <c r="AU102" s="138" t="s">
        <v>82</v>
      </c>
      <c r="AY102" s="17" t="s">
        <v>142</v>
      </c>
      <c r="BE102" s="139">
        <f t="shared" si="4"/>
        <v>0</v>
      </c>
      <c r="BF102" s="139">
        <f t="shared" si="5"/>
        <v>0</v>
      </c>
      <c r="BG102" s="139">
        <f t="shared" si="6"/>
        <v>0</v>
      </c>
      <c r="BH102" s="139">
        <f t="shared" si="7"/>
        <v>0</v>
      </c>
      <c r="BI102" s="139">
        <f t="shared" si="8"/>
        <v>0</v>
      </c>
      <c r="BJ102" s="17" t="s">
        <v>80</v>
      </c>
      <c r="BK102" s="139">
        <f t="shared" si="9"/>
        <v>0</v>
      </c>
      <c r="BL102" s="17" t="s">
        <v>150</v>
      </c>
      <c r="BM102" s="138" t="s">
        <v>2191</v>
      </c>
    </row>
    <row r="103" spans="2:65" s="1" customFormat="1" ht="24.2" customHeight="1">
      <c r="B103" s="32"/>
      <c r="C103" s="127" t="s">
        <v>221</v>
      </c>
      <c r="D103" s="127" t="s">
        <v>145</v>
      </c>
      <c r="E103" s="128" t="s">
        <v>2192</v>
      </c>
      <c r="F103" s="129" t="s">
        <v>2193</v>
      </c>
      <c r="G103" s="130" t="s">
        <v>2165</v>
      </c>
      <c r="H103" s="131">
        <v>1</v>
      </c>
      <c r="I103" s="132"/>
      <c r="J103" s="133">
        <f t="shared" si="0"/>
        <v>0</v>
      </c>
      <c r="K103" s="129" t="s">
        <v>19</v>
      </c>
      <c r="L103" s="32"/>
      <c r="M103" s="134" t="s">
        <v>19</v>
      </c>
      <c r="N103" s="135" t="s">
        <v>43</v>
      </c>
      <c r="P103" s="136">
        <f t="shared" si="1"/>
        <v>0</v>
      </c>
      <c r="Q103" s="136">
        <v>0</v>
      </c>
      <c r="R103" s="136">
        <f t="shared" si="2"/>
        <v>0</v>
      </c>
      <c r="S103" s="136">
        <v>0</v>
      </c>
      <c r="T103" s="137">
        <f t="shared" si="3"/>
        <v>0</v>
      </c>
      <c r="AR103" s="138" t="s">
        <v>150</v>
      </c>
      <c r="AT103" s="138" t="s">
        <v>145</v>
      </c>
      <c r="AU103" s="138" t="s">
        <v>82</v>
      </c>
      <c r="AY103" s="17" t="s">
        <v>142</v>
      </c>
      <c r="BE103" s="139">
        <f t="shared" si="4"/>
        <v>0</v>
      </c>
      <c r="BF103" s="139">
        <f t="shared" si="5"/>
        <v>0</v>
      </c>
      <c r="BG103" s="139">
        <f t="shared" si="6"/>
        <v>0</v>
      </c>
      <c r="BH103" s="139">
        <f t="shared" si="7"/>
        <v>0</v>
      </c>
      <c r="BI103" s="139">
        <f t="shared" si="8"/>
        <v>0</v>
      </c>
      <c r="BJ103" s="17" t="s">
        <v>80</v>
      </c>
      <c r="BK103" s="139">
        <f t="shared" si="9"/>
        <v>0</v>
      </c>
      <c r="BL103" s="17" t="s">
        <v>150</v>
      </c>
      <c r="BM103" s="138" t="s">
        <v>2194</v>
      </c>
    </row>
    <row r="104" spans="2:65" s="1" customFormat="1" ht="24.2" customHeight="1">
      <c r="B104" s="32"/>
      <c r="C104" s="127" t="s">
        <v>8</v>
      </c>
      <c r="D104" s="127" t="s">
        <v>145</v>
      </c>
      <c r="E104" s="128" t="s">
        <v>1262</v>
      </c>
      <c r="F104" s="129" t="s">
        <v>2195</v>
      </c>
      <c r="G104" s="130" t="s">
        <v>2165</v>
      </c>
      <c r="H104" s="131">
        <v>1</v>
      </c>
      <c r="I104" s="132"/>
      <c r="J104" s="133">
        <f t="shared" si="0"/>
        <v>0</v>
      </c>
      <c r="K104" s="129" t="s">
        <v>19</v>
      </c>
      <c r="L104" s="32"/>
      <c r="M104" s="134" t="s">
        <v>19</v>
      </c>
      <c r="N104" s="135" t="s">
        <v>43</v>
      </c>
      <c r="P104" s="136">
        <f t="shared" si="1"/>
        <v>0</v>
      </c>
      <c r="Q104" s="136">
        <v>0</v>
      </c>
      <c r="R104" s="136">
        <f t="shared" si="2"/>
        <v>0</v>
      </c>
      <c r="S104" s="136">
        <v>0</v>
      </c>
      <c r="T104" s="137">
        <f t="shared" si="3"/>
        <v>0</v>
      </c>
      <c r="AR104" s="138" t="s">
        <v>150</v>
      </c>
      <c r="AT104" s="138" t="s">
        <v>145</v>
      </c>
      <c r="AU104" s="138" t="s">
        <v>82</v>
      </c>
      <c r="AY104" s="17" t="s">
        <v>142</v>
      </c>
      <c r="BE104" s="139">
        <f t="shared" si="4"/>
        <v>0</v>
      </c>
      <c r="BF104" s="139">
        <f t="shared" si="5"/>
        <v>0</v>
      </c>
      <c r="BG104" s="139">
        <f t="shared" si="6"/>
        <v>0</v>
      </c>
      <c r="BH104" s="139">
        <f t="shared" si="7"/>
        <v>0</v>
      </c>
      <c r="BI104" s="139">
        <f t="shared" si="8"/>
        <v>0</v>
      </c>
      <c r="BJ104" s="17" t="s">
        <v>80</v>
      </c>
      <c r="BK104" s="139">
        <f t="shared" si="9"/>
        <v>0</v>
      </c>
      <c r="BL104" s="17" t="s">
        <v>150</v>
      </c>
      <c r="BM104" s="138" t="s">
        <v>2196</v>
      </c>
    </row>
    <row r="105" spans="2:65" s="1" customFormat="1" ht="24.2" customHeight="1">
      <c r="B105" s="32"/>
      <c r="C105" s="127" t="s">
        <v>230</v>
      </c>
      <c r="D105" s="127" t="s">
        <v>145</v>
      </c>
      <c r="E105" s="128" t="s">
        <v>2197</v>
      </c>
      <c r="F105" s="129" t="s">
        <v>2198</v>
      </c>
      <c r="G105" s="130" t="s">
        <v>2165</v>
      </c>
      <c r="H105" s="131">
        <v>1</v>
      </c>
      <c r="I105" s="132"/>
      <c r="J105" s="133">
        <f t="shared" si="0"/>
        <v>0</v>
      </c>
      <c r="K105" s="129" t="s">
        <v>19</v>
      </c>
      <c r="L105" s="32"/>
      <c r="M105" s="134" t="s">
        <v>19</v>
      </c>
      <c r="N105" s="135" t="s">
        <v>43</v>
      </c>
      <c r="P105" s="136">
        <f t="shared" si="1"/>
        <v>0</v>
      </c>
      <c r="Q105" s="136">
        <v>0</v>
      </c>
      <c r="R105" s="136">
        <f t="shared" si="2"/>
        <v>0</v>
      </c>
      <c r="S105" s="136">
        <v>0</v>
      </c>
      <c r="T105" s="137">
        <f t="shared" si="3"/>
        <v>0</v>
      </c>
      <c r="AR105" s="138" t="s">
        <v>150</v>
      </c>
      <c r="AT105" s="138" t="s">
        <v>145</v>
      </c>
      <c r="AU105" s="138" t="s">
        <v>82</v>
      </c>
      <c r="AY105" s="17" t="s">
        <v>142</v>
      </c>
      <c r="BE105" s="139">
        <f t="shared" si="4"/>
        <v>0</v>
      </c>
      <c r="BF105" s="139">
        <f t="shared" si="5"/>
        <v>0</v>
      </c>
      <c r="BG105" s="139">
        <f t="shared" si="6"/>
        <v>0</v>
      </c>
      <c r="BH105" s="139">
        <f t="shared" si="7"/>
        <v>0</v>
      </c>
      <c r="BI105" s="139">
        <f t="shared" si="8"/>
        <v>0</v>
      </c>
      <c r="BJ105" s="17" t="s">
        <v>80</v>
      </c>
      <c r="BK105" s="139">
        <f t="shared" si="9"/>
        <v>0</v>
      </c>
      <c r="BL105" s="17" t="s">
        <v>150</v>
      </c>
      <c r="BM105" s="138" t="s">
        <v>2199</v>
      </c>
    </row>
    <row r="106" spans="2:63" s="11" customFormat="1" ht="22.9" customHeight="1">
      <c r="B106" s="115"/>
      <c r="D106" s="116" t="s">
        <v>71</v>
      </c>
      <c r="E106" s="125" t="s">
        <v>2200</v>
      </c>
      <c r="F106" s="125" t="s">
        <v>2201</v>
      </c>
      <c r="I106" s="118"/>
      <c r="J106" s="126">
        <f>BK106</f>
        <v>0</v>
      </c>
      <c r="L106" s="115"/>
      <c r="M106" s="120"/>
      <c r="P106" s="121">
        <f>P107</f>
        <v>0</v>
      </c>
      <c r="R106" s="121">
        <f>R107</f>
        <v>0</v>
      </c>
      <c r="T106" s="122">
        <f>T107</f>
        <v>0</v>
      </c>
      <c r="AR106" s="116" t="s">
        <v>182</v>
      </c>
      <c r="AT106" s="123" t="s">
        <v>71</v>
      </c>
      <c r="AU106" s="123" t="s">
        <v>80</v>
      </c>
      <c r="AY106" s="116" t="s">
        <v>142</v>
      </c>
      <c r="BK106" s="124">
        <f>BK107</f>
        <v>0</v>
      </c>
    </row>
    <row r="107" spans="2:65" s="1" customFormat="1" ht="16.5" customHeight="1">
      <c r="B107" s="32"/>
      <c r="C107" s="127" t="s">
        <v>241</v>
      </c>
      <c r="D107" s="127" t="s">
        <v>145</v>
      </c>
      <c r="E107" s="128" t="s">
        <v>2202</v>
      </c>
      <c r="F107" s="129" t="s">
        <v>2203</v>
      </c>
      <c r="G107" s="130" t="s">
        <v>674</v>
      </c>
      <c r="H107" s="131">
        <v>1</v>
      </c>
      <c r="I107" s="132"/>
      <c r="J107" s="133">
        <f>ROUND(I107*H107,2)</f>
        <v>0</v>
      </c>
      <c r="K107" s="129" t="s">
        <v>19</v>
      </c>
      <c r="L107" s="32"/>
      <c r="M107" s="134" t="s">
        <v>19</v>
      </c>
      <c r="N107" s="135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150</v>
      </c>
      <c r="AT107" s="138" t="s">
        <v>145</v>
      </c>
      <c r="AU107" s="138" t="s">
        <v>82</v>
      </c>
      <c r="AY107" s="17" t="s">
        <v>142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150</v>
      </c>
      <c r="BM107" s="138" t="s">
        <v>2204</v>
      </c>
    </row>
    <row r="108" spans="2:63" s="11" customFormat="1" ht="22.9" customHeight="1">
      <c r="B108" s="115"/>
      <c r="D108" s="116" t="s">
        <v>71</v>
      </c>
      <c r="E108" s="125" t="s">
        <v>2205</v>
      </c>
      <c r="F108" s="125" t="s">
        <v>2206</v>
      </c>
      <c r="I108" s="118"/>
      <c r="J108" s="126">
        <f>BK108</f>
        <v>0</v>
      </c>
      <c r="L108" s="115"/>
      <c r="M108" s="120"/>
      <c r="P108" s="121">
        <f>SUM(P109:P111)</f>
        <v>0</v>
      </c>
      <c r="R108" s="121">
        <f>SUM(R109:R111)</f>
        <v>0</v>
      </c>
      <c r="T108" s="122">
        <f>SUM(T109:T111)</f>
        <v>0</v>
      </c>
      <c r="AR108" s="116" t="s">
        <v>182</v>
      </c>
      <c r="AT108" s="123" t="s">
        <v>71</v>
      </c>
      <c r="AU108" s="123" t="s">
        <v>80</v>
      </c>
      <c r="AY108" s="116" t="s">
        <v>142</v>
      </c>
      <c r="BK108" s="124">
        <f>SUM(BK109:BK111)</f>
        <v>0</v>
      </c>
    </row>
    <row r="109" spans="2:65" s="1" customFormat="1" ht="16.5" customHeight="1">
      <c r="B109" s="32"/>
      <c r="C109" s="127" t="s">
        <v>246</v>
      </c>
      <c r="D109" s="127" t="s">
        <v>145</v>
      </c>
      <c r="E109" s="128" t="s">
        <v>2207</v>
      </c>
      <c r="F109" s="129" t="s">
        <v>2208</v>
      </c>
      <c r="G109" s="130" t="s">
        <v>674</v>
      </c>
      <c r="H109" s="131">
        <v>1</v>
      </c>
      <c r="I109" s="132"/>
      <c r="J109" s="133">
        <f>ROUND(I109*H109,2)</f>
        <v>0</v>
      </c>
      <c r="K109" s="129" t="s">
        <v>19</v>
      </c>
      <c r="L109" s="32"/>
      <c r="M109" s="134" t="s">
        <v>19</v>
      </c>
      <c r="N109" s="135" t="s">
        <v>43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150</v>
      </c>
      <c r="AT109" s="138" t="s">
        <v>145</v>
      </c>
      <c r="AU109" s="138" t="s">
        <v>82</v>
      </c>
      <c r="AY109" s="17" t="s">
        <v>142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80</v>
      </c>
      <c r="BK109" s="139">
        <f>ROUND(I109*H109,2)</f>
        <v>0</v>
      </c>
      <c r="BL109" s="17" t="s">
        <v>150</v>
      </c>
      <c r="BM109" s="138" t="s">
        <v>2209</v>
      </c>
    </row>
    <row r="110" spans="2:65" s="1" customFormat="1" ht="16.5" customHeight="1">
      <c r="B110" s="32"/>
      <c r="C110" s="127" t="s">
        <v>251</v>
      </c>
      <c r="D110" s="127" t="s">
        <v>145</v>
      </c>
      <c r="E110" s="128" t="s">
        <v>2210</v>
      </c>
      <c r="F110" s="129" t="s">
        <v>2211</v>
      </c>
      <c r="G110" s="130" t="s">
        <v>674</v>
      </c>
      <c r="H110" s="131">
        <v>1</v>
      </c>
      <c r="I110" s="132"/>
      <c r="J110" s="133">
        <f>ROUND(I110*H110,2)</f>
        <v>0</v>
      </c>
      <c r="K110" s="129" t="s">
        <v>19</v>
      </c>
      <c r="L110" s="32"/>
      <c r="M110" s="134" t="s">
        <v>19</v>
      </c>
      <c r="N110" s="135" t="s">
        <v>43</v>
      </c>
      <c r="P110" s="136">
        <f>O110*H110</f>
        <v>0</v>
      </c>
      <c r="Q110" s="136">
        <v>0</v>
      </c>
      <c r="R110" s="136">
        <f>Q110*H110</f>
        <v>0</v>
      </c>
      <c r="S110" s="136">
        <v>0</v>
      </c>
      <c r="T110" s="137">
        <f>S110*H110</f>
        <v>0</v>
      </c>
      <c r="AR110" s="138" t="s">
        <v>150</v>
      </c>
      <c r="AT110" s="138" t="s">
        <v>145</v>
      </c>
      <c r="AU110" s="138" t="s">
        <v>82</v>
      </c>
      <c r="AY110" s="17" t="s">
        <v>142</v>
      </c>
      <c r="BE110" s="139">
        <f>IF(N110="základní",J110,0)</f>
        <v>0</v>
      </c>
      <c r="BF110" s="139">
        <f>IF(N110="snížená",J110,0)</f>
        <v>0</v>
      </c>
      <c r="BG110" s="139">
        <f>IF(N110="zákl. přenesená",J110,0)</f>
        <v>0</v>
      </c>
      <c r="BH110" s="139">
        <f>IF(N110="sníž. přenesená",J110,0)</f>
        <v>0</v>
      </c>
      <c r="BI110" s="139">
        <f>IF(N110="nulová",J110,0)</f>
        <v>0</v>
      </c>
      <c r="BJ110" s="17" t="s">
        <v>80</v>
      </c>
      <c r="BK110" s="139">
        <f>ROUND(I110*H110,2)</f>
        <v>0</v>
      </c>
      <c r="BL110" s="17" t="s">
        <v>150</v>
      </c>
      <c r="BM110" s="138" t="s">
        <v>2212</v>
      </c>
    </row>
    <row r="111" spans="2:65" s="1" customFormat="1" ht="24.2" customHeight="1">
      <c r="B111" s="32"/>
      <c r="C111" s="127" t="s">
        <v>256</v>
      </c>
      <c r="D111" s="127" t="s">
        <v>145</v>
      </c>
      <c r="E111" s="128" t="s">
        <v>2213</v>
      </c>
      <c r="F111" s="129" t="s">
        <v>2201</v>
      </c>
      <c r="G111" s="130" t="s">
        <v>2165</v>
      </c>
      <c r="H111" s="131">
        <v>1</v>
      </c>
      <c r="I111" s="132"/>
      <c r="J111" s="133">
        <f>ROUND(I111*H111,2)</f>
        <v>0</v>
      </c>
      <c r="K111" s="129" t="s">
        <v>19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150</v>
      </c>
      <c r="AT111" s="138" t="s">
        <v>145</v>
      </c>
      <c r="AU111" s="138" t="s">
        <v>82</v>
      </c>
      <c r="AY111" s="17" t="s">
        <v>142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150</v>
      </c>
      <c r="BM111" s="138" t="s">
        <v>2214</v>
      </c>
    </row>
    <row r="112" spans="2:63" s="11" customFormat="1" ht="22.9" customHeight="1">
      <c r="B112" s="115"/>
      <c r="D112" s="116" t="s">
        <v>71</v>
      </c>
      <c r="E112" s="125" t="s">
        <v>2215</v>
      </c>
      <c r="F112" s="125" t="s">
        <v>2216</v>
      </c>
      <c r="I112" s="118"/>
      <c r="J112" s="126">
        <f>BK112</f>
        <v>0</v>
      </c>
      <c r="L112" s="115"/>
      <c r="M112" s="120"/>
      <c r="P112" s="121">
        <f>P113</f>
        <v>0</v>
      </c>
      <c r="R112" s="121">
        <f>R113</f>
        <v>0</v>
      </c>
      <c r="T112" s="122">
        <f>T113</f>
        <v>0</v>
      </c>
      <c r="AR112" s="116" t="s">
        <v>182</v>
      </c>
      <c r="AT112" s="123" t="s">
        <v>71</v>
      </c>
      <c r="AU112" s="123" t="s">
        <v>80</v>
      </c>
      <c r="AY112" s="116" t="s">
        <v>142</v>
      </c>
      <c r="BK112" s="124">
        <f>BK113</f>
        <v>0</v>
      </c>
    </row>
    <row r="113" spans="2:65" s="1" customFormat="1" ht="24.2" customHeight="1">
      <c r="B113" s="32"/>
      <c r="C113" s="127" t="s">
        <v>261</v>
      </c>
      <c r="D113" s="127" t="s">
        <v>145</v>
      </c>
      <c r="E113" s="128" t="s">
        <v>2217</v>
      </c>
      <c r="F113" s="129" t="s">
        <v>2218</v>
      </c>
      <c r="G113" s="130" t="s">
        <v>2165</v>
      </c>
      <c r="H113" s="131">
        <v>1</v>
      </c>
      <c r="I113" s="132"/>
      <c r="J113" s="133">
        <f>ROUND(I113*H113,2)</f>
        <v>0</v>
      </c>
      <c r="K113" s="129" t="s">
        <v>19</v>
      </c>
      <c r="L113" s="32"/>
      <c r="M113" s="134" t="s">
        <v>19</v>
      </c>
      <c r="N113" s="135" t="s">
        <v>43</v>
      </c>
      <c r="P113" s="136">
        <f>O113*H113</f>
        <v>0</v>
      </c>
      <c r="Q113" s="136">
        <v>0</v>
      </c>
      <c r="R113" s="136">
        <f>Q113*H113</f>
        <v>0</v>
      </c>
      <c r="S113" s="136">
        <v>0</v>
      </c>
      <c r="T113" s="137">
        <f>S113*H113</f>
        <v>0</v>
      </c>
      <c r="AR113" s="138" t="s">
        <v>150</v>
      </c>
      <c r="AT113" s="138" t="s">
        <v>145</v>
      </c>
      <c r="AU113" s="138" t="s">
        <v>82</v>
      </c>
      <c r="AY113" s="17" t="s">
        <v>142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7" t="s">
        <v>80</v>
      </c>
      <c r="BK113" s="139">
        <f>ROUND(I113*H113,2)</f>
        <v>0</v>
      </c>
      <c r="BL113" s="17" t="s">
        <v>150</v>
      </c>
      <c r="BM113" s="138" t="s">
        <v>2219</v>
      </c>
    </row>
    <row r="114" spans="2:63" s="11" customFormat="1" ht="22.9" customHeight="1">
      <c r="B114" s="115"/>
      <c r="D114" s="116" t="s">
        <v>71</v>
      </c>
      <c r="E114" s="125" t="s">
        <v>2220</v>
      </c>
      <c r="F114" s="125" t="s">
        <v>2221</v>
      </c>
      <c r="I114" s="118"/>
      <c r="J114" s="126">
        <f>BK114</f>
        <v>0</v>
      </c>
      <c r="L114" s="115"/>
      <c r="M114" s="120"/>
      <c r="P114" s="121">
        <f>SUM(P115:P116)</f>
        <v>0</v>
      </c>
      <c r="R114" s="121">
        <f>SUM(R115:R116)</f>
        <v>0</v>
      </c>
      <c r="T114" s="122">
        <f>SUM(T115:T116)</f>
        <v>0</v>
      </c>
      <c r="AR114" s="116" t="s">
        <v>182</v>
      </c>
      <c r="AT114" s="123" t="s">
        <v>71</v>
      </c>
      <c r="AU114" s="123" t="s">
        <v>80</v>
      </c>
      <c r="AY114" s="116" t="s">
        <v>142</v>
      </c>
      <c r="BK114" s="124">
        <f>SUM(BK115:BK116)</f>
        <v>0</v>
      </c>
    </row>
    <row r="115" spans="2:65" s="1" customFormat="1" ht="16.5" customHeight="1">
      <c r="B115" s="32"/>
      <c r="C115" s="127" t="s">
        <v>275</v>
      </c>
      <c r="D115" s="127" t="s">
        <v>145</v>
      </c>
      <c r="E115" s="128" t="s">
        <v>2222</v>
      </c>
      <c r="F115" s="129" t="s">
        <v>2223</v>
      </c>
      <c r="G115" s="130" t="s">
        <v>674</v>
      </c>
      <c r="H115" s="131">
        <v>1</v>
      </c>
      <c r="I115" s="132"/>
      <c r="J115" s="133">
        <f>ROUND(I115*H115,2)</f>
        <v>0</v>
      </c>
      <c r="K115" s="129" t="s">
        <v>19</v>
      </c>
      <c r="L115" s="32"/>
      <c r="M115" s="134" t="s">
        <v>19</v>
      </c>
      <c r="N115" s="135" t="s">
        <v>43</v>
      </c>
      <c r="P115" s="136">
        <f>O115*H115</f>
        <v>0</v>
      </c>
      <c r="Q115" s="136">
        <v>0</v>
      </c>
      <c r="R115" s="136">
        <f>Q115*H115</f>
        <v>0</v>
      </c>
      <c r="S115" s="136">
        <v>0</v>
      </c>
      <c r="T115" s="137">
        <f>S115*H115</f>
        <v>0</v>
      </c>
      <c r="AR115" s="138" t="s">
        <v>150</v>
      </c>
      <c r="AT115" s="138" t="s">
        <v>145</v>
      </c>
      <c r="AU115" s="138" t="s">
        <v>82</v>
      </c>
      <c r="AY115" s="17" t="s">
        <v>142</v>
      </c>
      <c r="BE115" s="139">
        <f>IF(N115="základní",J115,0)</f>
        <v>0</v>
      </c>
      <c r="BF115" s="139">
        <f>IF(N115="snížená",J115,0)</f>
        <v>0</v>
      </c>
      <c r="BG115" s="139">
        <f>IF(N115="zákl. přenesená",J115,0)</f>
        <v>0</v>
      </c>
      <c r="BH115" s="139">
        <f>IF(N115="sníž. přenesená",J115,0)</f>
        <v>0</v>
      </c>
      <c r="BI115" s="139">
        <f>IF(N115="nulová",J115,0)</f>
        <v>0</v>
      </c>
      <c r="BJ115" s="17" t="s">
        <v>80</v>
      </c>
      <c r="BK115" s="139">
        <f>ROUND(I115*H115,2)</f>
        <v>0</v>
      </c>
      <c r="BL115" s="17" t="s">
        <v>150</v>
      </c>
      <c r="BM115" s="138" t="s">
        <v>2224</v>
      </c>
    </row>
    <row r="116" spans="2:65" s="1" customFormat="1" ht="24.2" customHeight="1">
      <c r="B116" s="32"/>
      <c r="C116" s="127" t="s">
        <v>279</v>
      </c>
      <c r="D116" s="127" t="s">
        <v>145</v>
      </c>
      <c r="E116" s="128" t="s">
        <v>2225</v>
      </c>
      <c r="F116" s="129" t="s">
        <v>2226</v>
      </c>
      <c r="G116" s="130" t="s">
        <v>2165</v>
      </c>
      <c r="H116" s="131">
        <v>1</v>
      </c>
      <c r="I116" s="132"/>
      <c r="J116" s="133">
        <f>ROUND(I116*H116,2)</f>
        <v>0</v>
      </c>
      <c r="K116" s="129" t="s">
        <v>19</v>
      </c>
      <c r="L116" s="32"/>
      <c r="M116" s="179" t="s">
        <v>19</v>
      </c>
      <c r="N116" s="180" t="s">
        <v>43</v>
      </c>
      <c r="O116" s="181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138" t="s">
        <v>150</v>
      </c>
      <c r="AT116" s="138" t="s">
        <v>145</v>
      </c>
      <c r="AU116" s="138" t="s">
        <v>82</v>
      </c>
      <c r="AY116" s="17" t="s">
        <v>142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80</v>
      </c>
      <c r="BK116" s="139">
        <f>ROUND(I116*H116,2)</f>
        <v>0</v>
      </c>
      <c r="BL116" s="17" t="s">
        <v>150</v>
      </c>
      <c r="BM116" s="138" t="s">
        <v>2227</v>
      </c>
    </row>
    <row r="117" spans="2:12" s="1" customFormat="1" ht="6.9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32"/>
    </row>
  </sheetData>
  <sheetProtection algorithmName="SHA-512" hashValue="mGS9CA7tVylD2qYtxw7UYGchkszzsiI5Q3Leq3axapFqxYG2uwZmBW36P84Pb9ebpRiQN3wh+zVPsDGVtZdiAQ==" saltValue="xV+dvCzlCw/IvToncTth8xhezLHVa0L+pcmjzEwSmxqtj+zLM8jwm+ZHwVbwko3YNDqlo3w6uUMwdnpz2k3uog==" spinCount="100000" sheet="1" objects="1" scenarios="1" formatColumns="0" formatRows="0" autoFilter="0"/>
  <autoFilter ref="C86:K11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4_01/01324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DESKTOP-5G5LTV8\Lukáš</dc:creator>
  <cp:keywords/>
  <dc:description/>
  <cp:lastModifiedBy>Lukáš Novák</cp:lastModifiedBy>
  <dcterms:created xsi:type="dcterms:W3CDTF">2024-06-07T11:15:04Z</dcterms:created>
  <dcterms:modified xsi:type="dcterms:W3CDTF">2024-06-07T11:18:52Z</dcterms:modified>
  <cp:category/>
  <cp:version/>
  <cp:contentType/>
  <cp:contentStatus/>
</cp:coreProperties>
</file>